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8.xml" ContentType="application/vnd.openxmlformats-officedocument.spreadsheetml.table+xml"/>
  <Override PartName="/xl/queryTables/queryTable1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32026\"/>
    </mc:Choice>
  </mc:AlternateContent>
  <xr:revisionPtr revIDLastSave="0" documentId="13_ncr:1_{39AF6587-1F0E-42E0-AF69-1F85E6D8ADE0}" xr6:coauthVersionLast="47" xr6:coauthVersionMax="47" xr10:uidLastSave="{00000000-0000-0000-0000-000000000000}"/>
  <bookViews>
    <workbookView xWindow="-28920" yWindow="-60" windowWidth="29040" windowHeight="15720" tabRatio="988" firstSheet="4" activeTab="5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sectores_id" sheetId="5" r:id="rId5"/>
    <sheet name="Vista_nueva" sheetId="48" r:id="rId6"/>
    <sheet name="Vis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r:id="rId13"/>
    <sheet name="bbdd_total.p1" sheetId="2" r:id="rId14"/>
    <sheet name="Sheet1" sheetId="49" r:id="rId15"/>
    <sheet name="aperturado_por_empresa.p2" sheetId="9" r:id="rId16"/>
    <sheet name="bbdd_ape.p3" sheetId="10" r:id="rId17"/>
    <sheet name="cco_bbdd_asignado.p4 " sheetId="11" r:id="rId18"/>
    <sheet name="bbdd.5.final" sheetId="12" r:id="rId19"/>
    <sheet name="BBDD_INGRESOS_FINAL" sheetId="26" r:id="rId20"/>
    <sheet name="BBDD_GASTOS" sheetId="39" r:id="rId21"/>
    <sheet name="gaston_din" sheetId="45" r:id="rId22"/>
    <sheet name="ingresos_din" sheetId="44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r:id="rId34"/>
    <sheet name="cco " sheetId="30" r:id="rId35"/>
  </sheets>
  <definedNames>
    <definedName name="_xlnm._FilterDatabase" localSheetId="15" hidden="1">aperturado_por_empresa.p2!$A$1:$U$290</definedName>
    <definedName name="_xlnm._FilterDatabase" localSheetId="18" hidden="1">'bbdd.5.final'!$A$1:$AC$1500</definedName>
    <definedName name="_xlnm._FilterDatabase" localSheetId="31" hidden="1">BBDD_INGRESOS!$A$1:$Q$68</definedName>
    <definedName name="_xlnm._FilterDatabase" localSheetId="17" hidden="1">'cco_bbdd_asignado.p4 '!$A$1:$V$1606</definedName>
    <definedName name="_xlnm._FilterDatabase" localSheetId="14" hidden="1">Sheet1!$A$1:$B$26</definedName>
    <definedName name="ExternalData_1" localSheetId="34" hidden="1">'cco '!$A$1:$J$126</definedName>
    <definedName name="ExternalData_1" localSheetId="32" hidden="1">'cco_worms_empresa'!$A$1:$G$11</definedName>
    <definedName name="ExternalData_1" localSheetId="24" hidden="1">gastos_final!$A$1:$AE$1501</definedName>
    <definedName name="ExternalData_1" localSheetId="3" hidden="1">rrrhh_nuevo!$A$1:$Q$93</definedName>
    <definedName name="ExternalData_1" localSheetId="4" hidden="1">sectores_id!$A$1:$B$34</definedName>
    <definedName name="ExternalData_2" localSheetId="20" hidden="1">BBDD_GASTOS!$A$1:$R$1458</definedName>
    <definedName name="ExternalData_2" localSheetId="30" hidden="1">gastos_produccion!$A$1:$Q$142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ingresos_produccion!$A$1:$P$954</definedName>
    <definedName name="ExternalData_6" localSheetId="26" hidden="1">ingresos_ingresos!$A$1:$P$46</definedName>
    <definedName name="ExternalData_7" localSheetId="12" hidden="1">gastos_unificado.p0!$A$1:$W$241</definedName>
    <definedName name="ExternalData_8" localSheetId="19" hidden="1">BBDD_INGRESOS_FINAL!$A$1:$R$999</definedName>
  </definedNames>
  <calcPr calcId="191029"/>
  <pivotCaches>
    <pivotCache cacheId="0" r:id="rId36"/>
    <pivotCache cacheId="1" r:id="rId37"/>
    <pivotCache cacheId="2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8" l="1"/>
  <c r="F19" i="48" s="1"/>
  <c r="E39" i="48"/>
  <c r="E40" i="48"/>
  <c r="G6" i="48"/>
  <c r="G7" i="48" s="1"/>
  <c r="E5" i="48"/>
  <c r="E25" i="48"/>
  <c r="E24" i="48"/>
  <c r="K96" i="48"/>
  <c r="A84" i="48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56" i="48"/>
  <c r="E6" i="48"/>
  <c r="E133" i="48"/>
  <c r="E123" i="48"/>
  <c r="D34" i="32"/>
  <c r="D35" i="32"/>
  <c r="D36" i="32"/>
  <c r="D37" i="32"/>
  <c r="D38" i="32"/>
  <c r="D39" i="32"/>
  <c r="D33" i="32"/>
  <c r="P241" i="2"/>
  <c r="Q241" i="2"/>
  <c r="R241" i="2"/>
  <c r="F44" i="48" l="1"/>
  <c r="F45" i="48"/>
  <c r="G8" i="48"/>
  <c r="G9" i="48" s="1"/>
  <c r="G10" i="48" s="1"/>
  <c r="G11" i="48" s="1"/>
  <c r="G12" i="48" s="1"/>
  <c r="G13" i="48" s="1"/>
  <c r="G14" i="48" s="1"/>
  <c r="G15" i="48" s="1"/>
  <c r="G16" i="48" s="1"/>
  <c r="G17" i="48" s="1"/>
  <c r="E26" i="48"/>
  <c r="E122" i="48"/>
  <c r="E124" i="48" s="1"/>
  <c r="A57" i="48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F46" i="48" l="1"/>
  <c r="E7" i="48"/>
  <c r="A58" i="48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E27" i="48" l="1"/>
  <c r="A59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0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9" i="48" l="1"/>
  <c r="E29" i="48"/>
  <c r="A61" i="48"/>
  <c r="C5" i="44"/>
  <c r="C6" i="44"/>
  <c r="C7" i="44"/>
  <c r="C8" i="44"/>
  <c r="C9" i="44"/>
  <c r="C10" i="44"/>
  <c r="C11" i="44"/>
  <c r="C12" i="44"/>
  <c r="C4" i="44"/>
  <c r="E10" i="48" l="1"/>
  <c r="E30" i="48"/>
  <c r="A62" i="48"/>
  <c r="AA21" i="12"/>
  <c r="W191" i="12"/>
  <c r="W202" i="12"/>
  <c r="W213" i="12"/>
  <c r="W1211" i="12"/>
  <c r="W234" i="12"/>
  <c r="W2" i="12"/>
  <c r="W27" i="12"/>
  <c r="W28" i="12"/>
  <c r="W255" i="12"/>
  <c r="W1222" i="12"/>
  <c r="W320" i="12"/>
  <c r="W29" i="12"/>
  <c r="W30" i="12"/>
  <c r="W1020" i="12"/>
  <c r="W1223" i="12"/>
  <c r="W17" i="12"/>
  <c r="W18" i="12"/>
  <c r="W19" i="12"/>
  <c r="W20" i="12"/>
  <c r="W21" i="12"/>
  <c r="W22" i="12"/>
  <c r="W23" i="12"/>
  <c r="W24" i="12"/>
  <c r="W25" i="12"/>
  <c r="W26" i="12"/>
  <c r="W357" i="12"/>
  <c r="W515" i="12"/>
  <c r="W41" i="12"/>
  <c r="W1264" i="12"/>
  <c r="W31" i="12"/>
  <c r="W32" i="12"/>
  <c r="W33" i="12"/>
  <c r="W34" i="12"/>
  <c r="W35" i="12"/>
  <c r="W36" i="12"/>
  <c r="W37" i="12"/>
  <c r="W38" i="12"/>
  <c r="W39" i="12"/>
  <c r="W40" i="12"/>
  <c r="W3" i="12"/>
  <c r="W42" i="12"/>
  <c r="W43" i="12"/>
  <c r="W44" i="12"/>
  <c r="W45" i="12"/>
  <c r="W46" i="12"/>
  <c r="W47" i="12"/>
  <c r="W48" i="12"/>
  <c r="W49" i="12"/>
  <c r="W50" i="12"/>
  <c r="W51" i="12"/>
  <c r="W52" i="12"/>
  <c r="W1265" i="12"/>
  <c r="W54" i="12"/>
  <c r="W55" i="12"/>
  <c r="W56" i="12"/>
  <c r="W580" i="12"/>
  <c r="W581" i="12"/>
  <c r="W582" i="12"/>
  <c r="W583" i="12"/>
  <c r="W584" i="12"/>
  <c r="W585" i="12"/>
  <c r="W96" i="12"/>
  <c r="W587" i="12"/>
  <c r="W588" i="12"/>
  <c r="W589" i="12"/>
  <c r="W57" i="12"/>
  <c r="W58" i="12"/>
  <c r="W59" i="12"/>
  <c r="W60" i="12"/>
  <c r="W61" i="12"/>
  <c r="W62" i="12"/>
  <c r="W63" i="12"/>
  <c r="W64" i="12"/>
  <c r="W65" i="12"/>
  <c r="W66" i="12"/>
  <c r="W77" i="12"/>
  <c r="W78" i="12"/>
  <c r="W79" i="12"/>
  <c r="W80" i="12"/>
  <c r="W81" i="12"/>
  <c r="W82" i="12"/>
  <c r="W83" i="12"/>
  <c r="W4" i="12"/>
  <c r="W85" i="12"/>
  <c r="W86" i="12"/>
  <c r="W87" i="12"/>
  <c r="W88" i="12"/>
  <c r="W89" i="12"/>
  <c r="W90" i="12"/>
  <c r="W621" i="12"/>
  <c r="W622" i="12"/>
  <c r="W623" i="12"/>
  <c r="W624" i="12"/>
  <c r="W625" i="12"/>
  <c r="W626" i="12"/>
  <c r="W627" i="12"/>
  <c r="W628" i="12"/>
  <c r="W629" i="12"/>
  <c r="W630" i="12"/>
  <c r="W67" i="12"/>
  <c r="W68" i="12"/>
  <c r="W69" i="12"/>
  <c r="W70" i="12"/>
  <c r="W71" i="12"/>
  <c r="W72" i="12"/>
  <c r="W73" i="12"/>
  <c r="W74" i="12"/>
  <c r="W75" i="12"/>
  <c r="W76" i="12"/>
  <c r="W414" i="12"/>
  <c r="W415" i="12"/>
  <c r="W416" i="12"/>
  <c r="W417" i="12"/>
  <c r="W418" i="12"/>
  <c r="W419" i="12"/>
  <c r="W420" i="12"/>
  <c r="W421" i="12"/>
  <c r="W422" i="12"/>
  <c r="W423" i="12"/>
  <c r="W121" i="12"/>
  <c r="W91" i="12"/>
  <c r="W92" i="12"/>
  <c r="W93" i="12"/>
  <c r="W94" i="12"/>
  <c r="W5" i="12"/>
  <c r="W1067" i="12"/>
  <c r="W97" i="12"/>
  <c r="W98" i="12"/>
  <c r="W99" i="12"/>
  <c r="W100" i="12"/>
  <c r="W522" i="12"/>
  <c r="W523" i="12"/>
  <c r="W524" i="12"/>
  <c r="W525" i="12"/>
  <c r="W526" i="12"/>
  <c r="W527" i="12"/>
  <c r="W528" i="12"/>
  <c r="W529" i="12"/>
  <c r="W530" i="12"/>
  <c r="W531" i="12"/>
  <c r="W142" i="12"/>
  <c r="W143" i="12"/>
  <c r="W144" i="12"/>
  <c r="W145" i="12"/>
  <c r="W146" i="12"/>
  <c r="W147" i="12"/>
  <c r="W1042" i="12"/>
  <c r="W101" i="12"/>
  <c r="W102" i="12"/>
  <c r="W103" i="12"/>
  <c r="W104" i="12"/>
  <c r="W105" i="12"/>
  <c r="W106" i="12"/>
  <c r="W1041" i="12"/>
  <c r="W108" i="12"/>
  <c r="W109" i="12"/>
  <c r="W110" i="12"/>
  <c r="W159" i="12"/>
  <c r="W631" i="12"/>
  <c r="W632" i="12"/>
  <c r="W633" i="12"/>
  <c r="W634" i="12"/>
  <c r="W635" i="12"/>
  <c r="W636" i="12"/>
  <c r="W637" i="12"/>
  <c r="W638" i="12"/>
  <c r="W639" i="12"/>
  <c r="W640" i="12"/>
  <c r="W111" i="12"/>
  <c r="W112" i="12"/>
  <c r="W113" i="12"/>
  <c r="W114" i="12"/>
  <c r="W115" i="12"/>
  <c r="W116" i="12"/>
  <c r="W117" i="12"/>
  <c r="W118" i="12"/>
  <c r="W119" i="12"/>
  <c r="W120" i="12"/>
  <c r="W122" i="12"/>
  <c r="W123" i="12"/>
  <c r="W124" i="12"/>
  <c r="W125" i="12"/>
  <c r="W126" i="12"/>
  <c r="W127" i="12"/>
  <c r="W128" i="12"/>
  <c r="W129" i="12"/>
  <c r="W130" i="12"/>
  <c r="W131" i="12"/>
  <c r="W1266" i="12"/>
  <c r="W1267" i="12"/>
  <c r="W192" i="12"/>
  <c r="W193" i="12"/>
  <c r="W194" i="12"/>
  <c r="W195" i="12"/>
  <c r="W196" i="12"/>
  <c r="W197" i="12"/>
  <c r="W198" i="12"/>
  <c r="W199" i="12"/>
  <c r="W200" i="12"/>
  <c r="W201" i="12"/>
  <c r="W571" i="12"/>
  <c r="W203" i="12"/>
  <c r="W204" i="12"/>
  <c r="W205" i="12"/>
  <c r="W206" i="12"/>
  <c r="W207" i="12"/>
  <c r="W208" i="12"/>
  <c r="W209" i="12"/>
  <c r="W210" i="12"/>
  <c r="W211" i="12"/>
  <c r="W212" i="12"/>
  <c r="W1268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57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558" i="12"/>
  <c r="W559" i="12"/>
  <c r="W560" i="12"/>
  <c r="W561" i="12"/>
  <c r="W562" i="12"/>
  <c r="W563" i="12"/>
  <c r="W564" i="12"/>
  <c r="W565" i="12"/>
  <c r="W566" i="12"/>
  <c r="W567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132" i="12"/>
  <c r="W133" i="12"/>
  <c r="W134" i="12"/>
  <c r="W135" i="12"/>
  <c r="W136" i="12"/>
  <c r="W137" i="12"/>
  <c r="W138" i="12"/>
  <c r="W139" i="12"/>
  <c r="W140" i="12"/>
  <c r="W141" i="12"/>
  <c r="W307" i="12"/>
  <c r="W308" i="12"/>
  <c r="W309" i="12"/>
  <c r="W310" i="12"/>
  <c r="W311" i="12"/>
  <c r="W312" i="12"/>
  <c r="W313" i="12"/>
  <c r="W568" i="12"/>
  <c r="W569" i="12"/>
  <c r="W570" i="12"/>
  <c r="W1271" i="12"/>
  <c r="W572" i="12"/>
  <c r="W573" i="12"/>
  <c r="W1043" i="12"/>
  <c r="W1272" i="12"/>
  <c r="W576" i="12"/>
  <c r="W577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511" i="12"/>
  <c r="W512" i="12"/>
  <c r="W513" i="12"/>
  <c r="W514" i="12"/>
  <c r="W1270" i="12"/>
  <c r="W516" i="12"/>
  <c r="W517" i="12"/>
  <c r="W518" i="12"/>
  <c r="W519" i="12"/>
  <c r="W520" i="12"/>
  <c r="W648" i="12"/>
  <c r="W649" i="12"/>
  <c r="W650" i="12"/>
  <c r="W651" i="12"/>
  <c r="W652" i="12"/>
  <c r="W653" i="12"/>
  <c r="W654" i="12"/>
  <c r="W655" i="12"/>
  <c r="W656" i="12"/>
  <c r="W657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149" i="12"/>
  <c r="W150" i="12"/>
  <c r="W151" i="12"/>
  <c r="W152" i="12"/>
  <c r="W153" i="12"/>
  <c r="W154" i="12"/>
  <c r="W155" i="12"/>
  <c r="W156" i="12"/>
  <c r="W157" i="12"/>
  <c r="W158" i="12"/>
  <c r="W408" i="12"/>
  <c r="W409" i="12"/>
  <c r="W410" i="12"/>
  <c r="W411" i="12"/>
  <c r="W412" i="12"/>
  <c r="W413" i="12"/>
  <c r="W532" i="12"/>
  <c r="W533" i="12"/>
  <c r="W534" i="12"/>
  <c r="W535" i="12"/>
  <c r="W536" i="12"/>
  <c r="W537" i="12"/>
  <c r="W538" i="12"/>
  <c r="W539" i="12"/>
  <c r="W540" i="12"/>
  <c r="W541" i="12"/>
  <c r="W424" i="12"/>
  <c r="W160" i="12"/>
  <c r="W161" i="12"/>
  <c r="W162" i="12"/>
  <c r="W163" i="12"/>
  <c r="W164" i="12"/>
  <c r="W165" i="12"/>
  <c r="W166" i="12"/>
  <c r="W167" i="12"/>
  <c r="W168" i="12"/>
  <c r="W169" i="12"/>
  <c r="W658" i="12"/>
  <c r="W659" i="12"/>
  <c r="W660" i="12"/>
  <c r="W661" i="12"/>
  <c r="W1273" i="12"/>
  <c r="W663" i="12"/>
  <c r="W664" i="12"/>
  <c r="W665" i="12"/>
  <c r="W666" i="12"/>
  <c r="W667" i="12"/>
  <c r="W445" i="12"/>
  <c r="W446" i="12"/>
  <c r="W447" i="12"/>
  <c r="W448" i="12"/>
  <c r="W449" i="12"/>
  <c r="W450" i="12"/>
  <c r="W451" i="12"/>
  <c r="W170" i="12"/>
  <c r="W171" i="12"/>
  <c r="W172" i="12"/>
  <c r="W173" i="12"/>
  <c r="W174" i="12"/>
  <c r="W175" i="12"/>
  <c r="W176" i="12"/>
  <c r="W177" i="12"/>
  <c r="W178" i="12"/>
  <c r="W179" i="12"/>
  <c r="W462" i="12"/>
  <c r="W463" i="12"/>
  <c r="W464" i="12"/>
  <c r="W465" i="12"/>
  <c r="W466" i="12"/>
  <c r="W467" i="12"/>
  <c r="W180" i="12"/>
  <c r="W181" i="12"/>
  <c r="W182" i="12"/>
  <c r="W183" i="12"/>
  <c r="W184" i="12"/>
  <c r="W185" i="12"/>
  <c r="W186" i="12"/>
  <c r="W187" i="12"/>
  <c r="W188" i="12"/>
  <c r="W189" i="12"/>
  <c r="W6" i="12"/>
  <c r="W256" i="12"/>
  <c r="W257" i="12"/>
  <c r="W258" i="12"/>
  <c r="W259" i="12"/>
  <c r="W260" i="12"/>
  <c r="W261" i="12"/>
  <c r="W262" i="12"/>
  <c r="W263" i="12"/>
  <c r="W264" i="12"/>
  <c r="W488" i="12"/>
  <c r="W297" i="12"/>
  <c r="W298" i="12"/>
  <c r="W299" i="12"/>
  <c r="W300" i="12"/>
  <c r="W301" i="12"/>
  <c r="W302" i="12"/>
  <c r="W303" i="12"/>
  <c r="W304" i="12"/>
  <c r="W305" i="12"/>
  <c r="W306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314" i="12"/>
  <c r="W315" i="12"/>
  <c r="W316" i="12"/>
  <c r="W317" i="12"/>
  <c r="W318" i="12"/>
  <c r="W319" i="12"/>
  <c r="W1269" i="12"/>
  <c r="W321" i="12"/>
  <c r="W322" i="12"/>
  <c r="W323" i="12"/>
  <c r="W521" i="12"/>
  <c r="W356" i="12"/>
  <c r="W7" i="12"/>
  <c r="W358" i="12"/>
  <c r="W359" i="12"/>
  <c r="W360" i="12"/>
  <c r="W361" i="12"/>
  <c r="W362" i="12"/>
  <c r="W363" i="12"/>
  <c r="W364" i="12"/>
  <c r="W365" i="12"/>
  <c r="W542" i="12"/>
  <c r="W543" i="12"/>
  <c r="W544" i="12"/>
  <c r="W545" i="12"/>
  <c r="W546" i="12"/>
  <c r="W547" i="12"/>
  <c r="W548" i="12"/>
  <c r="W549" i="12"/>
  <c r="W550" i="12"/>
  <c r="W551" i="12"/>
  <c r="W697" i="12"/>
  <c r="W698" i="12"/>
  <c r="W699" i="12"/>
  <c r="W700" i="12"/>
  <c r="W701" i="12"/>
  <c r="W702" i="12"/>
  <c r="W703" i="12"/>
  <c r="W704" i="12"/>
  <c r="W705" i="12"/>
  <c r="W706" i="12"/>
  <c r="W552" i="12"/>
  <c r="W553" i="12"/>
  <c r="W554" i="12"/>
  <c r="W555" i="12"/>
  <c r="W556" i="12"/>
  <c r="W557" i="12"/>
  <c r="W366" i="12"/>
  <c r="W367" i="12"/>
  <c r="W368" i="12"/>
  <c r="W369" i="12"/>
  <c r="W370" i="12"/>
  <c r="W371" i="12"/>
  <c r="W372" i="12"/>
  <c r="W373" i="12"/>
  <c r="W374" i="12"/>
  <c r="W375" i="12"/>
  <c r="W398" i="12"/>
  <c r="W399" i="12"/>
  <c r="W400" i="12"/>
  <c r="W401" i="12"/>
  <c r="W402" i="12"/>
  <c r="W403" i="12"/>
  <c r="W404" i="12"/>
  <c r="W405" i="12"/>
  <c r="W406" i="12"/>
  <c r="W407" i="12"/>
  <c r="W578" i="12"/>
  <c r="W579" i="12"/>
  <c r="W720" i="12"/>
  <c r="W721" i="12"/>
  <c r="W722" i="12"/>
  <c r="W723" i="12"/>
  <c r="W724" i="12"/>
  <c r="W725" i="12"/>
  <c r="W726" i="12"/>
  <c r="W727" i="12"/>
  <c r="W728" i="12"/>
  <c r="W72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641" i="12"/>
  <c r="W642" i="12"/>
  <c r="W643" i="12"/>
  <c r="W644" i="12"/>
  <c r="W645" i="12"/>
  <c r="W646" i="12"/>
  <c r="W647" i="12"/>
  <c r="W452" i="12"/>
  <c r="W453" i="12"/>
  <c r="W454" i="12"/>
  <c r="W455" i="12"/>
  <c r="W456" i="12"/>
  <c r="W457" i="12"/>
  <c r="W458" i="12"/>
  <c r="W459" i="12"/>
  <c r="W460" i="12"/>
  <c r="W461" i="12"/>
  <c r="W742" i="12"/>
  <c r="W743" i="12"/>
  <c r="W744" i="12"/>
  <c r="W745" i="12"/>
  <c r="W746" i="12"/>
  <c r="W747" i="12"/>
  <c r="W748" i="12"/>
  <c r="W749" i="12"/>
  <c r="W750" i="12"/>
  <c r="W751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575" i="12"/>
  <c r="W1274" i="12"/>
  <c r="W696" i="12"/>
  <c r="W468" i="12"/>
  <c r="W469" i="12"/>
  <c r="W470" i="12"/>
  <c r="W471" i="12"/>
  <c r="W472" i="12"/>
  <c r="W473" i="12"/>
  <c r="W474" i="12"/>
  <c r="W475" i="12"/>
  <c r="W476" i="12"/>
  <c r="W477" i="12"/>
  <c r="W707" i="12"/>
  <c r="W708" i="12"/>
  <c r="W709" i="12"/>
  <c r="W710" i="12"/>
  <c r="W711" i="12"/>
  <c r="W712" i="12"/>
  <c r="W713" i="12"/>
  <c r="W714" i="12"/>
  <c r="W715" i="12"/>
  <c r="W716" i="12"/>
  <c r="W717" i="12"/>
  <c r="W718" i="12"/>
  <c r="W719" i="12"/>
  <c r="W478" i="12"/>
  <c r="W479" i="12"/>
  <c r="W480" i="12"/>
  <c r="W481" i="12"/>
  <c r="W482" i="12"/>
  <c r="W483" i="12"/>
  <c r="W484" i="12"/>
  <c r="W485" i="12"/>
  <c r="W486" i="12"/>
  <c r="W487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489" i="12"/>
  <c r="W490" i="12"/>
  <c r="W491" i="12"/>
  <c r="W492" i="12"/>
  <c r="W493" i="12"/>
  <c r="W494" i="12"/>
  <c r="W495" i="12"/>
  <c r="W496" i="12"/>
  <c r="W497" i="12"/>
  <c r="W498" i="12"/>
  <c r="W752" i="12"/>
  <c r="W753" i="12"/>
  <c r="W754" i="12"/>
  <c r="W755" i="12"/>
  <c r="W756" i="12"/>
  <c r="W757" i="12"/>
  <c r="W1275" i="12"/>
  <c r="W53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586" i="12"/>
  <c r="W662" i="12"/>
  <c r="W694" i="12"/>
  <c r="W1276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1277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865" i="12"/>
  <c r="W866" i="12"/>
  <c r="W1278" i="12"/>
  <c r="W695" i="12"/>
  <c r="W15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1088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84" i="12"/>
  <c r="W1054" i="12"/>
  <c r="W758" i="12"/>
  <c r="W8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039" i="12"/>
  <c r="W1040" i="12"/>
  <c r="W1279" i="12"/>
  <c r="W1280" i="12"/>
  <c r="W759" i="12"/>
  <c r="W1044" i="12"/>
  <c r="W1045" i="12"/>
  <c r="W1046" i="12"/>
  <c r="W1047" i="12"/>
  <c r="W1048" i="12"/>
  <c r="W1049" i="12"/>
  <c r="W1050" i="12"/>
  <c r="W1051" i="12"/>
  <c r="W1052" i="12"/>
  <c r="W1053" i="12"/>
  <c r="W16" i="12"/>
  <c r="W1281" i="12"/>
  <c r="W1056" i="12"/>
  <c r="W1057" i="12"/>
  <c r="W1058" i="12"/>
  <c r="W1059" i="12"/>
  <c r="W1060" i="12"/>
  <c r="W1061" i="12"/>
  <c r="W1062" i="12"/>
  <c r="W1063" i="12"/>
  <c r="W1064" i="12"/>
  <c r="W1065" i="12"/>
  <c r="W1282" i="12"/>
  <c r="W1179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086" i="12"/>
  <c r="W1087" i="12"/>
  <c r="W1190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1177" i="12"/>
  <c r="W1178" i="12"/>
  <c r="W9" i="12"/>
  <c r="W1180" i="12"/>
  <c r="W1181" i="12"/>
  <c r="W1182" i="12"/>
  <c r="W1183" i="12"/>
  <c r="W1184" i="12"/>
  <c r="W1185" i="12"/>
  <c r="W1186" i="12"/>
  <c r="W1187" i="12"/>
  <c r="W1188" i="12"/>
  <c r="W1189" i="12"/>
  <c r="W1055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1209" i="12"/>
  <c r="W1210" i="12"/>
  <c r="W812" i="12"/>
  <c r="W1212" i="12"/>
  <c r="W1213" i="12"/>
  <c r="W1214" i="12"/>
  <c r="W1215" i="12"/>
  <c r="W1216" i="12"/>
  <c r="W1217" i="12"/>
  <c r="W1218" i="12"/>
  <c r="W1219" i="12"/>
  <c r="W1220" i="12"/>
  <c r="W1221" i="12"/>
  <c r="W107" i="12"/>
  <c r="W148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262" i="12"/>
  <c r="W1263" i="12"/>
  <c r="W1066" i="12"/>
  <c r="W10" i="12"/>
  <c r="W11" i="12"/>
  <c r="W813" i="12"/>
  <c r="W814" i="12"/>
  <c r="W815" i="12"/>
  <c r="W836" i="12"/>
  <c r="W867" i="12"/>
  <c r="W868" i="12"/>
  <c r="W869" i="12"/>
  <c r="W956" i="12"/>
  <c r="W1017" i="12"/>
  <c r="W1018" i="12"/>
  <c r="W12" i="12"/>
  <c r="W13" i="12"/>
  <c r="W14" i="12"/>
  <c r="W1019" i="12"/>
  <c r="W190" i="12"/>
  <c r="W95" i="12"/>
  <c r="W1283" i="12"/>
  <c r="W1284" i="12"/>
  <c r="W1285" i="12"/>
  <c r="W1286" i="12"/>
  <c r="W1287" i="12"/>
  <c r="W1288" i="12"/>
  <c r="W1289" i="12"/>
  <c r="W1290" i="12"/>
  <c r="W1291" i="12"/>
  <c r="W1292" i="12"/>
  <c r="E11" i="48" l="1"/>
  <c r="E31" i="48"/>
  <c r="A63" i="48"/>
  <c r="G8" i="13"/>
  <c r="G7" i="13"/>
  <c r="E12" i="48" l="1"/>
  <c r="E32" i="48"/>
  <c r="A64" i="48"/>
  <c r="D20" i="32"/>
  <c r="X191" i="12"/>
  <c r="Y191" i="12" s="1"/>
  <c r="X202" i="12"/>
  <c r="Y202" i="12" s="1"/>
  <c r="AD202" i="12" s="1"/>
  <c r="AE202" i="12" s="1"/>
  <c r="X234" i="12"/>
  <c r="Y234" i="12" s="1"/>
  <c r="AD234" i="12" s="1"/>
  <c r="AE234" i="12" s="1"/>
  <c r="X27" i="12"/>
  <c r="Y27" i="12" s="1"/>
  <c r="X28" i="12"/>
  <c r="Y28" i="12" s="1"/>
  <c r="X255" i="12"/>
  <c r="Y255" i="12" s="1"/>
  <c r="X1222" i="12"/>
  <c r="Y1222" i="12" s="1"/>
  <c r="X320" i="12"/>
  <c r="Y320" i="12" s="1"/>
  <c r="X29" i="12"/>
  <c r="Y29" i="12" s="1"/>
  <c r="X30" i="12"/>
  <c r="Y30" i="12" s="1"/>
  <c r="X1020" i="12"/>
  <c r="Y1020" i="12" s="1"/>
  <c r="X1223" i="12"/>
  <c r="Y1223" i="12" s="1"/>
  <c r="X17" i="12"/>
  <c r="Y17" i="12" s="1"/>
  <c r="X18" i="12"/>
  <c r="Y18" i="12" s="1"/>
  <c r="X20" i="12"/>
  <c r="Y20" i="12" s="1"/>
  <c r="X21" i="12"/>
  <c r="Y21" i="12" s="1"/>
  <c r="X23" i="12"/>
  <c r="Y23" i="12" s="1"/>
  <c r="X24" i="12"/>
  <c r="Y24" i="12" s="1"/>
  <c r="X25" i="12"/>
  <c r="Y25" i="12" s="1"/>
  <c r="X26" i="12"/>
  <c r="Y26" i="12" s="1"/>
  <c r="X357" i="12"/>
  <c r="Y357" i="12" s="1"/>
  <c r="X515" i="12"/>
  <c r="Y515" i="12" s="1"/>
  <c r="X41" i="12"/>
  <c r="Y41" i="12" s="1"/>
  <c r="X1264" i="12"/>
  <c r="Y1264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8" i="12"/>
  <c r="Y38" i="12" s="1"/>
  <c r="X39" i="12"/>
  <c r="Y39" i="12" s="1"/>
  <c r="X40" i="12"/>
  <c r="Y40" i="12" s="1"/>
  <c r="X3" i="12"/>
  <c r="Y3" i="12" s="1"/>
  <c r="X42" i="12"/>
  <c r="Y42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50" i="12"/>
  <c r="Y50" i="12" s="1"/>
  <c r="X51" i="12"/>
  <c r="Y51" i="12" s="1"/>
  <c r="X52" i="12"/>
  <c r="Y52" i="12" s="1"/>
  <c r="X1265" i="12"/>
  <c r="Y1265" i="12" s="1"/>
  <c r="X54" i="12"/>
  <c r="Y54" i="12" s="1"/>
  <c r="X56" i="12"/>
  <c r="Y56" i="12" s="1"/>
  <c r="X580" i="12"/>
  <c r="Y580" i="12" s="1"/>
  <c r="X581" i="12"/>
  <c r="Y581" i="12" s="1"/>
  <c r="X582" i="12"/>
  <c r="Y582" i="12" s="1"/>
  <c r="X583" i="12"/>
  <c r="Y583" i="12" s="1"/>
  <c r="X584" i="12"/>
  <c r="Y584" i="12" s="1"/>
  <c r="X585" i="12"/>
  <c r="Y585" i="12" s="1"/>
  <c r="X96" i="12"/>
  <c r="Y96" i="12" s="1"/>
  <c r="X587" i="12"/>
  <c r="Y587" i="12" s="1"/>
  <c r="X588" i="12"/>
  <c r="Y588" i="12" s="1"/>
  <c r="X589" i="12"/>
  <c r="Y589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64" i="12"/>
  <c r="Y64" i="12" s="1"/>
  <c r="X65" i="12"/>
  <c r="Y65" i="12" s="1"/>
  <c r="X66" i="12"/>
  <c r="Y66" i="12" s="1"/>
  <c r="X77" i="12"/>
  <c r="Y77" i="12" s="1"/>
  <c r="X78" i="12"/>
  <c r="Y78" i="12" s="1"/>
  <c r="X80" i="12"/>
  <c r="Y80" i="12" s="1"/>
  <c r="X81" i="12"/>
  <c r="Y81" i="12" s="1"/>
  <c r="X82" i="12"/>
  <c r="Y82" i="12" s="1"/>
  <c r="X83" i="12"/>
  <c r="Y83" i="12" s="1"/>
  <c r="X4" i="12"/>
  <c r="Y4" i="12" s="1"/>
  <c r="X85" i="12"/>
  <c r="Y85" i="12" s="1"/>
  <c r="X86" i="12"/>
  <c r="Y86" i="12" s="1"/>
  <c r="X87" i="12"/>
  <c r="Y87" i="12" s="1"/>
  <c r="X88" i="12"/>
  <c r="Y88" i="12" s="1"/>
  <c r="X89" i="12"/>
  <c r="Y89" i="12" s="1"/>
  <c r="X90" i="12"/>
  <c r="Y90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28" i="12"/>
  <c r="Y628" i="12" s="1"/>
  <c r="X629" i="12"/>
  <c r="Y629" i="12" s="1"/>
  <c r="X630" i="12"/>
  <c r="Y630" i="12" s="1"/>
  <c r="X67" i="12"/>
  <c r="Y67" i="12" s="1"/>
  <c r="X68" i="12"/>
  <c r="Y68" i="12" s="1"/>
  <c r="X70" i="12"/>
  <c r="Y70" i="12" s="1"/>
  <c r="X71" i="12"/>
  <c r="Y71" i="12" s="1"/>
  <c r="X72" i="12"/>
  <c r="Y72" i="12" s="1"/>
  <c r="X73" i="12"/>
  <c r="Y73" i="12" s="1"/>
  <c r="X74" i="12"/>
  <c r="Y74" i="12" s="1"/>
  <c r="X75" i="12"/>
  <c r="Y75" i="12" s="1"/>
  <c r="X76" i="12"/>
  <c r="Y76" i="12" s="1"/>
  <c r="X414" i="12"/>
  <c r="Y414" i="12" s="1"/>
  <c r="X415" i="12"/>
  <c r="Y415" i="12" s="1"/>
  <c r="X416" i="12"/>
  <c r="Y416" i="12" s="1"/>
  <c r="X417" i="12"/>
  <c r="Y417" i="12" s="1"/>
  <c r="X419" i="12"/>
  <c r="Y419" i="12" s="1"/>
  <c r="X420" i="12"/>
  <c r="Y420" i="12" s="1"/>
  <c r="X421" i="12"/>
  <c r="Y421" i="12" s="1"/>
  <c r="X422" i="12"/>
  <c r="Y422" i="12" s="1"/>
  <c r="X423" i="12"/>
  <c r="Y423" i="12" s="1"/>
  <c r="X121" i="12"/>
  <c r="Y121" i="12" s="1"/>
  <c r="X91" i="12"/>
  <c r="Y91" i="12" s="1"/>
  <c r="X92" i="12"/>
  <c r="Y92" i="12" s="1"/>
  <c r="X93" i="12"/>
  <c r="Y93" i="12" s="1"/>
  <c r="X94" i="12"/>
  <c r="Y94" i="12" s="1"/>
  <c r="X5" i="12"/>
  <c r="Y5" i="12" s="1"/>
  <c r="X97" i="12"/>
  <c r="Y97" i="12" s="1"/>
  <c r="X98" i="12"/>
  <c r="Y98" i="12" s="1"/>
  <c r="X99" i="12"/>
  <c r="Y99" i="12" s="1"/>
  <c r="X100" i="12"/>
  <c r="Y100" i="12" s="1"/>
  <c r="X522" i="12"/>
  <c r="Y522" i="12" s="1"/>
  <c r="X523" i="12"/>
  <c r="Y523" i="12" s="1"/>
  <c r="X524" i="12"/>
  <c r="Y524" i="12" s="1"/>
  <c r="X525" i="12"/>
  <c r="Y525" i="12" s="1"/>
  <c r="X526" i="12"/>
  <c r="Y526" i="12" s="1"/>
  <c r="X527" i="12"/>
  <c r="Y527" i="12" s="1"/>
  <c r="X528" i="12"/>
  <c r="Y528" i="12" s="1"/>
  <c r="X530" i="12"/>
  <c r="Y530" i="12" s="1"/>
  <c r="X531" i="12"/>
  <c r="Y531" i="12" s="1"/>
  <c r="X142" i="12"/>
  <c r="Y142" i="12" s="1"/>
  <c r="X143" i="12"/>
  <c r="Y143" i="12" s="1"/>
  <c r="X144" i="12"/>
  <c r="Y144" i="12" s="1"/>
  <c r="X145" i="12"/>
  <c r="Y145" i="12" s="1"/>
  <c r="X146" i="12"/>
  <c r="Y146" i="12" s="1"/>
  <c r="X147" i="12"/>
  <c r="Y147" i="12" s="1"/>
  <c r="X1042" i="12"/>
  <c r="Y1042" i="12" s="1"/>
  <c r="X101" i="12"/>
  <c r="Y101" i="12" s="1"/>
  <c r="X102" i="12"/>
  <c r="Y102" i="12" s="1"/>
  <c r="X104" i="12"/>
  <c r="Y104" i="12" s="1"/>
  <c r="X105" i="12"/>
  <c r="Y105" i="12" s="1"/>
  <c r="X106" i="12"/>
  <c r="Y106" i="12" s="1"/>
  <c r="X1041" i="12"/>
  <c r="Y1041" i="12" s="1"/>
  <c r="X108" i="12"/>
  <c r="Y108" i="12" s="1"/>
  <c r="X109" i="12"/>
  <c r="Y109" i="12" s="1"/>
  <c r="X110" i="12"/>
  <c r="Y110" i="12" s="1"/>
  <c r="X159" i="12"/>
  <c r="Y159" i="12" s="1"/>
  <c r="X631" i="12"/>
  <c r="Y631" i="12" s="1"/>
  <c r="X632" i="12"/>
  <c r="Y632" i="12" s="1"/>
  <c r="X633" i="12"/>
  <c r="Y633" i="12" s="1"/>
  <c r="X635" i="12"/>
  <c r="Y635" i="12" s="1"/>
  <c r="X636" i="12"/>
  <c r="Y636" i="12" s="1"/>
  <c r="X637" i="12"/>
  <c r="Y637" i="12" s="1"/>
  <c r="X638" i="12"/>
  <c r="Y638" i="12" s="1"/>
  <c r="X639" i="12"/>
  <c r="Y639" i="12" s="1"/>
  <c r="X640" i="12"/>
  <c r="Y640" i="12" s="1"/>
  <c r="X111" i="12"/>
  <c r="Y111" i="12" s="1"/>
  <c r="X112" i="12"/>
  <c r="Y112" i="12" s="1"/>
  <c r="X113" i="12"/>
  <c r="Y113" i="12" s="1"/>
  <c r="X114" i="12"/>
  <c r="Y114" i="12" s="1"/>
  <c r="X115" i="12"/>
  <c r="Y115" i="12" s="1"/>
  <c r="X117" i="12"/>
  <c r="Y117" i="12" s="1"/>
  <c r="X118" i="12"/>
  <c r="Y118" i="12" s="1"/>
  <c r="X119" i="12"/>
  <c r="Y119" i="12" s="1"/>
  <c r="X120" i="12"/>
  <c r="Y120" i="12" s="1"/>
  <c r="X122" i="12"/>
  <c r="Y122" i="12" s="1"/>
  <c r="X123" i="12"/>
  <c r="Y123" i="12" s="1"/>
  <c r="X124" i="12"/>
  <c r="Y124" i="12" s="1"/>
  <c r="X125" i="12"/>
  <c r="Y125" i="12" s="1"/>
  <c r="X126" i="12"/>
  <c r="Y126" i="12" s="1"/>
  <c r="X127" i="12"/>
  <c r="Y127" i="12" s="1"/>
  <c r="X128" i="12"/>
  <c r="Y128" i="12" s="1"/>
  <c r="X130" i="12"/>
  <c r="Y130" i="12" s="1"/>
  <c r="X131" i="12"/>
  <c r="Y131" i="12" s="1"/>
  <c r="X1266" i="12"/>
  <c r="Y1266" i="12" s="1"/>
  <c r="X1267" i="12"/>
  <c r="Y1267" i="12" s="1"/>
  <c r="X192" i="12"/>
  <c r="Y192" i="12" s="1"/>
  <c r="X193" i="12"/>
  <c r="Y193" i="12" s="1"/>
  <c r="X194" i="12"/>
  <c r="Y194" i="12" s="1"/>
  <c r="X195" i="12"/>
  <c r="Y195" i="12" s="1"/>
  <c r="X196" i="12"/>
  <c r="Y196" i="12" s="1"/>
  <c r="X197" i="12"/>
  <c r="Y197" i="12" s="1"/>
  <c r="X198" i="12"/>
  <c r="Y198" i="12" s="1"/>
  <c r="X200" i="12"/>
  <c r="Y200" i="12" s="1"/>
  <c r="X201" i="12"/>
  <c r="Y201" i="12" s="1"/>
  <c r="X571" i="12"/>
  <c r="Y571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8" i="12"/>
  <c r="Y208" i="12" s="1"/>
  <c r="X209" i="12"/>
  <c r="Y209" i="12" s="1"/>
  <c r="X210" i="12"/>
  <c r="Y210" i="12" s="1"/>
  <c r="X212" i="12"/>
  <c r="Y212" i="12" s="1"/>
  <c r="X1268" i="12"/>
  <c r="Y1268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0" i="12"/>
  <c r="Y220" i="12" s="1"/>
  <c r="X221" i="12"/>
  <c r="Y221" i="12" s="1"/>
  <c r="X222" i="12"/>
  <c r="Y222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231" i="12"/>
  <c r="Y231" i="12" s="1"/>
  <c r="X232" i="12"/>
  <c r="Y232" i="12" s="1"/>
  <c r="X233" i="12"/>
  <c r="Y233" i="12" s="1"/>
  <c r="X574" i="12"/>
  <c r="Y574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4" i="12"/>
  <c r="Y244" i="12" s="1"/>
  <c r="X245" i="12"/>
  <c r="Y245" i="12" s="1"/>
  <c r="X246" i="12"/>
  <c r="Y246" i="12" s="1"/>
  <c r="X248" i="12"/>
  <c r="Y248" i="12" s="1"/>
  <c r="X249" i="12"/>
  <c r="Y249" i="12" s="1"/>
  <c r="X250" i="12"/>
  <c r="Y250" i="12" s="1"/>
  <c r="X251" i="12"/>
  <c r="Y251" i="12" s="1"/>
  <c r="X252" i="12"/>
  <c r="Y252" i="12" s="1"/>
  <c r="X253" i="12"/>
  <c r="Y253" i="12" s="1"/>
  <c r="X254" i="12"/>
  <c r="Y254" i="12" s="1"/>
  <c r="X558" i="12"/>
  <c r="Y558" i="12" s="1"/>
  <c r="X559" i="12"/>
  <c r="Y559" i="12" s="1"/>
  <c r="X560" i="12"/>
  <c r="Y560" i="12" s="1"/>
  <c r="X561" i="12"/>
  <c r="Y561" i="12" s="1"/>
  <c r="X563" i="12"/>
  <c r="Y563" i="12" s="1"/>
  <c r="X564" i="12"/>
  <c r="Y564" i="12" s="1"/>
  <c r="X565" i="12"/>
  <c r="Y565" i="12" s="1"/>
  <c r="X566" i="12"/>
  <c r="Y566" i="12" s="1"/>
  <c r="X567" i="12"/>
  <c r="Y567" i="12" s="1"/>
  <c r="X265" i="12"/>
  <c r="Y265" i="12" s="1"/>
  <c r="X266" i="12"/>
  <c r="Y266" i="12" s="1"/>
  <c r="X267" i="12"/>
  <c r="Y267" i="12" s="1"/>
  <c r="X268" i="12"/>
  <c r="Y268" i="12" s="1"/>
  <c r="X269" i="12"/>
  <c r="Y269" i="12" s="1"/>
  <c r="X270" i="12"/>
  <c r="Y270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0" i="12"/>
  <c r="Y280" i="12" s="1"/>
  <c r="X281" i="12"/>
  <c r="Y281" i="12" s="1"/>
  <c r="X282" i="12"/>
  <c r="Y282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2" i="12"/>
  <c r="Y292" i="12" s="1"/>
  <c r="X293" i="12"/>
  <c r="Y293" i="12" s="1"/>
  <c r="X294" i="12"/>
  <c r="Y294" i="12" s="1"/>
  <c r="X296" i="12"/>
  <c r="Y296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139" i="12"/>
  <c r="Y139" i="12" s="1"/>
  <c r="X140" i="12"/>
  <c r="Y140" i="12" s="1"/>
  <c r="X141" i="12"/>
  <c r="Y141" i="12" s="1"/>
  <c r="X308" i="12"/>
  <c r="Y308" i="12" s="1"/>
  <c r="X309" i="12"/>
  <c r="Y309" i="12" s="1"/>
  <c r="X310" i="12"/>
  <c r="Y310" i="12" s="1"/>
  <c r="X311" i="12"/>
  <c r="Y311" i="12" s="1"/>
  <c r="X312" i="12"/>
  <c r="Y312" i="12" s="1"/>
  <c r="X313" i="12"/>
  <c r="Y313" i="12" s="1"/>
  <c r="X568" i="12"/>
  <c r="Y568" i="12" s="1"/>
  <c r="X569" i="12"/>
  <c r="Y569" i="12" s="1"/>
  <c r="X570" i="12"/>
  <c r="Y570" i="12" s="1"/>
  <c r="X1271" i="12"/>
  <c r="Y1271" i="12" s="1"/>
  <c r="X572" i="12"/>
  <c r="Y572" i="12" s="1"/>
  <c r="X1043" i="12"/>
  <c r="Y1043" i="12" s="1"/>
  <c r="X1272" i="12"/>
  <c r="Y1272" i="12" s="1"/>
  <c r="X576" i="12"/>
  <c r="Y576" i="12" s="1"/>
  <c r="X577" i="12"/>
  <c r="Y577" i="12" s="1"/>
  <c r="X324" i="12"/>
  <c r="Y324" i="12" s="1"/>
  <c r="X325" i="12"/>
  <c r="Y325" i="12" s="1"/>
  <c r="X326" i="12"/>
  <c r="Y326" i="12" s="1"/>
  <c r="X327" i="12"/>
  <c r="Y327" i="12" s="1"/>
  <c r="X328" i="12"/>
  <c r="Y328" i="12" s="1"/>
  <c r="X329" i="12"/>
  <c r="Y329" i="12" s="1"/>
  <c r="X330" i="12"/>
  <c r="Y330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0" i="12"/>
  <c r="Y340" i="12" s="1"/>
  <c r="X341" i="12"/>
  <c r="Y341" i="12" s="1"/>
  <c r="X342" i="12"/>
  <c r="Y342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352" i="12"/>
  <c r="Y352" i="12" s="1"/>
  <c r="X353" i="12"/>
  <c r="Y353" i="12" s="1"/>
  <c r="X354" i="12"/>
  <c r="Y354" i="12" s="1"/>
  <c r="X511" i="12"/>
  <c r="Y511" i="12" s="1"/>
  <c r="X512" i="12"/>
  <c r="Y512" i="12" s="1"/>
  <c r="X513" i="12"/>
  <c r="Y513" i="12" s="1"/>
  <c r="X514" i="12"/>
  <c r="Y514" i="12" s="1"/>
  <c r="X1270" i="12"/>
  <c r="Y1270" i="12" s="1"/>
  <c r="X516" i="12"/>
  <c r="Y516" i="12" s="1"/>
  <c r="X517" i="12"/>
  <c r="Y517" i="12" s="1"/>
  <c r="X518" i="12"/>
  <c r="Y518" i="12" s="1"/>
  <c r="X519" i="12"/>
  <c r="Y519" i="12" s="1"/>
  <c r="X520" i="12"/>
  <c r="Y520" i="12" s="1"/>
  <c r="X648" i="12"/>
  <c r="Y648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655" i="12"/>
  <c r="Y655" i="12" s="1"/>
  <c r="X656" i="12"/>
  <c r="Y656" i="12" s="1"/>
  <c r="X657" i="12"/>
  <c r="Y657" i="12" s="1"/>
  <c r="X376" i="12"/>
  <c r="Y376" i="12" s="1"/>
  <c r="X377" i="12"/>
  <c r="Y377" i="12" s="1"/>
  <c r="X378" i="12"/>
  <c r="Y378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8" i="12"/>
  <c r="Y388" i="12" s="1"/>
  <c r="X389" i="12"/>
  <c r="Y389" i="12" s="1"/>
  <c r="X390" i="12"/>
  <c r="Y390" i="12" s="1"/>
  <c r="X392" i="12"/>
  <c r="Y392" i="12" s="1"/>
  <c r="X393" i="12"/>
  <c r="Y393" i="12" s="1"/>
  <c r="X394" i="12"/>
  <c r="Y394" i="12" s="1"/>
  <c r="X395" i="12"/>
  <c r="Y395" i="12" s="1"/>
  <c r="X396" i="12"/>
  <c r="Y396" i="12" s="1"/>
  <c r="X397" i="12"/>
  <c r="Y397" i="12" s="1"/>
  <c r="X149" i="12"/>
  <c r="Y149" i="12" s="1"/>
  <c r="X150" i="12"/>
  <c r="Y150" i="12" s="1"/>
  <c r="X151" i="12"/>
  <c r="Y151" i="12" s="1"/>
  <c r="X152" i="12"/>
  <c r="Y152" i="12" s="1"/>
  <c r="X153" i="12"/>
  <c r="Y153" i="12" s="1"/>
  <c r="X155" i="12"/>
  <c r="Y155" i="12" s="1"/>
  <c r="X156" i="12"/>
  <c r="Y156" i="12" s="1"/>
  <c r="X157" i="12"/>
  <c r="Y157" i="12" s="1"/>
  <c r="X158" i="12"/>
  <c r="Y158" i="12" s="1"/>
  <c r="X408" i="12"/>
  <c r="Y408" i="12" s="1"/>
  <c r="X409" i="12"/>
  <c r="Y409" i="12" s="1"/>
  <c r="X410" i="12"/>
  <c r="Y410" i="12" s="1"/>
  <c r="X411" i="12"/>
  <c r="Y411" i="12" s="1"/>
  <c r="X412" i="12"/>
  <c r="Y412" i="12" s="1"/>
  <c r="X413" i="12"/>
  <c r="Y413" i="12" s="1"/>
  <c r="X532" i="12"/>
  <c r="Y532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539" i="12"/>
  <c r="Y539" i="12" s="1"/>
  <c r="X540" i="12"/>
  <c r="Y540" i="12" s="1"/>
  <c r="X541" i="12"/>
  <c r="Y541" i="12" s="1"/>
  <c r="X424" i="12"/>
  <c r="Y424" i="12" s="1"/>
  <c r="X160" i="12"/>
  <c r="Y160" i="12" s="1"/>
  <c r="X161" i="12"/>
  <c r="Y161" i="12" s="1"/>
  <c r="X163" i="12"/>
  <c r="Y163" i="12" s="1"/>
  <c r="X164" i="12"/>
  <c r="Y164" i="12" s="1"/>
  <c r="X165" i="12"/>
  <c r="Y165" i="12" s="1"/>
  <c r="X166" i="12"/>
  <c r="Y166" i="12" s="1"/>
  <c r="X167" i="12"/>
  <c r="Y167" i="12" s="1"/>
  <c r="X168" i="12"/>
  <c r="Y168" i="12" s="1"/>
  <c r="X169" i="12"/>
  <c r="Y169" i="12" s="1"/>
  <c r="X658" i="12"/>
  <c r="Y658" i="12" s="1"/>
  <c r="X659" i="12"/>
  <c r="Y659" i="12" s="1"/>
  <c r="X660" i="12"/>
  <c r="Y660" i="12" s="1"/>
  <c r="X661" i="12"/>
  <c r="Y661" i="12" s="1"/>
  <c r="X663" i="12"/>
  <c r="Y663" i="12" s="1"/>
  <c r="X664" i="12"/>
  <c r="Y664" i="12" s="1"/>
  <c r="X665" i="12"/>
  <c r="Y665" i="12" s="1"/>
  <c r="X666" i="12"/>
  <c r="Y666" i="12" s="1"/>
  <c r="X667" i="12"/>
  <c r="Y667" i="12" s="1"/>
  <c r="X445" i="12"/>
  <c r="Y445" i="12" s="1"/>
  <c r="X446" i="12"/>
  <c r="Y446" i="12" s="1"/>
  <c r="X447" i="12"/>
  <c r="Y447" i="12" s="1"/>
  <c r="X448" i="12"/>
  <c r="Y448" i="12" s="1"/>
  <c r="X449" i="12"/>
  <c r="Y449" i="12" s="1"/>
  <c r="X450" i="12"/>
  <c r="Y450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177" i="12"/>
  <c r="Y177" i="12" s="1"/>
  <c r="X178" i="12"/>
  <c r="Y178" i="12" s="1"/>
  <c r="X179" i="12"/>
  <c r="Y179" i="12" s="1"/>
  <c r="X462" i="12"/>
  <c r="Y462" i="12" s="1"/>
  <c r="X464" i="12"/>
  <c r="Y464" i="12" s="1"/>
  <c r="X465" i="12"/>
  <c r="Y465" i="12" s="1"/>
  <c r="X466" i="12"/>
  <c r="Y466" i="12" s="1"/>
  <c r="X467" i="12"/>
  <c r="Y467" i="12" s="1"/>
  <c r="X180" i="12"/>
  <c r="Y180" i="12" s="1"/>
  <c r="X181" i="12"/>
  <c r="Y181" i="12" s="1"/>
  <c r="X182" i="12"/>
  <c r="Y182" i="12" s="1"/>
  <c r="X183" i="12"/>
  <c r="Y183" i="12" s="1"/>
  <c r="X184" i="12"/>
  <c r="Y184" i="12" s="1"/>
  <c r="X185" i="12"/>
  <c r="Y185" i="12" s="1"/>
  <c r="X186" i="12"/>
  <c r="Y186" i="12" s="1"/>
  <c r="X188" i="12"/>
  <c r="Y188" i="12" s="1"/>
  <c r="X189" i="12"/>
  <c r="Y189" i="12" s="1"/>
  <c r="X6" i="12"/>
  <c r="Y6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261" i="12"/>
  <c r="Y261" i="12" s="1"/>
  <c r="X262" i="12"/>
  <c r="Y262" i="12" s="1"/>
  <c r="X263" i="12"/>
  <c r="Y263" i="12" s="1"/>
  <c r="X488" i="12"/>
  <c r="Y488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304" i="12"/>
  <c r="Y304" i="12" s="1"/>
  <c r="X305" i="12"/>
  <c r="Y305" i="12" s="1"/>
  <c r="X306" i="12"/>
  <c r="Y306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508" i="12"/>
  <c r="Y508" i="12" s="1"/>
  <c r="X509" i="12"/>
  <c r="Y509" i="12" s="1"/>
  <c r="X510" i="12"/>
  <c r="Y510" i="12" s="1"/>
  <c r="X315" i="12"/>
  <c r="Y315" i="12" s="1"/>
  <c r="X316" i="12"/>
  <c r="Y316" i="12" s="1"/>
  <c r="X317" i="12"/>
  <c r="Y317" i="12" s="1"/>
  <c r="X318" i="12"/>
  <c r="Y318" i="12" s="1"/>
  <c r="X319" i="12"/>
  <c r="Y319" i="12" s="1"/>
  <c r="X1269" i="12"/>
  <c r="Y1269" i="12" s="1"/>
  <c r="X321" i="12"/>
  <c r="Y321" i="12" s="1"/>
  <c r="X322" i="12"/>
  <c r="Y322" i="12" s="1"/>
  <c r="X323" i="12"/>
  <c r="Y323" i="12" s="1"/>
  <c r="X521" i="12"/>
  <c r="Y521" i="12" s="1"/>
  <c r="X356" i="12"/>
  <c r="Y356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363" i="12"/>
  <c r="Y363" i="12" s="1"/>
  <c r="X364" i="12"/>
  <c r="Y364" i="12" s="1"/>
  <c r="X365" i="12"/>
  <c r="Y365" i="12" s="1"/>
  <c r="X542" i="12"/>
  <c r="Y542" i="12" s="1"/>
  <c r="X543" i="12"/>
  <c r="Y543" i="12" s="1"/>
  <c r="X544" i="12"/>
  <c r="Y544" i="12" s="1"/>
  <c r="X546" i="12"/>
  <c r="Y546" i="12" s="1"/>
  <c r="X547" i="12"/>
  <c r="Y547" i="12" s="1"/>
  <c r="X548" i="12"/>
  <c r="Y548" i="12" s="1"/>
  <c r="X549" i="12"/>
  <c r="Y549" i="12" s="1"/>
  <c r="X550" i="12"/>
  <c r="Y550" i="12" s="1"/>
  <c r="X551" i="12"/>
  <c r="Y551" i="12" s="1"/>
  <c r="X697" i="12"/>
  <c r="Y697" i="12" s="1"/>
  <c r="X698" i="12"/>
  <c r="Y698" i="12" s="1"/>
  <c r="X699" i="12"/>
  <c r="Y699" i="12" s="1"/>
  <c r="X700" i="12"/>
  <c r="Y700" i="12" s="1"/>
  <c r="X701" i="12"/>
  <c r="Y701" i="12" s="1"/>
  <c r="X703" i="12"/>
  <c r="Y703" i="12" s="1"/>
  <c r="X704" i="12"/>
  <c r="Y704" i="12" s="1"/>
  <c r="X705" i="12"/>
  <c r="Y705" i="12" s="1"/>
  <c r="X706" i="12"/>
  <c r="Y706" i="12" s="1"/>
  <c r="X552" i="12"/>
  <c r="Y552" i="12" s="1"/>
  <c r="X553" i="12"/>
  <c r="Y553" i="12" s="1"/>
  <c r="X554" i="12"/>
  <c r="Y554" i="12" s="1"/>
  <c r="X555" i="12"/>
  <c r="Y555" i="12" s="1"/>
  <c r="X556" i="12"/>
  <c r="Y556" i="12" s="1"/>
  <c r="X557" i="12"/>
  <c r="Y557" i="12" s="1"/>
  <c r="X366" i="12"/>
  <c r="Y366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73" i="12"/>
  <c r="Y373" i="12" s="1"/>
  <c r="X374" i="12"/>
  <c r="Y374" i="12" s="1"/>
  <c r="X375" i="12"/>
  <c r="Y375" i="12" s="1"/>
  <c r="X398" i="12"/>
  <c r="Y398" i="12" s="1"/>
  <c r="X399" i="12"/>
  <c r="Y399" i="12" s="1"/>
  <c r="X400" i="12"/>
  <c r="Y400" i="12" s="1"/>
  <c r="X402" i="12"/>
  <c r="Y402" i="12" s="1"/>
  <c r="X403" i="12"/>
  <c r="Y403" i="12" s="1"/>
  <c r="X404" i="12"/>
  <c r="Y404" i="12" s="1"/>
  <c r="X405" i="12"/>
  <c r="Y405" i="12" s="1"/>
  <c r="X406" i="12"/>
  <c r="Y406" i="12" s="1"/>
  <c r="X407" i="12"/>
  <c r="Y407" i="12" s="1"/>
  <c r="X578" i="12"/>
  <c r="Y578" i="12" s="1"/>
  <c r="X579" i="12"/>
  <c r="Y57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727" i="12"/>
  <c r="Y727" i="12" s="1"/>
  <c r="X728" i="12"/>
  <c r="Y728" i="12" s="1"/>
  <c r="X729" i="12"/>
  <c r="Y729" i="12" s="1"/>
  <c r="X590" i="12"/>
  <c r="Y590" i="12" s="1"/>
  <c r="X591" i="12"/>
  <c r="Y591" i="12" s="1"/>
  <c r="X592" i="12"/>
  <c r="Y592" i="12" s="1"/>
  <c r="X593" i="12"/>
  <c r="Y593" i="12" s="1"/>
  <c r="X594" i="12"/>
  <c r="Y594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4" i="12"/>
  <c r="Y604" i="12" s="1"/>
  <c r="X605" i="12"/>
  <c r="Y605" i="12" s="1"/>
  <c r="X606" i="12"/>
  <c r="Y606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6" i="12"/>
  <c r="Y616" i="12" s="1"/>
  <c r="X617" i="12"/>
  <c r="Y617" i="12" s="1"/>
  <c r="X618" i="12"/>
  <c r="Y618" i="12" s="1"/>
  <c r="X620" i="12"/>
  <c r="Y620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2" i="12"/>
  <c r="Y432" i="12" s="1"/>
  <c r="X433" i="12"/>
  <c r="Y433" i="12" s="1"/>
  <c r="X434" i="12"/>
  <c r="Y434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442" i="12"/>
  <c r="Y442" i="12" s="1"/>
  <c r="X443" i="12"/>
  <c r="Y443" i="12" s="1"/>
  <c r="X444" i="12"/>
  <c r="Y444" i="12" s="1"/>
  <c r="X641" i="12"/>
  <c r="Y641" i="12" s="1"/>
  <c r="X642" i="12"/>
  <c r="Y642" i="12" s="1"/>
  <c r="X644" i="12"/>
  <c r="Y644" i="12" s="1"/>
  <c r="X645" i="12"/>
  <c r="Y645" i="12" s="1"/>
  <c r="X646" i="12"/>
  <c r="Y646" i="12" s="1"/>
  <c r="X647" i="12"/>
  <c r="Y647" i="12" s="1"/>
  <c r="X452" i="12"/>
  <c r="Y452" i="12" s="1"/>
  <c r="X453" i="12"/>
  <c r="Y453" i="12" s="1"/>
  <c r="X454" i="12"/>
  <c r="Y454" i="12" s="1"/>
  <c r="X455" i="12"/>
  <c r="Y455" i="12" s="1"/>
  <c r="X456" i="12"/>
  <c r="Y456" i="12" s="1"/>
  <c r="X457" i="12"/>
  <c r="Y457" i="12" s="1"/>
  <c r="X458" i="12"/>
  <c r="Y458" i="12" s="1"/>
  <c r="X460" i="12"/>
  <c r="Y460" i="12" s="1"/>
  <c r="X461" i="12"/>
  <c r="Y46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748" i="12"/>
  <c r="Y748" i="12" s="1"/>
  <c r="X749" i="12"/>
  <c r="Y749" i="12" s="1"/>
  <c r="X750" i="12"/>
  <c r="Y750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6" i="12"/>
  <c r="Y676" i="12" s="1"/>
  <c r="X677" i="12"/>
  <c r="Y677" i="12" s="1"/>
  <c r="X678" i="12"/>
  <c r="Y678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8" i="12"/>
  <c r="Y688" i="12" s="1"/>
  <c r="X689" i="12"/>
  <c r="Y689" i="12" s="1"/>
  <c r="X690" i="12"/>
  <c r="Y690" i="12" s="1"/>
  <c r="X692" i="12"/>
  <c r="Y692" i="12" s="1"/>
  <c r="X693" i="12"/>
  <c r="Y693" i="12" s="1"/>
  <c r="X575" i="12"/>
  <c r="Y575" i="12" s="1"/>
  <c r="X1274" i="12"/>
  <c r="Y1274" i="12" s="1"/>
  <c r="X696" i="12"/>
  <c r="Y696" i="12" s="1"/>
  <c r="X468" i="12"/>
  <c r="Y468" i="12" s="1"/>
  <c r="X469" i="12"/>
  <c r="Y469" i="12" s="1"/>
  <c r="X470" i="12"/>
  <c r="Y470" i="12" s="1"/>
  <c r="X471" i="12"/>
  <c r="Y471" i="12" s="1"/>
  <c r="X472" i="12"/>
  <c r="Y472" i="12" s="1"/>
  <c r="X473" i="12"/>
  <c r="Y473" i="12" s="1"/>
  <c r="X475" i="12"/>
  <c r="Y475" i="12" s="1"/>
  <c r="X476" i="12"/>
  <c r="Y476" i="12" s="1"/>
  <c r="X477" i="12"/>
  <c r="Y477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2" i="12"/>
  <c r="Y712" i="12" s="1"/>
  <c r="X713" i="12"/>
  <c r="Y713" i="12" s="1"/>
  <c r="X714" i="12"/>
  <c r="Y714" i="12" s="1"/>
  <c r="X716" i="12"/>
  <c r="Y716" i="12" s="1"/>
  <c r="X717" i="12"/>
  <c r="Y717" i="12" s="1"/>
  <c r="X718" i="12"/>
  <c r="Y718" i="12" s="1"/>
  <c r="X719" i="12"/>
  <c r="Y719" i="12" s="1"/>
  <c r="X478" i="12"/>
  <c r="Y478" i="12" s="1"/>
  <c r="X479" i="12"/>
  <c r="Y479" i="12" s="1"/>
  <c r="X480" i="12"/>
  <c r="Y480" i="12" s="1"/>
  <c r="X481" i="12"/>
  <c r="Y481" i="12" s="1"/>
  <c r="X482" i="12"/>
  <c r="Y482" i="12" s="1"/>
  <c r="X483" i="12"/>
  <c r="Y483" i="12" s="1"/>
  <c r="X484" i="12"/>
  <c r="Y484" i="12" s="1"/>
  <c r="X486" i="12"/>
  <c r="Y486" i="12" s="1"/>
  <c r="X487" i="12"/>
  <c r="Y487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6" i="12"/>
  <c r="Y736" i="12" s="1"/>
  <c r="X737" i="12"/>
  <c r="Y737" i="12" s="1"/>
  <c r="X738" i="12"/>
  <c r="Y738" i="12" s="1"/>
  <c r="X740" i="12"/>
  <c r="Y740" i="12" s="1"/>
  <c r="X741" i="12"/>
  <c r="Y741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495" i="12"/>
  <c r="Y495" i="12" s="1"/>
  <c r="X496" i="12"/>
  <c r="Y496" i="12" s="1"/>
  <c r="X497" i="12"/>
  <c r="Y497" i="12" s="1"/>
  <c r="X752" i="12"/>
  <c r="Y752" i="12" s="1"/>
  <c r="X753" i="12"/>
  <c r="Y753" i="12" s="1"/>
  <c r="X754" i="12"/>
  <c r="Y754" i="12" s="1"/>
  <c r="X755" i="12"/>
  <c r="Y755" i="12" s="1"/>
  <c r="X756" i="12"/>
  <c r="Y756" i="12" s="1"/>
  <c r="X757" i="12"/>
  <c r="Y757" i="12" s="1"/>
  <c r="X1275" i="12"/>
  <c r="Y1275" i="12" s="1"/>
  <c r="X53" i="12"/>
  <c r="Y53" i="12" s="1"/>
  <c r="X760" i="12"/>
  <c r="Y760" i="12" s="1"/>
  <c r="X761" i="12"/>
  <c r="Y761" i="12" s="1"/>
  <c r="X762" i="12"/>
  <c r="Y762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2" i="12"/>
  <c r="Y772" i="12" s="1"/>
  <c r="X773" i="12"/>
  <c r="Y773" i="12" s="1"/>
  <c r="X774" i="12"/>
  <c r="Y774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4" i="12"/>
  <c r="Y784" i="12" s="1"/>
  <c r="X785" i="12"/>
  <c r="Y785" i="12" s="1"/>
  <c r="X786" i="12"/>
  <c r="Y786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6" i="12"/>
  <c r="Y796" i="12" s="1"/>
  <c r="X797" i="12"/>
  <c r="Y797" i="12" s="1"/>
  <c r="X798" i="12"/>
  <c r="Y798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808" i="12"/>
  <c r="Y808" i="12" s="1"/>
  <c r="X809" i="12"/>
  <c r="Y809" i="12" s="1"/>
  <c r="X810" i="12"/>
  <c r="Y810" i="12" s="1"/>
  <c r="X586" i="12"/>
  <c r="Y586" i="12" s="1"/>
  <c r="X662" i="12"/>
  <c r="Y662" i="12" s="1"/>
  <c r="X694" i="12"/>
  <c r="Y694" i="12" s="1"/>
  <c r="X1276" i="12"/>
  <c r="Y1276" i="12" s="1"/>
  <c r="X816" i="12"/>
  <c r="Y816" i="12" s="1"/>
  <c r="X817" i="12"/>
  <c r="Y817" i="12" s="1"/>
  <c r="X818" i="12"/>
  <c r="Y818" i="12" s="1"/>
  <c r="X819" i="12"/>
  <c r="Y819" i="12" s="1"/>
  <c r="X820" i="12"/>
  <c r="Y820" i="12" s="1"/>
  <c r="X821" i="12"/>
  <c r="Y821" i="12" s="1"/>
  <c r="X822" i="12"/>
  <c r="Y822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832" i="12"/>
  <c r="Y832" i="12" s="1"/>
  <c r="X833" i="12"/>
  <c r="Y833" i="12" s="1"/>
  <c r="X834" i="12"/>
  <c r="Y834" i="12" s="1"/>
  <c r="X1277" i="12"/>
  <c r="Y1277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4" i="12"/>
  <c r="Y844" i="12" s="1"/>
  <c r="X845" i="12"/>
  <c r="Y845" i="12" s="1"/>
  <c r="X846" i="12"/>
  <c r="Y846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6" i="12"/>
  <c r="Y856" i="12" s="1"/>
  <c r="X857" i="12"/>
  <c r="Y857" i="12" s="1"/>
  <c r="X858" i="12"/>
  <c r="Y858" i="12" s="1"/>
  <c r="X860" i="12"/>
  <c r="Y860" i="12" s="1"/>
  <c r="X861" i="12"/>
  <c r="Y861" i="12" s="1"/>
  <c r="X862" i="12"/>
  <c r="Y862" i="12" s="1"/>
  <c r="X863" i="12"/>
  <c r="Y863" i="12" s="1"/>
  <c r="X864" i="12"/>
  <c r="Y864" i="12" s="1"/>
  <c r="X865" i="12"/>
  <c r="Y865" i="12" s="1"/>
  <c r="X866" i="12"/>
  <c r="Y866" i="12" s="1"/>
  <c r="X1278" i="12"/>
  <c r="Y1278" i="12" s="1"/>
  <c r="X695" i="12"/>
  <c r="Y695" i="12" s="1"/>
  <c r="X15" i="12"/>
  <c r="Y15" i="12" s="1"/>
  <c r="X870" i="12"/>
  <c r="Y870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0" i="12"/>
  <c r="Y880" i="12" s="1"/>
  <c r="X881" i="12"/>
  <c r="Y881" i="12" s="1"/>
  <c r="X882" i="12"/>
  <c r="Y882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2" i="12"/>
  <c r="Y892" i="12" s="1"/>
  <c r="X893" i="12"/>
  <c r="Y893" i="12" s="1"/>
  <c r="X894" i="12"/>
  <c r="Y894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4" i="12"/>
  <c r="Y904" i="12" s="1"/>
  <c r="X905" i="12"/>
  <c r="Y905" i="12" s="1"/>
  <c r="X906" i="12"/>
  <c r="Y906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6" i="12"/>
  <c r="Y916" i="12" s="1"/>
  <c r="X917" i="12"/>
  <c r="Y917" i="12" s="1"/>
  <c r="X918" i="12"/>
  <c r="Y918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8" i="12"/>
  <c r="Y928" i="12" s="1"/>
  <c r="X929" i="12"/>
  <c r="Y929" i="12" s="1"/>
  <c r="X930" i="12"/>
  <c r="Y930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0" i="12"/>
  <c r="Y940" i="12" s="1"/>
  <c r="X941" i="12"/>
  <c r="Y941" i="12" s="1"/>
  <c r="X942" i="12"/>
  <c r="Y942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952" i="12"/>
  <c r="Y952" i="12" s="1"/>
  <c r="X953" i="12"/>
  <c r="Y953" i="12" s="1"/>
  <c r="X954" i="12"/>
  <c r="Y954" i="12" s="1"/>
  <c r="X1088" i="12"/>
  <c r="Y1088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4" i="12"/>
  <c r="Y964" i="12" s="1"/>
  <c r="X965" i="12"/>
  <c r="Y965" i="12" s="1"/>
  <c r="X966" i="12"/>
  <c r="Y966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6" i="12"/>
  <c r="Y976" i="12" s="1"/>
  <c r="X977" i="12"/>
  <c r="Y977" i="12" s="1"/>
  <c r="X978" i="12"/>
  <c r="Y978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8" i="12"/>
  <c r="Y988" i="12" s="1"/>
  <c r="X989" i="12"/>
  <c r="Y989" i="12" s="1"/>
  <c r="X990" i="12"/>
  <c r="Y990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0" i="12"/>
  <c r="Y1000" i="12" s="1"/>
  <c r="X1001" i="12"/>
  <c r="Y1001" i="12" s="1"/>
  <c r="X1002" i="12"/>
  <c r="Y1002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2" i="12"/>
  <c r="Y1012" i="12" s="1"/>
  <c r="X1013" i="12"/>
  <c r="Y1013" i="12" s="1"/>
  <c r="X1014" i="12"/>
  <c r="Y1014" i="12" s="1"/>
  <c r="X1016" i="12"/>
  <c r="Y1016" i="12" s="1"/>
  <c r="X84" i="12"/>
  <c r="Y84" i="12" s="1"/>
  <c r="X1054" i="12"/>
  <c r="Y1054" i="12" s="1"/>
  <c r="X758" i="12"/>
  <c r="Y758" i="12" s="1"/>
  <c r="X8" i="12"/>
  <c r="Y8" i="12" s="1"/>
  <c r="X1021" i="12"/>
  <c r="Y1021" i="12" s="1"/>
  <c r="X1022" i="12"/>
  <c r="Y1022" i="12" s="1"/>
  <c r="X1023" i="12"/>
  <c r="Y1023" i="12" s="1"/>
  <c r="X1024" i="12"/>
  <c r="Y1024" i="12" s="1"/>
  <c r="X1025" i="12"/>
  <c r="Y1025" i="12" s="1"/>
  <c r="X1026" i="12"/>
  <c r="Y1026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6" i="12"/>
  <c r="Y1036" i="12" s="1"/>
  <c r="X1037" i="12"/>
  <c r="Y1037" i="12" s="1"/>
  <c r="X1038" i="12"/>
  <c r="Y1038" i="12" s="1"/>
  <c r="X1040" i="12"/>
  <c r="Y1040" i="12" s="1"/>
  <c r="X1279" i="12"/>
  <c r="Y1279" i="12" s="1"/>
  <c r="X1280" i="12"/>
  <c r="Y1280" i="12" s="1"/>
  <c r="X759" i="12"/>
  <c r="Y759" i="12" s="1"/>
  <c r="X1044" i="12"/>
  <c r="Y1044" i="12" s="1"/>
  <c r="X1045" i="12"/>
  <c r="Y1045" i="12" s="1"/>
  <c r="X1046" i="12"/>
  <c r="Y1046" i="12" s="1"/>
  <c r="X1047" i="12"/>
  <c r="Y1047" i="12" s="1"/>
  <c r="X1048" i="12"/>
  <c r="Y1048" i="12" s="1"/>
  <c r="X1049" i="12"/>
  <c r="Y1049" i="12" s="1"/>
  <c r="X1050" i="12"/>
  <c r="Y1050" i="12" s="1"/>
  <c r="X1052" i="12"/>
  <c r="Y1052" i="12" s="1"/>
  <c r="X1053" i="12"/>
  <c r="Y1053" i="12" s="1"/>
  <c r="X16" i="12"/>
  <c r="Y16" i="12" s="1"/>
  <c r="X1281" i="12"/>
  <c r="Y1281" i="12" s="1"/>
  <c r="X1056" i="12"/>
  <c r="Y1056" i="12" s="1"/>
  <c r="X1057" i="12"/>
  <c r="Y1057" i="12" s="1"/>
  <c r="X1058" i="12"/>
  <c r="Y1058" i="12" s="1"/>
  <c r="X1059" i="12"/>
  <c r="Y1059" i="12" s="1"/>
  <c r="X1060" i="12"/>
  <c r="Y1060" i="12" s="1"/>
  <c r="X1061" i="12"/>
  <c r="Y1061" i="12" s="1"/>
  <c r="X1062" i="12"/>
  <c r="Y1062" i="12" s="1"/>
  <c r="X1064" i="12"/>
  <c r="Y1064" i="12" s="1"/>
  <c r="X1065" i="12"/>
  <c r="Y1065" i="12" s="1"/>
  <c r="X1282" i="12"/>
  <c r="Y1282" i="12" s="1"/>
  <c r="X1179" i="12"/>
  <c r="Y1179" i="12" s="1"/>
  <c r="X1068" i="12"/>
  <c r="Y1068" i="12" s="1"/>
  <c r="X1069" i="12"/>
  <c r="Y1069" i="12" s="1"/>
  <c r="X1070" i="12"/>
  <c r="Y1070" i="12" s="1"/>
  <c r="X1071" i="12"/>
  <c r="Y1071" i="12" s="1"/>
  <c r="X1072" i="12"/>
  <c r="Y1072" i="12" s="1"/>
  <c r="X1073" i="12"/>
  <c r="Y1073" i="12" s="1"/>
  <c r="X1074" i="12"/>
  <c r="Y1074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084" i="12"/>
  <c r="Y1084" i="12" s="1"/>
  <c r="X1085" i="12"/>
  <c r="Y1085" i="12" s="1"/>
  <c r="X1086" i="12"/>
  <c r="Y1086" i="12" s="1"/>
  <c r="X1190" i="12"/>
  <c r="Y1190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6" i="12"/>
  <c r="Y1096" i="12" s="1"/>
  <c r="X1097" i="12"/>
  <c r="Y1097" i="12" s="1"/>
  <c r="X1098" i="12"/>
  <c r="Y1098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8" i="12"/>
  <c r="Y1108" i="12" s="1"/>
  <c r="X1109" i="12"/>
  <c r="Y1109" i="12" s="1"/>
  <c r="X1110" i="12"/>
  <c r="Y1110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0" i="12"/>
  <c r="Y1120" i="12" s="1"/>
  <c r="X1121" i="12"/>
  <c r="Y1121" i="12" s="1"/>
  <c r="X1122" i="12"/>
  <c r="Y1122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2" i="12"/>
  <c r="Y1132" i="12" s="1"/>
  <c r="X1133" i="12"/>
  <c r="Y1133" i="12" s="1"/>
  <c r="X1134" i="12"/>
  <c r="Y1134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4" i="12"/>
  <c r="Y1144" i="12" s="1"/>
  <c r="X1145" i="12"/>
  <c r="Y1145" i="12" s="1"/>
  <c r="X1146" i="12"/>
  <c r="Y1146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6" i="12"/>
  <c r="Y1156" i="12" s="1"/>
  <c r="X1157" i="12"/>
  <c r="Y1157" i="12" s="1"/>
  <c r="X1158" i="12"/>
  <c r="Y1158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8" i="12"/>
  <c r="Y1168" i="12" s="1"/>
  <c r="X1169" i="12"/>
  <c r="Y1169" i="12" s="1"/>
  <c r="X1170" i="12"/>
  <c r="Y1170" i="12" s="1"/>
  <c r="X1172" i="12"/>
  <c r="Y1172" i="12" s="1"/>
  <c r="X1173" i="12"/>
  <c r="Y1173" i="12" s="1"/>
  <c r="X1174" i="12"/>
  <c r="Y1174" i="12" s="1"/>
  <c r="X1175" i="12"/>
  <c r="Y1175" i="12" s="1"/>
  <c r="X1176" i="12"/>
  <c r="Y1176" i="12" s="1"/>
  <c r="X1177" i="12"/>
  <c r="Y1177" i="12" s="1"/>
  <c r="X1178" i="12"/>
  <c r="Y1178" i="12" s="1"/>
  <c r="X9" i="12"/>
  <c r="Y9" i="12" s="1"/>
  <c r="X1180" i="12"/>
  <c r="Y1180" i="12" s="1"/>
  <c r="X1181" i="12"/>
  <c r="Y1181" i="12" s="1"/>
  <c r="X1182" i="12"/>
  <c r="Y1182" i="12" s="1"/>
  <c r="X1184" i="12"/>
  <c r="Y1184" i="12" s="1"/>
  <c r="X1185" i="12"/>
  <c r="Y1185" i="12" s="1"/>
  <c r="X1186" i="12"/>
  <c r="Y1186" i="12" s="1"/>
  <c r="X1187" i="12"/>
  <c r="Y1187" i="12" s="1"/>
  <c r="X1188" i="12"/>
  <c r="Y1188" i="12" s="1"/>
  <c r="X1189" i="12"/>
  <c r="Y1189" i="12" s="1"/>
  <c r="X1055" i="12"/>
  <c r="Y1055" i="12" s="1"/>
  <c r="X1191" i="12"/>
  <c r="Y1191" i="12" s="1"/>
  <c r="X1192" i="12"/>
  <c r="Y1192" i="12" s="1"/>
  <c r="X1193" i="12"/>
  <c r="Y1193" i="12" s="1"/>
  <c r="X1194" i="12"/>
  <c r="Y1194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4" i="12"/>
  <c r="Y1204" i="12" s="1"/>
  <c r="X1205" i="12"/>
  <c r="Y1205" i="12" s="1"/>
  <c r="X1206" i="12"/>
  <c r="Y1206" i="12" s="1"/>
  <c r="X1208" i="12"/>
  <c r="Y1208" i="12" s="1"/>
  <c r="X1209" i="12"/>
  <c r="Y1209" i="12" s="1"/>
  <c r="X1210" i="12"/>
  <c r="Y1210" i="12" s="1"/>
  <c r="X812" i="12"/>
  <c r="Y812" i="12" s="1"/>
  <c r="X1212" i="12"/>
  <c r="Y1212" i="12" s="1"/>
  <c r="X1213" i="12"/>
  <c r="Y1213" i="12" s="1"/>
  <c r="X1214" i="12"/>
  <c r="Y1214" i="12" s="1"/>
  <c r="X1215" i="12"/>
  <c r="Y1215" i="12" s="1"/>
  <c r="X1216" i="12"/>
  <c r="Y1216" i="12" s="1"/>
  <c r="X1217" i="12"/>
  <c r="Y1217" i="12" s="1"/>
  <c r="X1218" i="12"/>
  <c r="Y1218" i="12" s="1"/>
  <c r="X1220" i="12"/>
  <c r="Y1220" i="12" s="1"/>
  <c r="X1221" i="12"/>
  <c r="Y1221" i="12" s="1"/>
  <c r="X107" i="12"/>
  <c r="Y107" i="12" s="1"/>
  <c r="X148" i="12"/>
  <c r="Y148" i="12" s="1"/>
  <c r="X1224" i="12"/>
  <c r="Y1224" i="12" s="1"/>
  <c r="X1225" i="12"/>
  <c r="Y1225" i="12" s="1"/>
  <c r="X1226" i="12"/>
  <c r="Y1226" i="12" s="1"/>
  <c r="X1227" i="12"/>
  <c r="Y1227" i="12" s="1"/>
  <c r="X1228" i="12"/>
  <c r="Y1228" i="12" s="1"/>
  <c r="X1229" i="12"/>
  <c r="Y1229" i="12" s="1"/>
  <c r="X1230" i="12"/>
  <c r="Y1230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0" i="12"/>
  <c r="Y1240" i="12" s="1"/>
  <c r="X1241" i="12"/>
  <c r="Y1241" i="12" s="1"/>
  <c r="X1242" i="12"/>
  <c r="Y1242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2" i="12"/>
  <c r="Y1252" i="12" s="1"/>
  <c r="X1253" i="12"/>
  <c r="Y1253" i="12" s="1"/>
  <c r="X1254" i="12"/>
  <c r="Y1254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261" i="12"/>
  <c r="Y1261" i="12" s="1"/>
  <c r="X1262" i="12"/>
  <c r="Y1262" i="12" s="1"/>
  <c r="X1263" i="12"/>
  <c r="Y1263" i="12" s="1"/>
  <c r="X1066" i="12"/>
  <c r="Y1066" i="12" s="1"/>
  <c r="X10" i="12"/>
  <c r="Y10" i="12" s="1"/>
  <c r="X11" i="12"/>
  <c r="Y11" i="12" s="1"/>
  <c r="AD11" i="12" s="1"/>
  <c r="AE11" i="12" s="1"/>
  <c r="X814" i="12"/>
  <c r="Y814" i="12" s="1"/>
  <c r="X815" i="12"/>
  <c r="Y815" i="12" s="1"/>
  <c r="X836" i="12"/>
  <c r="Y836" i="12" s="1"/>
  <c r="X867" i="12"/>
  <c r="Y867" i="12" s="1"/>
  <c r="X868" i="12"/>
  <c r="Y868" i="12" s="1"/>
  <c r="X869" i="12"/>
  <c r="Y869" i="12" s="1"/>
  <c r="X956" i="12"/>
  <c r="Y956" i="12" s="1"/>
  <c r="X1017" i="12"/>
  <c r="Y1017" i="12" s="1"/>
  <c r="X1018" i="12"/>
  <c r="Y1018" i="12" s="1"/>
  <c r="X12" i="12"/>
  <c r="Y12" i="12" s="1"/>
  <c r="X13" i="12"/>
  <c r="Y13" i="12" s="1"/>
  <c r="X1019" i="12"/>
  <c r="Y1019" i="12" s="1"/>
  <c r="X190" i="12"/>
  <c r="Y190" i="12" s="1"/>
  <c r="X95" i="12"/>
  <c r="Y95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8" i="12"/>
  <c r="Y1288" i="12" s="1"/>
  <c r="X1289" i="12"/>
  <c r="Y1289" i="12" s="1"/>
  <c r="X1290" i="12"/>
  <c r="Y1290" i="12" s="1"/>
  <c r="X1292" i="12"/>
  <c r="Y1292" i="12" s="1"/>
  <c r="X213" i="12"/>
  <c r="Y213" i="12" s="1"/>
  <c r="AD213" i="12" s="1"/>
  <c r="AE213" i="12" s="1"/>
  <c r="X1211" i="12"/>
  <c r="Y1211" i="12" s="1"/>
  <c r="X2" i="12"/>
  <c r="Y2" i="12" s="1"/>
  <c r="X19" i="12"/>
  <c r="Y19" i="12" s="1"/>
  <c r="X22" i="12"/>
  <c r="Y22" i="12" s="1"/>
  <c r="X31" i="12"/>
  <c r="Y31" i="12" s="1"/>
  <c r="X43" i="12"/>
  <c r="Y43" i="12" s="1"/>
  <c r="X55" i="12"/>
  <c r="Y55" i="12" s="1"/>
  <c r="X57" i="12"/>
  <c r="Y57" i="12" s="1"/>
  <c r="X79" i="12"/>
  <c r="Y79" i="12" s="1"/>
  <c r="X621" i="12"/>
  <c r="Y621" i="12" s="1"/>
  <c r="X69" i="12"/>
  <c r="Y69" i="12" s="1"/>
  <c r="X418" i="12"/>
  <c r="Y418" i="12" s="1"/>
  <c r="X1067" i="12"/>
  <c r="Y1067" i="12" s="1"/>
  <c r="X529" i="12"/>
  <c r="Y529" i="12" s="1"/>
  <c r="X103" i="12"/>
  <c r="Y103" i="12" s="1"/>
  <c r="X634" i="12"/>
  <c r="Y634" i="12" s="1"/>
  <c r="X116" i="12"/>
  <c r="Y116" i="12" s="1"/>
  <c r="X129" i="12"/>
  <c r="Y129" i="12" s="1"/>
  <c r="X199" i="12"/>
  <c r="Y199" i="12" s="1"/>
  <c r="X211" i="12"/>
  <c r="Y211" i="12" s="1"/>
  <c r="X223" i="12"/>
  <c r="Y223" i="12" s="1"/>
  <c r="X235" i="12"/>
  <c r="Y235" i="12" s="1"/>
  <c r="X247" i="12"/>
  <c r="Y247" i="12" s="1"/>
  <c r="X562" i="12"/>
  <c r="Y562" i="12" s="1"/>
  <c r="X271" i="12"/>
  <c r="Y271" i="12" s="1"/>
  <c r="X283" i="12"/>
  <c r="Y283" i="12" s="1"/>
  <c r="X295" i="12"/>
  <c r="Y295" i="12" s="1"/>
  <c r="X307" i="12"/>
  <c r="Y307" i="12" s="1"/>
  <c r="X573" i="12"/>
  <c r="Y573" i="12" s="1"/>
  <c r="X331" i="12"/>
  <c r="Y331" i="12" s="1"/>
  <c r="X343" i="12"/>
  <c r="Y343" i="12" s="1"/>
  <c r="X355" i="12"/>
  <c r="Y355" i="12" s="1"/>
  <c r="X649" i="12"/>
  <c r="Y649" i="12" s="1"/>
  <c r="X379" i="12"/>
  <c r="Y379" i="12" s="1"/>
  <c r="X391" i="12"/>
  <c r="Y391" i="12" s="1"/>
  <c r="X154" i="12"/>
  <c r="Y154" i="12" s="1"/>
  <c r="X533" i="12"/>
  <c r="Y533" i="12" s="1"/>
  <c r="X162" i="12"/>
  <c r="Y162" i="12" s="1"/>
  <c r="X1273" i="12"/>
  <c r="Y1273" i="12" s="1"/>
  <c r="X451" i="12"/>
  <c r="Y451" i="12" s="1"/>
  <c r="X463" i="12"/>
  <c r="Y463" i="12" s="1"/>
  <c r="X187" i="12"/>
  <c r="Y187" i="12" s="1"/>
  <c r="X264" i="12"/>
  <c r="Y264" i="12" s="1"/>
  <c r="X499" i="12"/>
  <c r="Y499" i="12" s="1"/>
  <c r="X314" i="12"/>
  <c r="Y314" i="12" s="1"/>
  <c r="X7" i="12"/>
  <c r="Y7" i="12" s="1"/>
  <c r="X545" i="12"/>
  <c r="Y545" i="12" s="1"/>
  <c r="X702" i="12"/>
  <c r="Y702" i="12" s="1"/>
  <c r="X367" i="12"/>
  <c r="Y367" i="12" s="1"/>
  <c r="X401" i="12"/>
  <c r="Y401" i="12" s="1"/>
  <c r="X595" i="12"/>
  <c r="Y595" i="12" s="1"/>
  <c r="X607" i="12"/>
  <c r="Y607" i="12" s="1"/>
  <c r="X619" i="12"/>
  <c r="Y619" i="12" s="1"/>
  <c r="X435" i="12"/>
  <c r="Y435" i="12" s="1"/>
  <c r="X643" i="12"/>
  <c r="Y643" i="12" s="1"/>
  <c r="X459" i="12"/>
  <c r="Y459" i="12" s="1"/>
  <c r="X751" i="12"/>
  <c r="Y751" i="12" s="1"/>
  <c r="X679" i="12"/>
  <c r="Y679" i="12" s="1"/>
  <c r="X691" i="12"/>
  <c r="Y691" i="12" s="1"/>
  <c r="X474" i="12"/>
  <c r="Y474" i="12" s="1"/>
  <c r="X715" i="12"/>
  <c r="Y715" i="12" s="1"/>
  <c r="X485" i="12"/>
  <c r="Y485" i="12" s="1"/>
  <c r="X739" i="12"/>
  <c r="Y739" i="12" s="1"/>
  <c r="X498" i="12"/>
  <c r="Y498" i="12" s="1"/>
  <c r="X763" i="12"/>
  <c r="Y763" i="12" s="1"/>
  <c r="X775" i="12"/>
  <c r="Y775" i="12" s="1"/>
  <c r="X787" i="12"/>
  <c r="Y787" i="12" s="1"/>
  <c r="X799" i="12"/>
  <c r="Y799" i="12" s="1"/>
  <c r="X811" i="12"/>
  <c r="Y811" i="12" s="1"/>
  <c r="X823" i="12"/>
  <c r="Y823" i="12" s="1"/>
  <c r="X835" i="12"/>
  <c r="Y835" i="12" s="1"/>
  <c r="X847" i="12"/>
  <c r="Y847" i="12" s="1"/>
  <c r="X859" i="12"/>
  <c r="Y859" i="12" s="1"/>
  <c r="X871" i="12"/>
  <c r="Y871" i="12" s="1"/>
  <c r="X883" i="12"/>
  <c r="Y883" i="12" s="1"/>
  <c r="X895" i="12"/>
  <c r="Y895" i="12" s="1"/>
  <c r="X907" i="12"/>
  <c r="Y907" i="12" s="1"/>
  <c r="X919" i="12"/>
  <c r="Y919" i="12" s="1"/>
  <c r="X931" i="12"/>
  <c r="Y931" i="12" s="1"/>
  <c r="X943" i="12"/>
  <c r="Y943" i="12" s="1"/>
  <c r="X955" i="12"/>
  <c r="Y955" i="12" s="1"/>
  <c r="X967" i="12"/>
  <c r="Y967" i="12" s="1"/>
  <c r="X979" i="12"/>
  <c r="Y979" i="12" s="1"/>
  <c r="X991" i="12"/>
  <c r="Y991" i="12" s="1"/>
  <c r="X1003" i="12"/>
  <c r="Y1003" i="12" s="1"/>
  <c r="X1015" i="12"/>
  <c r="Y1015" i="12" s="1"/>
  <c r="X1027" i="12"/>
  <c r="Y1027" i="12" s="1"/>
  <c r="X1039" i="12"/>
  <c r="Y1039" i="12" s="1"/>
  <c r="X1051" i="12"/>
  <c r="Y1051" i="12" s="1"/>
  <c r="X1063" i="12"/>
  <c r="Y1063" i="12" s="1"/>
  <c r="X1075" i="12"/>
  <c r="Y1075" i="12" s="1"/>
  <c r="X1087" i="12"/>
  <c r="Y1087" i="12" s="1"/>
  <c r="X1099" i="12"/>
  <c r="Y1099" i="12" s="1"/>
  <c r="X1111" i="12"/>
  <c r="Y1111" i="12" s="1"/>
  <c r="X1123" i="12"/>
  <c r="Y1123" i="12" s="1"/>
  <c r="X1135" i="12"/>
  <c r="Y1135" i="12" s="1"/>
  <c r="X1147" i="12"/>
  <c r="Y1147" i="12" s="1"/>
  <c r="X1159" i="12"/>
  <c r="Y1159" i="12" s="1"/>
  <c r="X1171" i="12"/>
  <c r="Y1171" i="12" s="1"/>
  <c r="X1183" i="12"/>
  <c r="Y1183" i="12" s="1"/>
  <c r="X1195" i="12"/>
  <c r="Y1195" i="12" s="1"/>
  <c r="X1207" i="12"/>
  <c r="Y1207" i="12" s="1"/>
  <c r="X1219" i="12"/>
  <c r="Y1219" i="12" s="1"/>
  <c r="X1231" i="12"/>
  <c r="Y1231" i="12" s="1"/>
  <c r="X1243" i="12"/>
  <c r="Y1243" i="12" s="1"/>
  <c r="X1255" i="12"/>
  <c r="Y1255" i="12" s="1"/>
  <c r="X813" i="12"/>
  <c r="Y813" i="12" s="1"/>
  <c r="X14" i="12"/>
  <c r="Y14" i="12" s="1"/>
  <c r="X1291" i="12"/>
  <c r="Y1291" i="12" s="1"/>
  <c r="Z191" i="12"/>
  <c r="AB191" i="12" s="1"/>
  <c r="Z202" i="12"/>
  <c r="AB202" i="12" s="1"/>
  <c r="Z213" i="12"/>
  <c r="AB213" i="12" s="1"/>
  <c r="Z1211" i="12"/>
  <c r="AB1211" i="12" s="1"/>
  <c r="Z234" i="12"/>
  <c r="AB234" i="12" s="1"/>
  <c r="Z2" i="12"/>
  <c r="AB2" i="12" s="1"/>
  <c r="Z27" i="12"/>
  <c r="AB27" i="12" s="1"/>
  <c r="Z28" i="12"/>
  <c r="AB28" i="12" s="1"/>
  <c r="Z255" i="12"/>
  <c r="AB255" i="12" s="1"/>
  <c r="Z1222" i="12"/>
  <c r="AB1222" i="12" s="1"/>
  <c r="Z320" i="12"/>
  <c r="AB320" i="12" s="1"/>
  <c r="Z29" i="12"/>
  <c r="AB29" i="12" s="1"/>
  <c r="Z30" i="12"/>
  <c r="AB30" i="12" s="1"/>
  <c r="Z1020" i="12"/>
  <c r="AB1020" i="12" s="1"/>
  <c r="Z1223" i="12"/>
  <c r="AB1223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24" i="12"/>
  <c r="Z25" i="12"/>
  <c r="AB25" i="12" s="1"/>
  <c r="Z26" i="12"/>
  <c r="AB26" i="12" s="1"/>
  <c r="Z357" i="12"/>
  <c r="AB357" i="12" s="1"/>
  <c r="Z515" i="12"/>
  <c r="Z41" i="12"/>
  <c r="AB41" i="12" s="1"/>
  <c r="Z1264" i="12"/>
  <c r="AB1264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8" i="12"/>
  <c r="AB38" i="12" s="1"/>
  <c r="Z39" i="12"/>
  <c r="AB39" i="12" s="1"/>
  <c r="Z40" i="12"/>
  <c r="AB40" i="12" s="1"/>
  <c r="Z3" i="12"/>
  <c r="AB3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50" i="12"/>
  <c r="AB50" i="12" s="1"/>
  <c r="Z51" i="12"/>
  <c r="AB51" i="12" s="1"/>
  <c r="Z52" i="12"/>
  <c r="AB52" i="12" s="1"/>
  <c r="Z1265" i="12"/>
  <c r="AB1265" i="12" s="1"/>
  <c r="Z54" i="12"/>
  <c r="AB54" i="12" s="1"/>
  <c r="Z55" i="12"/>
  <c r="AB55" i="12" s="1"/>
  <c r="Z56" i="12"/>
  <c r="AB56" i="12" s="1"/>
  <c r="Z580" i="12"/>
  <c r="AB580" i="12" s="1"/>
  <c r="Z581" i="12"/>
  <c r="AB581" i="12" s="1"/>
  <c r="Z582" i="12"/>
  <c r="AB582" i="12" s="1"/>
  <c r="Z583" i="12"/>
  <c r="Z584" i="12"/>
  <c r="AB584" i="12" s="1"/>
  <c r="Z585" i="12"/>
  <c r="AB585" i="12" s="1"/>
  <c r="Z96" i="12"/>
  <c r="AB96" i="12" s="1"/>
  <c r="Z587" i="12"/>
  <c r="AB587" i="12" s="1"/>
  <c r="Z588" i="12"/>
  <c r="AB588" i="12" s="1"/>
  <c r="Z589" i="12"/>
  <c r="AB589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64" i="12"/>
  <c r="AB64" i="12" s="1"/>
  <c r="Z65" i="12"/>
  <c r="AB65" i="12" s="1"/>
  <c r="Z66" i="12"/>
  <c r="AB66" i="12" s="1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AB82" i="12" s="1"/>
  <c r="Z83" i="12"/>
  <c r="AB83" i="12" s="1"/>
  <c r="Z4" i="12"/>
  <c r="Z85" i="12"/>
  <c r="AB85" i="12" s="1"/>
  <c r="Z86" i="12"/>
  <c r="AB86" i="12" s="1"/>
  <c r="Z87" i="12"/>
  <c r="AB87" i="12" s="1"/>
  <c r="Z88" i="12"/>
  <c r="AB88" i="12" s="1"/>
  <c r="Z89" i="12"/>
  <c r="AB89" i="12" s="1"/>
  <c r="Z90" i="12"/>
  <c r="AB9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74" i="12"/>
  <c r="AB74" i="12" s="1"/>
  <c r="Z75" i="12"/>
  <c r="AB75" i="12" s="1"/>
  <c r="Z76" i="12"/>
  <c r="AB76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AB423" i="12" s="1"/>
  <c r="Z121" i="12"/>
  <c r="AB121" i="12" s="1"/>
  <c r="Z91" i="12"/>
  <c r="AB91" i="12" s="1"/>
  <c r="Z92" i="12"/>
  <c r="AB92" i="12" s="1"/>
  <c r="Z93" i="12"/>
  <c r="AB93" i="12" s="1"/>
  <c r="Z94" i="12"/>
  <c r="AB94" i="12" s="1"/>
  <c r="Z5" i="12"/>
  <c r="AB5" i="12" s="1"/>
  <c r="Z1067" i="12"/>
  <c r="AB1067" i="12" s="1"/>
  <c r="Z97" i="12"/>
  <c r="AB97" i="12" s="1"/>
  <c r="Z98" i="12"/>
  <c r="AB98" i="12" s="1"/>
  <c r="Z99" i="12"/>
  <c r="AB99" i="12" s="1"/>
  <c r="Z100" i="12"/>
  <c r="AB100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530" i="12"/>
  <c r="AB530" i="12" s="1"/>
  <c r="Z531" i="12"/>
  <c r="AB531" i="12" s="1"/>
  <c r="Z142" i="12"/>
  <c r="AB142" i="12" s="1"/>
  <c r="Z143" i="12"/>
  <c r="AB143" i="12" s="1"/>
  <c r="Z144" i="12"/>
  <c r="AB144" i="12" s="1"/>
  <c r="Z145" i="12"/>
  <c r="AB145" i="12" s="1"/>
  <c r="Z146" i="12"/>
  <c r="AB146" i="12" s="1"/>
  <c r="Z147" i="12"/>
  <c r="AB147" i="12" s="1"/>
  <c r="Z1042" i="12"/>
  <c r="AB1042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41" i="12"/>
  <c r="AB1041" i="12" s="1"/>
  <c r="Z108" i="12"/>
  <c r="AB108" i="12" s="1"/>
  <c r="Z109" i="12"/>
  <c r="AB109" i="12" s="1"/>
  <c r="Z110" i="12"/>
  <c r="AB110" i="12" s="1"/>
  <c r="Z159" i="12"/>
  <c r="AB159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638" i="12"/>
  <c r="AB638" i="12" s="1"/>
  <c r="Z639" i="12"/>
  <c r="AB639" i="12" s="1"/>
  <c r="Z640" i="12"/>
  <c r="AB64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8" i="12"/>
  <c r="AB118" i="12" s="1"/>
  <c r="Z119" i="12"/>
  <c r="AB119" i="12" s="1"/>
  <c r="Z120" i="12"/>
  <c r="AB120" i="12" s="1"/>
  <c r="Z122" i="12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AB130" i="12" s="1"/>
  <c r="Z131" i="12"/>
  <c r="AB131" i="12" s="1"/>
  <c r="Z1266" i="12"/>
  <c r="AB1266" i="12" s="1"/>
  <c r="Z1267" i="12"/>
  <c r="AB1267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AB201" i="12" s="1"/>
  <c r="Z571" i="12"/>
  <c r="AB571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210" i="12"/>
  <c r="AB210" i="12" s="1"/>
  <c r="Z211" i="12"/>
  <c r="AB211" i="12" s="1"/>
  <c r="Z212" i="12"/>
  <c r="AB212" i="12" s="1"/>
  <c r="Z1268" i="12"/>
  <c r="AB1268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231" i="12"/>
  <c r="AB231" i="12" s="1"/>
  <c r="Z232" i="12"/>
  <c r="AB232" i="12" s="1"/>
  <c r="Z233" i="12"/>
  <c r="AB233" i="12" s="1"/>
  <c r="Z574" i="12"/>
  <c r="AB57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252" i="12"/>
  <c r="AB252" i="12" s="1"/>
  <c r="Z253" i="12"/>
  <c r="AB253" i="12" s="1"/>
  <c r="Z254" i="12"/>
  <c r="AB254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294" i="12"/>
  <c r="AB294" i="12" s="1"/>
  <c r="Z295" i="12"/>
  <c r="AB295" i="12" s="1"/>
  <c r="Z296" i="12"/>
  <c r="AB296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139" i="12"/>
  <c r="AB139" i="12" s="1"/>
  <c r="Z140" i="12"/>
  <c r="AB140" i="12" s="1"/>
  <c r="Z141" i="12"/>
  <c r="AB141" i="12" s="1"/>
  <c r="Z307" i="12"/>
  <c r="AB307" i="12" s="1"/>
  <c r="Z308" i="12"/>
  <c r="AB308" i="12" s="1"/>
  <c r="Z309" i="12"/>
  <c r="AB309" i="12" s="1"/>
  <c r="Z310" i="12"/>
  <c r="AB310" i="12" s="1"/>
  <c r="Z311" i="12"/>
  <c r="AB311" i="12" s="1"/>
  <c r="Z312" i="12"/>
  <c r="Z313" i="12"/>
  <c r="AB313" i="12" s="1"/>
  <c r="Z568" i="12"/>
  <c r="AB568" i="12" s="1"/>
  <c r="Z569" i="12"/>
  <c r="AB569" i="12" s="1"/>
  <c r="Z570" i="12"/>
  <c r="AB570" i="12" s="1"/>
  <c r="Z1271" i="12"/>
  <c r="AB1271" i="12" s="1"/>
  <c r="Z572" i="12"/>
  <c r="AB572" i="12" s="1"/>
  <c r="Z573" i="12"/>
  <c r="AB573" i="12" s="1"/>
  <c r="Z1043" i="12"/>
  <c r="AB1043" i="12" s="1"/>
  <c r="Z1272" i="12"/>
  <c r="AB1272" i="12" s="1"/>
  <c r="Z576" i="12"/>
  <c r="AB576" i="12" s="1"/>
  <c r="Z577" i="12"/>
  <c r="AB577" i="12" s="1"/>
  <c r="Z324" i="12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353" i="12"/>
  <c r="AB353" i="12" s="1"/>
  <c r="Z354" i="12"/>
  <c r="AB354" i="12" s="1"/>
  <c r="Z355" i="12"/>
  <c r="AB355" i="12" s="1"/>
  <c r="Z511" i="12"/>
  <c r="AB511" i="12" s="1"/>
  <c r="Z512" i="12"/>
  <c r="AB512" i="12" s="1"/>
  <c r="Z513" i="12"/>
  <c r="AB513" i="12" s="1"/>
  <c r="Z514" i="12"/>
  <c r="AB514" i="12" s="1"/>
  <c r="Z1270" i="12"/>
  <c r="AB1270" i="12" s="1"/>
  <c r="Z516" i="12"/>
  <c r="AB516" i="12" s="1"/>
  <c r="Z517" i="12"/>
  <c r="AB517" i="12" s="1"/>
  <c r="Z518" i="12"/>
  <c r="AB518" i="12" s="1"/>
  <c r="Z519" i="12"/>
  <c r="AB519" i="12" s="1"/>
  <c r="Z520" i="12"/>
  <c r="AB520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395" i="12"/>
  <c r="AB395" i="12" s="1"/>
  <c r="Z396" i="12"/>
  <c r="AB396" i="12" s="1"/>
  <c r="Z397" i="12"/>
  <c r="AB397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156" i="12"/>
  <c r="AB156" i="12" s="1"/>
  <c r="Z157" i="12"/>
  <c r="AB157" i="12" s="1"/>
  <c r="Z158" i="12"/>
  <c r="AB158" i="12" s="1"/>
  <c r="Z408" i="12"/>
  <c r="AB408" i="12" s="1"/>
  <c r="Z409" i="12"/>
  <c r="AB409" i="12" s="1"/>
  <c r="Z410" i="12"/>
  <c r="AB410" i="12" s="1"/>
  <c r="Z411" i="12"/>
  <c r="AB411" i="12" s="1"/>
  <c r="Z412" i="12"/>
  <c r="AB412" i="12" s="1"/>
  <c r="Z413" i="12"/>
  <c r="AB413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539" i="12"/>
  <c r="AB539" i="12" s="1"/>
  <c r="Z540" i="12"/>
  <c r="AB540" i="12" s="1"/>
  <c r="Z541" i="12"/>
  <c r="AB541" i="12" s="1"/>
  <c r="Z424" i="12"/>
  <c r="AB424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167" i="12"/>
  <c r="AB167" i="12" s="1"/>
  <c r="Z168" i="12"/>
  <c r="AB168" i="12" s="1"/>
  <c r="Z169" i="12"/>
  <c r="AB169" i="12" s="1"/>
  <c r="Z658" i="12"/>
  <c r="AB658" i="12" s="1"/>
  <c r="Z659" i="12"/>
  <c r="AB659" i="12" s="1"/>
  <c r="Z660" i="12"/>
  <c r="AB660" i="12" s="1"/>
  <c r="Z661" i="12"/>
  <c r="AB661" i="12" s="1"/>
  <c r="Z1273" i="12"/>
  <c r="AB1273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445" i="12"/>
  <c r="AB445" i="12" s="1"/>
  <c r="Z446" i="12"/>
  <c r="AB446" i="12" s="1"/>
  <c r="Z447" i="12"/>
  <c r="AB447" i="12" s="1"/>
  <c r="Z448" i="12"/>
  <c r="AB448" i="12" s="1"/>
  <c r="Z449" i="12"/>
  <c r="AB449" i="12" s="1"/>
  <c r="Z450" i="12"/>
  <c r="AB450" i="12" s="1"/>
  <c r="Z451" i="12"/>
  <c r="AB451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AB178" i="12" s="1"/>
  <c r="Z179" i="12"/>
  <c r="AB179" i="12" s="1"/>
  <c r="Z462" i="12"/>
  <c r="AB462" i="12" s="1"/>
  <c r="Z463" i="12"/>
  <c r="AB463" i="12" s="1"/>
  <c r="Z464" i="12"/>
  <c r="AB464" i="12" s="1"/>
  <c r="Z465" i="12"/>
  <c r="AB465" i="12" s="1"/>
  <c r="Z466" i="12"/>
  <c r="AB466" i="12" s="1"/>
  <c r="Z467" i="12"/>
  <c r="AB467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187" i="12"/>
  <c r="AB187" i="12" s="1"/>
  <c r="Z188" i="12"/>
  <c r="AB188" i="12" s="1"/>
  <c r="Z189" i="12"/>
  <c r="AB189" i="12" s="1"/>
  <c r="Z6" i="12"/>
  <c r="AB6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AB262" i="12" s="1"/>
  <c r="Z263" i="12"/>
  <c r="AB263" i="12" s="1"/>
  <c r="Z264" i="12"/>
  <c r="AB264" i="12" s="1"/>
  <c r="Z488" i="12"/>
  <c r="Z297" i="12"/>
  <c r="AB297" i="12" s="1"/>
  <c r="Z298" i="12"/>
  <c r="AB298" i="12" s="1"/>
  <c r="Z299" i="12"/>
  <c r="AB299" i="12" s="1"/>
  <c r="Z300" i="12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508" i="12"/>
  <c r="AB508" i="12" s="1"/>
  <c r="Z509" i="12"/>
  <c r="AB509" i="12" s="1"/>
  <c r="Z510" i="12"/>
  <c r="AB510" i="12" s="1"/>
  <c r="Z314" i="12"/>
  <c r="AB314" i="12" s="1"/>
  <c r="Z315" i="12"/>
  <c r="AB315" i="12" s="1"/>
  <c r="Z316" i="12"/>
  <c r="AB316" i="12" s="1"/>
  <c r="Z317" i="12"/>
  <c r="AB317" i="12" s="1"/>
  <c r="Z318" i="12"/>
  <c r="AB318" i="12" s="1"/>
  <c r="Z319" i="12"/>
  <c r="AB319" i="12" s="1"/>
  <c r="Z1269" i="12"/>
  <c r="AB1269" i="12" s="1"/>
  <c r="Z321" i="12"/>
  <c r="AB321" i="12" s="1"/>
  <c r="Z322" i="12"/>
  <c r="AB322" i="12" s="1"/>
  <c r="Z323" i="12"/>
  <c r="AB323" i="12" s="1"/>
  <c r="Z521" i="12"/>
  <c r="AB521" i="12" s="1"/>
  <c r="Z356" i="12"/>
  <c r="AB356" i="12" s="1"/>
  <c r="Z7" i="12"/>
  <c r="AB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363" i="12"/>
  <c r="AB363" i="12" s="1"/>
  <c r="Z364" i="12"/>
  <c r="AB364" i="12" s="1"/>
  <c r="Z365" i="12"/>
  <c r="AB365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AB550" i="12" s="1"/>
  <c r="Z551" i="12"/>
  <c r="AB551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552" i="12"/>
  <c r="AB552" i="12" s="1"/>
  <c r="Z553" i="12"/>
  <c r="AB553" i="12" s="1"/>
  <c r="Z554" i="12"/>
  <c r="AB554" i="12" s="1"/>
  <c r="Z555" i="12"/>
  <c r="AB555" i="12" s="1"/>
  <c r="Z556" i="12"/>
  <c r="AB556" i="12" s="1"/>
  <c r="Z557" i="12"/>
  <c r="AB557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73" i="12"/>
  <c r="AB373" i="12" s="1"/>
  <c r="Z374" i="12"/>
  <c r="AB374" i="12" s="1"/>
  <c r="Z375" i="12"/>
  <c r="AB375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578" i="12"/>
  <c r="AB578" i="12" s="1"/>
  <c r="Z579" i="12"/>
  <c r="AB57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728" i="12"/>
  <c r="AB728" i="12" s="1"/>
  <c r="Z729" i="12"/>
  <c r="AB72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618" i="12"/>
  <c r="AB618" i="12" s="1"/>
  <c r="Z619" i="12"/>
  <c r="AB619" i="12" s="1"/>
  <c r="Z620" i="12"/>
  <c r="AB620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442" i="12"/>
  <c r="AB442" i="12" s="1"/>
  <c r="Z443" i="12"/>
  <c r="AB443" i="12" s="1"/>
  <c r="Z444" i="12"/>
  <c r="AB444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459" i="12"/>
  <c r="AB459" i="12" s="1"/>
  <c r="Z460" i="12"/>
  <c r="AB460" i="12" s="1"/>
  <c r="Z461" i="12"/>
  <c r="AB46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750" i="12"/>
  <c r="AB750" i="12" s="1"/>
  <c r="Z751" i="12"/>
  <c r="AB751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AB691" i="12" s="1"/>
  <c r="Z692" i="12"/>
  <c r="AB692" i="12" s="1"/>
  <c r="Z693" i="12"/>
  <c r="AB693" i="12" s="1"/>
  <c r="Z575" i="12"/>
  <c r="AB575" i="12" s="1"/>
  <c r="Z1274" i="12"/>
  <c r="AB1274" i="12" s="1"/>
  <c r="Z696" i="12"/>
  <c r="AB696" i="12" s="1"/>
  <c r="Z468" i="12"/>
  <c r="AB468" i="12" s="1"/>
  <c r="Z469" i="12"/>
  <c r="Z470" i="12"/>
  <c r="AB470" i="12" s="1"/>
  <c r="Z471" i="12"/>
  <c r="AB471" i="12" s="1"/>
  <c r="Z472" i="12"/>
  <c r="AB472" i="12" s="1"/>
  <c r="Z473" i="12"/>
  <c r="AB473" i="12" s="1"/>
  <c r="Z474" i="12"/>
  <c r="AB474" i="12" s="1"/>
  <c r="Z475" i="12"/>
  <c r="AB475" i="12" s="1"/>
  <c r="Z476" i="12"/>
  <c r="AB476" i="12" s="1"/>
  <c r="Z477" i="12"/>
  <c r="AB477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496" i="12"/>
  <c r="AB496" i="12" s="1"/>
  <c r="Z497" i="12"/>
  <c r="AB497" i="12" s="1"/>
  <c r="Z498" i="12"/>
  <c r="AB498" i="12" s="1"/>
  <c r="Z752" i="12"/>
  <c r="AB752" i="12" s="1"/>
  <c r="Z753" i="12"/>
  <c r="AB753" i="12" s="1"/>
  <c r="Z754" i="12"/>
  <c r="AB754" i="12" s="1"/>
  <c r="Z755" i="12"/>
  <c r="AB755" i="12" s="1"/>
  <c r="Z756" i="12"/>
  <c r="AB756" i="12" s="1"/>
  <c r="Z757" i="12"/>
  <c r="AB757" i="12" s="1"/>
  <c r="Z1275" i="12"/>
  <c r="AB1275" i="12" s="1"/>
  <c r="Z53" i="12"/>
  <c r="AB53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586" i="12"/>
  <c r="AB586" i="12" s="1"/>
  <c r="Z662" i="12"/>
  <c r="AB662" i="12" s="1"/>
  <c r="Z694" i="12"/>
  <c r="AB694" i="12" s="1"/>
  <c r="Z1276" i="12"/>
  <c r="AB1276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AB834" i="12" s="1"/>
  <c r="Z835" i="12"/>
  <c r="AB835" i="12" s="1"/>
  <c r="Z1277" i="12"/>
  <c r="AB1277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865" i="12"/>
  <c r="AB865" i="12" s="1"/>
  <c r="Z866" i="12"/>
  <c r="AB866" i="12" s="1"/>
  <c r="Z1278" i="12"/>
  <c r="AB1278" i="12" s="1"/>
  <c r="Z695" i="12"/>
  <c r="AB695" i="12" s="1"/>
  <c r="Z15" i="12"/>
  <c r="AB15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1088" i="12"/>
  <c r="AB1088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84" i="12"/>
  <c r="AB84" i="12" s="1"/>
  <c r="Z1054" i="12"/>
  <c r="AB1054" i="12" s="1"/>
  <c r="Z758" i="12"/>
  <c r="AB758" i="12" s="1"/>
  <c r="Z8" i="12"/>
  <c r="AB8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279" i="12"/>
  <c r="AB1279" i="12" s="1"/>
  <c r="Z1280" i="12"/>
  <c r="AB1280" i="12" s="1"/>
  <c r="Z759" i="12"/>
  <c r="AB759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6" i="12"/>
  <c r="AB16" i="12" s="1"/>
  <c r="Z1281" i="12"/>
  <c r="AB1281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282" i="12"/>
  <c r="AB1282" i="12" s="1"/>
  <c r="Z1179" i="12"/>
  <c r="AB1179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AB1086" i="12" s="1"/>
  <c r="Z1087" i="12"/>
  <c r="AB1087" i="12" s="1"/>
  <c r="Z1190" i="12"/>
  <c r="AB1190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9" i="12"/>
  <c r="AB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188" i="12"/>
  <c r="AB1188" i="12" s="1"/>
  <c r="Z1189" i="12"/>
  <c r="AB1189" i="12" s="1"/>
  <c r="Z1055" i="12"/>
  <c r="AB1055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812" i="12"/>
  <c r="AB812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07" i="12"/>
  <c r="AB107" i="12" s="1"/>
  <c r="Z148" i="12"/>
  <c r="AB148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066" i="12"/>
  <c r="AB1066" i="12" s="1"/>
  <c r="Z10" i="12"/>
  <c r="AB10" i="12" s="1"/>
  <c r="Z11" i="12"/>
  <c r="AB11" i="12" s="1"/>
  <c r="Z813" i="12"/>
  <c r="AB813" i="12" s="1"/>
  <c r="Z814" i="12"/>
  <c r="AB814" i="12" s="1"/>
  <c r="Z815" i="12"/>
  <c r="AB815" i="12" s="1"/>
  <c r="Z836" i="12"/>
  <c r="AB836" i="12" s="1"/>
  <c r="Z867" i="12"/>
  <c r="AB867" i="12" s="1"/>
  <c r="Z868" i="12"/>
  <c r="AB868" i="12" s="1"/>
  <c r="Z869" i="12"/>
  <c r="AB869" i="12" s="1"/>
  <c r="Z956" i="12"/>
  <c r="AB956" i="12" s="1"/>
  <c r="Z1017" i="12"/>
  <c r="AB1017" i="12" s="1"/>
  <c r="Z1018" i="12"/>
  <c r="AB1018" i="12" s="1"/>
  <c r="Z12" i="12"/>
  <c r="AB12" i="12" s="1"/>
  <c r="Z13" i="12"/>
  <c r="AB13" i="12" s="1"/>
  <c r="Z14" i="12"/>
  <c r="AB14" i="12" s="1"/>
  <c r="Z1019" i="12"/>
  <c r="AB1019" i="12" s="1"/>
  <c r="Z190" i="12"/>
  <c r="AB190" i="12" s="1"/>
  <c r="Z95" i="12"/>
  <c r="AB95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AA191" i="12"/>
  <c r="AA202" i="12"/>
  <c r="AC202" i="12" s="1"/>
  <c r="AA213" i="12"/>
  <c r="AC213" i="12" s="1"/>
  <c r="AA1211" i="12"/>
  <c r="AC1211" i="12" s="1"/>
  <c r="AA234" i="12"/>
  <c r="AC234" i="12" s="1"/>
  <c r="AA2" i="12"/>
  <c r="AA27" i="12"/>
  <c r="AC27" i="12" s="1"/>
  <c r="AA28" i="12"/>
  <c r="AC28" i="12" s="1"/>
  <c r="AA255" i="12"/>
  <c r="AC255" i="12" s="1"/>
  <c r="AA1222" i="12"/>
  <c r="AC1222" i="12" s="1"/>
  <c r="AA320" i="12"/>
  <c r="AC320" i="12" s="1"/>
  <c r="AA29" i="12"/>
  <c r="AC29" i="12" s="1"/>
  <c r="AA30" i="12"/>
  <c r="AC30" i="12" s="1"/>
  <c r="AA1020" i="12"/>
  <c r="AC1020" i="12" s="1"/>
  <c r="AA1223" i="12"/>
  <c r="AC1223" i="12" s="1"/>
  <c r="AA17" i="12"/>
  <c r="AC17" i="12" s="1"/>
  <c r="AA18" i="12"/>
  <c r="AC18" i="12" s="1"/>
  <c r="AA19" i="12"/>
  <c r="AC19" i="12" s="1"/>
  <c r="AA20" i="12"/>
  <c r="AC20" i="12" s="1"/>
  <c r="AC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357" i="12"/>
  <c r="AC357" i="12" s="1"/>
  <c r="AA515" i="12"/>
  <c r="AC515" i="12" s="1"/>
  <c r="AA41" i="12"/>
  <c r="AC41" i="12" s="1"/>
  <c r="AA1264" i="12"/>
  <c r="AC1264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3" i="12"/>
  <c r="AC3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50" i="12"/>
  <c r="AC50" i="12" s="1"/>
  <c r="AA51" i="12"/>
  <c r="AC51" i="12" s="1"/>
  <c r="AA52" i="12"/>
  <c r="AC52" i="12" s="1"/>
  <c r="AA1265" i="12"/>
  <c r="AC1265" i="12" s="1"/>
  <c r="AA54" i="12"/>
  <c r="AC54" i="12" s="1"/>
  <c r="AA55" i="12"/>
  <c r="AC55" i="12" s="1"/>
  <c r="AA56" i="12"/>
  <c r="AC56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96" i="12"/>
  <c r="AC96" i="12" s="1"/>
  <c r="AA587" i="12"/>
  <c r="AC587" i="12" s="1"/>
  <c r="AA588" i="12"/>
  <c r="AC588" i="12" s="1"/>
  <c r="AA589" i="12"/>
  <c r="AC589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77" i="12"/>
  <c r="AC77" i="12" s="1"/>
  <c r="AA78" i="12"/>
  <c r="AC78" i="12" s="1"/>
  <c r="AA79" i="12"/>
  <c r="AC79" i="12" s="1"/>
  <c r="AA80" i="12"/>
  <c r="AC80" i="12" s="1"/>
  <c r="AA81" i="12"/>
  <c r="AC81" i="12" s="1"/>
  <c r="AA82" i="12"/>
  <c r="AC82" i="12" s="1"/>
  <c r="AA83" i="12"/>
  <c r="AC83" i="12" s="1"/>
  <c r="AA4" i="12"/>
  <c r="AC4" i="12" s="1"/>
  <c r="AA85" i="12"/>
  <c r="AC85" i="12" s="1"/>
  <c r="AA86" i="12"/>
  <c r="AC86" i="12" s="1"/>
  <c r="AA87" i="12"/>
  <c r="AC87" i="12" s="1"/>
  <c r="AA88" i="12"/>
  <c r="AC88" i="12" s="1"/>
  <c r="AA89" i="12"/>
  <c r="AC89" i="12" s="1"/>
  <c r="AA90" i="12"/>
  <c r="AC9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C76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121" i="12"/>
  <c r="AC121" i="12" s="1"/>
  <c r="AA91" i="12"/>
  <c r="AC91" i="12" s="1"/>
  <c r="AA92" i="12"/>
  <c r="AC92" i="12" s="1"/>
  <c r="AA93" i="12"/>
  <c r="AC93" i="12" s="1"/>
  <c r="AA94" i="12"/>
  <c r="AC94" i="12" s="1"/>
  <c r="AA5" i="12"/>
  <c r="AC5" i="12" s="1"/>
  <c r="AA1067" i="12"/>
  <c r="AC1067" i="12" s="1"/>
  <c r="AA97" i="12"/>
  <c r="AC97" i="12" s="1"/>
  <c r="AA98" i="12"/>
  <c r="AC98" i="12" s="1"/>
  <c r="AA99" i="12"/>
  <c r="AC99" i="12" s="1"/>
  <c r="AA100" i="12"/>
  <c r="AC100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042" i="12"/>
  <c r="AC1042" i="12" s="1"/>
  <c r="AA101" i="12"/>
  <c r="AC101" i="12" s="1"/>
  <c r="AA102" i="12"/>
  <c r="AC102" i="12" s="1"/>
  <c r="AA103" i="12"/>
  <c r="AC103" i="12" s="1"/>
  <c r="AA104" i="12"/>
  <c r="AC104" i="12" s="1"/>
  <c r="AA105" i="12"/>
  <c r="AC105" i="12" s="1"/>
  <c r="AA106" i="12"/>
  <c r="AC106" i="12" s="1"/>
  <c r="AA1041" i="12"/>
  <c r="AC1041" i="12" s="1"/>
  <c r="AA108" i="12"/>
  <c r="AC108" i="12" s="1"/>
  <c r="AA109" i="12"/>
  <c r="AC109" i="12" s="1"/>
  <c r="AA110" i="12"/>
  <c r="AC110" i="12" s="1"/>
  <c r="AA159" i="12"/>
  <c r="AC159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266" i="12"/>
  <c r="AC1266" i="12" s="1"/>
  <c r="AA1267" i="12"/>
  <c r="AC1267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571" i="12"/>
  <c r="AC571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1268" i="12"/>
  <c r="AC1268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574" i="12"/>
  <c r="AC57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568" i="12"/>
  <c r="AC568" i="12" s="1"/>
  <c r="AA569" i="12"/>
  <c r="AC569" i="12" s="1"/>
  <c r="AA570" i="12"/>
  <c r="AC570" i="12" s="1"/>
  <c r="AA1271" i="12"/>
  <c r="AC1271" i="12" s="1"/>
  <c r="AA572" i="12"/>
  <c r="AC572" i="12" s="1"/>
  <c r="AA573" i="12"/>
  <c r="AC573" i="12" s="1"/>
  <c r="AA1043" i="12"/>
  <c r="AC1043" i="12" s="1"/>
  <c r="AA1272" i="12"/>
  <c r="AC1272" i="12" s="1"/>
  <c r="AA576" i="12"/>
  <c r="AC576" i="12" s="1"/>
  <c r="AA577" i="12"/>
  <c r="AC577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511" i="12"/>
  <c r="AC511" i="12" s="1"/>
  <c r="AA512" i="12"/>
  <c r="AC512" i="12" s="1"/>
  <c r="AA513" i="12"/>
  <c r="AC513" i="12" s="1"/>
  <c r="AA514" i="12"/>
  <c r="AC514" i="12" s="1"/>
  <c r="AA1270" i="12"/>
  <c r="AC1270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424" i="12"/>
  <c r="AC424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658" i="12"/>
  <c r="AC658" i="12" s="1"/>
  <c r="AA659" i="12"/>
  <c r="AC659" i="12" s="1"/>
  <c r="AA660" i="12"/>
  <c r="AC660" i="12" s="1"/>
  <c r="AA661" i="12"/>
  <c r="AC661" i="12" s="1"/>
  <c r="AA1273" i="12"/>
  <c r="AC1273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6" i="12"/>
  <c r="AC6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488" i="12"/>
  <c r="AC488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1269" i="12"/>
  <c r="AC1269" i="12" s="1"/>
  <c r="AA321" i="12"/>
  <c r="AC321" i="12" s="1"/>
  <c r="AA322" i="12"/>
  <c r="AC322" i="12" s="1"/>
  <c r="AA323" i="12"/>
  <c r="AC323" i="12" s="1"/>
  <c r="AA521" i="12"/>
  <c r="AC521" i="12" s="1"/>
  <c r="AA356" i="12"/>
  <c r="AC356" i="12" s="1"/>
  <c r="AA7" i="12"/>
  <c r="AC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578" i="12"/>
  <c r="AC578" i="12" s="1"/>
  <c r="AA579" i="12"/>
  <c r="AC57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575" i="12"/>
  <c r="AC575" i="12" s="1"/>
  <c r="AA1274" i="12"/>
  <c r="AC1274" i="12" s="1"/>
  <c r="AA696" i="12"/>
  <c r="AC696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1275" i="12"/>
  <c r="AC1275" i="12" s="1"/>
  <c r="AA53" i="12"/>
  <c r="AC53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586" i="12"/>
  <c r="AC586" i="12" s="1"/>
  <c r="AA662" i="12"/>
  <c r="AC662" i="12" s="1"/>
  <c r="AA694" i="12"/>
  <c r="AC694" i="12" s="1"/>
  <c r="AA1276" i="12"/>
  <c r="AC1276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1277" i="12"/>
  <c r="AC1277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1278" i="12"/>
  <c r="AC1278" i="12" s="1"/>
  <c r="AA695" i="12"/>
  <c r="AC695" i="12" s="1"/>
  <c r="AA15" i="12"/>
  <c r="AC15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1088" i="12"/>
  <c r="AC1088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84" i="12"/>
  <c r="AC84" i="12" s="1"/>
  <c r="AA1054" i="12"/>
  <c r="AC1054" i="12" s="1"/>
  <c r="AA758" i="12"/>
  <c r="AC758" i="12" s="1"/>
  <c r="AA8" i="12"/>
  <c r="AC8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279" i="12"/>
  <c r="AC1279" i="12" s="1"/>
  <c r="AA1280" i="12"/>
  <c r="AC1280" i="12" s="1"/>
  <c r="AA759" i="12"/>
  <c r="AC759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6" i="12"/>
  <c r="AA1281" i="12"/>
  <c r="AC1281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282" i="12"/>
  <c r="AC1282" i="12" s="1"/>
  <c r="AA1179" i="12"/>
  <c r="AC1179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190" i="12"/>
  <c r="AC1190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9" i="12"/>
  <c r="AC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055" i="12"/>
  <c r="AC1055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812" i="12"/>
  <c r="AC812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07" i="12"/>
  <c r="AC107" i="12" s="1"/>
  <c r="AA148" i="12"/>
  <c r="AC148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066" i="12"/>
  <c r="AC1066" i="12" s="1"/>
  <c r="AA10" i="12"/>
  <c r="AC10" i="12" s="1"/>
  <c r="AA11" i="12"/>
  <c r="AC11" i="12" s="1"/>
  <c r="AA813" i="12"/>
  <c r="AC813" i="12" s="1"/>
  <c r="AA814" i="12"/>
  <c r="AC814" i="12" s="1"/>
  <c r="AA815" i="12"/>
  <c r="AC815" i="12" s="1"/>
  <c r="AA836" i="12"/>
  <c r="AC836" i="12" s="1"/>
  <c r="AA867" i="12"/>
  <c r="AC867" i="12" s="1"/>
  <c r="AA868" i="12"/>
  <c r="AC868" i="12" s="1"/>
  <c r="AA869" i="12"/>
  <c r="AC869" i="12" s="1"/>
  <c r="AA956" i="12"/>
  <c r="AC956" i="12" s="1"/>
  <c r="AA1017" i="12"/>
  <c r="AC1017" i="12" s="1"/>
  <c r="AA1018" i="12"/>
  <c r="AC1018" i="12" s="1"/>
  <c r="AA12" i="12"/>
  <c r="AC12" i="12" s="1"/>
  <c r="AA13" i="12"/>
  <c r="AC13" i="12" s="1"/>
  <c r="AA14" i="12"/>
  <c r="AC14" i="12" s="1"/>
  <c r="AA1019" i="12"/>
  <c r="AC1019" i="12" s="1"/>
  <c r="AA190" i="12"/>
  <c r="AC190" i="12" s="1"/>
  <c r="AA95" i="12"/>
  <c r="AC95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B24" i="12"/>
  <c r="AB515" i="12"/>
  <c r="AB583" i="12"/>
  <c r="AB4" i="12"/>
  <c r="AB122" i="12"/>
  <c r="AB312" i="12"/>
  <c r="AB324" i="12"/>
  <c r="AB488" i="12"/>
  <c r="AB300" i="12"/>
  <c r="F39" i="48" l="1"/>
  <c r="F40" i="48"/>
  <c r="AC16" i="12"/>
  <c r="F29" i="48"/>
  <c r="F30" i="48"/>
  <c r="F31" i="48"/>
  <c r="F6" i="48"/>
  <c r="F24" i="48"/>
  <c r="F26" i="48"/>
  <c r="F25" i="48"/>
  <c r="F5" i="48"/>
  <c r="F7" i="48"/>
  <c r="F27" i="48"/>
  <c r="F28" i="48"/>
  <c r="F8" i="48"/>
  <c r="F9" i="48"/>
  <c r="F10" i="48"/>
  <c r="F11" i="48"/>
  <c r="F33" i="48"/>
  <c r="F12" i="48"/>
  <c r="F32" i="48"/>
  <c r="E13" i="48"/>
  <c r="F13" i="48"/>
  <c r="AC2" i="12"/>
  <c r="E33" i="48"/>
  <c r="F34" i="48"/>
  <c r="AC191" i="12"/>
  <c r="E130" i="48"/>
  <c r="AD191" i="12"/>
  <c r="AE191" i="12" s="1"/>
  <c r="AD2" i="12"/>
  <c r="AE2" i="12" s="1"/>
  <c r="AD1211" i="12"/>
  <c r="AE1211" i="12" s="1"/>
  <c r="AD27" i="12"/>
  <c r="AE27" i="12" s="1"/>
  <c r="E131" i="48"/>
  <c r="A65" i="48"/>
  <c r="AD719" i="12"/>
  <c r="AE719" i="12" s="1"/>
  <c r="AD77" i="12"/>
  <c r="AE77" i="12" s="1"/>
  <c r="AD142" i="12"/>
  <c r="AE142" i="12" s="1"/>
  <c r="AD803" i="12"/>
  <c r="AE803" i="12" s="1"/>
  <c r="AD1159" i="12"/>
  <c r="AE1159" i="12" s="1"/>
  <c r="AD344" i="12"/>
  <c r="AE344" i="12" s="1"/>
  <c r="AD265" i="12"/>
  <c r="AE265" i="12" s="1"/>
  <c r="AD90" i="12"/>
  <c r="AE90" i="12" s="1"/>
  <c r="AD46" i="12"/>
  <c r="AE46" i="12" s="1"/>
  <c r="AD19" i="12"/>
  <c r="AE19" i="12" s="1"/>
  <c r="AD694" i="12"/>
  <c r="AE694" i="12" s="1"/>
  <c r="AD683" i="12"/>
  <c r="AE683" i="12" s="1"/>
  <c r="AD1086" i="12"/>
  <c r="AE1086" i="12" s="1"/>
  <c r="AD1073" i="12"/>
  <c r="AE1073" i="12" s="1"/>
  <c r="AD1060" i="12"/>
  <c r="AE1060" i="12" s="1"/>
  <c r="AD772" i="12"/>
  <c r="AE772" i="12" s="1"/>
  <c r="AD681" i="12"/>
  <c r="AE681" i="12" s="1"/>
  <c r="AD641" i="12"/>
  <c r="AE641" i="12" s="1"/>
  <c r="AD835" i="12"/>
  <c r="AE835" i="12" s="1"/>
  <c r="AD1085" i="12"/>
  <c r="AE1085" i="12" s="1"/>
  <c r="AD1072" i="12"/>
  <c r="AE1072" i="12" s="1"/>
  <c r="AD445" i="12"/>
  <c r="AE445" i="12" s="1"/>
  <c r="AD380" i="12"/>
  <c r="AE380" i="12" s="1"/>
  <c r="AD78" i="12"/>
  <c r="AE78" i="12" s="1"/>
  <c r="AD1255" i="12"/>
  <c r="AE1255" i="12" s="1"/>
  <c r="AD379" i="12"/>
  <c r="AE379" i="12" s="1"/>
  <c r="AD1254" i="12"/>
  <c r="AE1254" i="12" s="1"/>
  <c r="AD1071" i="12"/>
  <c r="AE1071" i="12" s="1"/>
  <c r="AD940" i="12"/>
  <c r="AE940" i="12" s="1"/>
  <c r="AD731" i="12"/>
  <c r="AE731" i="12" s="1"/>
  <c r="AD718" i="12"/>
  <c r="AE718" i="12" s="1"/>
  <c r="AD25" i="12"/>
  <c r="AE25" i="12" s="1"/>
  <c r="AD79" i="12"/>
  <c r="AE79" i="12" s="1"/>
  <c r="AD952" i="12"/>
  <c r="AE952" i="12" s="1"/>
  <c r="AD939" i="12"/>
  <c r="AE939" i="12" s="1"/>
  <c r="AD730" i="12"/>
  <c r="AE730" i="12" s="1"/>
  <c r="AD717" i="12"/>
  <c r="AE717" i="12" s="1"/>
  <c r="AD521" i="12"/>
  <c r="AE521" i="12" s="1"/>
  <c r="AD233" i="12"/>
  <c r="AE233" i="12" s="1"/>
  <c r="AD24" i="12"/>
  <c r="AE24" i="12" s="1"/>
  <c r="AD499" i="12"/>
  <c r="AE499" i="12" s="1"/>
  <c r="AD1213" i="12"/>
  <c r="AE1213" i="12" s="1"/>
  <c r="AD1148" i="12"/>
  <c r="AE1148" i="12" s="1"/>
  <c r="AD964" i="12"/>
  <c r="AE964" i="12" s="1"/>
  <c r="AD951" i="12"/>
  <c r="AE951" i="12" s="1"/>
  <c r="AD938" i="12"/>
  <c r="AE938" i="12" s="1"/>
  <c r="AD598" i="12"/>
  <c r="AE598" i="12" s="1"/>
  <c r="AD376" i="12"/>
  <c r="AE376" i="12" s="1"/>
  <c r="AD23" i="12"/>
  <c r="AE23" i="12" s="1"/>
  <c r="AD1212" i="12"/>
  <c r="AE1212" i="12" s="1"/>
  <c r="AD976" i="12"/>
  <c r="AE976" i="12" s="1"/>
  <c r="AD963" i="12"/>
  <c r="AE963" i="12" s="1"/>
  <c r="AD21" i="12"/>
  <c r="AE21" i="12" s="1"/>
  <c r="AD331" i="12"/>
  <c r="AE331" i="12" s="1"/>
  <c r="AD812" i="12"/>
  <c r="AE812" i="12" s="1"/>
  <c r="AD975" i="12"/>
  <c r="AE975" i="12" s="1"/>
  <c r="AD897" i="12"/>
  <c r="AE897" i="12" s="1"/>
  <c r="AD20" i="12"/>
  <c r="AE20" i="12" s="1"/>
  <c r="AD619" i="12"/>
  <c r="AE619" i="12" s="1"/>
  <c r="AD1170" i="12"/>
  <c r="AE1170" i="12" s="1"/>
  <c r="AD987" i="12"/>
  <c r="AE987" i="12" s="1"/>
  <c r="AD896" i="12"/>
  <c r="AE896" i="12" s="1"/>
  <c r="AD686" i="12"/>
  <c r="AE686" i="12" s="1"/>
  <c r="AD22" i="12"/>
  <c r="AE22" i="12" s="1"/>
  <c r="AD999" i="12"/>
  <c r="AE999" i="12" s="1"/>
  <c r="AD685" i="12"/>
  <c r="AE685" i="12" s="1"/>
  <c r="AD620" i="12"/>
  <c r="AE620" i="12" s="1"/>
  <c r="AD424" i="12"/>
  <c r="AE424" i="12" s="1"/>
  <c r="AD254" i="12"/>
  <c r="AE254" i="12" s="1"/>
  <c r="AD998" i="12"/>
  <c r="AE998" i="12" s="1"/>
  <c r="AD684" i="12"/>
  <c r="AE684" i="12" s="1"/>
  <c r="AD345" i="12"/>
  <c r="AE345" i="12" s="1"/>
  <c r="AD332" i="12"/>
  <c r="AE332" i="12" s="1"/>
  <c r="AD488" i="12"/>
  <c r="AE488" i="12" s="1"/>
  <c r="AD121" i="12"/>
  <c r="AE121" i="12" s="1"/>
  <c r="AD1127" i="12"/>
  <c r="AE1127" i="12" s="1"/>
  <c r="AD1074" i="12"/>
  <c r="AE1074" i="12" s="1"/>
  <c r="AD682" i="12"/>
  <c r="AE682" i="12" s="1"/>
  <c r="AD159" i="12"/>
  <c r="AE159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49" i="12"/>
  <c r="AE1249" i="12" s="1"/>
  <c r="AD1250" i="12"/>
  <c r="AE1250" i="12" s="1"/>
  <c r="AD1251" i="12"/>
  <c r="AE1251" i="12" s="1"/>
  <c r="AD1253" i="12"/>
  <c r="AE1253" i="12" s="1"/>
  <c r="AD1252" i="12"/>
  <c r="AE1252" i="12" s="1"/>
  <c r="AD1195" i="12"/>
  <c r="AE1195" i="12" s="1"/>
  <c r="AD1192" i="12"/>
  <c r="AE1192" i="12" s="1"/>
  <c r="AD1196" i="12"/>
  <c r="AE1196" i="12" s="1"/>
  <c r="AD1197" i="12"/>
  <c r="AE1197" i="12" s="1"/>
  <c r="AD1198" i="12"/>
  <c r="AE1198" i="12" s="1"/>
  <c r="AD1199" i="12"/>
  <c r="AE1199" i="12" s="1"/>
  <c r="AD1200" i="12"/>
  <c r="AE1200" i="12" s="1"/>
  <c r="AD1191" i="12"/>
  <c r="AE1191" i="12" s="1"/>
  <c r="AD1193" i="12"/>
  <c r="AE1193" i="12" s="1"/>
  <c r="AD1194" i="12"/>
  <c r="AE1194" i="12" s="1"/>
  <c r="AD828" i="12"/>
  <c r="AE828" i="12" s="1"/>
  <c r="AD829" i="12"/>
  <c r="AE829" i="12" s="1"/>
  <c r="AD830" i="12"/>
  <c r="AE830" i="12" s="1"/>
  <c r="AD832" i="12"/>
  <c r="AE832" i="12" s="1"/>
  <c r="AD833" i="12"/>
  <c r="AE833" i="12" s="1"/>
  <c r="AD834" i="12"/>
  <c r="AE834" i="12" s="1"/>
  <c r="AD826" i="12"/>
  <c r="AE826" i="12" s="1"/>
  <c r="AD827" i="12"/>
  <c r="AE827" i="12" s="1"/>
  <c r="AD825" i="12"/>
  <c r="AE825" i="12" s="1"/>
  <c r="AD831" i="12"/>
  <c r="AE831" i="12" s="1"/>
  <c r="AD478" i="12"/>
  <c r="AE478" i="12" s="1"/>
  <c r="AD479" i="12"/>
  <c r="AE479" i="12" s="1"/>
  <c r="AD480" i="12"/>
  <c r="AE480" i="12" s="1"/>
  <c r="AD482" i="12"/>
  <c r="AE482" i="12" s="1"/>
  <c r="AD483" i="12"/>
  <c r="AE483" i="12" s="1"/>
  <c r="AD484" i="12"/>
  <c r="AE484" i="12" s="1"/>
  <c r="AD485" i="12"/>
  <c r="AE485" i="12" s="1"/>
  <c r="AD486" i="12"/>
  <c r="AE486" i="12" s="1"/>
  <c r="AD481" i="12"/>
  <c r="AE481" i="12" s="1"/>
  <c r="AD487" i="12"/>
  <c r="AE487" i="12" s="1"/>
  <c r="AD708" i="12"/>
  <c r="AE708" i="12" s="1"/>
  <c r="AD709" i="12"/>
  <c r="AE709" i="12" s="1"/>
  <c r="AD710" i="12"/>
  <c r="AE710" i="12" s="1"/>
  <c r="AD712" i="12"/>
  <c r="AE712" i="12" s="1"/>
  <c r="AD713" i="12"/>
  <c r="AE713" i="12" s="1"/>
  <c r="AD714" i="12"/>
  <c r="AE714" i="12" s="1"/>
  <c r="AD715" i="12"/>
  <c r="AE715" i="12" s="1"/>
  <c r="AD716" i="12"/>
  <c r="AE716" i="12" s="1"/>
  <c r="AD707" i="12"/>
  <c r="AE707" i="12" s="1"/>
  <c r="AD711" i="12"/>
  <c r="AE711" i="12" s="1"/>
  <c r="AD672" i="12"/>
  <c r="AE672" i="12" s="1"/>
  <c r="AD668" i="12"/>
  <c r="AE668" i="12" s="1"/>
  <c r="AD670" i="12"/>
  <c r="AE670" i="12" s="1"/>
  <c r="AD671" i="12"/>
  <c r="AE671" i="12" s="1"/>
  <c r="AD669" i="12"/>
  <c r="AE669" i="12" s="1"/>
  <c r="AD446" i="12"/>
  <c r="AE446" i="12" s="1"/>
  <c r="AD448" i="12"/>
  <c r="AE448" i="12" s="1"/>
  <c r="AD449" i="12"/>
  <c r="AE449" i="12" s="1"/>
  <c r="AD450" i="12"/>
  <c r="AE450" i="12" s="1"/>
  <c r="AD451" i="12"/>
  <c r="AE451" i="12" s="1"/>
  <c r="AD447" i="12"/>
  <c r="AE447" i="12" s="1"/>
  <c r="AD382" i="12"/>
  <c r="AE382" i="12" s="1"/>
  <c r="AD381" i="12"/>
  <c r="AE381" i="12" s="1"/>
  <c r="AD276" i="12"/>
  <c r="AE276" i="12" s="1"/>
  <c r="AD277" i="12"/>
  <c r="AE277" i="12" s="1"/>
  <c r="AD197" i="12"/>
  <c r="AE197" i="12" s="1"/>
  <c r="AD198" i="12"/>
  <c r="AE198" i="12" s="1"/>
  <c r="AD199" i="12"/>
  <c r="AE199" i="12" s="1"/>
  <c r="AD200" i="12"/>
  <c r="AE200" i="12" s="1"/>
  <c r="AD571" i="12"/>
  <c r="AE571" i="12" s="1"/>
  <c r="AD201" i="12"/>
  <c r="AE201" i="12" s="1"/>
  <c r="AD522" i="12"/>
  <c r="AE522" i="12" s="1"/>
  <c r="AD523" i="12"/>
  <c r="AE523" i="12" s="1"/>
  <c r="AD524" i="12"/>
  <c r="AE524" i="12" s="1"/>
  <c r="AD526" i="12"/>
  <c r="AE526" i="12" s="1"/>
  <c r="AD527" i="12"/>
  <c r="AE527" i="12" s="1"/>
  <c r="AD528" i="12"/>
  <c r="AE528" i="12" s="1"/>
  <c r="AD529" i="12"/>
  <c r="AE529" i="12" s="1"/>
  <c r="AD530" i="12"/>
  <c r="AE530" i="12" s="1"/>
  <c r="AD525" i="12"/>
  <c r="AE525" i="12" s="1"/>
  <c r="AD531" i="12"/>
  <c r="AE531" i="12" s="1"/>
  <c r="AD4" i="12"/>
  <c r="AE4" i="12" s="1"/>
  <c r="AD85" i="12"/>
  <c r="AE85" i="12" s="1"/>
  <c r="AD86" i="12"/>
  <c r="AE86" i="12" s="1"/>
  <c r="AD88" i="12"/>
  <c r="AE88" i="12" s="1"/>
  <c r="AD89" i="12"/>
  <c r="AE89" i="12" s="1"/>
  <c r="AD80" i="12"/>
  <c r="AE80" i="12" s="1"/>
  <c r="AD82" i="12"/>
  <c r="AE82" i="12" s="1"/>
  <c r="AD83" i="12"/>
  <c r="AE83" i="12" s="1"/>
  <c r="AD81" i="12"/>
  <c r="AE81" i="12" s="1"/>
  <c r="AD87" i="12"/>
  <c r="AE87" i="12" s="1"/>
  <c r="AD396" i="12"/>
  <c r="AE396" i="12" s="1"/>
  <c r="AD397" i="12"/>
  <c r="AE397" i="12" s="1"/>
  <c r="AD391" i="12"/>
  <c r="AE391" i="12" s="1"/>
  <c r="AD392" i="12"/>
  <c r="AE392" i="12" s="1"/>
  <c r="AD394" i="12"/>
  <c r="AE394" i="12" s="1"/>
  <c r="AD395" i="12"/>
  <c r="AE395" i="12" s="1"/>
  <c r="AD393" i="12"/>
  <c r="AE393" i="12" s="1"/>
  <c r="AD1256" i="12"/>
  <c r="AE1256" i="12" s="1"/>
  <c r="AD1257" i="12"/>
  <c r="AE1257" i="12" s="1"/>
  <c r="AD1066" i="12"/>
  <c r="AE1066" i="12" s="1"/>
  <c r="AD1258" i="12"/>
  <c r="AE1258" i="12" s="1"/>
  <c r="AD1259" i="12"/>
  <c r="AE1259" i="12" s="1"/>
  <c r="AD1260" i="12"/>
  <c r="AE1260" i="12" s="1"/>
  <c r="AD1262" i="12"/>
  <c r="AE1262" i="12" s="1"/>
  <c r="AD1261" i="12"/>
  <c r="AE1261" i="12" s="1"/>
  <c r="AD1263" i="12"/>
  <c r="AE1263" i="12" s="1"/>
  <c r="AD10" i="12"/>
  <c r="AE10" i="12" s="1"/>
  <c r="AD1147" i="12"/>
  <c r="AE1147" i="12" s="1"/>
  <c r="AD1138" i="12"/>
  <c r="AE1138" i="12" s="1"/>
  <c r="AD1144" i="12"/>
  <c r="AE1144" i="12" s="1"/>
  <c r="AD1139" i="12"/>
  <c r="AE1139" i="12" s="1"/>
  <c r="AD1140" i="12"/>
  <c r="AE1140" i="12" s="1"/>
  <c r="AD1141" i="12"/>
  <c r="AE1141" i="12" s="1"/>
  <c r="AD1142" i="12"/>
  <c r="AE1142" i="12" s="1"/>
  <c r="AD1143" i="12"/>
  <c r="AE1143" i="12" s="1"/>
  <c r="AD1145" i="12"/>
  <c r="AE1145" i="12" s="1"/>
  <c r="AD1146" i="12"/>
  <c r="AE1146" i="12" s="1"/>
  <c r="AD1027" i="12"/>
  <c r="AE1027" i="12" s="1"/>
  <c r="AD1028" i="12"/>
  <c r="AE1028" i="12" s="1"/>
  <c r="AD1029" i="12"/>
  <c r="AE1029" i="12" s="1"/>
  <c r="AD8" i="12"/>
  <c r="AE8" i="12" s="1"/>
  <c r="AD1021" i="12"/>
  <c r="AE1021" i="12" s="1"/>
  <c r="AD1022" i="12"/>
  <c r="AE1022" i="12" s="1"/>
  <c r="AD1023" i="12"/>
  <c r="AE1023" i="12" s="1"/>
  <c r="AD1024" i="12"/>
  <c r="AE1024" i="12" s="1"/>
  <c r="AD1025" i="12"/>
  <c r="AE1025" i="12" s="1"/>
  <c r="AD1026" i="12"/>
  <c r="AE1026" i="12" s="1"/>
  <c r="AD948" i="12"/>
  <c r="AE948" i="12" s="1"/>
  <c r="AD949" i="12"/>
  <c r="AE949" i="12" s="1"/>
  <c r="AD941" i="12"/>
  <c r="AE941" i="12" s="1"/>
  <c r="AD943" i="12"/>
  <c r="AE943" i="12" s="1"/>
  <c r="AD944" i="12"/>
  <c r="AE944" i="12" s="1"/>
  <c r="AD946" i="12"/>
  <c r="AE946" i="12" s="1"/>
  <c r="AD947" i="12"/>
  <c r="AE947" i="12" s="1"/>
  <c r="AD942" i="12"/>
  <c r="AE942" i="12" s="1"/>
  <c r="AD945" i="12"/>
  <c r="AE945" i="12" s="1"/>
  <c r="AD950" i="12"/>
  <c r="AE950" i="12" s="1"/>
  <c r="AD936" i="12"/>
  <c r="AE936" i="12" s="1"/>
  <c r="AD937" i="12"/>
  <c r="AE937" i="12" s="1"/>
  <c r="AD928" i="12"/>
  <c r="AE928" i="12" s="1"/>
  <c r="AD929" i="12"/>
  <c r="AE929" i="12" s="1"/>
  <c r="AD931" i="12"/>
  <c r="AE931" i="12" s="1"/>
  <c r="AD932" i="12"/>
  <c r="AE932" i="12" s="1"/>
  <c r="AD934" i="12"/>
  <c r="AE934" i="12" s="1"/>
  <c r="AD935" i="12"/>
  <c r="AE935" i="12" s="1"/>
  <c r="AD930" i="12"/>
  <c r="AE930" i="12" s="1"/>
  <c r="AD933" i="12"/>
  <c r="AE933" i="12" s="1"/>
  <c r="AD876" i="12"/>
  <c r="AE876" i="12" s="1"/>
  <c r="AD877" i="12"/>
  <c r="AE877" i="12" s="1"/>
  <c r="AD880" i="12"/>
  <c r="AE880" i="12" s="1"/>
  <c r="AD881" i="12"/>
  <c r="AE881" i="12" s="1"/>
  <c r="AD882" i="12"/>
  <c r="AE882" i="12" s="1"/>
  <c r="AD883" i="12"/>
  <c r="AE883" i="12" s="1"/>
  <c r="AD884" i="12"/>
  <c r="AE884" i="12" s="1"/>
  <c r="AD878" i="12"/>
  <c r="AE878" i="12" s="1"/>
  <c r="AD879" i="12"/>
  <c r="AE879" i="12" s="1"/>
  <c r="AD885" i="12"/>
  <c r="AE885" i="12" s="1"/>
  <c r="AD732" i="12"/>
  <c r="AE732" i="12" s="1"/>
  <c r="AD733" i="12"/>
  <c r="AE733" i="12" s="1"/>
  <c r="AD734" i="12"/>
  <c r="AE734" i="12" s="1"/>
  <c r="AD736" i="12"/>
  <c r="AE736" i="12" s="1"/>
  <c r="AD737" i="12"/>
  <c r="AE737" i="12" s="1"/>
  <c r="AD738" i="12"/>
  <c r="AE738" i="12" s="1"/>
  <c r="AD739" i="12"/>
  <c r="AE739" i="12" s="1"/>
  <c r="AD740" i="12"/>
  <c r="AE740" i="12" s="1"/>
  <c r="AD735" i="12"/>
  <c r="AE735" i="12" s="1"/>
  <c r="AD741" i="12"/>
  <c r="AE741" i="12" s="1"/>
  <c r="AD654" i="12"/>
  <c r="AE654" i="12" s="1"/>
  <c r="AD655" i="12"/>
  <c r="AE655" i="12" s="1"/>
  <c r="AD656" i="12"/>
  <c r="AE656" i="12" s="1"/>
  <c r="AD648" i="12"/>
  <c r="AE648" i="12" s="1"/>
  <c r="AD649" i="12"/>
  <c r="AE649" i="12" s="1"/>
  <c r="AD650" i="12"/>
  <c r="AE650" i="12" s="1"/>
  <c r="AD652" i="12"/>
  <c r="AE652" i="12" s="1"/>
  <c r="AD653" i="12"/>
  <c r="AE653" i="12" s="1"/>
  <c r="AD651" i="12"/>
  <c r="AE651" i="12" s="1"/>
  <c r="AD657" i="12"/>
  <c r="AE657" i="12" s="1"/>
  <c r="AD568" i="12"/>
  <c r="AE568" i="12" s="1"/>
  <c r="AD570" i="12"/>
  <c r="AE570" i="12" s="1"/>
  <c r="AD1271" i="12"/>
  <c r="AE1271" i="12" s="1"/>
  <c r="AD572" i="12"/>
  <c r="AE572" i="12" s="1"/>
  <c r="AD573" i="12"/>
  <c r="AE573" i="12" s="1"/>
  <c r="AD1043" i="12"/>
  <c r="AE1043" i="12" s="1"/>
  <c r="AD576" i="12"/>
  <c r="AE576" i="12" s="1"/>
  <c r="AD577" i="12"/>
  <c r="AE577" i="12" s="1"/>
  <c r="AD1272" i="12"/>
  <c r="AE1272" i="12" s="1"/>
  <c r="AD569" i="12"/>
  <c r="AE569" i="12" s="1"/>
  <c r="AD288" i="12"/>
  <c r="AE288" i="12" s="1"/>
  <c r="AD289" i="12"/>
  <c r="AE289" i="12" s="1"/>
  <c r="AD111" i="12"/>
  <c r="AE111" i="12" s="1"/>
  <c r="AD113" i="12"/>
  <c r="AE113" i="12" s="1"/>
  <c r="AD114" i="12"/>
  <c r="AE114" i="12" s="1"/>
  <c r="AD115" i="12"/>
  <c r="AE115" i="12" s="1"/>
  <c r="AD116" i="12"/>
  <c r="AE116" i="12" s="1"/>
  <c r="AD117" i="12"/>
  <c r="AE117" i="12" s="1"/>
  <c r="AD119" i="12"/>
  <c r="AE119" i="12" s="1"/>
  <c r="AD120" i="12"/>
  <c r="AE120" i="12" s="1"/>
  <c r="AD118" i="12"/>
  <c r="AE118" i="12" s="1"/>
  <c r="AD112" i="12"/>
  <c r="AE112" i="12" s="1"/>
  <c r="AD26" i="12"/>
  <c r="AE26" i="12" s="1"/>
  <c r="AD357" i="12"/>
  <c r="AE357" i="12" s="1"/>
  <c r="AD515" i="12"/>
  <c r="AE515" i="12" s="1"/>
  <c r="AD41" i="12"/>
  <c r="AE41" i="12" s="1"/>
  <c r="AD1264" i="12"/>
  <c r="AE1264" i="12" s="1"/>
  <c r="AD31" i="12"/>
  <c r="AE31" i="12" s="1"/>
  <c r="AD32" i="12"/>
  <c r="AE32" i="12" s="1"/>
  <c r="AD34" i="12"/>
  <c r="AE34" i="12" s="1"/>
  <c r="AD35" i="12"/>
  <c r="AE35" i="12" s="1"/>
  <c r="AD33" i="12"/>
  <c r="AE33" i="12" s="1"/>
  <c r="AD679" i="12"/>
  <c r="AE679" i="12" s="1"/>
  <c r="AD680" i="12"/>
  <c r="AE680" i="12" s="1"/>
  <c r="AD626" i="12"/>
  <c r="AE626" i="12" s="1"/>
  <c r="AD627" i="12"/>
  <c r="AE627" i="12" s="1"/>
  <c r="AD628" i="12"/>
  <c r="AE628" i="12" s="1"/>
  <c r="AD630" i="12"/>
  <c r="AE630" i="12" s="1"/>
  <c r="AD621" i="12"/>
  <c r="AE621" i="12" s="1"/>
  <c r="AD622" i="12"/>
  <c r="AE622" i="12" s="1"/>
  <c r="AD624" i="12"/>
  <c r="AE624" i="12" s="1"/>
  <c r="AD625" i="12"/>
  <c r="AE625" i="12" s="1"/>
  <c r="AD623" i="12"/>
  <c r="AE623" i="12" s="1"/>
  <c r="AD629" i="12"/>
  <c r="AE629" i="12" s="1"/>
  <c r="AD1099" i="12"/>
  <c r="AE1099" i="12" s="1"/>
  <c r="AD1100" i="12"/>
  <c r="AE1100" i="12" s="1"/>
  <c r="AD1101" i="12"/>
  <c r="AE1101" i="12" s="1"/>
  <c r="AD1102" i="12"/>
  <c r="AE1102" i="12" s="1"/>
  <c r="AD1103" i="12"/>
  <c r="AE1103" i="12" s="1"/>
  <c r="AD1104" i="12"/>
  <c r="AE1104" i="12" s="1"/>
  <c r="AD1106" i="12"/>
  <c r="AE1106" i="12" s="1"/>
  <c r="AD1105" i="12"/>
  <c r="AE1105" i="12" s="1"/>
  <c r="AD1097" i="12"/>
  <c r="AE1097" i="12" s="1"/>
  <c r="AD1098" i="12"/>
  <c r="AE1098" i="12" s="1"/>
  <c r="AD960" i="12"/>
  <c r="AE960" i="12" s="1"/>
  <c r="AD961" i="12"/>
  <c r="AE961" i="12" s="1"/>
  <c r="AD953" i="12"/>
  <c r="AE953" i="12" s="1"/>
  <c r="AD955" i="12"/>
  <c r="AE955" i="12" s="1"/>
  <c r="AD1088" i="12"/>
  <c r="AE1088" i="12" s="1"/>
  <c r="AD958" i="12"/>
  <c r="AE958" i="12" s="1"/>
  <c r="AD959" i="12"/>
  <c r="AE959" i="12" s="1"/>
  <c r="AD954" i="12"/>
  <c r="AE954" i="12" s="1"/>
  <c r="AD957" i="12"/>
  <c r="AE957" i="12" s="1"/>
  <c r="AD962" i="12"/>
  <c r="AE962" i="12" s="1"/>
  <c r="AD840" i="12"/>
  <c r="AE840" i="12" s="1"/>
  <c r="AD841" i="12"/>
  <c r="AE841" i="12" s="1"/>
  <c r="AD842" i="12"/>
  <c r="AE842" i="12" s="1"/>
  <c r="AD844" i="12"/>
  <c r="AE844" i="12" s="1"/>
  <c r="AD845" i="12"/>
  <c r="AE845" i="12" s="1"/>
  <c r="AD1277" i="12"/>
  <c r="AE1277" i="12" s="1"/>
  <c r="AD838" i="12"/>
  <c r="AE838" i="12" s="1"/>
  <c r="AD839" i="12"/>
  <c r="AE839" i="12" s="1"/>
  <c r="AD837" i="12"/>
  <c r="AE837" i="12" s="1"/>
  <c r="AD843" i="12"/>
  <c r="AE843" i="12" s="1"/>
  <c r="AD792" i="12"/>
  <c r="AE792" i="12" s="1"/>
  <c r="AD784" i="12"/>
  <c r="AE784" i="12" s="1"/>
  <c r="AD785" i="12"/>
  <c r="AE785" i="12" s="1"/>
  <c r="AD786" i="12"/>
  <c r="AE786" i="12" s="1"/>
  <c r="AD787" i="12"/>
  <c r="AE787" i="12" s="1"/>
  <c r="AD788" i="12"/>
  <c r="AE788" i="12" s="1"/>
  <c r="AD790" i="12"/>
  <c r="AE790" i="12" s="1"/>
  <c r="AD791" i="12"/>
  <c r="AE791" i="12" s="1"/>
  <c r="AD783" i="12"/>
  <c r="AE783" i="12" s="1"/>
  <c r="AD789" i="12"/>
  <c r="AE789" i="12" s="1"/>
  <c r="AD362" i="12"/>
  <c r="AE362" i="12" s="1"/>
  <c r="AD363" i="12"/>
  <c r="AE363" i="12" s="1"/>
  <c r="AD364" i="12"/>
  <c r="AE364" i="12" s="1"/>
  <c r="AD356" i="12"/>
  <c r="AE356" i="12" s="1"/>
  <c r="AD7" i="12"/>
  <c r="AE7" i="12" s="1"/>
  <c r="AD358" i="12"/>
  <c r="AE358" i="12" s="1"/>
  <c r="AD360" i="12"/>
  <c r="AE360" i="12" s="1"/>
  <c r="AD361" i="12"/>
  <c r="AE361" i="12" s="1"/>
  <c r="AD359" i="12"/>
  <c r="AE359" i="12" s="1"/>
  <c r="AD365" i="12"/>
  <c r="AE365" i="12" s="1"/>
  <c r="AD240" i="12"/>
  <c r="AE240" i="12" s="1"/>
  <c r="AD241" i="12"/>
  <c r="AE241" i="12" s="1"/>
  <c r="AD242" i="12"/>
  <c r="AE242" i="12" s="1"/>
  <c r="AD574" i="12"/>
  <c r="AE574" i="12" s="1"/>
  <c r="AD235" i="12"/>
  <c r="AE235" i="12" s="1"/>
  <c r="AD236" i="12"/>
  <c r="AE236" i="12" s="1"/>
  <c r="AD238" i="12"/>
  <c r="AE238" i="12" s="1"/>
  <c r="AD239" i="12"/>
  <c r="AE239" i="12" s="1"/>
  <c r="AD237" i="12"/>
  <c r="AE237" i="12" s="1"/>
  <c r="AD243" i="12"/>
  <c r="AE243" i="12" s="1"/>
  <c r="AD144" i="12"/>
  <c r="AE144" i="12" s="1"/>
  <c r="AD145" i="12"/>
  <c r="AE145" i="12" s="1"/>
  <c r="AD146" i="12"/>
  <c r="AE146" i="12" s="1"/>
  <c r="AD1042" i="12"/>
  <c r="AE1042" i="12" s="1"/>
  <c r="AD143" i="12"/>
  <c r="AE143" i="12" s="1"/>
  <c r="AD147" i="12"/>
  <c r="AE147" i="12" s="1"/>
  <c r="AD319" i="12"/>
  <c r="AE319" i="12" s="1"/>
  <c r="AD1269" i="12"/>
  <c r="AE1269" i="12" s="1"/>
  <c r="AD321" i="12"/>
  <c r="AE321" i="12" s="1"/>
  <c r="AD323" i="12"/>
  <c r="AE323" i="12" s="1"/>
  <c r="AD314" i="12"/>
  <c r="AE314" i="12" s="1"/>
  <c r="AD315" i="12"/>
  <c r="AE315" i="12" s="1"/>
  <c r="AD317" i="12"/>
  <c r="AE317" i="12" s="1"/>
  <c r="AD318" i="12"/>
  <c r="AE318" i="12" s="1"/>
  <c r="AD316" i="12"/>
  <c r="AE316" i="12" s="1"/>
  <c r="AD322" i="12"/>
  <c r="AE322" i="12" s="1"/>
  <c r="AD228" i="12"/>
  <c r="AE228" i="12" s="1"/>
  <c r="AD229" i="12"/>
  <c r="AE229" i="12" s="1"/>
  <c r="AD230" i="12"/>
  <c r="AE230" i="12" s="1"/>
  <c r="AD232" i="12"/>
  <c r="AE232" i="12" s="1"/>
  <c r="AD223" i="12"/>
  <c r="AE223" i="12" s="1"/>
  <c r="AD224" i="12"/>
  <c r="AE224" i="12" s="1"/>
  <c r="AD226" i="12"/>
  <c r="AE226" i="12" s="1"/>
  <c r="AD227" i="12"/>
  <c r="AE227" i="12" s="1"/>
  <c r="AD225" i="12"/>
  <c r="AE225" i="12" s="1"/>
  <c r="AD231" i="12"/>
  <c r="AE231" i="12" s="1"/>
  <c r="AD1219" i="12"/>
  <c r="AE1219" i="12" s="1"/>
  <c r="AD1220" i="12"/>
  <c r="AE1220" i="12" s="1"/>
  <c r="AD1221" i="12"/>
  <c r="AE1221" i="12" s="1"/>
  <c r="AD107" i="12"/>
  <c r="AE107" i="12" s="1"/>
  <c r="AD148" i="12"/>
  <c r="AE148" i="12" s="1"/>
  <c r="AD1214" i="12"/>
  <c r="AE1214" i="12" s="1"/>
  <c r="AD1216" i="12"/>
  <c r="AE1216" i="12" s="1"/>
  <c r="AD1215" i="12"/>
  <c r="AE1215" i="12" s="1"/>
  <c r="AD1217" i="12"/>
  <c r="AE1217" i="12" s="1"/>
  <c r="AD1218" i="12"/>
  <c r="AE1218" i="12" s="1"/>
  <c r="AD1207" i="12"/>
  <c r="AE1207" i="12" s="1"/>
  <c r="AD1208" i="12"/>
  <c r="AE1208" i="12" s="1"/>
  <c r="AD1209" i="12"/>
  <c r="AE1209" i="12" s="1"/>
  <c r="AD1210" i="12"/>
  <c r="AE1210" i="12" s="1"/>
  <c r="AD1201" i="12"/>
  <c r="AE1201" i="12" s="1"/>
  <c r="AD1202" i="12"/>
  <c r="AE1202" i="12" s="1"/>
  <c r="AD1204" i="12"/>
  <c r="AE1204" i="12" s="1"/>
  <c r="AD1203" i="12"/>
  <c r="AE1203" i="12" s="1"/>
  <c r="AD1205" i="12"/>
  <c r="AE1205" i="12" s="1"/>
  <c r="AD1206" i="12"/>
  <c r="AE1206" i="12" s="1"/>
  <c r="AD1149" i="12"/>
  <c r="AE1149" i="12" s="1"/>
  <c r="AD1150" i="12"/>
  <c r="AE1150" i="12" s="1"/>
  <c r="AD1151" i="12"/>
  <c r="AE1151" i="12" s="1"/>
  <c r="AD1152" i="12"/>
  <c r="AE1152" i="12" s="1"/>
  <c r="AD1154" i="12"/>
  <c r="AE1154" i="12" s="1"/>
  <c r="AD1153" i="12"/>
  <c r="AE1153" i="12" s="1"/>
  <c r="AD1155" i="12"/>
  <c r="AE1155" i="12" s="1"/>
  <c r="AD1156" i="12"/>
  <c r="AE1156" i="12" s="1"/>
  <c r="AD1157" i="12"/>
  <c r="AE1157" i="12" s="1"/>
  <c r="AD1158" i="12"/>
  <c r="AE1158" i="12" s="1"/>
  <c r="AD972" i="12"/>
  <c r="AE972" i="12" s="1"/>
  <c r="AD973" i="12"/>
  <c r="AE973" i="12" s="1"/>
  <c r="AD965" i="12"/>
  <c r="AE965" i="12" s="1"/>
  <c r="AD967" i="12"/>
  <c r="AE967" i="12" s="1"/>
  <c r="AD968" i="12"/>
  <c r="AE968" i="12" s="1"/>
  <c r="AD970" i="12"/>
  <c r="AE970" i="12" s="1"/>
  <c r="AD971" i="12"/>
  <c r="AE971" i="12" s="1"/>
  <c r="AD966" i="12"/>
  <c r="AE966" i="12" s="1"/>
  <c r="AD969" i="12"/>
  <c r="AE969" i="12" s="1"/>
  <c r="AD974" i="12"/>
  <c r="AE974" i="12" s="1"/>
  <c r="AD600" i="12"/>
  <c r="AE600" i="12" s="1"/>
  <c r="AD601" i="12"/>
  <c r="AE601" i="12" s="1"/>
  <c r="AD602" i="12"/>
  <c r="AE602" i="12" s="1"/>
  <c r="AD604" i="12"/>
  <c r="AE604" i="12" s="1"/>
  <c r="AD605" i="12"/>
  <c r="AE605" i="12" s="1"/>
  <c r="AD606" i="12"/>
  <c r="AE606" i="12" s="1"/>
  <c r="AD607" i="12"/>
  <c r="AE607" i="12" s="1"/>
  <c r="AD608" i="12"/>
  <c r="AE608" i="12" s="1"/>
  <c r="AD599" i="12"/>
  <c r="AE599" i="12" s="1"/>
  <c r="AD603" i="12"/>
  <c r="AE603" i="12" s="1"/>
  <c r="AD377" i="12"/>
  <c r="AE377" i="12" s="1"/>
  <c r="AD378" i="12"/>
  <c r="AE378" i="12" s="1"/>
  <c r="AD1087" i="12"/>
  <c r="AE1087" i="12" s="1"/>
  <c r="AD1190" i="12"/>
  <c r="AE1190" i="12" s="1"/>
  <c r="AD1089" i="12"/>
  <c r="AE1089" i="12" s="1"/>
  <c r="AD1090" i="12"/>
  <c r="AE1090" i="12" s="1"/>
  <c r="AD1091" i="12"/>
  <c r="AE1091" i="12" s="1"/>
  <c r="AD1092" i="12"/>
  <c r="AE1092" i="12" s="1"/>
  <c r="AD1094" i="12"/>
  <c r="AE1094" i="12" s="1"/>
  <c r="AD1093" i="12"/>
  <c r="AE1093" i="12" s="1"/>
  <c r="AD1095" i="12"/>
  <c r="AE1095" i="12" s="1"/>
  <c r="AD1096" i="12"/>
  <c r="AE1096" i="12" s="1"/>
  <c r="AD62" i="12"/>
  <c r="AE62" i="12" s="1"/>
  <c r="AD63" i="12"/>
  <c r="AE63" i="12" s="1"/>
  <c r="AD64" i="12"/>
  <c r="AE64" i="12" s="1"/>
  <c r="AD66" i="12"/>
  <c r="AE66" i="12" s="1"/>
  <c r="AD57" i="12"/>
  <c r="AE57" i="12" s="1"/>
  <c r="AD58" i="12"/>
  <c r="AE58" i="12" s="1"/>
  <c r="AD60" i="12"/>
  <c r="AE60" i="12" s="1"/>
  <c r="AD61" i="12"/>
  <c r="AE61" i="12" s="1"/>
  <c r="AD59" i="12"/>
  <c r="AE59" i="12" s="1"/>
  <c r="AD65" i="12"/>
  <c r="AE65" i="12" s="1"/>
  <c r="AD1039" i="12"/>
  <c r="AE1039" i="12" s="1"/>
  <c r="AD1030" i="12"/>
  <c r="AE1030" i="12" s="1"/>
  <c r="AD1036" i="12"/>
  <c r="AE1036" i="12" s="1"/>
  <c r="AD1031" i="12"/>
  <c r="AE1031" i="12" s="1"/>
  <c r="AD1032" i="12"/>
  <c r="AE1032" i="12" s="1"/>
  <c r="AD1033" i="12"/>
  <c r="AE1033" i="12" s="1"/>
  <c r="AD1034" i="12"/>
  <c r="AE1034" i="12" s="1"/>
  <c r="AD1035" i="12"/>
  <c r="AE1035" i="12" s="1"/>
  <c r="AD1037" i="12"/>
  <c r="AE1037" i="12" s="1"/>
  <c r="AD1038" i="12"/>
  <c r="AE1038" i="12" s="1"/>
  <c r="AD984" i="12"/>
  <c r="AE984" i="12" s="1"/>
  <c r="AD985" i="12"/>
  <c r="AE985" i="12" s="1"/>
  <c r="AD977" i="12"/>
  <c r="AE977" i="12" s="1"/>
  <c r="AD979" i="12"/>
  <c r="AE979" i="12" s="1"/>
  <c r="AD980" i="12"/>
  <c r="AE980" i="12" s="1"/>
  <c r="AD982" i="12"/>
  <c r="AE982" i="12" s="1"/>
  <c r="AD978" i="12"/>
  <c r="AE978" i="12" s="1"/>
  <c r="AD981" i="12"/>
  <c r="AE981" i="12" s="1"/>
  <c r="AD983" i="12"/>
  <c r="AE983" i="12" s="1"/>
  <c r="AD986" i="12"/>
  <c r="AE986" i="12" s="1"/>
  <c r="AD888" i="12"/>
  <c r="AE888" i="12" s="1"/>
  <c r="AD889" i="12"/>
  <c r="AE889" i="12" s="1"/>
  <c r="AD892" i="12"/>
  <c r="AE892" i="12" s="1"/>
  <c r="AD893" i="12"/>
  <c r="AE893" i="12" s="1"/>
  <c r="AD894" i="12"/>
  <c r="AE894" i="12" s="1"/>
  <c r="AD895" i="12"/>
  <c r="AE895" i="12" s="1"/>
  <c r="AD886" i="12"/>
  <c r="AE886" i="12" s="1"/>
  <c r="AD887" i="12"/>
  <c r="AE887" i="12" s="1"/>
  <c r="AD890" i="12"/>
  <c r="AE890" i="12" s="1"/>
  <c r="AD891" i="12"/>
  <c r="AE891" i="12" s="1"/>
  <c r="AD852" i="12"/>
  <c r="AE852" i="12" s="1"/>
  <c r="AD853" i="12"/>
  <c r="AE853" i="12" s="1"/>
  <c r="AD854" i="12"/>
  <c r="AE854" i="12" s="1"/>
  <c r="AD846" i="12"/>
  <c r="AE846" i="12" s="1"/>
  <c r="AD847" i="12"/>
  <c r="AE847" i="12" s="1"/>
  <c r="AD848" i="12"/>
  <c r="AE848" i="12" s="1"/>
  <c r="AD850" i="12"/>
  <c r="AE850" i="12" s="1"/>
  <c r="AD851" i="12"/>
  <c r="AE851" i="12" s="1"/>
  <c r="AD849" i="12"/>
  <c r="AE849" i="12" s="1"/>
  <c r="AD855" i="12"/>
  <c r="AE855" i="12" s="1"/>
  <c r="AD491" i="12"/>
  <c r="AE491" i="12" s="1"/>
  <c r="AD492" i="12"/>
  <c r="AE492" i="12" s="1"/>
  <c r="AD493" i="12"/>
  <c r="AE493" i="12" s="1"/>
  <c r="AD495" i="12"/>
  <c r="AE495" i="12" s="1"/>
  <c r="AD496" i="12"/>
  <c r="AE496" i="12" s="1"/>
  <c r="AD497" i="12"/>
  <c r="AE497" i="12" s="1"/>
  <c r="AD498" i="12"/>
  <c r="AE498" i="12" s="1"/>
  <c r="AD489" i="12"/>
  <c r="AE489" i="12" s="1"/>
  <c r="AD490" i="12"/>
  <c r="AE490" i="12" s="1"/>
  <c r="AD494" i="12"/>
  <c r="AE494" i="12" s="1"/>
  <c r="AD180" i="12"/>
  <c r="AE180" i="12" s="1"/>
  <c r="AD181" i="12"/>
  <c r="AE181" i="12" s="1"/>
  <c r="AD182" i="12"/>
  <c r="AE182" i="12" s="1"/>
  <c r="AD184" i="12"/>
  <c r="AE184" i="12" s="1"/>
  <c r="AD185" i="12"/>
  <c r="AE185" i="12" s="1"/>
  <c r="AD186" i="12"/>
  <c r="AE186" i="12" s="1"/>
  <c r="AD187" i="12"/>
  <c r="AE187" i="12" s="1"/>
  <c r="AD188" i="12"/>
  <c r="AE188" i="12" s="1"/>
  <c r="AD183" i="12"/>
  <c r="AE183" i="12" s="1"/>
  <c r="AD189" i="12"/>
  <c r="AE189" i="12" s="1"/>
  <c r="AD389" i="12"/>
  <c r="AE389" i="12" s="1"/>
  <c r="AD390" i="12"/>
  <c r="AE390" i="12" s="1"/>
  <c r="AD337" i="12"/>
  <c r="AE337" i="12" s="1"/>
  <c r="AD338" i="12"/>
  <c r="AE338" i="12" s="1"/>
  <c r="AD340" i="12"/>
  <c r="AE340" i="12" s="1"/>
  <c r="AD341" i="12"/>
  <c r="AE341" i="12" s="1"/>
  <c r="AD342" i="12"/>
  <c r="AE342" i="12" s="1"/>
  <c r="AD343" i="12"/>
  <c r="AE343" i="12" s="1"/>
  <c r="AD339" i="12"/>
  <c r="AE339" i="12" s="1"/>
  <c r="AD324" i="12"/>
  <c r="AE324" i="12" s="1"/>
  <c r="AD325" i="12"/>
  <c r="AE325" i="12" s="1"/>
  <c r="AD326" i="12"/>
  <c r="AE326" i="12" s="1"/>
  <c r="AD328" i="12"/>
  <c r="AE328" i="12" s="1"/>
  <c r="AD327" i="12"/>
  <c r="AE327" i="12" s="1"/>
  <c r="AD122" i="12"/>
  <c r="AE122" i="12" s="1"/>
  <c r="AD123" i="12"/>
  <c r="AE123" i="12" s="1"/>
  <c r="AD124" i="12"/>
  <c r="AE124" i="12" s="1"/>
  <c r="AD126" i="12"/>
  <c r="AE126" i="12" s="1"/>
  <c r="AD127" i="12"/>
  <c r="AE127" i="12" s="1"/>
  <c r="AD128" i="12"/>
  <c r="AE128" i="12" s="1"/>
  <c r="AD129" i="12"/>
  <c r="AE129" i="12" s="1"/>
  <c r="AD130" i="12"/>
  <c r="AE130" i="12" s="1"/>
  <c r="AD125" i="12"/>
  <c r="AE125" i="12" s="1"/>
  <c r="AD131" i="12"/>
  <c r="AE131" i="12" s="1"/>
  <c r="AD74" i="12"/>
  <c r="AE74" i="12" s="1"/>
  <c r="AD75" i="12"/>
  <c r="AE75" i="12" s="1"/>
  <c r="AD76" i="12"/>
  <c r="AE76" i="12" s="1"/>
  <c r="AD67" i="12"/>
  <c r="AE67" i="12" s="1"/>
  <c r="AD68" i="12"/>
  <c r="AE68" i="12" s="1"/>
  <c r="AD69" i="12"/>
  <c r="AE69" i="12" s="1"/>
  <c r="AD70" i="12"/>
  <c r="AE70" i="12" s="1"/>
  <c r="AD72" i="12"/>
  <c r="AE72" i="12" s="1"/>
  <c r="AD73" i="12"/>
  <c r="AE73" i="12" s="1"/>
  <c r="AD71" i="12"/>
  <c r="AE71" i="12" s="1"/>
  <c r="AD36" i="12"/>
  <c r="AE36" i="12" s="1"/>
  <c r="AD37" i="12"/>
  <c r="AE37" i="12" s="1"/>
  <c r="AD38" i="12"/>
  <c r="AE38" i="12" s="1"/>
  <c r="AD39" i="12"/>
  <c r="AE39" i="12" s="1"/>
  <c r="AD40" i="12"/>
  <c r="AE40" i="12" s="1"/>
  <c r="AD3" i="12"/>
  <c r="AE3" i="12" s="1"/>
  <c r="AD42" i="12"/>
  <c r="AE42" i="12" s="1"/>
  <c r="AD43" i="12"/>
  <c r="AE43" i="12" s="1"/>
  <c r="AD44" i="12"/>
  <c r="AE44" i="12" s="1"/>
  <c r="AD45" i="12"/>
  <c r="AE45" i="12" s="1"/>
  <c r="AD320" i="12"/>
  <c r="AE320" i="12" s="1"/>
  <c r="AD29" i="12"/>
  <c r="AE29" i="12" s="1"/>
  <c r="AD30" i="12"/>
  <c r="AE30" i="12" s="1"/>
  <c r="AD1020" i="12"/>
  <c r="AE1020" i="12" s="1"/>
  <c r="AD1223" i="12"/>
  <c r="AE1223" i="12" s="1"/>
  <c r="AD17" i="12"/>
  <c r="AE17" i="12" s="1"/>
  <c r="AD18" i="12"/>
  <c r="AE18" i="12" s="1"/>
  <c r="AD28" i="12"/>
  <c r="AE28" i="12" s="1"/>
  <c r="AD255" i="12"/>
  <c r="AE255" i="12" s="1"/>
  <c r="AD1222" i="12"/>
  <c r="AE1222" i="12" s="1"/>
  <c r="AD1075" i="12"/>
  <c r="AE1075" i="12" s="1"/>
  <c r="AD1076" i="12"/>
  <c r="AE1076" i="12" s="1"/>
  <c r="AD1084" i="12"/>
  <c r="AE1084" i="12" s="1"/>
  <c r="AD1077" i="12"/>
  <c r="AE1077" i="12" s="1"/>
  <c r="AD1078" i="12"/>
  <c r="AE1078" i="12" s="1"/>
  <c r="AD1079" i="12"/>
  <c r="AE1079" i="12" s="1"/>
  <c r="AD1080" i="12"/>
  <c r="AE1080" i="12" s="1"/>
  <c r="AD1081" i="12"/>
  <c r="AE1081" i="12" s="1"/>
  <c r="AD1082" i="12"/>
  <c r="AE1082" i="12" s="1"/>
  <c r="AD1083" i="12"/>
  <c r="AE1083" i="12" s="1"/>
  <c r="AD14" i="12"/>
  <c r="AE14" i="12" s="1"/>
  <c r="AD1019" i="12"/>
  <c r="AE1019" i="12" s="1"/>
  <c r="AD190" i="12"/>
  <c r="AE190" i="12" s="1"/>
  <c r="AD95" i="12"/>
  <c r="AE95" i="12" s="1"/>
  <c r="AD1283" i="12"/>
  <c r="AE1283" i="12" s="1"/>
  <c r="AD1284" i="12"/>
  <c r="AE1284" i="12" s="1"/>
  <c r="AD1286" i="12"/>
  <c r="AE1286" i="12" s="1"/>
  <c r="AD1285" i="12"/>
  <c r="AE1285" i="12" s="1"/>
  <c r="AD12" i="12"/>
  <c r="AE12" i="12" s="1"/>
  <c r="AD13" i="12"/>
  <c r="AE13" i="12" s="1"/>
  <c r="AD1160" i="12"/>
  <c r="AE1160" i="12" s="1"/>
  <c r="AD1168" i="12"/>
  <c r="AE1168" i="12" s="1"/>
  <c r="AD1161" i="12"/>
  <c r="AE1161" i="12" s="1"/>
  <c r="AD1162" i="12"/>
  <c r="AE1162" i="12" s="1"/>
  <c r="AD1163" i="12"/>
  <c r="AE1163" i="12" s="1"/>
  <c r="AD1164" i="12"/>
  <c r="AE1164" i="12" s="1"/>
  <c r="AD1165" i="12"/>
  <c r="AE1165" i="12" s="1"/>
  <c r="AD1166" i="12"/>
  <c r="AE1166" i="12" s="1"/>
  <c r="AD1167" i="12"/>
  <c r="AE1167" i="12" s="1"/>
  <c r="AD1169" i="12"/>
  <c r="AE1169" i="12" s="1"/>
  <c r="AD1111" i="12"/>
  <c r="AE1111" i="12" s="1"/>
  <c r="AD813" i="12"/>
  <c r="AE813" i="12" s="1"/>
  <c r="AD1112" i="12"/>
  <c r="AE1112" i="12" s="1"/>
  <c r="AD814" i="12"/>
  <c r="AE814" i="12" s="1"/>
  <c r="AD1018" i="12"/>
  <c r="AE1018" i="12" s="1"/>
  <c r="AD1113" i="12"/>
  <c r="AE1113" i="12" s="1"/>
  <c r="AD815" i="12"/>
  <c r="AE815" i="12" s="1"/>
  <c r="AD1114" i="12"/>
  <c r="AE1114" i="12" s="1"/>
  <c r="AD836" i="12"/>
  <c r="AE836" i="12" s="1"/>
  <c r="AD867" i="12"/>
  <c r="AE867" i="12" s="1"/>
  <c r="AD1115" i="12"/>
  <c r="AE1115" i="12" s="1"/>
  <c r="AD1116" i="12"/>
  <c r="AE1116" i="12" s="1"/>
  <c r="AD868" i="12"/>
  <c r="AE868" i="12" s="1"/>
  <c r="AD869" i="12"/>
  <c r="AE869" i="12" s="1"/>
  <c r="AD956" i="12"/>
  <c r="AE956" i="12" s="1"/>
  <c r="AD1108" i="12"/>
  <c r="AE1108" i="12" s="1"/>
  <c r="AD1107" i="12"/>
  <c r="AE1107" i="12" s="1"/>
  <c r="AD1017" i="12"/>
  <c r="AE1017" i="12" s="1"/>
  <c r="AD1109" i="12"/>
  <c r="AE1109" i="12" s="1"/>
  <c r="AD1110" i="12"/>
  <c r="AE1110" i="12" s="1"/>
  <c r="AD900" i="12"/>
  <c r="AE900" i="12" s="1"/>
  <c r="AD901" i="12"/>
  <c r="AE901" i="12" s="1"/>
  <c r="AD904" i="12"/>
  <c r="AE904" i="12" s="1"/>
  <c r="AD905" i="12"/>
  <c r="AE905" i="12" s="1"/>
  <c r="AD907" i="12"/>
  <c r="AE907" i="12" s="1"/>
  <c r="AD898" i="12"/>
  <c r="AE898" i="12" s="1"/>
  <c r="AD899" i="12"/>
  <c r="AE899" i="12" s="1"/>
  <c r="AD902" i="12"/>
  <c r="AE902" i="12" s="1"/>
  <c r="AD903" i="12"/>
  <c r="AE903" i="12" s="1"/>
  <c r="AD906" i="12"/>
  <c r="AE906" i="12" s="1"/>
  <c r="AD793" i="12"/>
  <c r="AE793" i="12" s="1"/>
  <c r="AD794" i="12"/>
  <c r="AE794" i="12" s="1"/>
  <c r="AD796" i="12"/>
  <c r="AE796" i="12" s="1"/>
  <c r="AD797" i="12"/>
  <c r="AE797" i="12" s="1"/>
  <c r="AD798" i="12"/>
  <c r="AE798" i="12" s="1"/>
  <c r="AD799" i="12"/>
  <c r="AE799" i="12" s="1"/>
  <c r="AD800" i="12"/>
  <c r="AE800" i="12" s="1"/>
  <c r="AD802" i="12"/>
  <c r="AE802" i="12" s="1"/>
  <c r="AD795" i="12"/>
  <c r="AE795" i="12" s="1"/>
  <c r="AD801" i="12"/>
  <c r="AE801" i="12" s="1"/>
  <c r="AD372" i="12"/>
  <c r="AE372" i="12" s="1"/>
  <c r="AD373" i="12"/>
  <c r="AE373" i="12" s="1"/>
  <c r="AD374" i="12"/>
  <c r="AE374" i="12" s="1"/>
  <c r="AD366" i="12"/>
  <c r="AE366" i="12" s="1"/>
  <c r="AD367" i="12"/>
  <c r="AE367" i="12" s="1"/>
  <c r="AD368" i="12"/>
  <c r="AE368" i="12" s="1"/>
  <c r="AD370" i="12"/>
  <c r="AE370" i="12" s="1"/>
  <c r="AD371" i="12"/>
  <c r="AE371" i="12" s="1"/>
  <c r="AD369" i="12"/>
  <c r="AE369" i="12" s="1"/>
  <c r="AD375" i="12"/>
  <c r="AE375" i="12" s="1"/>
  <c r="AD550" i="12"/>
  <c r="AE550" i="12" s="1"/>
  <c r="AD551" i="12"/>
  <c r="AE551" i="12" s="1"/>
  <c r="AD542" i="12"/>
  <c r="AE542" i="12" s="1"/>
  <c r="AD543" i="12"/>
  <c r="AE543" i="12" s="1"/>
  <c r="AD544" i="12"/>
  <c r="AE544" i="12" s="1"/>
  <c r="AD545" i="12"/>
  <c r="AE545" i="12" s="1"/>
  <c r="AD546" i="12"/>
  <c r="AE546" i="12" s="1"/>
  <c r="AD548" i="12"/>
  <c r="AE548" i="12" s="1"/>
  <c r="AD549" i="12"/>
  <c r="AE549" i="12" s="1"/>
  <c r="AD547" i="12"/>
  <c r="AE547" i="12" s="1"/>
  <c r="AD538" i="12"/>
  <c r="AE538" i="12" s="1"/>
  <c r="AD539" i="12"/>
  <c r="AE539" i="12" s="1"/>
  <c r="AD540" i="12"/>
  <c r="AE540" i="12" s="1"/>
  <c r="AD532" i="12"/>
  <c r="AE532" i="12" s="1"/>
  <c r="AD533" i="12"/>
  <c r="AE533" i="12" s="1"/>
  <c r="AD534" i="12"/>
  <c r="AE534" i="12" s="1"/>
  <c r="AD536" i="12"/>
  <c r="AE536" i="12" s="1"/>
  <c r="AD537" i="12"/>
  <c r="AE537" i="12" s="1"/>
  <c r="AD535" i="12"/>
  <c r="AE535" i="12" s="1"/>
  <c r="AD541" i="12"/>
  <c r="AE541" i="12" s="1"/>
  <c r="AD135" i="12"/>
  <c r="AE135" i="12" s="1"/>
  <c r="AD136" i="12"/>
  <c r="AE136" i="12" s="1"/>
  <c r="AD137" i="12"/>
  <c r="AE137" i="12" s="1"/>
  <c r="AD139" i="12"/>
  <c r="AE139" i="12" s="1"/>
  <c r="AD140" i="12"/>
  <c r="AE140" i="12" s="1"/>
  <c r="AD141" i="12"/>
  <c r="AE141" i="12" s="1"/>
  <c r="AD133" i="12"/>
  <c r="AE133" i="12" s="1"/>
  <c r="AD134" i="12"/>
  <c r="AE134" i="12" s="1"/>
  <c r="AD132" i="12"/>
  <c r="AE132" i="12" s="1"/>
  <c r="AD138" i="12"/>
  <c r="AE138" i="12" s="1"/>
  <c r="AD252" i="12"/>
  <c r="AE252" i="12" s="1"/>
  <c r="AD253" i="12"/>
  <c r="AE253" i="12" s="1"/>
  <c r="AD244" i="12"/>
  <c r="AE244" i="12" s="1"/>
  <c r="AD245" i="12"/>
  <c r="AE245" i="12" s="1"/>
  <c r="AD246" i="12"/>
  <c r="AE246" i="12" s="1"/>
  <c r="AD247" i="12"/>
  <c r="AE247" i="12" s="1"/>
  <c r="AD248" i="12"/>
  <c r="AE248" i="12" s="1"/>
  <c r="AD250" i="12"/>
  <c r="AE250" i="12" s="1"/>
  <c r="AD251" i="12"/>
  <c r="AE251" i="12" s="1"/>
  <c r="AD249" i="12"/>
  <c r="AE249" i="12" s="1"/>
  <c r="AD440" i="12"/>
  <c r="AE440" i="12" s="1"/>
  <c r="AD441" i="12"/>
  <c r="AE441" i="12" s="1"/>
  <c r="AD442" i="12"/>
  <c r="AE442" i="12" s="1"/>
  <c r="AD444" i="12"/>
  <c r="AE444" i="12" s="1"/>
  <c r="AD435" i="12"/>
  <c r="AE435" i="12" s="1"/>
  <c r="AD436" i="12"/>
  <c r="AE436" i="12" s="1"/>
  <c r="AD438" i="12"/>
  <c r="AE438" i="12" s="1"/>
  <c r="AD439" i="12"/>
  <c r="AE439" i="12" s="1"/>
  <c r="AD437" i="12"/>
  <c r="AE437" i="12" s="1"/>
  <c r="AD443" i="12"/>
  <c r="AE443" i="12" s="1"/>
  <c r="AD1231" i="12"/>
  <c r="AE1231" i="12" s="1"/>
  <c r="AD1232" i="12"/>
  <c r="AE1232" i="12" s="1"/>
  <c r="AD1233" i="12"/>
  <c r="AE1233" i="12" s="1"/>
  <c r="AD1228" i="12"/>
  <c r="AE1228" i="12" s="1"/>
  <c r="AD1224" i="12"/>
  <c r="AE1224" i="12" s="1"/>
  <c r="AD1225" i="12"/>
  <c r="AE1225" i="12" s="1"/>
  <c r="AD1226" i="12"/>
  <c r="AE1226" i="12" s="1"/>
  <c r="AD1227" i="12"/>
  <c r="AE1227" i="12" s="1"/>
  <c r="AD1229" i="12"/>
  <c r="AE1229" i="12" s="1"/>
  <c r="AD1230" i="12"/>
  <c r="AE1230" i="12" s="1"/>
  <c r="AD997" i="12"/>
  <c r="AE997" i="12" s="1"/>
  <c r="AD988" i="12"/>
  <c r="AE988" i="12" s="1"/>
  <c r="AD989" i="12"/>
  <c r="AE989" i="12" s="1"/>
  <c r="AD991" i="12"/>
  <c r="AE991" i="12" s="1"/>
  <c r="AD992" i="12"/>
  <c r="AE992" i="12" s="1"/>
  <c r="AD994" i="12"/>
  <c r="AE994" i="12" s="1"/>
  <c r="AD995" i="12"/>
  <c r="AE995" i="12" s="1"/>
  <c r="AD996" i="12"/>
  <c r="AE996" i="12" s="1"/>
  <c r="AD990" i="12"/>
  <c r="AE990" i="12" s="1"/>
  <c r="AD993" i="12"/>
  <c r="AE993" i="12" s="1"/>
  <c r="AD696" i="12"/>
  <c r="AE696" i="12" s="1"/>
  <c r="AD688" i="12"/>
  <c r="AE688" i="12" s="1"/>
  <c r="AD689" i="12"/>
  <c r="AE689" i="12" s="1"/>
  <c r="AD690" i="12"/>
  <c r="AE690" i="12" s="1"/>
  <c r="AD691" i="12"/>
  <c r="AE691" i="12" s="1"/>
  <c r="AD692" i="12"/>
  <c r="AE692" i="12" s="1"/>
  <c r="AD575" i="12"/>
  <c r="AE575" i="12" s="1"/>
  <c r="AD1274" i="12"/>
  <c r="AE1274" i="12" s="1"/>
  <c r="AD687" i="12"/>
  <c r="AE687" i="12" s="1"/>
  <c r="AD693" i="12"/>
  <c r="AE693" i="12" s="1"/>
  <c r="AD452" i="12"/>
  <c r="AE452" i="12" s="1"/>
  <c r="AD453" i="12"/>
  <c r="AE453" i="12" s="1"/>
  <c r="AD454" i="12"/>
  <c r="AE454" i="12" s="1"/>
  <c r="AD456" i="12"/>
  <c r="AE456" i="12" s="1"/>
  <c r="AD457" i="12"/>
  <c r="AE457" i="12" s="1"/>
  <c r="AD458" i="12"/>
  <c r="AE458" i="12" s="1"/>
  <c r="AD459" i="12"/>
  <c r="AE459" i="12" s="1"/>
  <c r="AD460" i="12"/>
  <c r="AE460" i="12" s="1"/>
  <c r="AD455" i="12"/>
  <c r="AE455" i="12" s="1"/>
  <c r="AD461" i="12"/>
  <c r="AE461" i="12" s="1"/>
  <c r="AD612" i="12"/>
  <c r="AE612" i="12" s="1"/>
  <c r="AD613" i="12"/>
  <c r="AE613" i="12" s="1"/>
  <c r="AD614" i="12"/>
  <c r="AE614" i="12" s="1"/>
  <c r="AD616" i="12"/>
  <c r="AE616" i="12" s="1"/>
  <c r="AD617" i="12"/>
  <c r="AE617" i="12" s="1"/>
  <c r="AD618" i="12"/>
  <c r="AE618" i="12" s="1"/>
  <c r="AD610" i="12"/>
  <c r="AE610" i="12" s="1"/>
  <c r="AD611" i="12"/>
  <c r="AE611" i="12" s="1"/>
  <c r="AD609" i="12"/>
  <c r="AE609" i="12" s="1"/>
  <c r="AD615" i="12"/>
  <c r="AE615" i="12" s="1"/>
  <c r="AD505" i="12"/>
  <c r="AE505" i="12" s="1"/>
  <c r="AD506" i="12"/>
  <c r="AE506" i="12" s="1"/>
  <c r="AD508" i="12"/>
  <c r="AE508" i="12" s="1"/>
  <c r="AD509" i="12"/>
  <c r="AE509" i="12" s="1"/>
  <c r="AD510" i="12"/>
  <c r="AE510" i="12" s="1"/>
  <c r="AD507" i="12"/>
  <c r="AE507" i="12" s="1"/>
  <c r="AD336" i="12"/>
  <c r="AE336" i="12" s="1"/>
  <c r="AD335" i="12"/>
  <c r="AE335" i="12" s="1"/>
  <c r="AD48" i="12"/>
  <c r="AE48" i="12" s="1"/>
  <c r="AD49" i="12"/>
  <c r="AE49" i="12" s="1"/>
  <c r="AD50" i="12"/>
  <c r="AE50" i="12" s="1"/>
  <c r="AD52" i="12"/>
  <c r="AE52" i="12" s="1"/>
  <c r="AD1265" i="12"/>
  <c r="AE1265" i="12" s="1"/>
  <c r="AD54" i="12"/>
  <c r="AE54" i="12" s="1"/>
  <c r="AD55" i="12"/>
  <c r="AE55" i="12" s="1"/>
  <c r="AD56" i="12"/>
  <c r="AE56" i="12" s="1"/>
  <c r="AD47" i="12"/>
  <c r="AE47" i="12" s="1"/>
  <c r="AD51" i="12"/>
  <c r="AE51" i="12" s="1"/>
  <c r="AD1040" i="12"/>
  <c r="AE1040" i="12" s="1"/>
  <c r="AD1279" i="12"/>
  <c r="AE1279" i="12" s="1"/>
  <c r="AD1280" i="12"/>
  <c r="AE1280" i="12" s="1"/>
  <c r="AD759" i="12"/>
  <c r="AE759" i="12" s="1"/>
  <c r="AD1044" i="12"/>
  <c r="AE1044" i="12" s="1"/>
  <c r="AD1045" i="12"/>
  <c r="AE1045" i="12" s="1"/>
  <c r="AD1046" i="12"/>
  <c r="AE1046" i="12" s="1"/>
  <c r="AD1047" i="12"/>
  <c r="AE1047" i="12" s="1"/>
  <c r="AD1049" i="12"/>
  <c r="AE1049" i="12" s="1"/>
  <c r="AD1048" i="12"/>
  <c r="AE1048" i="12" s="1"/>
  <c r="AD1009" i="12"/>
  <c r="AE1009" i="12" s="1"/>
  <c r="AD1000" i="12"/>
  <c r="AE1000" i="12" s="1"/>
  <c r="AD1003" i="12"/>
  <c r="AE1003" i="12" s="1"/>
  <c r="AD1004" i="12"/>
  <c r="AE1004" i="12" s="1"/>
  <c r="AD1006" i="12"/>
  <c r="AE1006" i="12" s="1"/>
  <c r="AD1001" i="12"/>
  <c r="AE1001" i="12" s="1"/>
  <c r="AD1002" i="12"/>
  <c r="AE1002" i="12" s="1"/>
  <c r="AD1005" i="12"/>
  <c r="AE1005" i="12" s="1"/>
  <c r="AD1007" i="12"/>
  <c r="AE1007" i="12" s="1"/>
  <c r="AD1008" i="12"/>
  <c r="AE1008" i="12" s="1"/>
  <c r="AD864" i="12"/>
  <c r="AE864" i="12" s="1"/>
  <c r="AD865" i="12"/>
  <c r="AE865" i="12" s="1"/>
  <c r="AD856" i="12"/>
  <c r="AE856" i="12" s="1"/>
  <c r="AD857" i="12"/>
  <c r="AE857" i="12" s="1"/>
  <c r="AD858" i="12"/>
  <c r="AE858" i="12" s="1"/>
  <c r="AD859" i="12"/>
  <c r="AE859" i="12" s="1"/>
  <c r="AD860" i="12"/>
  <c r="AE860" i="12" s="1"/>
  <c r="AD862" i="12"/>
  <c r="AE862" i="12" s="1"/>
  <c r="AD863" i="12"/>
  <c r="AE863" i="12" s="1"/>
  <c r="AD861" i="12"/>
  <c r="AE861" i="12" s="1"/>
  <c r="AD804" i="12"/>
  <c r="AE804" i="12" s="1"/>
  <c r="AD805" i="12"/>
  <c r="AE805" i="12" s="1"/>
  <c r="AD806" i="12"/>
  <c r="AE806" i="12" s="1"/>
  <c r="AD808" i="12"/>
  <c r="AE808" i="12" s="1"/>
  <c r="AD809" i="12"/>
  <c r="AE809" i="12" s="1"/>
  <c r="AD810" i="12"/>
  <c r="AE810" i="12" s="1"/>
  <c r="AD811" i="12"/>
  <c r="AE811" i="12" s="1"/>
  <c r="AD586" i="12"/>
  <c r="AE586" i="12" s="1"/>
  <c r="AD807" i="12"/>
  <c r="AE807" i="12" s="1"/>
  <c r="AD662" i="12"/>
  <c r="AE662" i="12" s="1"/>
  <c r="AD756" i="12"/>
  <c r="AE756" i="12" s="1"/>
  <c r="AD757" i="12"/>
  <c r="AE757" i="12" s="1"/>
  <c r="AD1275" i="12"/>
  <c r="AE1275" i="12" s="1"/>
  <c r="AD760" i="12"/>
  <c r="AE760" i="12" s="1"/>
  <c r="AD761" i="12"/>
  <c r="AE761" i="12" s="1"/>
  <c r="AD752" i="12"/>
  <c r="AE752" i="12" s="1"/>
  <c r="AD754" i="12"/>
  <c r="AE754" i="12" s="1"/>
  <c r="AD755" i="12"/>
  <c r="AE755" i="12" s="1"/>
  <c r="AD753" i="12"/>
  <c r="AE753" i="12" s="1"/>
  <c r="AD53" i="12"/>
  <c r="AE53" i="12" s="1"/>
  <c r="AD673" i="12"/>
  <c r="AE673" i="12" s="1"/>
  <c r="AD674" i="12"/>
  <c r="AE674" i="12" s="1"/>
  <c r="AD676" i="12"/>
  <c r="AE676" i="12" s="1"/>
  <c r="AD677" i="12"/>
  <c r="AE677" i="12" s="1"/>
  <c r="AD678" i="12"/>
  <c r="AE678" i="12" s="1"/>
  <c r="AD675" i="12"/>
  <c r="AE675" i="12" s="1"/>
  <c r="AD428" i="12"/>
  <c r="AE428" i="12" s="1"/>
  <c r="AD429" i="12"/>
  <c r="AE429" i="12" s="1"/>
  <c r="AD430" i="12"/>
  <c r="AE430" i="12" s="1"/>
  <c r="AD432" i="12"/>
  <c r="AE432" i="12" s="1"/>
  <c r="AD433" i="12"/>
  <c r="AE433" i="12" s="1"/>
  <c r="AD434" i="12"/>
  <c r="AE434" i="12" s="1"/>
  <c r="AD426" i="12"/>
  <c r="AE426" i="12" s="1"/>
  <c r="AD427" i="12"/>
  <c r="AE427" i="12" s="1"/>
  <c r="AD425" i="12"/>
  <c r="AE425" i="12" s="1"/>
  <c r="AD431" i="12"/>
  <c r="AE431" i="12" s="1"/>
  <c r="AD257" i="12"/>
  <c r="AE257" i="12" s="1"/>
  <c r="AD258" i="12"/>
  <c r="AE258" i="12" s="1"/>
  <c r="AD259" i="12"/>
  <c r="AE259" i="12" s="1"/>
  <c r="AD261" i="12"/>
  <c r="AE261" i="12" s="1"/>
  <c r="AD262" i="12"/>
  <c r="AE262" i="12" s="1"/>
  <c r="AD263" i="12"/>
  <c r="AE263" i="12" s="1"/>
  <c r="AD264" i="12"/>
  <c r="AE264" i="12" s="1"/>
  <c r="AD6" i="12"/>
  <c r="AE6" i="12" s="1"/>
  <c r="AD256" i="12"/>
  <c r="AE256" i="12" s="1"/>
  <c r="AD260" i="12"/>
  <c r="AE260" i="12" s="1"/>
  <c r="AD174" i="12"/>
  <c r="AE174" i="12" s="1"/>
  <c r="AD175" i="12"/>
  <c r="AE175" i="12" s="1"/>
  <c r="AD176" i="12"/>
  <c r="AE176" i="12" s="1"/>
  <c r="AD178" i="12"/>
  <c r="AE178" i="12" s="1"/>
  <c r="AD179" i="12"/>
  <c r="AE179" i="12" s="1"/>
  <c r="AD170" i="12"/>
  <c r="AE170" i="12" s="1"/>
  <c r="AD172" i="12"/>
  <c r="AE172" i="12" s="1"/>
  <c r="AD173" i="12"/>
  <c r="AE173" i="12" s="1"/>
  <c r="AD171" i="12"/>
  <c r="AE171" i="12" s="1"/>
  <c r="AD177" i="12"/>
  <c r="AE177" i="12" s="1"/>
  <c r="AD167" i="12"/>
  <c r="AE167" i="12" s="1"/>
  <c r="AD168" i="12"/>
  <c r="AE168" i="12" s="1"/>
  <c r="AD169" i="12"/>
  <c r="AE169" i="12" s="1"/>
  <c r="AD160" i="12"/>
  <c r="AE160" i="12" s="1"/>
  <c r="AD161" i="12"/>
  <c r="AE161" i="12" s="1"/>
  <c r="AD162" i="12"/>
  <c r="AE162" i="12" s="1"/>
  <c r="AD163" i="12"/>
  <c r="AE163" i="12" s="1"/>
  <c r="AD165" i="12"/>
  <c r="AE165" i="12" s="1"/>
  <c r="AD166" i="12"/>
  <c r="AE166" i="12" s="1"/>
  <c r="AD164" i="12"/>
  <c r="AE164" i="12" s="1"/>
  <c r="AD412" i="12"/>
  <c r="AE412" i="12" s="1"/>
  <c r="AD413" i="12"/>
  <c r="AE413" i="12" s="1"/>
  <c r="AD567" i="12"/>
  <c r="AE567" i="12" s="1"/>
  <c r="AD559" i="12"/>
  <c r="AE559" i="12" s="1"/>
  <c r="AD560" i="12"/>
  <c r="AE560" i="12" s="1"/>
  <c r="AD561" i="12"/>
  <c r="AE561" i="12" s="1"/>
  <c r="AD562" i="12"/>
  <c r="AE562" i="12" s="1"/>
  <c r="AD563" i="12"/>
  <c r="AE563" i="12" s="1"/>
  <c r="AD565" i="12"/>
  <c r="AE565" i="12" s="1"/>
  <c r="AD566" i="12"/>
  <c r="AE566" i="12" s="1"/>
  <c r="AD558" i="12"/>
  <c r="AE558" i="12" s="1"/>
  <c r="AD564" i="12"/>
  <c r="AE564" i="12" s="1"/>
  <c r="AD204" i="12"/>
  <c r="AE204" i="12" s="1"/>
  <c r="AD205" i="12"/>
  <c r="AE205" i="12" s="1"/>
  <c r="AD206" i="12"/>
  <c r="AE206" i="12" s="1"/>
  <c r="AD208" i="12"/>
  <c r="AE208" i="12" s="1"/>
  <c r="AD209" i="12"/>
  <c r="AE209" i="12" s="1"/>
  <c r="AD210" i="12"/>
  <c r="AE210" i="12" s="1"/>
  <c r="AD211" i="12"/>
  <c r="AE211" i="12" s="1"/>
  <c r="AD212" i="12"/>
  <c r="AE212" i="12" s="1"/>
  <c r="AD203" i="12"/>
  <c r="AE203" i="12" s="1"/>
  <c r="AD207" i="12"/>
  <c r="AE207" i="12" s="1"/>
  <c r="AD192" i="12"/>
  <c r="AE192" i="12" s="1"/>
  <c r="AD193" i="12"/>
  <c r="AE193" i="12" s="1"/>
  <c r="AD194" i="12"/>
  <c r="AE194" i="12" s="1"/>
  <c r="AD196" i="12"/>
  <c r="AE196" i="12" s="1"/>
  <c r="AD1266" i="12"/>
  <c r="AE1266" i="12" s="1"/>
  <c r="AD1267" i="12"/>
  <c r="AE1267" i="12" s="1"/>
  <c r="AD195" i="12"/>
  <c r="AE195" i="12" s="1"/>
  <c r="AD423" i="12"/>
  <c r="AE423" i="12" s="1"/>
  <c r="AD415" i="12"/>
  <c r="AE415" i="12" s="1"/>
  <c r="AD416" i="12"/>
  <c r="AE416" i="12" s="1"/>
  <c r="AD417" i="12"/>
  <c r="AE417" i="12" s="1"/>
  <c r="AD418" i="12"/>
  <c r="AE418" i="12" s="1"/>
  <c r="AD419" i="12"/>
  <c r="AE419" i="12" s="1"/>
  <c r="AD421" i="12"/>
  <c r="AE421" i="12" s="1"/>
  <c r="AD422" i="12"/>
  <c r="AE422" i="12" s="1"/>
  <c r="AD414" i="12"/>
  <c r="AE414" i="12" s="1"/>
  <c r="AD420" i="12"/>
  <c r="AE420" i="12" s="1"/>
  <c r="AD312" i="12"/>
  <c r="AE312" i="12" s="1"/>
  <c r="AD313" i="12"/>
  <c r="AE313" i="12" s="1"/>
  <c r="AD307" i="12"/>
  <c r="AE307" i="12" s="1"/>
  <c r="AD308" i="12"/>
  <c r="AE308" i="12" s="1"/>
  <c r="AD310" i="12"/>
  <c r="AE310" i="12" s="1"/>
  <c r="AD311" i="12"/>
  <c r="AE311" i="12" s="1"/>
  <c r="AD309" i="12"/>
  <c r="AE309" i="12" s="1"/>
  <c r="AD1291" i="12"/>
  <c r="AE1291" i="12" s="1"/>
  <c r="AD1288" i="12"/>
  <c r="AE1288" i="12" s="1"/>
  <c r="AD1292" i="12"/>
  <c r="AE1292" i="12" s="1"/>
  <c r="AD1287" i="12"/>
  <c r="AE1287" i="12" s="1"/>
  <c r="AD1289" i="12"/>
  <c r="AE1289" i="12" s="1"/>
  <c r="AD1290" i="12"/>
  <c r="AE1290" i="12" s="1"/>
  <c r="AD1123" i="12"/>
  <c r="AE1123" i="12" s="1"/>
  <c r="AD1124" i="12"/>
  <c r="AE1124" i="12" s="1"/>
  <c r="AD1125" i="12"/>
  <c r="AE1125" i="12" s="1"/>
  <c r="AD1126" i="12"/>
  <c r="AE1126" i="12" s="1"/>
  <c r="AD1120" i="12"/>
  <c r="AE1120" i="12" s="1"/>
  <c r="AD1117" i="12"/>
  <c r="AE1117" i="12" s="1"/>
  <c r="AD1118" i="12"/>
  <c r="AE1118" i="12" s="1"/>
  <c r="AD1119" i="12"/>
  <c r="AE1119" i="12" s="1"/>
  <c r="AD1121" i="12"/>
  <c r="AE1121" i="12" s="1"/>
  <c r="AD1122" i="12"/>
  <c r="AE1122" i="12" s="1"/>
  <c r="AD912" i="12"/>
  <c r="AE912" i="12" s="1"/>
  <c r="AD913" i="12"/>
  <c r="AE913" i="12" s="1"/>
  <c r="AD916" i="12"/>
  <c r="AE916" i="12" s="1"/>
  <c r="AD917" i="12"/>
  <c r="AE917" i="12" s="1"/>
  <c r="AD908" i="12"/>
  <c r="AE908" i="12" s="1"/>
  <c r="AD910" i="12"/>
  <c r="AE910" i="12" s="1"/>
  <c r="AD911" i="12"/>
  <c r="AE911" i="12" s="1"/>
  <c r="AD909" i="12"/>
  <c r="AE909" i="12" s="1"/>
  <c r="AD914" i="12"/>
  <c r="AE914" i="12" s="1"/>
  <c r="AD915" i="12"/>
  <c r="AE915" i="12" s="1"/>
  <c r="AD406" i="12"/>
  <c r="AE406" i="12" s="1"/>
  <c r="AD407" i="12"/>
  <c r="AE407" i="12" s="1"/>
  <c r="AD398" i="12"/>
  <c r="AE398" i="12" s="1"/>
  <c r="AD399" i="12"/>
  <c r="AE399" i="12" s="1"/>
  <c r="AD400" i="12"/>
  <c r="AE400" i="12" s="1"/>
  <c r="AD401" i="12"/>
  <c r="AE401" i="12" s="1"/>
  <c r="AD402" i="12"/>
  <c r="AE402" i="12" s="1"/>
  <c r="AD404" i="12"/>
  <c r="AE404" i="12" s="1"/>
  <c r="AD405" i="12"/>
  <c r="AE405" i="12" s="1"/>
  <c r="AD403" i="12"/>
  <c r="AE403" i="12" s="1"/>
  <c r="AD697" i="12"/>
  <c r="AE697" i="12" s="1"/>
  <c r="AD699" i="12"/>
  <c r="AE699" i="12" s="1"/>
  <c r="AD700" i="12"/>
  <c r="AE700" i="12" s="1"/>
  <c r="AD701" i="12"/>
  <c r="AE701" i="12" s="1"/>
  <c r="AD702" i="12"/>
  <c r="AE702" i="12" s="1"/>
  <c r="AD703" i="12"/>
  <c r="AE703" i="12" s="1"/>
  <c r="AD705" i="12"/>
  <c r="AE705" i="12" s="1"/>
  <c r="AD706" i="12"/>
  <c r="AE706" i="12" s="1"/>
  <c r="AD698" i="12"/>
  <c r="AE698" i="12" s="1"/>
  <c r="AD704" i="12"/>
  <c r="AE704" i="12" s="1"/>
  <c r="AD149" i="12"/>
  <c r="AE149" i="12" s="1"/>
  <c r="AD151" i="12"/>
  <c r="AE151" i="12" s="1"/>
  <c r="AD152" i="12"/>
  <c r="AE152" i="12" s="1"/>
  <c r="AD153" i="12"/>
  <c r="AE153" i="12" s="1"/>
  <c r="AD154" i="12"/>
  <c r="AE154" i="12" s="1"/>
  <c r="AD155" i="12"/>
  <c r="AE155" i="12" s="1"/>
  <c r="AD157" i="12"/>
  <c r="AE157" i="12" s="1"/>
  <c r="AD158" i="12"/>
  <c r="AE158" i="12" s="1"/>
  <c r="AD150" i="12"/>
  <c r="AE150" i="12" s="1"/>
  <c r="AD156" i="12"/>
  <c r="AE156" i="12" s="1"/>
  <c r="AD348" i="12"/>
  <c r="AE348" i="12" s="1"/>
  <c r="AD349" i="12"/>
  <c r="AE349" i="12" s="1"/>
  <c r="AD350" i="12"/>
  <c r="AE350" i="12" s="1"/>
  <c r="AD352" i="12"/>
  <c r="AE352" i="12" s="1"/>
  <c r="AD353" i="12"/>
  <c r="AE353" i="12" s="1"/>
  <c r="AD354" i="12"/>
  <c r="AE354" i="12" s="1"/>
  <c r="AD355" i="12"/>
  <c r="AE355" i="12" s="1"/>
  <c r="AD346" i="12"/>
  <c r="AE346" i="12" s="1"/>
  <c r="AD347" i="12"/>
  <c r="AE347" i="12" s="1"/>
  <c r="AD351" i="12"/>
  <c r="AE351" i="12" s="1"/>
  <c r="AD334" i="12"/>
  <c r="AE334" i="12" s="1"/>
  <c r="AD333" i="12"/>
  <c r="AE333" i="12" s="1"/>
  <c r="AD108" i="12"/>
  <c r="AE108" i="12" s="1"/>
  <c r="AD109" i="12"/>
  <c r="AE109" i="12" s="1"/>
  <c r="AD110" i="12"/>
  <c r="AE110" i="12" s="1"/>
  <c r="AD101" i="12"/>
  <c r="AE101" i="12" s="1"/>
  <c r="AD102" i="12"/>
  <c r="AE102" i="12" s="1"/>
  <c r="AD103" i="12"/>
  <c r="AE103" i="12" s="1"/>
  <c r="AD104" i="12"/>
  <c r="AE104" i="12" s="1"/>
  <c r="AD106" i="12"/>
  <c r="AE106" i="12" s="1"/>
  <c r="AD1041" i="12"/>
  <c r="AE1041" i="12" s="1"/>
  <c r="AD105" i="12"/>
  <c r="AE105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1176" i="12"/>
  <c r="AE1176" i="12" s="1"/>
  <c r="AD1177" i="12"/>
  <c r="AE1177" i="12" s="1"/>
  <c r="AD1178" i="12"/>
  <c r="AE1178" i="12" s="1"/>
  <c r="AD9" i="12"/>
  <c r="AE9" i="12" s="1"/>
  <c r="AD1180" i="12"/>
  <c r="AE1180" i="12" s="1"/>
  <c r="AD1243" i="12"/>
  <c r="AE1243" i="12" s="1"/>
  <c r="AD1234" i="12"/>
  <c r="AE1234" i="12" s="1"/>
  <c r="AD1235" i="12"/>
  <c r="AE1235" i="12" s="1"/>
  <c r="AD1236" i="12"/>
  <c r="AE1236" i="12" s="1"/>
  <c r="AD1238" i="12"/>
  <c r="AE1238" i="12" s="1"/>
  <c r="AD1237" i="12"/>
  <c r="AE1237" i="12" s="1"/>
  <c r="AD1239" i="12"/>
  <c r="AE1239" i="12" s="1"/>
  <c r="AD1240" i="12"/>
  <c r="AE1240" i="12" s="1"/>
  <c r="AD1241" i="12"/>
  <c r="AE1241" i="12" s="1"/>
  <c r="AD1242" i="12"/>
  <c r="AE1242" i="12" s="1"/>
  <c r="AD1183" i="12"/>
  <c r="AE1183" i="12" s="1"/>
  <c r="AD1184" i="12"/>
  <c r="AE1184" i="12" s="1"/>
  <c r="AD1185" i="12"/>
  <c r="AE1185" i="12" s="1"/>
  <c r="AD1186" i="12"/>
  <c r="AE1186" i="12" s="1"/>
  <c r="AD1187" i="12"/>
  <c r="AE1187" i="12" s="1"/>
  <c r="AD1188" i="12"/>
  <c r="AE1188" i="12" s="1"/>
  <c r="AD1055" i="12"/>
  <c r="AE1055" i="12" s="1"/>
  <c r="AD1189" i="12"/>
  <c r="AE1189" i="12" s="1"/>
  <c r="AD1181" i="12"/>
  <c r="AE1181" i="12" s="1"/>
  <c r="AD1182" i="12"/>
  <c r="AE1182" i="12" s="1"/>
  <c r="AD1051" i="12"/>
  <c r="AE1051" i="12" s="1"/>
  <c r="AD1052" i="12"/>
  <c r="AE1052" i="12" s="1"/>
  <c r="AD1053" i="12"/>
  <c r="AE1053" i="12" s="1"/>
  <c r="AD16" i="12"/>
  <c r="AE16" i="12" s="1"/>
  <c r="AD1281" i="12"/>
  <c r="AE1281" i="12" s="1"/>
  <c r="AD1056" i="12"/>
  <c r="AE1056" i="12" s="1"/>
  <c r="AD1058" i="12"/>
  <c r="AE1058" i="12" s="1"/>
  <c r="AD1057" i="12"/>
  <c r="AE1057" i="12" s="1"/>
  <c r="AD1059" i="12"/>
  <c r="AE1059" i="12" s="1"/>
  <c r="AD1050" i="12"/>
  <c r="AE1050" i="12" s="1"/>
  <c r="AD816" i="12"/>
  <c r="AE816" i="12" s="1"/>
  <c r="AD817" i="12"/>
  <c r="AE817" i="12" s="1"/>
  <c r="AD818" i="12"/>
  <c r="AE818" i="12" s="1"/>
  <c r="AD820" i="12"/>
  <c r="AE820" i="12" s="1"/>
  <c r="AD821" i="12"/>
  <c r="AE821" i="12" s="1"/>
  <c r="AD822" i="12"/>
  <c r="AE822" i="12" s="1"/>
  <c r="AD823" i="12"/>
  <c r="AE823" i="12" s="1"/>
  <c r="AD824" i="12"/>
  <c r="AE824" i="12" s="1"/>
  <c r="AD1276" i="12"/>
  <c r="AE1276" i="12" s="1"/>
  <c r="AD819" i="12"/>
  <c r="AE819" i="12" s="1"/>
  <c r="AD768" i="12"/>
  <c r="AE768" i="12" s="1"/>
  <c r="AD769" i="12"/>
  <c r="AE769" i="12" s="1"/>
  <c r="AD770" i="12"/>
  <c r="AE770" i="12" s="1"/>
  <c r="AD762" i="12"/>
  <c r="AE762" i="12" s="1"/>
  <c r="AD763" i="12"/>
  <c r="AE763" i="12" s="1"/>
  <c r="AD764" i="12"/>
  <c r="AE764" i="12" s="1"/>
  <c r="AD766" i="12"/>
  <c r="AE766" i="12" s="1"/>
  <c r="AD767" i="12"/>
  <c r="AE767" i="12" s="1"/>
  <c r="AD765" i="12"/>
  <c r="AE765" i="12" s="1"/>
  <c r="AD771" i="12"/>
  <c r="AE771" i="12" s="1"/>
  <c r="AD468" i="12"/>
  <c r="AE468" i="12" s="1"/>
  <c r="AD469" i="12"/>
  <c r="AE469" i="12" s="1"/>
  <c r="AD471" i="12"/>
  <c r="AE471" i="12" s="1"/>
  <c r="AD472" i="12"/>
  <c r="AE472" i="12" s="1"/>
  <c r="AD473" i="12"/>
  <c r="AE473" i="12" s="1"/>
  <c r="AD474" i="12"/>
  <c r="AE474" i="12" s="1"/>
  <c r="AD475" i="12"/>
  <c r="AE475" i="12" s="1"/>
  <c r="AD477" i="12"/>
  <c r="AE477" i="12" s="1"/>
  <c r="AD470" i="12"/>
  <c r="AE470" i="12" s="1"/>
  <c r="AD476" i="12"/>
  <c r="AE476" i="12" s="1"/>
  <c r="AD744" i="12"/>
  <c r="AE744" i="12" s="1"/>
  <c r="AD745" i="12"/>
  <c r="AE745" i="12" s="1"/>
  <c r="AD746" i="12"/>
  <c r="AE746" i="12" s="1"/>
  <c r="AD748" i="12"/>
  <c r="AE748" i="12" s="1"/>
  <c r="AD749" i="12"/>
  <c r="AE749" i="12" s="1"/>
  <c r="AD750" i="12"/>
  <c r="AE750" i="12" s="1"/>
  <c r="AD751" i="12"/>
  <c r="AE751" i="12" s="1"/>
  <c r="AD742" i="12"/>
  <c r="AE742" i="12" s="1"/>
  <c r="AD743" i="12"/>
  <c r="AE743" i="12" s="1"/>
  <c r="AD747" i="12"/>
  <c r="AE747" i="12" s="1"/>
  <c r="AD592" i="12"/>
  <c r="AE592" i="12" s="1"/>
  <c r="AD593" i="12"/>
  <c r="AE593" i="12" s="1"/>
  <c r="AD594" i="12"/>
  <c r="AE594" i="12" s="1"/>
  <c r="AD595" i="12"/>
  <c r="AE595" i="12" s="1"/>
  <c r="AD596" i="12"/>
  <c r="AE596" i="12" s="1"/>
  <c r="AD597" i="12"/>
  <c r="AE597" i="12" s="1"/>
  <c r="AD728" i="12"/>
  <c r="AE728" i="12" s="1"/>
  <c r="AD729" i="12"/>
  <c r="AE729" i="12" s="1"/>
  <c r="AD720" i="12"/>
  <c r="AE720" i="12" s="1"/>
  <c r="AD721" i="12"/>
  <c r="AE721" i="12" s="1"/>
  <c r="AD722" i="12"/>
  <c r="AE722" i="12" s="1"/>
  <c r="AD723" i="12"/>
  <c r="AE723" i="12" s="1"/>
  <c r="AD724" i="12"/>
  <c r="AE724" i="12" s="1"/>
  <c r="AD726" i="12"/>
  <c r="AE726" i="12" s="1"/>
  <c r="AD727" i="12"/>
  <c r="AE727" i="12" s="1"/>
  <c r="AD725" i="12"/>
  <c r="AE725" i="12" s="1"/>
  <c r="AD300" i="12"/>
  <c r="AE300" i="12" s="1"/>
  <c r="AD301" i="12"/>
  <c r="AE301" i="12" s="1"/>
  <c r="AD302" i="12"/>
  <c r="AE302" i="12" s="1"/>
  <c r="AD304" i="12"/>
  <c r="AE304" i="12" s="1"/>
  <c r="AD305" i="12"/>
  <c r="AE305" i="12" s="1"/>
  <c r="AD306" i="12"/>
  <c r="AE306" i="12" s="1"/>
  <c r="AD298" i="12"/>
  <c r="AE298" i="12" s="1"/>
  <c r="AD299" i="12"/>
  <c r="AE299" i="12" s="1"/>
  <c r="AD297" i="12"/>
  <c r="AE297" i="12" s="1"/>
  <c r="AD303" i="12"/>
  <c r="AE303" i="12" s="1"/>
  <c r="AD462" i="12"/>
  <c r="AE462" i="12" s="1"/>
  <c r="AD463" i="12"/>
  <c r="AE463" i="12" s="1"/>
  <c r="AD464" i="12"/>
  <c r="AE464" i="12" s="1"/>
  <c r="AD466" i="12"/>
  <c r="AE466" i="12" s="1"/>
  <c r="AD467" i="12"/>
  <c r="AE467" i="12" s="1"/>
  <c r="AD465" i="12"/>
  <c r="AE465" i="12" s="1"/>
  <c r="AD410" i="12"/>
  <c r="AE410" i="12" s="1"/>
  <c r="AD411" i="12"/>
  <c r="AE411" i="12" s="1"/>
  <c r="AD266" i="12"/>
  <c r="AE266" i="12" s="1"/>
  <c r="AD268" i="12"/>
  <c r="AE268" i="12" s="1"/>
  <c r="AD269" i="12"/>
  <c r="AE269" i="12" s="1"/>
  <c r="AD270" i="12"/>
  <c r="AE270" i="12" s="1"/>
  <c r="AD271" i="12"/>
  <c r="AE271" i="12" s="1"/>
  <c r="AD272" i="12"/>
  <c r="AE272" i="12" s="1"/>
  <c r="AD274" i="12"/>
  <c r="AE274" i="12" s="1"/>
  <c r="AD275" i="12"/>
  <c r="AE275" i="12" s="1"/>
  <c r="AD267" i="12"/>
  <c r="AE267" i="12" s="1"/>
  <c r="AD273" i="12"/>
  <c r="AE273" i="12" s="1"/>
  <c r="AD91" i="12"/>
  <c r="AE91" i="12" s="1"/>
  <c r="AD93" i="12"/>
  <c r="AE93" i="12" s="1"/>
  <c r="AD94" i="12"/>
  <c r="AE94" i="12" s="1"/>
  <c r="AD5" i="12"/>
  <c r="AE5" i="12" s="1"/>
  <c r="AD1067" i="12"/>
  <c r="AE1067" i="12" s="1"/>
  <c r="AD97" i="12"/>
  <c r="AE97" i="12" s="1"/>
  <c r="AD99" i="12"/>
  <c r="AE99" i="12" s="1"/>
  <c r="AD100" i="12"/>
  <c r="AE100" i="12" s="1"/>
  <c r="AD92" i="12"/>
  <c r="AE92" i="12" s="1"/>
  <c r="AD98" i="12"/>
  <c r="AE98" i="12" s="1"/>
  <c r="AD583" i="12"/>
  <c r="AE583" i="12" s="1"/>
  <c r="AD584" i="12"/>
  <c r="AE584" i="12" s="1"/>
  <c r="AD585" i="12"/>
  <c r="AE585" i="12" s="1"/>
  <c r="AD587" i="12"/>
  <c r="AE587" i="12" s="1"/>
  <c r="AD588" i="12"/>
  <c r="AE588" i="12" s="1"/>
  <c r="AD589" i="12"/>
  <c r="AE589" i="12" s="1"/>
  <c r="AD581" i="12"/>
  <c r="AE581" i="12" s="1"/>
  <c r="AD582" i="12"/>
  <c r="AE582" i="12" s="1"/>
  <c r="AD580" i="12"/>
  <c r="AE580" i="12" s="1"/>
  <c r="AD96" i="12"/>
  <c r="AE96" i="12" s="1"/>
  <c r="AD1135" i="12"/>
  <c r="AE1135" i="12" s="1"/>
  <c r="AD1136" i="12"/>
  <c r="AE1136" i="12" s="1"/>
  <c r="AD1137" i="12"/>
  <c r="AE1137" i="12" s="1"/>
  <c r="AD1132" i="12"/>
  <c r="AE1132" i="12" s="1"/>
  <c r="AD1128" i="12"/>
  <c r="AE1128" i="12" s="1"/>
  <c r="AD1130" i="12"/>
  <c r="AE1130" i="12" s="1"/>
  <c r="AD1129" i="12"/>
  <c r="AE1129" i="12" s="1"/>
  <c r="AD1131" i="12"/>
  <c r="AE1131" i="12" s="1"/>
  <c r="AD1133" i="12"/>
  <c r="AE1133" i="12" s="1"/>
  <c r="AD1134" i="12"/>
  <c r="AE1134" i="12" s="1"/>
  <c r="AD1012" i="12"/>
  <c r="AE1012" i="12" s="1"/>
  <c r="AD1015" i="12"/>
  <c r="AE1015" i="12" s="1"/>
  <c r="AD1014" i="12"/>
  <c r="AE1014" i="12" s="1"/>
  <c r="AD1016" i="12"/>
  <c r="AE1016" i="12" s="1"/>
  <c r="AD84" i="12"/>
  <c r="AE84" i="12" s="1"/>
  <c r="AD1054" i="12"/>
  <c r="AE1054" i="12" s="1"/>
  <c r="AD758" i="12"/>
  <c r="AE758" i="12" s="1"/>
  <c r="AD1010" i="12"/>
  <c r="AE1010" i="12" s="1"/>
  <c r="AD1011" i="12"/>
  <c r="AE1011" i="12" s="1"/>
  <c r="AD1013" i="12"/>
  <c r="AE1013" i="12" s="1"/>
  <c r="AD924" i="12"/>
  <c r="AE924" i="12" s="1"/>
  <c r="AD925" i="12"/>
  <c r="AE925" i="12" s="1"/>
  <c r="AD919" i="12"/>
  <c r="AE919" i="12" s="1"/>
  <c r="AD920" i="12"/>
  <c r="AE920" i="12" s="1"/>
  <c r="AD922" i="12"/>
  <c r="AE922" i="12" s="1"/>
  <c r="AD923" i="12"/>
  <c r="AE923" i="12" s="1"/>
  <c r="AD927" i="12"/>
  <c r="AE927" i="12" s="1"/>
  <c r="AD918" i="12"/>
  <c r="AE918" i="12" s="1"/>
  <c r="AD921" i="12"/>
  <c r="AE921" i="12" s="1"/>
  <c r="AD926" i="12"/>
  <c r="AE926" i="12" s="1"/>
  <c r="AD866" i="12"/>
  <c r="AE866" i="12" s="1"/>
  <c r="AD695" i="12"/>
  <c r="AE695" i="12" s="1"/>
  <c r="AD15" i="12"/>
  <c r="AE15" i="12" s="1"/>
  <c r="AD870" i="12"/>
  <c r="AE870" i="12" s="1"/>
  <c r="AD871" i="12"/>
  <c r="AE871" i="12" s="1"/>
  <c r="AD872" i="12"/>
  <c r="AE872" i="12" s="1"/>
  <c r="AD874" i="12"/>
  <c r="AE874" i="12" s="1"/>
  <c r="AD875" i="12"/>
  <c r="AE875" i="12" s="1"/>
  <c r="AD1278" i="12"/>
  <c r="AE1278" i="12" s="1"/>
  <c r="AD873" i="12"/>
  <c r="AE873" i="12" s="1"/>
  <c r="AD667" i="12"/>
  <c r="AE667" i="12" s="1"/>
  <c r="AD659" i="12"/>
  <c r="AE659" i="12" s="1"/>
  <c r="AD660" i="12"/>
  <c r="AE660" i="12" s="1"/>
  <c r="AD661" i="12"/>
  <c r="AE661" i="12" s="1"/>
  <c r="AD1273" i="12"/>
  <c r="AE1273" i="12" s="1"/>
  <c r="AD663" i="12"/>
  <c r="AE663" i="12" s="1"/>
  <c r="AD665" i="12"/>
  <c r="AE665" i="12" s="1"/>
  <c r="AD666" i="12"/>
  <c r="AE666" i="12" s="1"/>
  <c r="AD658" i="12"/>
  <c r="AE658" i="12" s="1"/>
  <c r="AD664" i="12"/>
  <c r="AE664" i="12" s="1"/>
  <c r="AD384" i="12"/>
  <c r="AE384" i="12" s="1"/>
  <c r="AD385" i="12"/>
  <c r="AE385" i="12" s="1"/>
  <c r="AD386" i="12"/>
  <c r="AE386" i="12" s="1"/>
  <c r="AD388" i="12"/>
  <c r="AE388" i="12" s="1"/>
  <c r="AD383" i="12"/>
  <c r="AE383" i="12" s="1"/>
  <c r="AD387" i="12"/>
  <c r="AE387" i="12" s="1"/>
  <c r="AD278" i="12"/>
  <c r="AE278" i="12" s="1"/>
  <c r="AD280" i="12"/>
  <c r="AE280" i="12" s="1"/>
  <c r="AD281" i="12"/>
  <c r="AE281" i="12" s="1"/>
  <c r="AD282" i="12"/>
  <c r="AE282" i="12" s="1"/>
  <c r="AD283" i="12"/>
  <c r="AE283" i="12" s="1"/>
  <c r="AD284" i="12"/>
  <c r="AE284" i="12" s="1"/>
  <c r="AD286" i="12"/>
  <c r="AE286" i="12" s="1"/>
  <c r="AD287" i="12"/>
  <c r="AE287" i="12" s="1"/>
  <c r="AD279" i="12"/>
  <c r="AE279" i="12" s="1"/>
  <c r="AD285" i="12"/>
  <c r="AE285" i="12" s="1"/>
  <c r="AD216" i="12"/>
  <c r="AE216" i="12" s="1"/>
  <c r="AD217" i="12"/>
  <c r="AE217" i="12" s="1"/>
  <c r="AD218" i="12"/>
  <c r="AE218" i="12" s="1"/>
  <c r="AD220" i="12"/>
  <c r="AE220" i="12" s="1"/>
  <c r="AD221" i="12"/>
  <c r="AE221" i="12" s="1"/>
  <c r="AD222" i="12"/>
  <c r="AE222" i="12" s="1"/>
  <c r="AD214" i="12"/>
  <c r="AE214" i="12" s="1"/>
  <c r="AD215" i="12"/>
  <c r="AE215" i="12" s="1"/>
  <c r="AD1268" i="12"/>
  <c r="AE1268" i="12" s="1"/>
  <c r="AD219" i="12"/>
  <c r="AE219" i="12" s="1"/>
  <c r="AD639" i="12"/>
  <c r="AE639" i="12" s="1"/>
  <c r="AD640" i="12"/>
  <c r="AE640" i="12" s="1"/>
  <c r="AD631" i="12"/>
  <c r="AE631" i="12" s="1"/>
  <c r="AD632" i="12"/>
  <c r="AE632" i="12" s="1"/>
  <c r="AD633" i="12"/>
  <c r="AE633" i="12" s="1"/>
  <c r="AD634" i="12"/>
  <c r="AE634" i="12" s="1"/>
  <c r="AD635" i="12"/>
  <c r="AE635" i="12" s="1"/>
  <c r="AD637" i="12"/>
  <c r="AE637" i="12" s="1"/>
  <c r="AD638" i="12"/>
  <c r="AE638" i="12" s="1"/>
  <c r="AD636" i="12"/>
  <c r="AE636" i="12" s="1"/>
  <c r="AD1063" i="12"/>
  <c r="AE1063" i="12" s="1"/>
  <c r="AD1064" i="12"/>
  <c r="AE1064" i="12" s="1"/>
  <c r="AD1065" i="12"/>
  <c r="AE1065" i="12" s="1"/>
  <c r="AD1282" i="12"/>
  <c r="AE1282" i="12" s="1"/>
  <c r="AD1179" i="12"/>
  <c r="AE1179" i="12" s="1"/>
  <c r="AD1068" i="12"/>
  <c r="AE1068" i="12" s="1"/>
  <c r="AD1069" i="12"/>
  <c r="AE1069" i="12" s="1"/>
  <c r="AD1070" i="12"/>
  <c r="AE1070" i="12" s="1"/>
  <c r="AD1061" i="12"/>
  <c r="AE1061" i="12" s="1"/>
  <c r="AD1062" i="12"/>
  <c r="AE1062" i="12" s="1"/>
  <c r="AD780" i="12"/>
  <c r="AE780" i="12" s="1"/>
  <c r="AD781" i="12"/>
  <c r="AE781" i="12" s="1"/>
  <c r="AD782" i="12"/>
  <c r="AE782" i="12" s="1"/>
  <c r="AD773" i="12"/>
  <c r="AE773" i="12" s="1"/>
  <c r="AD774" i="12"/>
  <c r="AE774" i="12" s="1"/>
  <c r="AD775" i="12"/>
  <c r="AE775" i="12" s="1"/>
  <c r="AD776" i="12"/>
  <c r="AE776" i="12" s="1"/>
  <c r="AD778" i="12"/>
  <c r="AE778" i="12" s="1"/>
  <c r="AD779" i="12"/>
  <c r="AE779" i="12" s="1"/>
  <c r="AD777" i="12"/>
  <c r="AE777" i="12" s="1"/>
  <c r="AD642" i="12"/>
  <c r="AE642" i="12" s="1"/>
  <c r="AD643" i="12"/>
  <c r="AE643" i="12" s="1"/>
  <c r="AD644" i="12"/>
  <c r="AE644" i="12" s="1"/>
  <c r="AD646" i="12"/>
  <c r="AE646" i="12" s="1"/>
  <c r="AD647" i="12"/>
  <c r="AE647" i="12" s="1"/>
  <c r="AD645" i="12"/>
  <c r="AE645" i="12" s="1"/>
  <c r="AD590" i="12"/>
  <c r="AE590" i="12" s="1"/>
  <c r="AD591" i="12"/>
  <c r="AE591" i="12" s="1"/>
  <c r="AD578" i="12"/>
  <c r="AE578" i="12" s="1"/>
  <c r="AD579" i="12"/>
  <c r="AE579" i="12" s="1"/>
  <c r="AD552" i="12"/>
  <c r="AE552" i="12" s="1"/>
  <c r="AD553" i="12"/>
  <c r="AE553" i="12" s="1"/>
  <c r="AD554" i="12"/>
  <c r="AE554" i="12" s="1"/>
  <c r="AD556" i="12"/>
  <c r="AE556" i="12" s="1"/>
  <c r="AD557" i="12"/>
  <c r="AE557" i="12" s="1"/>
  <c r="AD555" i="12"/>
  <c r="AE555" i="12" s="1"/>
  <c r="AD504" i="12"/>
  <c r="AE504" i="12" s="1"/>
  <c r="AD500" i="12"/>
  <c r="AE500" i="12" s="1"/>
  <c r="AD502" i="12"/>
  <c r="AE502" i="12" s="1"/>
  <c r="AD503" i="12"/>
  <c r="AE503" i="12" s="1"/>
  <c r="AD501" i="12"/>
  <c r="AE501" i="12" s="1"/>
  <c r="AD408" i="12"/>
  <c r="AE408" i="12" s="1"/>
  <c r="AD409" i="12"/>
  <c r="AE409" i="12" s="1"/>
  <c r="AD1270" i="12"/>
  <c r="AE1270" i="12" s="1"/>
  <c r="AD516" i="12"/>
  <c r="AE516" i="12" s="1"/>
  <c r="AD517" i="12"/>
  <c r="AE517" i="12" s="1"/>
  <c r="AD519" i="12"/>
  <c r="AE519" i="12" s="1"/>
  <c r="AD520" i="12"/>
  <c r="AE520" i="12" s="1"/>
  <c r="AD511" i="12"/>
  <c r="AE511" i="12" s="1"/>
  <c r="AD513" i="12"/>
  <c r="AE513" i="12" s="1"/>
  <c r="AD514" i="12"/>
  <c r="AE514" i="12" s="1"/>
  <c r="AD512" i="12"/>
  <c r="AE512" i="12" s="1"/>
  <c r="AD518" i="12"/>
  <c r="AE518" i="12" s="1"/>
  <c r="AD329" i="12"/>
  <c r="AE329" i="12" s="1"/>
  <c r="AD330" i="12"/>
  <c r="AE330" i="12" s="1"/>
  <c r="AD290" i="12"/>
  <c r="AE290" i="12" s="1"/>
  <c r="AD292" i="12"/>
  <c r="AE292" i="12" s="1"/>
  <c r="AD293" i="12"/>
  <c r="AE293" i="12" s="1"/>
  <c r="AD294" i="12"/>
  <c r="AE294" i="12" s="1"/>
  <c r="AD295" i="12"/>
  <c r="AE295" i="12" s="1"/>
  <c r="AD296" i="12"/>
  <c r="AE296" i="12" s="1"/>
  <c r="AD291" i="12"/>
  <c r="AE291" i="12" s="1"/>
  <c r="D92" i="13"/>
  <c r="AB469" i="12"/>
  <c r="F42" i="48" l="1"/>
  <c r="E14" i="48"/>
  <c r="F14" i="48"/>
  <c r="E34" i="48"/>
  <c r="F35" i="48"/>
  <c r="F131" i="48"/>
  <c r="E127" i="48"/>
  <c r="E141" i="48"/>
  <c r="E137" i="48"/>
  <c r="F15" i="48"/>
  <c r="A66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7" i="48"/>
  <c r="Q89" i="2"/>
  <c r="Q59" i="2"/>
  <c r="Q54" i="2"/>
  <c r="Q48" i="2"/>
  <c r="Q32" i="2"/>
  <c r="R89" i="2"/>
  <c r="R59" i="2"/>
  <c r="R54" i="2"/>
  <c r="R48" i="2"/>
  <c r="R32" i="2"/>
  <c r="E16" i="48" l="1"/>
  <c r="E36" i="48"/>
  <c r="F17" i="48"/>
  <c r="A68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51" i="2"/>
  <c r="R51" i="2"/>
  <c r="Q60" i="2"/>
  <c r="R60" i="2"/>
  <c r="Q53" i="2"/>
  <c r="R53" i="2"/>
  <c r="Q55" i="2"/>
  <c r="R55" i="2"/>
  <c r="Q64" i="2"/>
  <c r="R64" i="2"/>
  <c r="Q65" i="2"/>
  <c r="R65" i="2"/>
  <c r="Q82" i="2"/>
  <c r="R82" i="2"/>
  <c r="Q69" i="2"/>
  <c r="R69" i="2"/>
  <c r="Q62" i="2"/>
  <c r="R62" i="2"/>
  <c r="Q63" i="2"/>
  <c r="R63" i="2"/>
  <c r="Q66" i="2"/>
  <c r="R66" i="2"/>
  <c r="Q67" i="2"/>
  <c r="R67" i="2"/>
  <c r="Q68" i="2"/>
  <c r="R68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56" i="2"/>
  <c r="R56" i="2"/>
  <c r="Q79" i="2"/>
  <c r="R79" i="2"/>
  <c r="Q80" i="2"/>
  <c r="R80" i="2"/>
  <c r="Q39" i="2"/>
  <c r="R39" i="2"/>
  <c r="Q91" i="2"/>
  <c r="R91" i="2"/>
  <c r="Q87" i="2"/>
  <c r="R87" i="2"/>
  <c r="Q52" i="2"/>
  <c r="R52" i="2"/>
  <c r="Q90" i="2"/>
  <c r="R90" i="2"/>
  <c r="Q83" i="2"/>
  <c r="R83" i="2"/>
  <c r="Q99" i="2"/>
  <c r="R99" i="2"/>
  <c r="Q94" i="2"/>
  <c r="R94" i="2"/>
  <c r="Q95" i="2"/>
  <c r="R95" i="2"/>
  <c r="Q96" i="2"/>
  <c r="R96" i="2"/>
  <c r="Q97" i="2"/>
  <c r="R97" i="2"/>
  <c r="Q98" i="2"/>
  <c r="R98" i="2"/>
  <c r="Q31" i="2"/>
  <c r="R31" i="2"/>
  <c r="Q86" i="2"/>
  <c r="R86" i="2"/>
  <c r="Q84" i="2"/>
  <c r="R84" i="2"/>
  <c r="Q78" i="2"/>
  <c r="R78" i="2"/>
  <c r="Q57" i="2"/>
  <c r="R57" i="2"/>
  <c r="Q38" i="2"/>
  <c r="R38" i="2"/>
  <c r="Q46" i="2"/>
  <c r="R46" i="2"/>
  <c r="Q58" i="2"/>
  <c r="R58" i="2"/>
  <c r="Q85" i="2"/>
  <c r="R85" i="2"/>
  <c r="Q92" i="2"/>
  <c r="R92" i="2"/>
  <c r="Q33" i="2"/>
  <c r="R33" i="2"/>
  <c r="Q61" i="2"/>
  <c r="R61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88" i="2"/>
  <c r="Q34" i="2"/>
  <c r="Q35" i="2"/>
  <c r="Q36" i="2"/>
  <c r="Q37" i="2"/>
  <c r="Q93" i="2"/>
  <c r="Q81" i="2"/>
  <c r="Q40" i="2"/>
  <c r="Q41" i="2"/>
  <c r="Q42" i="2"/>
  <c r="Q43" i="2"/>
  <c r="Q44" i="2"/>
  <c r="Q45" i="2"/>
  <c r="Q47" i="2"/>
  <c r="Q49" i="2"/>
  <c r="Q50" i="2"/>
  <c r="A1" i="9" a="1"/>
  <c r="A1" i="9" l="1"/>
  <c r="A18" i="32"/>
  <c r="D18" i="32" s="1"/>
  <c r="C17" i="32"/>
  <c r="A1" i="11" a="1"/>
  <c r="A1" i="11" l="1"/>
  <c r="C18" i="3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88" i="2"/>
  <c r="R34" i="2"/>
  <c r="R35" i="2"/>
  <c r="R36" i="2"/>
  <c r="R37" i="2"/>
  <c r="R93" i="2"/>
  <c r="R81" i="2"/>
  <c r="R40" i="2"/>
  <c r="R41" i="2"/>
  <c r="R42" i="2"/>
  <c r="R43" i="2"/>
  <c r="R44" i="2"/>
  <c r="R45" i="2"/>
  <c r="R47" i="2"/>
  <c r="R49" i="2"/>
  <c r="R50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9" i="48"/>
  <c r="D10" i="48"/>
  <c r="D11" i="48"/>
  <c r="D13" i="48"/>
  <c r="D27" i="48"/>
  <c r="F21" i="48"/>
  <c r="F38" i="48" s="1"/>
  <c r="F48" i="48" s="1"/>
  <c r="E126" i="48"/>
  <c r="E128" i="48" s="1"/>
  <c r="D5" i="48"/>
  <c r="D30" i="48"/>
  <c r="D14" i="48"/>
  <c r="D28" i="48"/>
  <c r="D7" i="48"/>
  <c r="D34" i="48"/>
  <c r="D31" i="48"/>
  <c r="D35" i="48"/>
  <c r="E132" i="48" l="1"/>
  <c r="F133" i="48" s="1"/>
  <c r="F50" i="48"/>
  <c r="E142" i="48" s="1"/>
  <c r="F142" i="48" s="1"/>
  <c r="E138" i="48"/>
  <c r="F13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7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63655E17-A184-4C36-9F11-54F83BB13265}" keepAlive="1" name="Query - rrhh_nuevo" description="Connection to the 'rrhh_nuevo' query in the workbook." type="5" refreshedVersion="8" background="1" saveData="1">
    <dbPr connection="Provider=Microsoft.Mashup.OleDb.1;Data Source=$Workbook$;Location=rrhh_nuevo;Extended Properties=&quot;&quot;" command="SELECT * FROM [rrhh_nuevo]"/>
  </connection>
  <connection id="14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5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6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<sst xmlns="http://schemas.openxmlformats.org/spreadsheetml/2006/main" count="68080" uniqueCount="1423">
  <si>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</si>
  <si>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</si>
  <si>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</si>
  <si>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</si>
  <si>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</si>
  <si>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</si>
  <si>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</si>
  <si>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</si>
  <si>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</si>
  <si>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</si>
  <si>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</si>
  <si>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</si>
  <si>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</si>
  <si>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</si>
  <si>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</si>
  <si>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</si>
  <si>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</si>
  <si>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</si>
  <si>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</si>
  <si>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</si>
  <si>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</si>
  <si>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</si>
  <si>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</si>
  <si>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</si>
  <si>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</si>
  <si>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</si>
  <si>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</si>
  <si>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</si>
  <si>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</si>
  <si>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</si>
  <si>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</si>
  <si>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</si>
  <si>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</si>
  <si>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</si>
  <si>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</si>
  <si>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</si>
  <si>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</si>
  <si>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</si>
  <si>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</si>
  <si>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</si>
  <si>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</si>
  <si>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</si>
  <si>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</si>
  <si>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</si>
  <si>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</si>
  <si>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</si>
  <si>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</si>
  <si>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</si>
  <si>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</si>
  <si>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</si>
  <si>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</si>
  <si>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</si>
  <si>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</si>
  <si>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</si>
  <si>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</si>
  <si>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</si>
  <si>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</si>
  <si>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</si>
  <si>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</si>
  <si>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</si>
  <si>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</si>
  <si>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</si>
  <si>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</si>
  <si>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</si>
  <si>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</si>
  <si>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</si>
  <si>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</si>
  <si>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</si>
  <si>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</si>
  <si>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</si>
  <si>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</si>
  <si>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</si>
  <si>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</si>
  <si>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</si>
  <si>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</si>
  <si>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</si>
  <si>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</si>
  <si>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</si>
  <si>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</si>
  <si>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</si>
  <si>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</si>
  <si>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</si>
  <si>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</si>
  <si>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</si>
  <si>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</si>
  <si>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</si>
  <si>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</si>
  <si>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</si>
  <si>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</si>
  <si>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</si>
  <si>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</si>
  <si>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</si>
  <si>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</si>
  <si>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</si>
  <si>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</si>
  <si>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</si>
  <si>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</si>
  <si>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</si>
  <si>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</si>
  <si>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</si>
  <si>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</si>
  <si>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</si>
  <si>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</si>
  <si>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</si>
  <si>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</si>
  <si>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</si>
  <si>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</si>
  <si>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</si>
  <si>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</si>
  <si>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</si>
  <si>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</si>
  <si>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</si>
  <si>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</si>
  <si>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</si>
  <si>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</si>
  <si>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</si>
  <si>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</si>
  <si>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</si>
  <si>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</si>
  <si>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</si>
  <si>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</si>
  <si>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</si>
  <si>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</si>
  <si>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</si>
  <si>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</si>
  <si>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</si>
  <si>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</si>
  <si>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</si>
  <si>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</si>
  <si>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</si>
  <si>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</si>
  <si>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</si>
  <si>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</si>
  <si>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</si>
  <si>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</si>
  <si>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</si>
  <si>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</si>
  <si>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</si>
  <si>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</si>
  <si>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</si>
  <si>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</si>
  <si>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</si>
  <si>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</si>
  <si>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</si>
  <si>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</si>
  <si>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</si>
  <si>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</si>
  <si>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</si>
  <si>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</si>
  <si>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</si>
  <si>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</si>
  <si>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</si>
  <si>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</si>
  <si>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</si>
  <si>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</si>
  <si>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</si>
  <si>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</si>
  <si>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</si>
  <si>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</si>
  <si>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</si>
  <si>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</si>
  <si>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</si>
  <si>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</si>
  <si>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</si>
  <si>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</si>
  <si>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</si>
  <si>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</si>
  <si>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</si>
  <si>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</si>
  <si>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</si>
  <si>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</si>
  <si>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</si>
  <si>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</si>
  <si>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</si>
  <si>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</si>
  <si>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</si>
  <si>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</si>
  <si>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</si>
  <si>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</si>
  <si>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</si>
  <si>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</si>
  <si>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</si>
  <si>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</si>
  <si>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</si>
  <si>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</si>
  <si>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</si>
  <si>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</si>
  <si>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</si>
  <si>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</si>
  <si>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</si>
  <si>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</si>
  <si>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</si>
  <si>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</si>
  <si>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</si>
  <si>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</si>
  <si>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</si>
  <si>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</si>
  <si>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</si>
  <si>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</si>
  <si>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</si>
  <si>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</si>
  <si>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</si>
  <si>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</si>
  <si>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</si>
  <si>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</si>
  <si>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</si>
  <si>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</si>
  <si>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</si>
  <si>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</si>
  <si>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</si>
  <si>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</si>
  <si>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</si>
  <si>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</si>
  <si>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</si>
  <si>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</si>
  <si>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</si>
  <si>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</si>
  <si>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</si>
  <si>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</si>
  <si>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</si>
  <si>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</si>
  <si>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</si>
  <si>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</si>
  <si>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</si>
  <si>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</si>
  <si>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</si>
  <si>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</si>
  <si>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</si>
  <si>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</si>
  <si>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</si>
  <si>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</si>
  <si>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</si>
  <si>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</si>
  <si>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</si>
  <si>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</si>
  <si>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</si>
  <si>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</si>
  <si>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</si>
  <si>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</si>
  <si>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</si>
  <si>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</si>
  <si>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</si>
  <si>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</si>
  <si>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</si>
  <si>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</si>
  <si>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</si>
  <si>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</si>
  <si>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</si>
  <si>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</si>
  <si>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</si>
  <si>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</si>
  <si>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</si>
  <si>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</si>
  <si>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</si>
  <si>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</si>
  <si>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</si>
  <si>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</si>
  <si>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</si>
  <si>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</si>
  <si>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</si>
  <si>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</si>
  <si>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</si>
  <si>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</si>
  <si>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</si>
  <si>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</si>
  <si>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</si>
  <si>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</si>
  <si>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</si>
  <si>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</si>
  <si>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</si>
  <si>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</si>
  <si>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</si>
  <si>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</si>
  <si>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</si>
  <si>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</si>
  <si>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</si>
  <si>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</si>
  <si>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</si>
  <si>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</si>
  <si>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</si>
  <si>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</si>
  <si>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</si>
  <si>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</si>
  <si>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</si>
  <si>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</si>
  <si>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</si>
  <si>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</si>
  <si>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</si>
  <si>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</si>
  <si>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</si>
  <si>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</si>
  <si>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</si>
  <si>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</si>
  <si>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</si>
  <si>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</si>
  <si>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</si>
  <si>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</si>
  <si>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</si>
  <si>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</si>
  <si>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</si>
  <si>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</si>
  <si>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</si>
  <si>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</si>
  <si>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</si>
  <si>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</si>
  <si>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</si>
  <si>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</si>
  <si>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</si>
  <si>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</si>
  <si>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</si>
  <si>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</si>
  <si>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</si>
  <si>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</si>
  <si>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</si>
  <si>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</si>
  <si>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</si>
  <si>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</si>
  <si>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</si>
  <si>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</si>
  <si>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</si>
  <si>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</si>
  <si>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</si>
  <si>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</si>
  <si>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</si>
  <si>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</si>
  <si>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</si>
  <si>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</si>
  <si>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</si>
  <si>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</si>
  <si>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</si>
  <si>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</si>
  <si>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</si>
  <si>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</si>
  <si>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</si>
  <si>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</si>
  <si>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</si>
  <si>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</si>
  <si>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</si>
  <si>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</si>
  <si>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</si>
  <si>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</si>
  <si>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</si>
  <si>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</si>
  <si>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</si>
  <si>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</si>
  <si>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</si>
  <si>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</si>
  <si>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</si>
  <si>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</si>
  <si>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</si>
  <si>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</si>
  <si>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</si>
  <si>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</si>
  <si>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</si>
  <si>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</si>
  <si>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</si>
  <si>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</si>
  <si>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</si>
  <si>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</si>
  <si>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</si>
  <si>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</si>
  <si>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</si>
  <si>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</si>
  <si>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</si>
  <si>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</si>
  <si>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</si>
  <si>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</si>
  <si>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</si>
  <si>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</si>
  <si>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</si>
  <si>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</si>
  <si>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</si>
  <si>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</si>
  <si>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</si>
  <si>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</si>
  <si>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</si>
  <si>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</si>
  <si>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</si>
  <si>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</si>
  <si>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</si>
  <si>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</si>
  <si>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</si>
  <si>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</si>
  <si>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</si>
  <si>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</si>
  <si>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</si>
  <si>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</si>
  <si>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</si>
  <si>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</si>
  <si>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</si>
  <si>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</si>
  <si>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</si>
  <si>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</si>
  <si>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</si>
  <si>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</si>
  <si>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</si>
  <si>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</si>
  <si>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</si>
  <si>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</si>
  <si>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</si>
  <si>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</si>
  <si>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</si>
  <si>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</si>
  <si>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</si>
  <si>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</si>
  <si>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</si>
  <si>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</si>
  <si>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</si>
  <si>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</si>
  <si>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</si>
  <si>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</si>
  <si>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</si>
  <si>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</si>
  <si>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</si>
  <si>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</si>
  <si>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</si>
  <si>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</si>
  <si>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</si>
  <si>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</si>
  <si>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</si>
  <si>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</si>
  <si>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</si>
  <si>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</si>
  <si>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</si>
  <si>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</si>
  <si>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</si>
  <si>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</si>
  <si>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</si>
  <si>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</si>
  <si>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</si>
  <si>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</si>
  <si>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</si>
  <si>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</si>
  <si>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</si>
  <si>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</si>
  <si>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</si>
  <si>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</si>
  <si>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</si>
  <si>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</si>
  <si>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</si>
  <si>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</si>
  <si>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</si>
  <si>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</si>
  <si>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</si>
  <si>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</si>
  <si>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</si>
  <si>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</si>
  <si>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</si>
  <si>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</si>
  <si>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</si>
  <si>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</si>
  <si>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</si>
  <si>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</si>
  <si>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</si>
  <si>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</si>
  <si>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</si>
  <si>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</si>
  <si>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</si>
  <si>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</si>
  <si>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</si>
  <si>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</si>
  <si>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</si>
  <si>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</si>
  <si>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</si>
  <si>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</si>
  <si>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</si>
  <si>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</si>
  <si>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</si>
  <si>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</si>
  <si>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</si>
  <si>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</si>
  <si>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</si>
  <si>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</si>
  <si>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</si>
  <si>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</si>
  <si>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</si>
  <si>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</si>
  <si>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</si>
  <si>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</si>
  <si>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</si>
  <si>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</si>
  <si>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</si>
  <si>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</si>
  <si>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</si>
  <si>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</si>
  <si>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</si>
  <si>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</si>
  <si>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</si>
  <si>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</si>
  <si>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</si>
  <si>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</si>
  <si>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</si>
  <si>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</si>
  <si>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</si>
  <si>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</si>
  <si>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</si>
  <si>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</si>
  <si>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</si>
  <si>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</si>
  <si>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</si>
  <si>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</si>
  <si>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</si>
  <si>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</si>
  <si>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</si>
  <si>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</si>
  <si>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</si>
  <si>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</si>
  <si>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</si>
  <si>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</si>
  <si>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</si>
  <si>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</si>
  <si>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</si>
  <si>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</si>
  <si>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</si>
  <si>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</si>
  <si>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</si>
  <si>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</si>
  <si>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</si>
  <si>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</si>
  <si>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</si>
  <si>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</si>
  <si>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</si>
  <si>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</si>
  <si>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</si>
  <si>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</si>
  <si>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</si>
  <si>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</si>
  <si>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</si>
  <si>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</si>
  <si>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</si>
  <si>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</si>
  <si>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</si>
  <si>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</si>
  <si>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</si>
  <si>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</si>
  <si>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</si>
  <si>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</si>
  <si>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</si>
  <si>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</si>
  <si>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</si>
  <si>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</si>
  <si>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</si>
  <si>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</si>
  <si>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</si>
  <si>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</si>
  <si>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</si>
  <si>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</si>
  <si>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</si>
  <si>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</si>
  <si>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</si>
  <si>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</si>
  <si>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</si>
  <si>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</si>
  <si>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</si>
  <si>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</si>
  <si>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</si>
  <si>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</si>
  <si>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</si>
  <si>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</si>
  <si>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</si>
  <si>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</si>
  <si>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</si>
  <si>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</si>
  <si>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</si>
  <si>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</si>
  <si>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</si>
  <si>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</si>
  <si>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</si>
  <si>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</si>
  <si>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</si>
  <si>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</si>
  <si>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</si>
  <si>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</si>
  <si>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</si>
  <si>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</si>
  <si>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</si>
  <si>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</si>
  <si>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</si>
  <si>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</si>
  <si>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</si>
  <si>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</si>
  <si>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</si>
  <si>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</si>
  <si>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</si>
  <si>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</si>
  <si>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</si>
  <si>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</si>
  <si>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</si>
  <si>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</si>
  <si>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</si>
  <si>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</si>
  <si>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</si>
  <si>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</si>
  <si>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</si>
  <si>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</si>
  <si>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</si>
  <si>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</si>
  <si>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</si>
  <si>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</si>
  <si>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</si>
  <si>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</si>
  <si>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</si>
  <si>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</si>
  <si>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</si>
  <si>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</si>
  <si>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</si>
  <si>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</si>
  <si>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</si>
  <si>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</si>
  <si>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</si>
  <si>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</si>
  <si>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</si>
  <si>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</si>
  <si>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</si>
  <si>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</si>
  <si>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</si>
  <si>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</si>
  <si>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</si>
  <si>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</si>
  <si>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</si>
  <si>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</si>
  <si>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</si>
  <si>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</si>
  <si>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</si>
  <si>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</si>
  <si>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</si>
  <si>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</si>
  <si>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</si>
  <si>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</si>
  <si>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</si>
  <si>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</si>
  <si>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</si>
  <si>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</si>
  <si>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</si>
  <si>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</si>
  <si>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</si>
  <si>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</si>
  <si>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</si>
  <si>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</si>
  <si>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</si>
  <si>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</si>
  <si>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</si>
  <si>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</si>
  <si>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</si>
  <si>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</si>
  <si>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</si>
  <si>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</si>
  <si>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</si>
  <si>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</si>
  <si>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</si>
  <si>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</si>
  <si>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</si>
  <si>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</si>
  <si>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</si>
  <si>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</si>
  <si>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</si>
  <si>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</si>
  <si>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</si>
  <si>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</si>
  <si>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</si>
  <si>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</si>
  <si>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</si>
  <si>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</si>
  <si>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</si>
  <si>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</si>
  <si>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</si>
  <si>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</si>
  <si>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</si>
  <si>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</si>
  <si>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</si>
  <si>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</si>
  <si>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</si>
  <si>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</si>
  <si>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</si>
  <si>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</si>
  <si>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</si>
  <si>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</si>
  <si>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</si>
  <si>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</si>
  <si>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</si>
  <si>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</si>
  <si>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</si>
  <si>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</si>
  <si>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</si>
  <si>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</si>
  <si>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</si>
  <si>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</si>
  <si>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</si>
  <si>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</si>
  <si>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</si>
  <si>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</si>
  <si>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</si>
  <si>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</si>
  <si>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</si>
  <si>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</si>
  <si>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</si>
  <si>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</si>
  <si>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</si>
  <si>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</si>
  <si>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</si>
  <si>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</si>
  <si>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</si>
  <si>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</si>
  <si>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</si>
  <si>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</si>
  <si>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</si>
  <si>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</si>
  <si>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</si>
  <si>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</si>
  <si>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</si>
  <si>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</si>
  <si>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</si>
  <si>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</si>
  <si>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</si>
  <si>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</si>
  <si>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</si>
  <si>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</si>
  <si>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</si>
  <si>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</si>
  <si>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</si>
  <si>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</si>
  <si>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</si>
  <si>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</si>
  <si>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</si>
  <si>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</si>
  <si>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</si>
  <si>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</si>
  <si>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</si>
  <si>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</si>
  <si>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</si>
  <si>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PROYECTO 50</t>
  </si>
  <si>
    <t>BIEN DE USO</t>
  </si>
  <si>
    <t>CONTABLE</t>
  </si>
  <si>
    <t>PROYECTO X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</si>
  <si>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</si>
  <si>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</si>
  <si>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</si>
  <si>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</si>
  <si>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</si>
  <si>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</si>
  <si>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</si>
  <si>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</si>
  <si>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</si>
  <si>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</si>
  <si>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</si>
  <si>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</si>
  <si>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</si>
  <si>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</si>
  <si>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</si>
  <si>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</si>
  <si>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</si>
  <si>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</si>
  <si>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</si>
  <si>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</si>
  <si>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</si>
  <si>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</si>
  <si>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</si>
  <si>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</si>
  <si>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</si>
  <si>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</si>
  <si>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</si>
  <si>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</si>
  <si>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</si>
  <si>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</si>
  <si>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</si>
  <si>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</si>
  <si>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</si>
  <si>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</si>
  <si>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</si>
  <si>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</si>
  <si>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</si>
  <si>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</si>
  <si>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</si>
  <si>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</si>
  <si>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</si>
  <si>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</si>
  <si>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</si>
  <si>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</si>
  <si>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</si>
  <si>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</si>
  <si>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</si>
  <si>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</si>
  <si>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</si>
  <si>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</si>
  <si>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</si>
  <si>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</si>
  <si>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</si>
  <si>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</si>
  <si>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</si>
  <si>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</si>
  <si>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</si>
  <si>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</si>
  <si>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</si>
  <si>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</si>
  <si>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</si>
  <si>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</si>
  <si>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</si>
  <si>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</si>
  <si>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</si>
  <si>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</si>
  <si>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</si>
  <si>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</si>
  <si>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</si>
  <si>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</si>
  <si>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</si>
  <si>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</si>
  <si>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</si>
  <si>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</si>
  <si>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</si>
  <si>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</si>
  <si>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Antonini, Nicolas Ezequiel</t>
  </si>
  <si>
    <t>Aranda, Marisa Isabel</t>
  </si>
  <si>
    <t>SERVICIOS
corte de pasto</t>
  </si>
  <si>
    <t>Berardi, Alberto Jose -</t>
  </si>
  <si>
    <t>Boortmalt Argentina  S.A.U</t>
  </si>
  <si>
    <t>MATERIA PRIMA
Recuperado seco</t>
  </si>
  <si>
    <t>Bunge Argentina S A</t>
  </si>
  <si>
    <t xml:space="preserve">MATERIA PRIMA
RESIDUO SUCATA GR </t>
  </si>
  <si>
    <t>Carrizo, Juan Mario</t>
  </si>
  <si>
    <t>Cina, Dario Ruben</t>
  </si>
  <si>
    <t>Comercial Uritorco S. R. L. (w)</t>
  </si>
  <si>
    <t>Construcciones Industriales Y Portuarias S.A.</t>
  </si>
  <si>
    <t xml:space="preserve">INVERSION
Planta de efluentes </t>
  </si>
  <si>
    <t>PROYECTO 4</t>
  </si>
  <si>
    <t>Dragubitzky, Jose Luis</t>
  </si>
  <si>
    <t>Empresa Provincial De La Energia De Santa Fe (W)</t>
  </si>
  <si>
    <t>Epp Y Mas S.A.</t>
  </si>
  <si>
    <t>Estudio De Profesionales Sa</t>
  </si>
  <si>
    <t>Exportdeniv Internacional Sa</t>
  </si>
  <si>
    <t>Forciniti, Maria Alejandra(W)</t>
  </si>
  <si>
    <t>Franklin Santiago Boglich Srl</t>
  </si>
  <si>
    <t>Gmc Valores Sociedad Anonima</t>
  </si>
  <si>
    <t>Goma Paz S.R.L.</t>
  </si>
  <si>
    <t>Gomeria Donatti S. R. L.</t>
  </si>
  <si>
    <t>Gonzalez, Delia</t>
  </si>
  <si>
    <t>Mastrangelo Productos Electricos Sa</t>
  </si>
  <si>
    <t>Mercado Pago</t>
  </si>
  <si>
    <t>Mil Propiedades Srl</t>
  </si>
  <si>
    <t>Mollard, Martin  Enrique</t>
  </si>
  <si>
    <t>Pascual Materiales S. R. L.</t>
  </si>
  <si>
    <t>Petrolera Del Sur S R L</t>
  </si>
  <si>
    <t>Picatto, Santiago</t>
  </si>
  <si>
    <t>INSUMOS
consumibles para laboratorio</t>
  </si>
  <si>
    <t>Richetti, Adrian Leonardo</t>
  </si>
  <si>
    <t>Russo, Gabriela</t>
  </si>
  <si>
    <t>Sancor Cooperativa De Seguros Limitada (C)</t>
  </si>
  <si>
    <t>Septima Region S A</t>
  </si>
  <si>
    <t>Strupeni, Federico Lisandro</t>
  </si>
  <si>
    <t>Telecom Argentina Sociedad Anonima</t>
  </si>
  <si>
    <t>Telmex Argentina Sa</t>
  </si>
  <si>
    <t>Tisone Emanuel (W)</t>
  </si>
  <si>
    <t>Trimerce Repuestos S. R. L.</t>
  </si>
  <si>
    <t>Zavalia Lagos, Marina</t>
  </si>
  <si>
    <t>BERNIS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</si>
  <si>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</si>
  <si>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</si>
  <si>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</si>
  <si>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</si>
  <si>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</si>
  <si>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</si>
  <si>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</si>
  <si>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</si>
  <si>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</si>
  <si>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</si>
  <si>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</si>
  <si>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</si>
  <si>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</si>
  <si>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</si>
  <si>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</si>
  <si>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EDUARDO SEMINARA -  DENIS LUQUE</t>
  </si>
  <si>
    <t>BORRA A</t>
  </si>
  <si>
    <t>FA-C 00001-00000691</t>
  </si>
  <si>
    <t>CONSUMIBLE
PRODUCTO
Secadores de piso de goma 3 cajas x 12 unidades</t>
  </si>
  <si>
    <t>FA-C 00001-00000690</t>
  </si>
  <si>
    <t>CONSUMIBLE
PRODUCTO
Palo de secador de 1,5mts  x 10 u</t>
  </si>
  <si>
    <t>FA-C 00001-00000689</t>
  </si>
  <si>
    <t>CONSUMIBLE
PRODUCTO
Bolsas de residuo 15 u 45x60 y 15 u de 60x90</t>
  </si>
  <si>
    <t>FA-C 00001-00000688</t>
  </si>
  <si>
    <t xml:space="preserve">SERVICIOS
Servicio de limpieza Febrero 2026
Feriado 2 x 2 operarios 
</t>
  </si>
  <si>
    <t>FA-C 00001-00000687</t>
  </si>
  <si>
    <t xml:space="preserve">SERVICIOS
Servicio de limpieza Febrero  2026
</t>
  </si>
  <si>
    <t>FA-A 00003-00021811</t>
  </si>
  <si>
    <t>SERVICIOS
Sistema contable</t>
  </si>
  <si>
    <t>FA-C 00002-00000302</t>
  </si>
  <si>
    <t>HIGIENE Y SEGURIDAD
Servicio de higiene y seguridad em el trabajo s/resol srt 905/15.
Servicio de asesor técnico ambiental en el marco de decreto maycc 153/25
mes 2/2026</t>
  </si>
  <si>
    <t>Ambrogi, Raul</t>
  </si>
  <si>
    <t>FA-A 00009-00000417</t>
  </si>
  <si>
    <t xml:space="preserve">REPARACIONES
Pedido de repuestos para el Massey </t>
  </si>
  <si>
    <t>FA-C 00001-00000034</t>
  </si>
  <si>
    <t>SERVICIOS
Aire porteria</t>
  </si>
  <si>
    <t>FA-C 00001-00000032</t>
  </si>
  <si>
    <t xml:space="preserve">SERVICIOS
MANTENIMIENTO PREVENTIVO
Servicio de refrigeración . 
Limpieza de rodillo y bandeja de desagüe en aire </t>
  </si>
  <si>
    <t>FA-C 00001-00000030</t>
  </si>
  <si>
    <t xml:space="preserve">SERVICIOS
MANTENIMIENTO PREVENTIVO
Servicio de refrigeración reparación de aire acondicionado </t>
  </si>
  <si>
    <t>FA-C 00005-00000260</t>
  </si>
  <si>
    <t xml:space="preserve">SERVICIOS
corte de pasto
30-03 </t>
  </si>
  <si>
    <t>FA-C 00005-00000258</t>
  </si>
  <si>
    <t>SERVICIOS
corte de pasto 
24/03</t>
  </si>
  <si>
    <t>FA-C 00005-00000256</t>
  </si>
  <si>
    <t xml:space="preserve">SERVICIOS
corte de pasto
16 de marzo </t>
  </si>
  <si>
    <t>FA-C 00005-00000255</t>
  </si>
  <si>
    <t>SERVICIOS
corte de pasto 10/03</t>
  </si>
  <si>
    <t>FA-C 00005-00000254</t>
  </si>
  <si>
    <t>Barcia, Silvana</t>
  </si>
  <si>
    <t>FA-A 00002-00010050</t>
  </si>
  <si>
    <t>SERVICIOS
Aguas de efluentes . conductividad / dbo/dqo /ssee</t>
  </si>
  <si>
    <t>FA-C 00005-00000221</t>
  </si>
  <si>
    <t>SERVICIOS
Abono mensual</t>
  </si>
  <si>
    <t>FA-A 00005-00001995</t>
  </si>
  <si>
    <t>FA-A 02619-00306777</t>
  </si>
  <si>
    <t>FA-A 02619-00306776</t>
  </si>
  <si>
    <t>FA-C 00001-00000209</t>
  </si>
  <si>
    <t>REPARACIONES
Centrifuga 2hp 380v</t>
  </si>
  <si>
    <t>FA-A 00002-00000013</t>
  </si>
  <si>
    <t>INVERSION
Perforación de muestreo 
Arreglo de caño superior de perforación</t>
  </si>
  <si>
    <t>FA-A 00001-00009286</t>
  </si>
  <si>
    <t>FA-A 00001-00008936</t>
  </si>
  <si>
    <t>MANTENIMIENTO PREVENTIVO
SILCOX ROJO 300 G, CARTUCHO,LUBRICANTE MULTIUSO, SOGA TRENZADA</t>
  </si>
  <si>
    <t>FA-A 00001-00009009</t>
  </si>
  <si>
    <t>FA-A 00001-00008937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</si>
  <si>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</si>
  <si>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FA-A 00003-00001298</t>
  </si>
  <si>
    <t>FA-A 00003-00001295</t>
  </si>
  <si>
    <t>INVERSION
Planta de efluentes Actualizacion</t>
  </si>
  <si>
    <t>Covaleda, Maximiliano Luis</t>
  </si>
  <si>
    <t>FA-C 00001-00000358</t>
  </si>
  <si>
    <t xml:space="preserve">REPARACIONES
configuración de sitio web
</t>
  </si>
  <si>
    <t>FA-C 00010-00000107</t>
  </si>
  <si>
    <t>HABILITACIONES Y CERT
gestión sistema de sustentabilidad Febrero 2026</t>
  </si>
  <si>
    <t>Electromecanica Dick Costantino S.A.</t>
  </si>
  <si>
    <t>FA-A 00004-00023210</t>
  </si>
  <si>
    <t>INVERSION
Colocación de radares tanques
ítem 1</t>
  </si>
  <si>
    <t>PROYECTO N°</t>
  </si>
  <si>
    <t>FA-A 00069-00039909</t>
  </si>
  <si>
    <t xml:space="preserve">ENERGIA
Luz </t>
  </si>
  <si>
    <t>FA-A 00006-00019518</t>
  </si>
  <si>
    <t xml:space="preserve">HIGIENE Y SEGURIDAD
Mamelucos - botín se seguridad- anteojo </t>
  </si>
  <si>
    <t>FA-A 00002-00001547</t>
  </si>
  <si>
    <t xml:space="preserve">HONORARIOS
Estudio contable
Servicios comunales </t>
  </si>
  <si>
    <t>FA-A 00002-00001546</t>
  </si>
  <si>
    <t xml:space="preserve">HONORARIOS
Estudio contable
</t>
  </si>
  <si>
    <t>Exolgan Sociedad Anonima</t>
  </si>
  <si>
    <t>FA-A 00046-00107625</t>
  </si>
  <si>
    <t xml:space="preserve">SERVICIOS
Exportación </t>
  </si>
  <si>
    <t>FA-A 00043-00069664</t>
  </si>
  <si>
    <t>FA-A 00043-00069627</t>
  </si>
  <si>
    <t>FA-A 00043-00069440</t>
  </si>
  <si>
    <t>FA-A 00002-00000626</t>
  </si>
  <si>
    <t>SERVICIOS
Almacenaje cargas generales 2/26</t>
  </si>
  <si>
    <t>Expreso Brio S R L</t>
  </si>
  <si>
    <t>FA-A 00018-00300212</t>
  </si>
  <si>
    <t xml:space="preserve">SERVICIOS
Logística de soga de tensil </t>
  </si>
  <si>
    <t>Fm Company S. R. L.</t>
  </si>
  <si>
    <t>FA-A 00001-00001639</t>
  </si>
  <si>
    <t>HIGIENE Y SEGURIDAD
recarga matafuego 1kg abc</t>
  </si>
  <si>
    <t>Fondo Cooperacion Tecnica Y Financiera Ley 25.363</t>
  </si>
  <si>
    <t>FA-C 00101-00154638</t>
  </si>
  <si>
    <t xml:space="preserve">IMPUESTOS
SSedronar </t>
  </si>
  <si>
    <t>FA-C 00002-00000822</t>
  </si>
  <si>
    <t>SERVICIOS
Soporte tecnico</t>
  </si>
  <si>
    <t>FA-A 00009-00044589</t>
  </si>
  <si>
    <t xml:space="preserve">MANTENIMIENTO PREVENTIVO
Aceite motor plus -50
Komatzu y Manitub </t>
  </si>
  <si>
    <t>Fundacion Sistema B Argentina Para Promover Una Economia Sustentable</t>
  </si>
  <si>
    <t>FA-C 00004-00003161</t>
  </si>
  <si>
    <t xml:space="preserve">HABILITACIONES Y CERT
Capacitación y concientización </t>
  </si>
  <si>
    <t>OCOM/2026/0183</t>
  </si>
  <si>
    <t xml:space="preserve">INVERSION
exim </t>
  </si>
  <si>
    <t>FA-A 00005-00092866</t>
  </si>
  <si>
    <t xml:space="preserve">REPOSICION
correas b65 para las bombas de vacío de los camiones chupadores. 
</t>
  </si>
  <si>
    <t>FA-A 00005-00092591</t>
  </si>
  <si>
    <t>REPOSICION
Mangueras para reactores</t>
  </si>
  <si>
    <t>FA-A 00003-00025186</t>
  </si>
  <si>
    <t>REPARACIONES
parche camión ac482si</t>
  </si>
  <si>
    <t>FA-A 00003-00025096</t>
  </si>
  <si>
    <t>FA-C 00001-00000015</t>
  </si>
  <si>
    <t>SERVICIOS
Servicio de limpieza 
Febrero 2026</t>
  </si>
  <si>
    <t>H.S.E. Ingenieria  S R L</t>
  </si>
  <si>
    <t>FA-A 00003-00029654</t>
  </si>
  <si>
    <t>SERVICIOS
Evaluacion impacto odorifico</t>
  </si>
  <si>
    <t>MEDIO AMBIENTE</t>
  </si>
  <si>
    <t>Hidalgo, Ruben Dario</t>
  </si>
  <si>
    <t>FA-A 00003-00000130</t>
  </si>
  <si>
    <t xml:space="preserve">SERVICIOS
Trabajo realizado en campo con pala </t>
  </si>
  <si>
    <t>FA-A 00003-00000128</t>
  </si>
  <si>
    <t xml:space="preserve">SERVICIOS
movimiento de suelo </t>
  </si>
  <si>
    <t>Jukic, Federico Jose</t>
  </si>
  <si>
    <t>RE-A 00002-00000249</t>
  </si>
  <si>
    <t xml:space="preserve">HONORARIOS
Legal </t>
  </si>
  <si>
    <t>Maini, Moira</t>
  </si>
  <si>
    <t>FA-A 00002-00002153</t>
  </si>
  <si>
    <t xml:space="preserve">SERVICIOS
Escribana
Honorarios y acta de comprobación y anulada </t>
  </si>
  <si>
    <t>Manufacturas Plasticas Tensil Sa</t>
  </si>
  <si>
    <t>FA-A 00006-00006642</t>
  </si>
  <si>
    <t>REPOSICION
soga poli revestida</t>
  </si>
  <si>
    <t>Marotta, Claudio Mauricio</t>
  </si>
  <si>
    <t>FA-A 00002-00000437</t>
  </si>
  <si>
    <t xml:space="preserve">LOGISTICA
19/03
Entrega de Are </t>
  </si>
  <si>
    <t>FA-A 00015-00069850</t>
  </si>
  <si>
    <t xml:space="preserve">REPOSICION
Bulón 
Toma embutir
Ficha macho 
ficha hembra 
bandeja perforada </t>
  </si>
  <si>
    <t>FA-A 00017-00051360</t>
  </si>
  <si>
    <t xml:space="preserve">REPOSICION
Jabalina cobre 5/8 3mts c7tomacable </t>
  </si>
  <si>
    <t>FA-A 00015-00069836</t>
  </si>
  <si>
    <t>REPOSICION
guarda motor + 6 fusibles</t>
  </si>
  <si>
    <t>OCOM/2026/0240</t>
  </si>
  <si>
    <t>INSUMOS
Frascos para laboratorio</t>
  </si>
  <si>
    <t>OCOM/2026/0209</t>
  </si>
  <si>
    <t xml:space="preserve">SERVICIOS
Para boleta se senasa </t>
  </si>
  <si>
    <t>FA-A 00001-00000743</t>
  </si>
  <si>
    <t>SERVICIOS
Alquiler 
Sauce viejo 
Baradero
Coronda
Timbues</t>
  </si>
  <si>
    <t>FA-A 00004-00011678</t>
  </si>
  <si>
    <t>HIGIENE Y SEGURIDAD
Guantes Rojos</t>
  </si>
  <si>
    <t>Multinautica Rosario Srl</t>
  </si>
  <si>
    <t>FA-A 00004-00001694</t>
  </si>
  <si>
    <t>INVERSION
bomba para regador intendencia</t>
  </si>
  <si>
    <t>Nation Limited S.A.</t>
  </si>
  <si>
    <t>FA-A 00001-00000285</t>
  </si>
  <si>
    <t>INVERSION
Geomembrana Proy #6</t>
  </si>
  <si>
    <t>FA-A 00001-00000284</t>
  </si>
  <si>
    <t>INVERSION
Geomembrana proy #6</t>
  </si>
  <si>
    <t>Neviera, Gustavo Jose</t>
  </si>
  <si>
    <t>FA-C 00002-00001232</t>
  </si>
  <si>
    <t xml:space="preserve">HONORARIOS
Estudio contable 
Servicio impositivo </t>
  </si>
  <si>
    <t>Oxitodo S. A.</t>
  </si>
  <si>
    <t>FA-A 00010-00186708</t>
  </si>
  <si>
    <t xml:space="preserve">REPOSICION
Electrodos conarco </t>
  </si>
  <si>
    <t>FA-A 00010-00186685</t>
  </si>
  <si>
    <t xml:space="preserve">MANTENIMIENTO PREVENTIVO
Electrodos </t>
  </si>
  <si>
    <t>FA-A 00001-00000487</t>
  </si>
  <si>
    <t xml:space="preserve">REPOSICION
Materiales 20 ml de albañal.
Retirar lo roto y hacer albañal </t>
  </si>
  <si>
    <t>FA-A 00002-00006752</t>
  </si>
  <si>
    <t>COMERCIAL
Hidráulico 68 tower oil x 20</t>
  </si>
  <si>
    <t>FA-A 00002-00004744</t>
  </si>
  <si>
    <t xml:space="preserve">INSUMOS
Acetona </t>
  </si>
  <si>
    <t>FA-A 00002-00004699</t>
  </si>
  <si>
    <t xml:space="preserve">INSUMOS
Acido sulfúrico </t>
  </si>
  <si>
    <t>FA-A 00002-00004679</t>
  </si>
  <si>
    <t xml:space="preserve">INSUMOS
Alcohol puro al 96%
Laboratorio </t>
  </si>
  <si>
    <t>FA-A 00002-00004669</t>
  </si>
  <si>
    <t>Pierucci, Marcelo Nello</t>
  </si>
  <si>
    <t>FA-A 00004-00006613</t>
  </si>
  <si>
    <t xml:space="preserve">REPARACIONES
Reparaciones desde el mes  08 al12 </t>
  </si>
  <si>
    <t>Quiroz, Maria Ines</t>
  </si>
  <si>
    <t>FA-C 00002-00000036</t>
  </si>
  <si>
    <t xml:space="preserve">INVERSION
Servicios varios , Mantenimiento y Ampliación </t>
  </si>
  <si>
    <t>Rial, Jose Angel</t>
  </si>
  <si>
    <t>FA-A 00003-00012847</t>
  </si>
  <si>
    <t xml:space="preserve">REPARACIONES
mano de obra y bomba - Mercedes 1620
                                                          </t>
  </si>
  <si>
    <t>FA-A 00005-00003719</t>
  </si>
  <si>
    <t xml:space="preserve">INVERSION
3 ángulos 1 1/2 x 1/8".
Materiales para realizar soporte y ménsula para el montaje de bandejas y cableados del sector de bachas. </t>
  </si>
  <si>
    <t>Rodados Integrales S A</t>
  </si>
  <si>
    <t>FA-A 00003-00045180</t>
  </si>
  <si>
    <t xml:space="preserve">REPARACIONES
Desperfecto de la viscosa . 
Camión Ford 
Rolof </t>
  </si>
  <si>
    <t>FA-A 00003-00001596</t>
  </si>
  <si>
    <t>INSUMOS
tubo de gas 45kg</t>
  </si>
  <si>
    <t>FA-A 00003-00001590</t>
  </si>
  <si>
    <t>OCOM/2026/0238</t>
  </si>
  <si>
    <t>SERVICIOS
seguro mes Marzo 2026</t>
  </si>
  <si>
    <t>Sauli, Julian</t>
  </si>
  <si>
    <t>FA-A 00001-00005358</t>
  </si>
  <si>
    <t>FA-A 00002-00005365</t>
  </si>
  <si>
    <t xml:space="preserve">SERVICIOS
Disposición final de residuos industriales no peligrosos -PERIODO Febrero </t>
  </si>
  <si>
    <t>Silenzi, Cristian Emmanuel</t>
  </si>
  <si>
    <t>FA-A 00002-00001243</t>
  </si>
  <si>
    <t xml:space="preserve">REPARACIONES
Bomba Hidráulica de dirección
trw nueva . limpieza de circuito y colocación de filtro retorno mano de obra y materiales. 
 Mitsubishi- Matías Pérez </t>
  </si>
  <si>
    <t>FA-A 00002-00001240</t>
  </si>
  <si>
    <t xml:space="preserve">REPARACIONES
Cremallera hidráulica nueva mano de obra sacar y colocar .
Entremos dirección
Mitsubishi lbn962-Chata Matías Pérez Intendencia  </t>
  </si>
  <si>
    <t>FA-A 00008-00000131</t>
  </si>
  <si>
    <t xml:space="preserve">REPARACIONES
Cámara de exportación </t>
  </si>
  <si>
    <t>FA-A 00008-00000129</t>
  </si>
  <si>
    <t xml:space="preserve">SERVICIOS
Servicio de mantenimiento de instalaciones </t>
  </si>
  <si>
    <t>FA-A 00008-00000097</t>
  </si>
  <si>
    <t xml:space="preserve">SERVICIOS
Servicio de monitoreo básico 
Ex campo serraico </t>
  </si>
  <si>
    <t>FA-A 00008-00000094</t>
  </si>
  <si>
    <t xml:space="preserve">SERVICIOS
Servicio de monitoreo básico 
Administración </t>
  </si>
  <si>
    <t>FA-A 06364-09382912</t>
  </si>
  <si>
    <t xml:space="preserve">SERVICIOS
Telefonía móvil </t>
  </si>
  <si>
    <t>FA-A 00070-00348134</t>
  </si>
  <si>
    <t xml:space="preserve">SERVICIOS
Internet </t>
  </si>
  <si>
    <t>Tio Tom Sociedad Anonima</t>
  </si>
  <si>
    <t>FA-A 00040-00192327</t>
  </si>
  <si>
    <t xml:space="preserve">CONSUMIBLE
Pedido de librería </t>
  </si>
  <si>
    <t>FA-A 00040-00192252</t>
  </si>
  <si>
    <t>FA-A 00003-00000932</t>
  </si>
  <si>
    <t>REPOSICION
100 remitos R, x triplicado del nª 0003-10201 al 10400</t>
  </si>
  <si>
    <t>FA-A 00001-00007668</t>
  </si>
  <si>
    <t xml:space="preserve">REPARACIONES
Bomba dirección hidraulica
M.1620
</t>
  </si>
  <si>
    <t>FA-C 00002-00000086</t>
  </si>
  <si>
    <t>HONORARIOS
Servicios profesionales 
Tomas Bollini Febrero 26</t>
  </si>
  <si>
    <t>BOJAGRO</t>
  </si>
  <si>
    <t>EMSADE</t>
  </si>
  <si>
    <t># LEGAJO</t>
  </si>
  <si>
    <t>LEG.</t>
  </si>
  <si>
    <t>CUIL</t>
  </si>
  <si>
    <t xml:space="preserve"> PRODUCCION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</si>
  <si>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</si>
  <si>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</si>
  <si>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</si>
  <si>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</si>
  <si>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</si>
  <si>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</si>
  <si>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</si>
  <si>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</si>
  <si>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</si>
  <si>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</si>
  <si>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ANDRES CULOTA</t>
  </si>
  <si>
    <t>FABIANA MARISEL ZACARIA</t>
  </si>
  <si>
    <t>ANDREA ANALI DI PAOLO</t>
  </si>
  <si>
    <t>PELUZZA CLAUDIA IRMA</t>
  </si>
  <si>
    <t>CUETTO DANIELA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</si>
  <si>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</si>
  <si>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</si>
  <si>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</si>
  <si>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</si>
  <si>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</si>
  <si>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</si>
  <si>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DISP FINAL LIQUIDOS+EXPO</t>
  </si>
  <si>
    <t>BELTRAMO ANDRES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</si>
  <si>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</si>
  <si>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</si>
  <si>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</si>
  <si>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</si>
  <si>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</si>
  <si>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</si>
  <si>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</si>
  <si>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CARLOS LUCIANO MONTENEGRO</t>
  </si>
  <si>
    <t>FRANCO BRUNO AGUSTIN</t>
  </si>
  <si>
    <t>AYRTON RODRIGUEZ</t>
  </si>
  <si>
    <t>CARDOZO JOAQUIN RAUL</t>
  </si>
  <si>
    <t>SANTIAGO JESUS MANSILLA</t>
  </si>
  <si>
    <t>VALENTIN DE AVELENDA</t>
  </si>
  <si>
    <t>ESTEBAN JOEL GONZALEZ</t>
  </si>
  <si>
    <t>COMPOST Y FERTILIZANTES + DISP FINAL SOLIDOS</t>
  </si>
  <si>
    <t>DAMIAN MORENO</t>
  </si>
  <si>
    <t>JOSE RAMON MAIDANA</t>
  </si>
  <si>
    <t>MATIAS ROMAN PEREZ</t>
  </si>
  <si>
    <t>MONTENEGRO GUSTAVO DANIEL</t>
  </si>
  <si>
    <t>GUSTAVO GASTON BUSTAMANTE</t>
  </si>
  <si>
    <t>EZEQUIEL ORLANDO MORENO</t>
  </si>
  <si>
    <t>JOSE LUIS PETERS CORZO</t>
  </si>
  <si>
    <t>LOPEZ CAMARGO BERLITZ BEATRIZ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</si>
  <si>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</si>
  <si>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</si>
  <si>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</si>
  <si>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</si>
  <si>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</si>
  <si>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</si>
  <si>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</si>
  <si>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</si>
  <si>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</si>
  <si>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MANEIRO LISANDRO NATANAEL</t>
  </si>
  <si>
    <t>MATIAS LEONEL VIZCARRA</t>
  </si>
  <si>
    <t>SEBASTIAN ERNESTO BAEZ</t>
  </si>
  <si>
    <t>NFU + DISPOSICION FINAL DE R. SOLIDOS</t>
  </si>
  <si>
    <t>MARTINEZ FRANCO ALBERTO JOSE</t>
  </si>
  <si>
    <t>MANUEL ALBERTO SANTA CRUZ</t>
  </si>
  <si>
    <t>PABLO EMMANUEL DIAZ</t>
  </si>
  <si>
    <t>RAMON ROQUE NAVARRO</t>
  </si>
  <si>
    <t>GERMAN RODRIGO NIZ</t>
  </si>
  <si>
    <t>CESAR IGNACIO PEREZ</t>
  </si>
  <si>
    <t>CARLOS ANDRES MANSILLA</t>
  </si>
  <si>
    <t>HECTOR DIONICIO PRIETO</t>
  </si>
  <si>
    <t>JUAN PABLO MORENO</t>
  </si>
  <si>
    <t>ENZO MORENO</t>
  </si>
  <si>
    <t>PILETAS + BACHAS</t>
  </si>
  <si>
    <t>MIGUEL ANGEL PORCU</t>
  </si>
  <si>
    <t xml:space="preserve">PILETAS + BACHAS 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</si>
  <si>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</si>
  <si>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</si>
  <si>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</si>
  <si>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</si>
  <si>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</si>
  <si>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</si>
  <si>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</si>
  <si>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</si>
  <si>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</si>
  <si>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</si>
  <si>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</si>
  <si>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</si>
  <si>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</si>
  <si>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</si>
  <si>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</si>
  <si>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</si>
  <si>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LAZARO MARTIN CABRERA</t>
  </si>
  <si>
    <t>ALEJO NAHUEL MARTINEZ</t>
  </si>
  <si>
    <t>HORACIO RODRIGUEZ</t>
  </si>
  <si>
    <t>AXEL MARCOS AREVALO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</si>
  <si>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</si>
  <si>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</si>
  <si>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</si>
  <si>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</si>
  <si>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</si>
  <si>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</si>
  <si>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</si>
  <si>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</si>
  <si>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-4738755,84</t>
  </si>
  <si>
    <t>-34485</t>
  </si>
  <si>
    <t>-29192968,809</t>
  </si>
  <si>
    <t>-4074324,7702</t>
  </si>
  <si>
    <t>-1472000</t>
  </si>
  <si>
    <t>-11011000</t>
  </si>
  <si>
    <t>-215250</t>
  </si>
  <si>
    <t>-3444000</t>
  </si>
  <si>
    <t>-235750</t>
  </si>
  <si>
    <t>-5645419,84</t>
  </si>
  <si>
    <t>-87306126,84</t>
  </si>
  <si>
    <t>-128496823,2</t>
  </si>
  <si>
    <t>-2081068633,35</t>
  </si>
  <si>
    <t>-47687159</t>
  </si>
  <si>
    <t>-89426820</t>
  </si>
  <si>
    <t>-45305016</t>
  </si>
  <si>
    <t>-79981130</t>
  </si>
  <si>
    <t>-80532152,4</t>
  </si>
  <si>
    <t>-7557266,5</t>
  </si>
  <si>
    <t>-41270898,375</t>
  </si>
  <si>
    <t>-418000</t>
  </si>
  <si>
    <t>-2904</t>
  </si>
  <si>
    <t>-22211089,9</t>
  </si>
  <si>
    <t>-78573</t>
  </si>
  <si>
    <t>-18000</t>
  </si>
  <si>
    <t>-27000</t>
  </si>
  <si>
    <t>-372727</t>
  </si>
  <si>
    <t>-2950000</t>
  </si>
  <si>
    <t>-2281258,98</t>
  </si>
  <si>
    <t>-545622</t>
  </si>
  <si>
    <t>-1128930</t>
  </si>
  <si>
    <t>-450000</t>
  </si>
  <si>
    <t>-50000</t>
  </si>
  <si>
    <t>-250000</t>
  </si>
  <si>
    <t>-720000</t>
  </si>
  <si>
    <t>-242000</t>
  </si>
  <si>
    <t>-670000</t>
  </si>
  <si>
    <t>-844344,78</t>
  </si>
  <si>
    <t>-12780,72</t>
  </si>
  <si>
    <t>-17947,42</t>
  </si>
  <si>
    <t>-160000</t>
  </si>
  <si>
    <t>-562650</t>
  </si>
  <si>
    <t>-681156,86</t>
  </si>
  <si>
    <t>-229395,28</t>
  </si>
  <si>
    <t>-871775,04</t>
  </si>
  <si>
    <t>-56608,59</t>
  </si>
  <si>
    <t>-54208000</t>
  </si>
  <si>
    <t>-50700270,31</t>
  </si>
  <si>
    <t>-200000</t>
  </si>
  <si>
    <t>-1435000</t>
  </si>
  <si>
    <t>-23215002,95</t>
  </si>
  <si>
    <t>-27731945,81</t>
  </si>
  <si>
    <t>-391301,3</t>
  </si>
  <si>
    <t>-895400</t>
  </si>
  <si>
    <t>-227200</t>
  </si>
  <si>
    <t>-566000</t>
  </si>
  <si>
    <t>-568000</t>
  </si>
  <si>
    <t>-3012576,34</t>
  </si>
  <si>
    <t>-21845,58</t>
  </si>
  <si>
    <t>-260400,07</t>
  </si>
  <si>
    <t>-74000</t>
  </si>
  <si>
    <t>-646500</t>
  </si>
  <si>
    <t>-648318</t>
  </si>
  <si>
    <t>-1445000</t>
  </si>
  <si>
    <t>-31500000</t>
  </si>
  <si>
    <t>-75391,47</t>
  </si>
  <si>
    <t>-526345,32</t>
  </si>
  <si>
    <t>-22000</t>
  </si>
  <si>
    <t>-76000</t>
  </si>
  <si>
    <t>-2153800</t>
  </si>
  <si>
    <t>-14157000</t>
  </si>
  <si>
    <t>-6388800</t>
  </si>
  <si>
    <t>-816750</t>
  </si>
  <si>
    <t>-600000</t>
  </si>
  <si>
    <t>-436906,8</t>
  </si>
  <si>
    <t>-753830</t>
  </si>
  <si>
    <t>-192576,67</t>
  </si>
  <si>
    <t>-30203,61</t>
  </si>
  <si>
    <t>-193202,12</t>
  </si>
  <si>
    <t>-40000</t>
  </si>
  <si>
    <t>-2541000</t>
  </si>
  <si>
    <t>-1208811,78</t>
  </si>
  <si>
    <t>-1050045,01</t>
  </si>
  <si>
    <t>-38586537</t>
  </si>
  <si>
    <t>-500000</t>
  </si>
  <si>
    <t>-406520,14</t>
  </si>
  <si>
    <t>-47280,36</t>
  </si>
  <si>
    <t>-172708,31</t>
  </si>
  <si>
    <t>-489799,99</t>
  </si>
  <si>
    <t>-148785,23</t>
  </si>
  <si>
    <t>-50858,72</t>
  </si>
  <si>
    <t>-295627,2</t>
  </si>
  <si>
    <t>-1366791,18</t>
  </si>
  <si>
    <t>-1417000,01</t>
  </si>
  <si>
    <t>-13172300</t>
  </si>
  <si>
    <t>-582739,99</t>
  </si>
  <si>
    <t>-81014,27</t>
  </si>
  <si>
    <t>-700845,12</t>
  </si>
  <si>
    <t>-127075</t>
  </si>
  <si>
    <t>-196690</t>
  </si>
  <si>
    <t>-298579,06</t>
  </si>
  <si>
    <t>-269999,4</t>
  </si>
  <si>
    <t>-385070,4</t>
  </si>
  <si>
    <t>-1401180</t>
  </si>
  <si>
    <t>-783466,9</t>
  </si>
  <si>
    <t>-338800</t>
  </si>
  <si>
    <t>-49874,43</t>
  </si>
  <si>
    <t>-907182,26</t>
  </si>
  <si>
    <t>-926025,46</t>
  </si>
  <si>
    <t>-3547,99</t>
  </si>
  <si>
    <t>-254845,92</t>
  </si>
  <si>
    <t>-50820</t>
  </si>
  <si>
    <t>-266200</t>
  </si>
  <si>
    <t>-2850000</t>
  </si>
  <si>
    <t>-1338535,2</t>
  </si>
  <si>
    <t>-5039229,71</t>
  </si>
  <si>
    <t>-32811,49</t>
  </si>
  <si>
    <t>-674169,95</t>
  </si>
  <si>
    <t>-166429,71</t>
  </si>
  <si>
    <t>-274451,49</t>
  </si>
  <si>
    <t>-853146,27</t>
  </si>
  <si>
    <t>-6866469,6836</t>
  </si>
  <si>
    <t>MIGUEL ANGEL MONZON</t>
  </si>
  <si>
    <t>(blank)</t>
  </si>
  <si>
    <t>GENERAL</t>
  </si>
  <si>
    <t>-6630,4348</t>
  </si>
  <si>
    <t>-813389,7595</t>
  </si>
  <si>
    <t>-1022000,9986</t>
  </si>
  <si>
    <t>-815631,3884</t>
  </si>
  <si>
    <t>-826212,7679</t>
  </si>
  <si>
    <t>-1098479,3891</t>
  </si>
  <si>
    <t>-3357574,6753</t>
  </si>
  <si>
    <t>-1404307,017</t>
  </si>
  <si>
    <t>-827089,7725</t>
  </si>
  <si>
    <t>DISPOSICIÓN FINAL RESIDUOS LIQUIDOS + EXPORTACION</t>
  </si>
  <si>
    <t>-939543,4613</t>
  </si>
  <si>
    <t>-1080740,6139</t>
  </si>
  <si>
    <t>-1099914,4891</t>
  </si>
  <si>
    <t>-908276,3986</t>
  </si>
  <si>
    <t>-888429,5629</t>
  </si>
  <si>
    <t>-829607,9094</t>
  </si>
  <si>
    <t>-4823227,7193</t>
  </si>
  <si>
    <t>-593054,8197</t>
  </si>
  <si>
    <t>-2640353,7095</t>
  </si>
  <si>
    <t>-959900,2257</t>
  </si>
  <si>
    <t>-1073056,2715</t>
  </si>
  <si>
    <t>-446505,4348</t>
  </si>
  <si>
    <t>-1268210,8999</t>
  </si>
  <si>
    <t>-858001,4186</t>
  </si>
  <si>
    <t>-1303056,6799</t>
  </si>
  <si>
    <t>-2485063,7573</t>
  </si>
  <si>
    <t>-928418,4842</t>
  </si>
  <si>
    <t>-955828,6697</t>
  </si>
  <si>
    <t>-858612,7062</t>
  </si>
  <si>
    <t>-1286619,4735</t>
  </si>
  <si>
    <t>-885658,492</t>
  </si>
  <si>
    <t>-800838,8463</t>
  </si>
  <si>
    <t>-1128307,6697</t>
  </si>
  <si>
    <t>-996409,6384</t>
  </si>
  <si>
    <t>-877797,3765</t>
  </si>
  <si>
    <t>-1089034,3058</t>
  </si>
  <si>
    <t>-1006372,2335</t>
  </si>
  <si>
    <t>-1093875,0084</t>
  </si>
  <si>
    <t>-1324135,6494</t>
  </si>
  <si>
    <t>-1082821,1726</t>
  </si>
  <si>
    <t>-894944,5679</t>
  </si>
  <si>
    <t>-875549,353</t>
  </si>
  <si>
    <t>-1289287,595</t>
  </si>
  <si>
    <t>-829161,7455</t>
  </si>
  <si>
    <t>-1012297,5444</t>
  </si>
  <si>
    <t>-923683,1102</t>
  </si>
  <si>
    <t>-991075,4889</t>
  </si>
  <si>
    <t>COMPOST &amp; FERTILIZANTES + DISPOSICION FINAL DE R. SOLIDOS</t>
  </si>
  <si>
    <t>-892762,2152</t>
  </si>
  <si>
    <t>-847764,8429</t>
  </si>
  <si>
    <t>-986404,3517</t>
  </si>
  <si>
    <t>-565149,2848</t>
  </si>
  <si>
    <t>-1570631,831</t>
  </si>
  <si>
    <t>-993291,0862</t>
  </si>
  <si>
    <t>-412518,6748</t>
  </si>
  <si>
    <t>-846677,4414</t>
  </si>
  <si>
    <t>-935084,5896</t>
  </si>
  <si>
    <t>-1080319,8245</t>
  </si>
  <si>
    <t>-917721,2811</t>
  </si>
  <si>
    <t>-923204,3552</t>
  </si>
  <si>
    <t>-801923,7975</t>
  </si>
  <si>
    <t>-945255,6756</t>
  </si>
  <si>
    <t>-833074,6746</t>
  </si>
  <si>
    <t>-1128948,2514</t>
  </si>
  <si>
    <t>-739779,6821</t>
  </si>
  <si>
    <t>-846304,0635</t>
  </si>
  <si>
    <t>-1155262,9219</t>
  </si>
  <si>
    <t>-853564,92</t>
  </si>
  <si>
    <t>-871867,9375</t>
  </si>
  <si>
    <t>-5428026,118</t>
  </si>
  <si>
    <t>-2499379,2574</t>
  </si>
  <si>
    <t>-4693346,0139</t>
  </si>
  <si>
    <t>-2064817,7889</t>
  </si>
  <si>
    <t>-827362,8971</t>
  </si>
  <si>
    <t>-798562,3861</t>
  </si>
  <si>
    <t>-409297,3439</t>
  </si>
  <si>
    <t>-846149,0521</t>
  </si>
  <si>
    <t>-792665,1473</t>
  </si>
  <si>
    <t>-861733,0068</t>
  </si>
  <si>
    <t>-998596,9981</t>
  </si>
  <si>
    <t>-839892,7325</t>
  </si>
  <si>
    <t>-1094441,7349</t>
  </si>
  <si>
    <t>-831799,3127</t>
  </si>
  <si>
    <t>-1768620,1683</t>
  </si>
  <si>
    <t>-1111149,2026</t>
  </si>
  <si>
    <t>-874663,8979</t>
  </si>
  <si>
    <t>-868719,7462</t>
  </si>
  <si>
    <t>-893215,8764</t>
  </si>
  <si>
    <t>00</t>
  </si>
  <si>
    <t>RUBRO MC</t>
  </si>
  <si>
    <t/>
  </si>
  <si>
    <t>monto_final</t>
  </si>
  <si>
    <t>diferencia</t>
  </si>
  <si>
    <t>OPEX DIRECTO</t>
  </si>
  <si>
    <t>OPEX INDIRECTO</t>
  </si>
  <si>
    <t>IMPUESTOS DIRECTOS</t>
  </si>
  <si>
    <t>IMPUESTOS INDIRECTOS</t>
  </si>
  <si>
    <t>IMPUESTOS TOTALES DEL SECTOR</t>
  </si>
  <si>
    <t>CAPEX DIRECTO</t>
  </si>
  <si>
    <t>CAPEX INDIRECTO</t>
  </si>
  <si>
    <t>CAPEX TOTAL DEL SECTOR</t>
  </si>
  <si>
    <t>RESULTADO 1 (EBIT 1)</t>
  </si>
  <si>
    <t>&gt;=0</t>
  </si>
  <si>
    <t>RESULTADO 2 (EBIT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</si>
</sst>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164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164" fontId="10" fillId="17" borderId="17" xfId="3" applyFont="1" applyFill="1" applyBorder="1"/>
    <xf numFmtId="174" fontId="0" fillId="0" borderId="0" xfId="0" applyNumberFormat="1"/>
    <xf numFmtId="168" fontId="0" fillId="0" borderId="0" xfId="0" applyNumberFormat="1"/>
    <xf numFmtId="0" fontId="4" fillId="17" borderId="0" xfId="0" applyFont="1" applyFill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168" fontId="0" fillId="0" borderId="25" xfId="0" applyNumberFormat="1" applyBorder="1"/>
    <xf numFmtId="166" fontId="0" fillId="0" borderId="2" xfId="1" applyNumberFormat="1" applyFont="1" applyBorder="1"/>
    <xf numFmtId="14" fontId="0" fillId="2" borderId="0" xfId="0" applyNumberFormat="1" applyFill="1"/>
    <xf numFmtId="166" fontId="0" fillId="2" borderId="0" xfId="1" applyNumberFormat="1" applyFont="1" applyFill="1"/>
    <xf numFmtId="167" fontId="10" fillId="2" borderId="0" xfId="1" applyNumberFormat="1" applyFont="1" applyFill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8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7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8" borderId="26" xfId="0" applyFont="1" applyFill="1" applyBorder="1"/>
    <xf numFmtId="0" fontId="5" fillId="0" borderId="0" xfId="0" applyFont="1" applyBorder="1"/>
    <xf numFmtId="0" fontId="0" fillId="7" borderId="26" xfId="0" applyFont="1" applyFill="1" applyBorder="1"/>
    <xf numFmtId="0" fontId="3" fillId="20" borderId="27" xfId="0" applyFont="1" applyFill="1" applyBorder="1"/>
    <xf numFmtId="0" fontId="0" fillId="7" borderId="28" xfId="0" applyFont="1" applyFill="1" applyBorder="1"/>
    <xf numFmtId="0" fontId="7" fillId="0" borderId="29" xfId="0" applyFont="1" applyBorder="1"/>
    <xf numFmtId="168" fontId="5" fillId="0" borderId="30" xfId="1" applyNumberFormat="1" applyFont="1" applyBorder="1"/>
    <xf numFmtId="9" fontId="5" fillId="0" borderId="31" xfId="2" applyFont="1" applyBorder="1" applyAlignment="1">
      <alignment horizontal="right"/>
    </xf>
    <xf numFmtId="168" fontId="5" fillId="0" borderId="32" xfId="1" applyNumberFormat="1" applyFont="1" applyBorder="1"/>
    <xf numFmtId="0" fontId="5" fillId="0" borderId="31" xfId="0" applyFont="1" applyBorder="1" applyAlignment="1">
      <alignment horizontal="center"/>
    </xf>
    <xf numFmtId="168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8" fontId="7" fillId="0" borderId="33" xfId="1" applyNumberFormat="1" applyFont="1" applyBorder="1"/>
    <xf numFmtId="168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0" fillId="0" borderId="0" xfId="0" applyNumberFormat="1"/>
    <xf numFmtId="0" fontId="7" fillId="0" borderId="22" xfId="0" applyFont="1" applyBorder="1" applyAlignment="1">
      <alignment horizontal="center"/>
    </xf>
    <xf numFmtId="0" fontId="11" fillId="2" borderId="0" xfId="0" applyFont="1" applyFill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28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74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ichStyles" Target="richData/richStyles.xml"/><Relationship Id="rId50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Structure" Target="richData/rdsupportingpropertybagstructure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dArray" Target="richData/rdarray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56250003" createdVersion="8" refreshedVersion="8" minRefreshableVersion="3" recordCount="998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3-01T00:00:00" maxDate="2026-04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27900"/>
    </cacheField>
    <cacheField name="PRECIO" numFmtId="0">
      <sharedItems containsString="0" containsBlank="1" containsNumber="1" minValue="0" maxValue="45000"/>
    </cacheField>
    <cacheField name="MONEDA" numFmtId="0">
      <sharedItems containsBlank="1"/>
    </cacheField>
    <cacheField name="SUBTOTAL" numFmtId="0">
      <sharedItems containsString="0" containsBlank="1" containsNumber="1" minValue="0" maxValue="30124834.739999998"/>
    </cacheField>
    <cacheField name="T.C" numFmtId="0">
      <sharedItems containsString="0" containsBlank="1" containsNumber="1" containsInteger="1" minValue="1" maxValue="1429"/>
    </cacheField>
    <cacheField name="IVA" numFmtId="0">
      <sharedItems containsString="0" containsBlank="1" containsNumber="1" minValue="0" maxValue="0.21"/>
    </cacheField>
    <cacheField name="TOTAL" numFmtId="167">
      <sharedItems containsString="0" containsBlank="1" containsNumber="1" minValue="0" maxValue="2633973955.1999998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61805553" createdVersion="8" refreshedVersion="8" minRefreshableVersion="3" recordCount="1247" xr:uid="{EB03F7F1-5B1C-4D88-B524-61A0F39038C7}">
  <cacheSource type="worksheet">
    <worksheetSource name="gastos_final_vista"/>
  </cacheSource>
  <cacheFields count="18">
    <cacheField name="FECHA" numFmtId="22">
      <sharedItems containsSemiMixedTypes="0" containsNonDate="0" containsDate="1" containsString="0" minDate="2026-03-01T00:00:00" maxDate="2026-04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44800000"/>
    </cacheField>
    <cacheField name="CANTIDAD_DESG." numFmtId="0">
      <sharedItems containsString="0" containsBlank="1" containsNumber="1" minValue="1" maxValue="147110"/>
    </cacheField>
    <cacheField name="UM" numFmtId="0">
      <sharedItems/>
    </cacheField>
    <cacheField name="MONTO_FINAL" numFmtId="167">
      <sharedItems containsSemiMixedTypes="0" containsString="0" containsNumber="1" minValue="1.4423999999999999" maxValue="2081068633.3499999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INVERSION"/>
        <s v="LOGISTICA"/>
        <s v="SERVICIOS"/>
        <s v="PERSONAL"/>
        <s v="IMPUESTOS"/>
        <s v="HABILITACIONES Y CERT"/>
        <s v="REPARACIONES"/>
        <s v="HIGIENE Y SEGURIDAD"/>
        <s v="REPOSICION"/>
        <s v="MANTENIMIENTO PREVENTIVO"/>
        <s v="COMERCIAL"/>
        <s v="CONSUMIBLE"/>
        <s v="HONORARIOS" u="1"/>
      </sharedItems>
    </cacheField>
    <cacheField name="SECTOR POR CCO" numFmtId="0">
      <sharedItems count="9">
        <s v="EXPORTACION"/>
        <s v="BACHAS"/>
        <s v="REACTORE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monto_total_ampliado" numFmtId="0">
      <sharedItems containsSemiMixedTypes="0" containsString="0" containsNumber="1" minValue="3547.9900000000002" maxValue="2081068633.3499999"/>
    </cacheField>
    <cacheField name="dif" numFmtId="0">
      <sharedItems containsSemiMixedTypes="0" containsString="0" containsNumber="1" minValue="-63899988.274999999" maxValue="10222466.943689998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121.640168055557" createdVersion="8" refreshedVersion="8" minRefreshableVersion="3" recordCount="1500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3-01T00:00:00" maxDate="2026-04-01T00:00:00"/>
    </cacheField>
    <cacheField name="Nombre de la empresa a mostrar en la factura" numFmtId="0">
      <sharedItems containsBlank="1"/>
    </cacheField>
    <cacheField name="Número" numFmtId="0">
      <sharedItems containsBlank="1"/>
    </cacheField>
    <cacheField name="Total con signo" numFmtId="168">
      <sharedItems containsString="0" containsBlank="1" containsNumber="1" minValue="-2081068633.3499999" maxValue="-2904"/>
    </cacheField>
    <cacheField name="Líneas de factura/Etiqueta" numFmtId="0">
      <sharedItems containsBlank="1"/>
    </cacheField>
    <cacheField name="Líneas de factura/Cantidad" numFmtId="0">
      <sharedItems containsBlank="1" containsMixedTypes="1" containsNumber="1" minValue="1" maxValue="147110"/>
    </cacheField>
    <cacheField name="Líneas de factura/Precio unitario" numFmtId="168">
      <sharedItems containsString="0" containsBlank="1" containsNumber="1" minValue="0.1" maxValue="44800000"/>
    </cacheField>
    <cacheField name="Líneas de factura/Unidad de medida" numFmtId="0">
      <sharedItems containsBlank="1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m/>
        <s v="DEUDA" u="1"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6">
      <sharedItems containsString="0" containsBlank="1" containsNumber="1" minValue="-2081068633.3499999" maxValue="-2904"/>
    </cacheField>
    <cacheField name="CANTIDAD_APERTURADO" numFmtId="0">
      <sharedItems containsBlank="1" containsMixedTypes="1" containsNumber="1" minValue="0.7" maxValue="14711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8">
      <sharedItems containsSemiMixedTypes="0" containsString="0" containsNumber="1" minValue="0" maxValue="2081068633.3499999"/>
    </cacheField>
    <cacheField name="id_sector" numFmtId="0">
      <sharedItems containsSemiMixedTypes="0" containsString="0" containsNumber="1" containsInteger="1" minValue="0" maxValue="10"/>
    </cacheField>
    <cacheField name="id_rubro_opex" numFmtId="0">
      <sharedItems containsMixedTypes="1" containsNumber="1" containsInteger="1" minValue="0" maxValue="14"/>
    </cacheField>
    <cacheField name="sector_final" numFmtId="0">
      <sharedItems count="11">
        <s v="EXPORTACION"/>
        <s v="REACTORES"/>
        <s v="BACHAS"/>
        <s v="DISP. FINAL RESIDUOS LÍQUIDOS"/>
        <s v="DISP. FINAL RESIDUOS SÓLIDOS"/>
        <s v="NFU"/>
        <s v="PILETAS"/>
        <s v="CEREAL &amp; POLVILLO"/>
        <s v="COMPOST &amp; FERTILIZANTES"/>
        <s v="TIERRAS FILTRANTES"/>
        <s v="GENERAL"/>
      </sharedItems>
    </cacheField>
    <cacheField name="rubro_final" numFmtId="0">
      <sharedItems containsMixedTypes="1" containsNumber="1" containsInteger="1" minValue="0" maxValue="0"/>
    </cacheField>
    <cacheField name="monto_total_ampliado" numFmtId="0">
      <sharedItems containsSemiMixedTypes="0" containsString="0" containsNumber="1" minValue="0" maxValue="2081068633.3499999"/>
    </cacheField>
    <cacheField name="dif" numFmtId="168">
      <sharedItems containsSemiMixedTypes="0" containsString="0" containsNumber="1" minValue="-63899988.274999999" maxValue="10222466.943689998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d v="2026-03-31T00:00:00"/>
    <n v="2"/>
    <s v="TRATAMIENTO DE RESIDUOS LIQUIDOS"/>
    <x v="0"/>
    <s v="AG - A"/>
    <s v="WORMS 1"/>
    <s v="PRODUCCION"/>
    <s v="TN"/>
    <n v="5"/>
    <n v="850"/>
    <s v="USD"/>
    <n v="4250"/>
    <n v="1429"/>
    <n v="0"/>
    <n v="6073250"/>
    <m/>
    <s v="ingresos_produccion"/>
    <x v="0"/>
  </r>
  <r>
    <d v="2026-03-31T00:00:00"/>
    <n v="2"/>
    <s v="TRATAMIENTO DE RESIDUOS LIQUIDOS"/>
    <x v="0"/>
    <s v="AG - C"/>
    <s v="WORMS 1"/>
    <s v="PRODUCCION"/>
    <s v="TN"/>
    <n v="76.680000000000007"/>
    <n v="750"/>
    <s v="USD"/>
    <n v="57510.000000000007"/>
    <n v="1429"/>
    <n v="0"/>
    <n v="82181790.000000015"/>
    <m/>
    <s v="ingresos_produccion"/>
    <x v="0"/>
  </r>
  <r>
    <d v="2026-03-31T00:00:00"/>
    <n v="2"/>
    <s v="TRATAMIENTO DE RESIDUOS LIQUIDOS"/>
    <x v="0"/>
    <s v="SEBO 2 DA -C"/>
    <s v="WORMS 1"/>
    <s v="PRODUCCION"/>
    <s v="TN"/>
    <n v="0"/>
    <m/>
    <s v="USD"/>
    <n v="0"/>
    <n v="1429"/>
    <n v="0"/>
    <n v="0"/>
    <m/>
    <s v="ingresos_produccion"/>
    <x v="0"/>
  </r>
  <r>
    <d v="2026-03-31T00:00:00"/>
    <n v="2"/>
    <s v="TRATAMIENTO DE RESIDUOS LIQUIDOS"/>
    <x v="0"/>
    <s v="BORRA A "/>
    <s v="WORMS 2"/>
    <s v="FASON DE BORRAS DE TERCEROS"/>
    <s v="TN"/>
    <n v="19.38"/>
    <n v="40"/>
    <s v="USD"/>
    <n v="775.2"/>
    <n v="1429"/>
    <n v="0"/>
    <n v="1107760.7999999998"/>
    <m/>
    <s v="ingresos_produccion"/>
    <x v="0"/>
  </r>
  <r>
    <d v="2026-03-31T00:00:00"/>
    <n v="2"/>
    <s v="TRATAMIENTO DE RESIDUOS LIQUIDOS"/>
    <x v="0"/>
    <s v="AG-D"/>
    <s v="WORMS 2"/>
    <s v="FASON DE BORRAS DE TERCEROS"/>
    <s v="TN"/>
    <n v="79.319999999999993"/>
    <n v="40"/>
    <s v="USD"/>
    <n v="3172.7999999999997"/>
    <n v="1429"/>
    <n v="0"/>
    <n v="4533931.1999999993"/>
    <m/>
    <s v="ingresos_produccion"/>
    <x v="0"/>
  </r>
  <r>
    <d v="2026-03-31T00:00:00"/>
    <n v="2"/>
    <s v="TRATAMIENTO DE RESIDUOS LIQUIDOS"/>
    <x v="0"/>
    <s v="FONDO DE TK "/>
    <s v="WORMS 2"/>
    <s v="FASON DE BORRAS DE TERCEROS"/>
    <s v="TN"/>
    <n v="7.84"/>
    <n v="40"/>
    <s v="USD"/>
    <n v="156.80000000000001"/>
    <n v="1429"/>
    <n v="0"/>
    <n v="224067.20000000001"/>
    <m/>
    <s v="ingresos_produccion"/>
    <x v="0"/>
  </r>
  <r>
    <d v="2026-03-31T00:00:00"/>
    <n v="2"/>
    <s v="TRATAMIENTO DE RESIDUOS LIQUIDOS"/>
    <x v="0"/>
    <s v="BORRA -AN"/>
    <s v="WORMS 2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FE (SG)"/>
    <s v="WORMS 2"/>
    <s v="DESGOMADO"/>
    <s v="TN"/>
    <n v="202.48"/>
    <n v="40"/>
    <s v="USD"/>
    <n v="8099.2"/>
    <n v="1429"/>
    <n v="0"/>
    <n v="11573756.800000001"/>
    <m/>
    <s v="ingresos_produccion"/>
    <x v="0"/>
  </r>
  <r>
    <d v="2026-03-31T00:00:00"/>
    <n v="2"/>
    <s v="TRATAMIENTO DE RESIDUOS LIQUIDOS"/>
    <x v="0"/>
    <s v="AFE (P) "/>
    <s v="WORMS 2"/>
    <s v="DESGOMADO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G (PES)"/>
    <s v="WORMS 1"/>
    <s v="PRODUCCION"/>
    <s v="TN"/>
    <n v="0"/>
    <n v="7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( PES)"/>
    <s v="D ABIAD"/>
    <s v="FASON DE BORRAS DE TERCEROS"/>
    <s v="TN"/>
    <n v="0"/>
    <n v="110"/>
    <s v="USD"/>
    <n v="0"/>
    <n v="1429"/>
    <n v="0"/>
    <n v="0"/>
    <m/>
    <s v="ingresos_produccion"/>
    <x v="0"/>
  </r>
  <r>
    <d v="2026-03-31T00:00:00"/>
    <n v="2"/>
    <s v="TRATAMIENTO DE RESIDUOS LIQUIDOS"/>
    <x v="0"/>
    <s v="GLICERINA -FE"/>
    <s v="WORMS 1"/>
    <s v="PRODUCCION"/>
    <s v="TN"/>
    <n v="0"/>
    <n v="400"/>
    <s v="USD"/>
    <n v="0"/>
    <n v="1429"/>
    <n v="0"/>
    <n v="0"/>
    <m/>
    <s v="ingresos_produccion"/>
    <x v="0"/>
  </r>
  <r>
    <d v="2026-03-31T00:00:00"/>
    <n v="2"/>
    <s v="TRATAMIENTO DE RESIDUOS LIQUIDOS"/>
    <x v="0"/>
    <s v="AG - D"/>
    <s v="WORMS 1"/>
    <s v="PRODUCCION"/>
    <s v="TN"/>
    <n v="0"/>
    <n v="50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 A "/>
    <s v="MILO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-AN"/>
    <s v="MILO"/>
    <s v="FASON DE BORRAS DE TERCEROS"/>
    <s v="TN"/>
    <n v="110.74"/>
    <n v="60"/>
    <s v="USD"/>
    <n v="6644.4"/>
    <n v="1429"/>
    <n v="0"/>
    <n v="9494847.5999999996"/>
    <m/>
    <s v="ingresos_produccion"/>
    <x v="0"/>
  </r>
  <r>
    <d v="2026-03-01T00:00:00"/>
    <n v="2"/>
    <s v="RECEPCION DE RESIDUOS SOLIDOS"/>
    <x v="1"/>
    <s v="BARRIDO"/>
    <s v="ALVAREZ DANIEL FABIAN"/>
    <s v="BARRIDO"/>
    <s v="TN"/>
    <n v="724.06"/>
    <n v="21350"/>
    <s v="ARS"/>
    <n v="15458680.999999998"/>
    <n v="1"/>
    <n v="0"/>
    <n v="15458680.999999998"/>
    <m/>
    <s v="ingresos_ingresos"/>
    <x v="1"/>
  </r>
  <r>
    <d v="2026-03-01T00:00:00"/>
    <n v="2"/>
    <s v="RECEPCION DE RESIDUOS SOLIDOS"/>
    <x v="1"/>
    <s v="BARRIDO"/>
    <s v="BATISTELLI"/>
    <s v="BARRIDO"/>
    <s v="TN"/>
    <n v="25.84"/>
    <n v="30000"/>
    <s v="ARS"/>
    <n v="775200"/>
    <n v="1"/>
    <n v="0"/>
    <n v="775200"/>
    <m/>
    <s v="ingresos_ingresos"/>
    <x v="1"/>
  </r>
  <r>
    <d v="2026-03-01T00:00:00"/>
    <n v="1"/>
    <s v="RECEPCION DE RESIDUOS SOLIDOS"/>
    <x v="1"/>
    <s v="BARRIDO"/>
    <s v="RIANI AGRO"/>
    <s v="BARRIDO"/>
    <s v="TN"/>
    <n v="226.26"/>
    <n v="25000"/>
    <s v="ARS"/>
    <n v="5656500"/>
    <n v="1"/>
    <n v="0.21"/>
    <n v="6844365"/>
    <m/>
    <s v="ingresos_ingresos"/>
    <x v="1"/>
  </r>
  <r>
    <d v="2026-03-01T00:00:00"/>
    <n v="2"/>
    <s v="RECEPCION DE RESIDUOS SOLIDOS"/>
    <x v="1"/>
    <s v="BARRIDO"/>
    <s v="VANELLI"/>
    <s v="BARRIDO"/>
    <s v="TN"/>
    <n v="47.32"/>
    <n v="45000"/>
    <s v="ARS"/>
    <n v="2129400"/>
    <n v="1"/>
    <n v="0"/>
    <n v="2129400"/>
    <m/>
    <s v="ingresos_ingresos"/>
    <x v="1"/>
  </r>
  <r>
    <d v="2026-03-01T00:00:00"/>
    <n v="1"/>
    <s v="RECEPCION DE RESIDUOS LIQUIDOS"/>
    <x v="2"/>
    <s v="CERTIFICADO DISP FINAL LIQUIDOS"/>
    <s v="BIO NOGOYA S.A."/>
    <s v="EFLUENTES LIQUIDOS"/>
    <s v="TN"/>
    <n v="172.86"/>
    <n v="9500"/>
    <s v="ARS"/>
    <n v="172.86"/>
    <n v="1"/>
    <n v="0.21"/>
    <n v="209.16059999999999"/>
    <m/>
    <s v="ingresos_ingresos"/>
    <x v="2"/>
  </r>
  <r>
    <d v="2026-03-01T00:00:00"/>
    <n v="1"/>
    <s v="RECEPCION DE RESIDUOS LIQUIDOS"/>
    <x v="2"/>
    <s v="CERTIFICADO DISP FINAL LIQUIDOS"/>
    <s v="BOJAGRO"/>
    <s v="SALES"/>
    <s v="TN"/>
    <n v="128.22"/>
    <n v="70"/>
    <s v="USD"/>
    <n v="12825846.6"/>
    <n v="1429"/>
    <n v="0.21"/>
    <n v="15519274.386"/>
    <m/>
    <s v="ingresos_ingresos"/>
    <x v="2"/>
  </r>
  <r>
    <d v="2026-03-01T00:00:00"/>
    <n v="1"/>
    <s v="RECEPCION DE RESIDUOS LIQUIDOS"/>
    <x v="2"/>
    <s v="CERTIFICADO DISP FINAL LIQUIDOS"/>
    <s v="BUNGE ARGENTINA S A - SAN JERONIMO SUD"/>
    <s v="EFLUENTES LIQUIDOS"/>
    <s v="TN"/>
    <n v="21.75"/>
    <n v="5.58"/>
    <s v="USD"/>
    <n v="173430.58499999999"/>
    <n v="1429"/>
    <n v="0.21"/>
    <n v="209851.00784999999"/>
    <m/>
    <s v="ingresos_ingresos"/>
    <x v="2"/>
  </r>
  <r>
    <d v="2026-03-01T00:00:00"/>
    <n v="1"/>
    <s v="RECEPCION DE RESIDUOS LIQUIDOS"/>
    <x v="2"/>
    <s v="CERTIFICADO DISP FINAL LIQUIDOS"/>
    <s v="CAVALLO OMAR RENE"/>
    <s v="EFLUENTES LIQUIDOS"/>
    <s v="TN"/>
    <n v="9.6199999999999992"/>
    <n v="15000"/>
    <s v="ARS"/>
    <n v="144300"/>
    <n v="1"/>
    <n v="0.21"/>
    <n v="174603"/>
    <m/>
    <s v="ingresos_ingresos"/>
    <x v="2"/>
  </r>
  <r>
    <d v="2026-03-01T00:00:00"/>
    <n v="1"/>
    <s v="RECEPCION DE RESIDUOS LIQUIDOS"/>
    <x v="2"/>
    <s v="CERTIFICADO DISP FINAL LIQUIDOS"/>
    <s v="CASINO DE ROSARIO"/>
    <s v="EFLUENTES LIQUIDOS"/>
    <s v="TN"/>
    <n v="18.62"/>
    <n v="22000"/>
    <s v="ARS"/>
    <n v="409640"/>
    <n v="1"/>
    <n v="0.21"/>
    <n v="495664.4"/>
    <m/>
    <s v="ingresos_ingresos"/>
    <x v="2"/>
  </r>
  <r>
    <d v="2026-03-01T00:00:00"/>
    <n v="2"/>
    <s v="RECEPCION DE RESIDUOS LIQUIDOS"/>
    <x v="2"/>
    <s v="CERTIFICADO DISP FINAL LIQUIDOS"/>
    <s v="CREMER - CRONOS"/>
    <s v="EFLUENTES LIQUIDOS"/>
    <s v="TN"/>
    <n v="895.9"/>
    <n v="7"/>
    <s v="USD"/>
    <n v="8961687.7000000011"/>
    <n v="1429"/>
    <n v="0"/>
    <n v="8961687.7000000011"/>
    <m/>
    <s v="ingresos_ingresos"/>
    <x v="2"/>
  </r>
  <r>
    <d v="2026-03-01T00:00:00"/>
    <n v="1"/>
    <s v="RECEPCION DE RESIDUOS LIQUIDOS"/>
    <x v="2"/>
    <s v="CERTIFICADO DISP FINAL LIQUIDOS"/>
    <s v="CRONOS"/>
    <s v="EFLUENTES LIQUIDOS"/>
    <s v="TN"/>
    <n v="3011.58"/>
    <n v="7"/>
    <s v="USD"/>
    <n v="30124834.739999998"/>
    <n v="1429"/>
    <n v="0.21"/>
    <n v="36451050.035400003"/>
    <m/>
    <s v="ingresos_ingresos"/>
    <x v="2"/>
  </r>
  <r>
    <d v="2026-03-01T00:00:00"/>
    <n v="2"/>
    <s v="RECEPCION DE RESIDUOS LIQUIDOS"/>
    <x v="2"/>
    <s v="CERTIFICADO DISP FINAL LIQUIDOS"/>
    <s v="DESIDERIO ZERIAL"/>
    <s v="EFLUENTES LIQUIDOS"/>
    <s v="TN"/>
    <n v="54.88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DUPORT S.R.L."/>
    <s v="EFLUENTES LIQUIDOS"/>
    <s v="TN"/>
    <n v="1061.82"/>
    <n v="12000"/>
    <s v="ARS"/>
    <n v="12741840"/>
    <n v="1"/>
    <n v="0.21"/>
    <n v="15417626.4"/>
    <m/>
    <s v="ingresos_ingresos"/>
    <x v="2"/>
  </r>
  <r>
    <d v="2026-03-01T00:00:00"/>
    <n v="1"/>
    <s v="RECEPCION DE RESIDUOS LIQUIDOS"/>
    <x v="2"/>
    <s v="CERTIFICADO DISP FINAL LIQUIDOS"/>
    <s v="ERA S.A."/>
    <s v="EFLUENTES LIQUIDOS"/>
    <s v="TN"/>
    <n v="263.27999999999997"/>
    <n v="7.5"/>
    <s v="USD"/>
    <n v="2821703.4"/>
    <n v="1429"/>
    <n v="0.21"/>
    <n v="3414261.1140000001"/>
    <m/>
    <s v="ingresos_ingresos"/>
    <x v="2"/>
  </r>
  <r>
    <d v="2026-03-01T00:00:00"/>
    <n v="1"/>
    <s v="RECEPCION DE RESIDUOS LIQUIDOS"/>
    <x v="2"/>
    <s v="CERTIFICADO DISP FINAL LIQUIDOS"/>
    <s v="GEO S.R.L."/>
    <s v="EFLUENTES LIQUIDOS"/>
    <s v="TN"/>
    <n v="127.04"/>
    <n v="7.5"/>
    <s v="USD"/>
    <n v="1361551.2000000002"/>
    <n v="1429"/>
    <n v="0.21"/>
    <n v="1647476.9520000005"/>
    <m/>
    <s v="ingresos_ingresos"/>
    <x v="2"/>
  </r>
  <r>
    <d v="2026-03-01T00:00:00"/>
    <n v="1"/>
    <s v="RECEPCION DE RESIDUOS LIQUIDOS"/>
    <x v="2"/>
    <s v="CERTIFICADO DISP FINAL LIQUIDOS"/>
    <s v="GLARDON ANIBAL MAURICIO"/>
    <s v="EFLUENTES LIQUIDOS"/>
    <s v="TN"/>
    <n v="173.28"/>
    <n v="9500"/>
    <s v="ARS"/>
    <n v="1646160"/>
    <n v="1"/>
    <n v="0.21"/>
    <n v="1991853.6"/>
    <m/>
    <s v="ingresos_ingresos"/>
    <x v="2"/>
  </r>
  <r>
    <d v="2026-03-01T00:00:00"/>
    <n v="1"/>
    <s v="RECEPCION DE RESIDUOS LIQUIDOS"/>
    <x v="2"/>
    <s v="CERTIFICADO DISP FINAL LIQUIDOS"/>
    <s v="GLYCOPHARMA S.A."/>
    <s v="EFLUENTES LIQUIDOS"/>
    <s v="TN"/>
    <n v="179.94"/>
    <n v="9500"/>
    <s v="ARS"/>
    <n v="1709430"/>
    <n v="1"/>
    <n v="0.21"/>
    <n v="2068410.3"/>
    <m/>
    <s v="ingresos_ingresos"/>
    <x v="2"/>
  </r>
  <r>
    <d v="2026-03-01T00:00:00"/>
    <n v="1"/>
    <s v="RECEPCION DE RESIDUOS LIQUIDOS"/>
    <x v="2"/>
    <s v="CERTIFICADO DISP FINAL LIQUIDOS"/>
    <s v="INAGRO S.R.L."/>
    <s v="EFLUENTES LIQUIDOS"/>
    <s v="TN"/>
    <n v="1267.19"/>
    <n v="6"/>
    <s v="USD"/>
    <n v="10864887.060000001"/>
    <n v="1429"/>
    <n v="0.21"/>
    <n v="13146513.342599999"/>
    <m/>
    <s v="ingresos_ingresos"/>
    <x v="2"/>
  </r>
  <r>
    <d v="2026-03-01T00:00:00"/>
    <n v="1"/>
    <s v="RECEPCION DE RESIDUOS LIQUIDOS"/>
    <x v="2"/>
    <s v="CERTIFICADO DISP FINAL LIQUIDOS"/>
    <s v="SANTA FE ACEITES S.R.L."/>
    <s v="EFLUENTES LIQUIDOS"/>
    <s v="TN"/>
    <n v="2752.52"/>
    <n v="9500"/>
    <s v="ARS"/>
    <n v="26148940"/>
    <n v="1"/>
    <n v="0.21"/>
    <n v="31640217.399999999"/>
    <m/>
    <s v="ingresos_ingresos"/>
    <x v="2"/>
  </r>
  <r>
    <d v="2026-03-01T00:00:00"/>
    <n v="1"/>
    <s v="RECEPCION DE RESIDUOS LIQUIDOS"/>
    <x v="2"/>
    <s v="CERTIFICADO DISP FINAL LIQUIDOS"/>
    <s v="SODIR"/>
    <s v="EFLUENTES LIQUIDOS"/>
    <s v="TN"/>
    <n v="62.24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UNILEVER DE ARGENTINA S.A."/>
    <s v="EFLUENTES LIQUIDOS"/>
    <s v="TN"/>
    <n v="112.1"/>
    <n v="12000"/>
    <s v="ARS"/>
    <n v="1345200"/>
    <n v="1"/>
    <n v="0.21"/>
    <n v="1627692"/>
    <m/>
    <s v="ingresos_ingresos"/>
    <x v="2"/>
  </r>
  <r>
    <d v="2026-03-01T00:00:00"/>
    <n v="1"/>
    <s v="RECEPCION DE RESIDUOS LIQUIDOS"/>
    <x v="2"/>
    <s v="CERTIFICADO DISP FINAL LIQUIDOS"/>
    <s v="VICENTÍN S.A.I.C."/>
    <s v="EFLUENTES LIQUIDOS"/>
    <s v="TN"/>
    <n v="202.86"/>
    <n v="11905"/>
    <s v="ARS"/>
    <n v="2415048.3000000003"/>
    <n v="1"/>
    <n v="0.21"/>
    <n v="2922208.4430000004"/>
    <m/>
    <s v="ingresos_ingresos"/>
    <x v="2"/>
  </r>
  <r>
    <d v="2026-03-01T00:00:00"/>
    <n v="1"/>
    <s v="RECEPCION DE RESIDUOS LIQUIDOS"/>
    <x v="2"/>
    <s v="CERTIFICADO DISP FINAL LIQUIDOS"/>
    <s v="ZYX S. R. L."/>
    <s v="EFLUENTES LIQUIDOS"/>
    <s v="TN"/>
    <n v="145.66"/>
    <n v="7.5"/>
    <s v="USD"/>
    <n v="1561111.05"/>
    <n v="1429"/>
    <n v="0.21"/>
    <n v="1888944.3705"/>
    <m/>
    <s v="ingresos_ingresos"/>
    <x v="2"/>
  </r>
  <r>
    <d v="2026-03-01T00:00:00"/>
    <n v="1"/>
    <s v="RECEPCION DE RESIDUOS LIQUIDOS"/>
    <x v="2"/>
    <s v="CERTIFICADO DISP FINAL LIQUIDOS"/>
    <s v="CONGELADOS DEL SUR"/>
    <s v="EFLUENTES LIQUIDOS"/>
    <s v="TN"/>
    <n v="19.32"/>
    <n v="8750"/>
    <s v="ARS"/>
    <n v="169050"/>
    <n v="1"/>
    <n v="0.21"/>
    <n v="204550.5"/>
    <m/>
    <s v="ingresos_ingresos"/>
    <x v="2"/>
  </r>
  <r>
    <d v="2026-03-01T00:00:00"/>
    <n v="1"/>
    <s v="RECEPCION DE RESIDUOS LIQUIDOS"/>
    <x v="2"/>
    <s v="CERTIFICADO DISP FINAL LIQUIDOS"/>
    <s v="DH-SH S.R.L."/>
    <s v="EFLUENTES LIQUIDOS"/>
    <s v="TN"/>
    <n v="948.29"/>
    <n v="9500"/>
    <s v="ARS"/>
    <n v="9008755"/>
    <n v="1"/>
    <n v="0.21"/>
    <n v="10900593.550000001"/>
    <m/>
    <s v="ingresos_ingresos"/>
    <x v="2"/>
  </r>
  <r>
    <d v="2026-03-01T00:00:00"/>
    <n v="1"/>
    <s v="RECEPCION DE RESIDUOS LIQUIDOS"/>
    <x v="2"/>
    <s v="CERTIFICADO DISP FINAL LIQUIDOS"/>
    <s v="LDC ARGENTINA S.A. - LAGOS"/>
    <s v="EFLUENTES LIQUIDOS"/>
    <s v="TN"/>
    <n v="171.04"/>
    <n v="5.8"/>
    <s v="USD"/>
    <n v="1417613.7279999999"/>
    <n v="1429"/>
    <n v="0.21"/>
    <n v="1715312.6108799998"/>
    <m/>
    <s v="ingresos_ingresos"/>
    <x v="2"/>
  </r>
  <r>
    <d v="2026-03-01T00:00:00"/>
    <n v="1"/>
    <s v="RECEPCION DE RESIDUOS LIQUIDOS"/>
    <x v="2"/>
    <s v="CERTIFICADO DISP FINAL LIQUIDOS"/>
    <s v="MOLINO CAÑUELAS - BAIGORRIA"/>
    <s v="EFLUENTES LIQUIDOS"/>
    <s v="TN"/>
    <n v="49.76"/>
    <n v="10850"/>
    <s v="ARS"/>
    <n v="539896"/>
    <n v="1"/>
    <n v="0.21"/>
    <n v="653274.16"/>
    <m/>
    <s v="ingresos_ingresos"/>
    <x v="2"/>
  </r>
  <r>
    <d v="2026-03-01T00:00:00"/>
    <n v="1"/>
    <s v="RECEPCION DE RESIDUOS LIQUIDOS"/>
    <x v="2"/>
    <s v="CERTIFICADO DISP FINAL LIQUIDOS"/>
    <s v="MOLINO CAÑUELAS - CAÑUELAS"/>
    <s v="EFLUENTES LIQUIDOS"/>
    <s v="TN"/>
    <n v="458.58"/>
    <n v="10850"/>
    <s v="ARS"/>
    <n v="4975593"/>
    <n v="1"/>
    <n v="0.21"/>
    <n v="6020467.5300000003"/>
    <m/>
    <s v="ingresos_ingresos"/>
    <x v="2"/>
  </r>
  <r>
    <d v="2026-03-01T00:00:00"/>
    <n v="1"/>
    <s v="RECEPCION DE RESIDUOS LIQUIDOS"/>
    <x v="2"/>
    <s v="CERTIFICADO DISP FINAL LIQUIDOS"/>
    <s v="MI PAÍS 33.3"/>
    <s v="EFLUENTES LIQUIDOS"/>
    <s v="TN"/>
    <n v="442.18"/>
    <n v="20000"/>
    <s v="ARS"/>
    <n v="8843600"/>
    <n v="1"/>
    <n v="0.21"/>
    <n v="10700756"/>
    <m/>
    <s v="ingresos_ingresos"/>
    <x v="2"/>
  </r>
  <r>
    <d v="2026-03-01T00:00:00"/>
    <n v="1"/>
    <s v="RECEPCION DE RESIDUOS LIQUIDOS"/>
    <x v="2"/>
    <s v="CERTIFICADO DISP FINAL LIQUIDOS"/>
    <s v="ENZIMAS"/>
    <s v="EFLUENTES LIQUIDOS"/>
    <s v="TN"/>
    <n v="100"/>
    <n v="25000"/>
    <s v="ARS"/>
    <n v="2500000"/>
    <n v="1"/>
    <n v="0.21"/>
    <n v="3025000"/>
    <m/>
    <s v="ingresos_ingresos"/>
    <x v="2"/>
  </r>
  <r>
    <d v="2026-03-01T00:00:00"/>
    <n v="1"/>
    <s v="RECEPCION DE RESIDUOS LIQUIDOS"/>
    <x v="2"/>
    <s v="CERTIFICADO DISP FINAL LIQUIDOS"/>
    <s v="EMSADE"/>
    <s v="EFLUENTES LIQUIDOS"/>
    <s v="TN"/>
    <n v="22.68"/>
    <n v="16500"/>
    <s v="ARS"/>
    <n v="374220"/>
    <n v="1"/>
    <n v="0.21"/>
    <n v="452806.2"/>
    <m/>
    <s v="ingresos_ingresos"/>
    <x v="2"/>
  </r>
  <r>
    <d v="2026-03-01T00:00:00"/>
    <n v="1"/>
    <s v="RECEPCION DE RESIDUOS SOLIDOS"/>
    <x v="3"/>
    <s v="CERTIFICADO DISP FINAL SOLIDOS"/>
    <s v="ROSARIO BUS S.A."/>
    <s v="NFU"/>
    <s v="KG"/>
    <n v="546"/>
    <n v="70"/>
    <s v="ARS"/>
    <n v="38220"/>
    <n v="1"/>
    <n v="0.21"/>
    <n v="46246.2"/>
    <m/>
    <s v="ingresos_ingresos"/>
    <x v="3"/>
  </r>
  <r>
    <d v="2026-03-01T00:00:00"/>
    <n v="1"/>
    <s v="RECEPCION DE RESIDUOS SOLIDOS"/>
    <x v="3"/>
    <s v="CERTIFICADO DISP FINAL SOLIDOS"/>
    <s v="BERNIS"/>
    <s v="NFU"/>
    <s v="KG"/>
    <n v="27900"/>
    <n v="0"/>
    <s v="ARS"/>
    <n v="0"/>
    <n v="1"/>
    <n v="0"/>
    <n v="0"/>
    <m/>
    <s v="ingresos_ingresos"/>
    <x v="3"/>
  </r>
  <r>
    <d v="2026-03-01T00:00:00"/>
    <n v="1"/>
    <s v="RECEPCION DE RESIDUOS SOLIDOS"/>
    <x v="3"/>
    <s v="CERTIFICADO DISP FINAL SOLIDOS"/>
    <s v="BOORTMALT"/>
    <s v="SOLIDOS"/>
    <s v="TN"/>
    <n v="18.54"/>
    <n v="3000"/>
    <s v="ARS"/>
    <n v="55620"/>
    <n v="1"/>
    <n v="0.21"/>
    <n v="67300.2"/>
    <m/>
    <s v="ingresos_ingresos"/>
    <x v="3"/>
  </r>
  <r>
    <d v="2026-03-01T00:00:00"/>
    <n v="1"/>
    <s v="RECEPCION DE RESIDUOS SOLIDOS"/>
    <x v="3"/>
    <s v="CERTIFICADO DISP FINAL SOLIDOS"/>
    <s v="BUNGE ARGENTINA S A - SAN JERONIMO SUD"/>
    <s v="SOLIDOS"/>
    <s v="TN"/>
    <n v="26.57"/>
    <n v="4.93"/>
    <s v="USD"/>
    <n v="187184.85289999997"/>
    <n v="1429"/>
    <n v="0.21"/>
    <n v="226493.67200899997"/>
    <m/>
    <s v="ingresos_ingresos"/>
    <x v="3"/>
  </r>
  <r>
    <d v="2026-03-01T00:00:00"/>
    <n v="1"/>
    <s v="RECEPCION DE RESIDUOS SOLIDOS"/>
    <x v="3"/>
    <s v="CERTIFICADO DISP FINAL SOLIDOS"/>
    <s v="QUICKFOOD S.A."/>
    <s v="SOLIDOS"/>
    <s v="TN"/>
    <n v="25.52"/>
    <n v="1140"/>
    <s v="ARS"/>
    <n v="29092.799999999999"/>
    <n v="1"/>
    <n v="0.21"/>
    <n v="35202.288"/>
    <m/>
    <s v="ingresos_ingresos"/>
    <x v="3"/>
  </r>
  <r>
    <d v="2026-03-01T00:00:00"/>
    <n v="1"/>
    <s v="RECEPCION DE RESIDUOS SOLIDOS"/>
    <x v="3"/>
    <s v="CERTIFICADO DISP FINAL SOLIDOS"/>
    <s v="UNILEVER DE ARGENTINA S.A."/>
    <s v="SOLIDOS"/>
    <s v="TN"/>
    <n v="49.58"/>
    <n v="12000"/>
    <s v="ARS"/>
    <n v="594960"/>
    <n v="1"/>
    <n v="0.21"/>
    <n v="719901.6"/>
    <m/>
    <s v="ingresos_ingresos"/>
    <x v="3"/>
  </r>
  <r>
    <d v="2026-03-01T00:00:00"/>
    <n v="1"/>
    <s v="RECEPCION DE RESIDUOS SOLIDOS"/>
    <x v="3"/>
    <s v="CERTIFICADO DISP FINAL SOLIDOS"/>
    <s v="ADM AGRO S.R.L. - ARROYO SECO"/>
    <s v="SOLIDOS"/>
    <s v="TN"/>
    <n v="22.44"/>
    <n v="5000"/>
    <s v="ARS"/>
    <n v="112200"/>
    <n v="1"/>
    <n v="0.21"/>
    <n v="135762"/>
    <m/>
    <s v="ingresos_ingresos"/>
    <x v="3"/>
  </r>
  <r>
    <d v="2026-03-01T00:00:00"/>
    <n v="1"/>
    <s v="RECEPCION DE RESIDUOS SOLIDOS"/>
    <x v="3"/>
    <s v="CERTIFICADO DISP FINAL SOLIDOS"/>
    <s v="ADM AGRO S.R.L. - PUERTO GRAL SAN MARTÍN"/>
    <s v="SOLIDOS"/>
    <s v="TN"/>
    <n v="66.319999999999993"/>
    <n v="5000"/>
    <s v="ARS"/>
    <n v="331599.99999999994"/>
    <n v="1"/>
    <n v="0.21"/>
    <n v="401235.99999999994"/>
    <m/>
    <s v="ingresos_ingresos"/>
    <x v="3"/>
  </r>
  <r>
    <d v="2026-03-01T00:00:00"/>
    <n v="1"/>
    <s v="RECEPCION DE RESIDUOS SOLIDOS"/>
    <x v="3"/>
    <s v="CERTIFICADO DISP FINAL SOLIDOS"/>
    <s v="BUNGE ARGENTINA S A - PUERTO GRAL SAN MARTÍN"/>
    <s v="SOLIDOS"/>
    <s v="TN"/>
    <n v="325.49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CARGILL - ALVEAR"/>
    <s v="SOLIDOS"/>
    <s v="TN"/>
    <n v="21.59"/>
    <n v="1305"/>
    <s v="ARS"/>
    <n v="28174.95"/>
    <n v="1"/>
    <n v="0.21"/>
    <n v="34091.6895"/>
    <m/>
    <s v="ingresos_ingresos"/>
    <x v="3"/>
  </r>
  <r>
    <d v="2026-03-01T00:00:00"/>
    <n v="1"/>
    <s v="RECEPCION DE RESIDUOS SOLIDOS"/>
    <x v="3"/>
    <s v="CERTIFICADO DISP FINAL SOLIDOS"/>
    <s v="CARGILL - VGG"/>
    <s v="SOLIDOS"/>
    <s v="TN"/>
    <n v="92.79"/>
    <n v="1305"/>
    <s v="ARS"/>
    <n v="121090.95"/>
    <n v="1"/>
    <n v="0.21"/>
    <n v="146520.04950000002"/>
    <m/>
    <s v="ingresos_ingresos"/>
    <x v="3"/>
  </r>
  <r>
    <d v="2026-03-01T00:00:00"/>
    <n v="1"/>
    <s v="RECEPCION DE RESIDUOS SOLIDOS"/>
    <x v="3"/>
    <s v="CERTIFICADO DISP FINAL SOLIDOS"/>
    <s v="LDC ARGENTINA S.A. - LAGOS"/>
    <s v="SOLIDOS"/>
    <s v="TN"/>
    <n v="234.58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MOLINOS RIO DE LA PLATA S.A."/>
    <s v="SOLIDOS"/>
    <s v="TN"/>
    <n v="85.67"/>
    <n v="10850"/>
    <s v="ARS"/>
    <n v="929519.5"/>
    <n v="1"/>
    <n v="0.21"/>
    <n v="1124718.595"/>
    <m/>
    <s v="ingresos_ingresos"/>
    <x v="3"/>
  </r>
  <r>
    <d v="2026-03-01T00:00:00"/>
    <n v="1"/>
    <s v="RECEPCION DE RESIDUOS SOLIDOS"/>
    <x v="3"/>
    <s v="CERTIFICADO DISP FINAL SOLIDOS"/>
    <s v="QUICKFOOD S.A."/>
    <s v="BARROS"/>
    <s v="TN"/>
    <n v="114"/>
    <n v="17600"/>
    <s v="ARS"/>
    <n v="2006400"/>
    <n v="1"/>
    <n v="0.21"/>
    <n v="2427744"/>
    <m/>
    <s v="ingresos_ingresos"/>
    <x v="3"/>
  </r>
  <r>
    <d v="2026-03-31T00:00:00"/>
    <n v="1"/>
    <s v="EXPORTACION"/>
    <x v="4"/>
    <s v="AG - E"/>
    <s v="EGNITRADE"/>
    <s v="PRODUCCION"/>
    <s v="TN"/>
    <n v="1828.6"/>
    <n v="1008"/>
    <s v="USD"/>
    <n v="1843228.8"/>
    <n v="1429"/>
    <n v="0"/>
    <n v="2633973955.1999998"/>
    <m/>
    <s v="ingresos_produccion"/>
    <x v="4"/>
  </r>
  <r>
    <d v="2026-03-31T00:00:00"/>
    <n v="1"/>
    <s v="EXPORTACION"/>
    <x v="4"/>
    <s v="AG - E"/>
    <s v="EGNITRADE"/>
    <s v="PRODUCCION"/>
    <s v="TN"/>
    <n v="0"/>
    <n v="1008"/>
    <s v="USD"/>
    <n v="0"/>
    <n v="1429"/>
    <n v="0"/>
    <n v="0"/>
    <m/>
    <s v="ingresos_produccion"/>
    <x v="4"/>
  </r>
  <r>
    <d v="2026-03-31T00:00:00"/>
    <n v="1"/>
    <s v="TRATAMIENTO DE RESIDUOS SOLIDOS"/>
    <x v="5"/>
    <s v="GRANULADO DE CAUCHO  1 - P1"/>
    <s v="WORMS 1"/>
    <s v="PRODUCCION"/>
    <s v="TN"/>
    <n v="0"/>
    <n v="8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2- P2"/>
    <s v="WORMS 1"/>
    <s v="PRODUCCION"/>
    <s v="TN"/>
    <n v="0"/>
    <n v="6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3 - P3"/>
    <s v="WORMS 1"/>
    <s v="PRODUCCION"/>
    <s v="TN"/>
    <n v="0"/>
    <n v="450"/>
    <s v="USD"/>
    <n v="0"/>
    <n v="1429"/>
    <n v="0"/>
    <n v="0"/>
    <m/>
    <s v="ingresos_produccion"/>
    <x v="5"/>
  </r>
  <r>
    <d v="2026-03-31T00:00:00"/>
    <n v="1"/>
    <s v="TRATAMIENTO DE RESIDUOS SOLIDOS"/>
    <x v="5"/>
    <s v="ACERO"/>
    <s v="WORMS 1"/>
    <s v="PRODUCCION"/>
    <s v="TN"/>
    <n v="15.36"/>
    <n v="90"/>
    <s v="USD"/>
    <n v="1382.4"/>
    <n v="1429"/>
    <n v="0"/>
    <n v="1975449.6000000001"/>
    <m/>
    <s v="ingresos_produccion"/>
    <x v="5"/>
  </r>
  <r>
    <d v="2026-03-31T00:00:00"/>
    <n v="1"/>
    <s v="TRATAMIENTO DE RESIDUOS SOLIDOS"/>
    <x v="5"/>
    <s v="PG"/>
    <s v="WORMS 1"/>
    <s v="PRODUCCION"/>
    <s v="TN"/>
    <n v="60.691000000000003"/>
    <n v="400"/>
    <s v="USD"/>
    <n v="24276.400000000001"/>
    <n v="1429"/>
    <n v="0"/>
    <n v="34690975.600000001"/>
    <m/>
    <s v="ingresos_produccion"/>
    <x v="5"/>
  </r>
  <r>
    <d v="2026-03-31T00:00:00"/>
    <n v="2"/>
    <s v="TRATAMIENTO DE RESIDUOS LIQUIDOS"/>
    <x v="6"/>
    <s v="AG - A"/>
    <s v="WORMS 1"/>
    <s v="RECUPERADO AG DE PILETAS"/>
    <s v="TN"/>
    <n v="0"/>
    <n v="850"/>
    <s v="USD"/>
    <n v="0"/>
    <n v="1429"/>
    <n v="0"/>
    <n v="0"/>
    <m/>
    <s v="ingresos_produccion"/>
    <x v="6"/>
  </r>
  <r>
    <d v="2026-03-31T00:00:00"/>
    <n v="2"/>
    <s v="TRATAMIENTO DE RESIDUOS LIQUIDOS"/>
    <x v="6"/>
    <s v="AG - B"/>
    <s v="WORMS 1"/>
    <s v="RECUPERADO AG DE PILETAS"/>
    <s v="TN"/>
    <n v="0"/>
    <n v="820"/>
    <s v="USD"/>
    <n v="0"/>
    <n v="1429"/>
    <n v="0"/>
    <n v="0"/>
    <m/>
    <s v="ingresos_produccion"/>
    <x v="6"/>
  </r>
  <r>
    <d v="2026-03-31T00:00:00"/>
    <n v="2"/>
    <s v="TRATAMIENTO DE RESIDUOS LIQUIDOS"/>
    <x v="6"/>
    <s v="AG - C"/>
    <s v="WORMS 1"/>
    <s v="RECUPERADO AG DE PILETAS"/>
    <s v="TN"/>
    <n v="157.68"/>
    <n v="750"/>
    <s v="USD"/>
    <n v="118260"/>
    <n v="1429"/>
    <n v="0"/>
    <n v="168993540"/>
    <m/>
    <s v="ingresos_produccion"/>
    <x v="6"/>
  </r>
  <r>
    <d v="2026-03-31T00:00:00"/>
    <n v="2"/>
    <s v="TRATAMIENTO DE RESIDUOS LIQUIDOS"/>
    <x v="6"/>
    <s v="AG - D"/>
    <s v="WORMS 1"/>
    <s v="RECUPERADO AG DE PILETAS"/>
    <s v="TN"/>
    <n v="118.34"/>
    <n v="500"/>
    <s v="USD"/>
    <n v="59170"/>
    <n v="1429"/>
    <n v="0"/>
    <n v="84553930"/>
    <m/>
    <s v="ingresos_produccion"/>
    <x v="6"/>
  </r>
  <r>
    <d v="2026-03-31T00:00:00"/>
    <n v="2"/>
    <s v="TRATAMIENTO DE RESIDUOS LIQUIDOS"/>
    <x v="6"/>
    <s v="EMULSION"/>
    <s v="WORMS 1"/>
    <s v="RECUPERADO EMUL DE PILETAS"/>
    <s v="TN"/>
    <n v="0"/>
    <n v="500"/>
    <s v="USD"/>
    <n v="0"/>
    <n v="1429"/>
    <n v="0"/>
    <n v="0"/>
    <m/>
    <s v="ingresos_produccion"/>
    <x v="6"/>
  </r>
  <r>
    <d v="2026-03-31T00:00:00"/>
    <n v="2"/>
    <s v="TRATAMIENTO DE RESIDUOS LIQUIDOS"/>
    <x v="7"/>
    <s v="AG - C"/>
    <s v="WORMS 1"/>
    <s v="PRODUCCION"/>
    <s v="TN"/>
    <n v="0"/>
    <n v="75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A"/>
    <s v="WORMS 1"/>
    <s v="PRODUCCION"/>
    <s v="TN"/>
    <n v="0"/>
    <n v="84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B"/>
    <s v="WORMS 1"/>
    <s v="PRODUCCION"/>
    <s v="TN"/>
    <n v="85.084000000000003"/>
    <n v="840"/>
    <s v="USD"/>
    <n v="71470.559999999998"/>
    <n v="1429"/>
    <n v="0"/>
    <n v="102131430.23999999"/>
    <m/>
    <s v="ingresos_produccion"/>
    <x v="7"/>
  </r>
  <r>
    <d v="2026-03-31T00:00:00"/>
    <n v="2"/>
    <s v="TRATAMIENTO DE RESIDUOS LIQUIDOS"/>
    <x v="7"/>
    <s v="AG- C "/>
    <s v="WORMS 2"/>
    <s v="FASON "/>
    <s v="TN"/>
    <n v="561.78300000000002"/>
    <n v="100"/>
    <s v="USD"/>
    <n v="56178.3"/>
    <n v="1429"/>
    <n v="0"/>
    <n v="80278790.700000003"/>
    <m/>
    <s v="ingresos_produccion"/>
    <x v="7"/>
  </r>
  <r>
    <d v="2026-03-31T00:00:00"/>
    <n v="2"/>
    <s v="TRATAMIENTO DE RESIDUOS LIQUIDOS"/>
    <x v="7"/>
    <s v="SEBO 2 DA -C"/>
    <s v="WORMS 2"/>
    <s v="FASON "/>
    <s v="TN"/>
    <n v="0"/>
    <n v="80"/>
    <s v="USD"/>
    <n v="0"/>
    <n v="1429"/>
    <n v="0"/>
    <n v="0"/>
    <m/>
    <s v="ingresos_produccion"/>
    <x v="7"/>
  </r>
  <r>
    <d v="2026-03-31T00:00:00"/>
    <n v="2"/>
    <s v="TRATAMIENTO DE RESIDUOS LIQUIDOS"/>
    <x v="7"/>
    <s v="ARE (AN)"/>
    <s v="WORMS 1"/>
    <s v="PRODUCCION"/>
    <s v="TN"/>
    <n v="4.88"/>
    <n v="840"/>
    <s v="USD"/>
    <n v="4099.2"/>
    <n v="1429"/>
    <n v="0"/>
    <n v="5857756.7999999998"/>
    <m/>
    <s v="ingresos_produccion"/>
    <x v="7"/>
  </r>
  <r>
    <d v="2026-03-31T00:00:00"/>
    <n v="2"/>
    <s v="TRATAMIENTO DE RESIDUOS LIQUIDOS"/>
    <x v="7"/>
    <s v="AFE (SG) "/>
    <s v="WORMS 2"/>
    <s v="FASON "/>
    <s v="TN"/>
    <n v="31.96"/>
    <n v="40"/>
    <s v="USD"/>
    <n v="1278.4000000000001"/>
    <n v="1429"/>
    <n v="0"/>
    <n v="1826833.6"/>
    <m/>
    <s v="ingresos_produccion"/>
    <x v="7"/>
  </r>
  <r>
    <d v="2026-03-31T00:00:00"/>
    <n v="2"/>
    <s v="TRATAMIENTO DE RESIDUOS LIQUIDOS"/>
    <x v="7"/>
    <s v="AFE (P)"/>
    <s v="WORMS 2"/>
    <s v="FASON "/>
    <s v="TN"/>
    <n v="0"/>
    <n v="40"/>
    <s v="USD"/>
    <n v="0"/>
    <n v="1429"/>
    <n v="0"/>
    <n v="0"/>
    <m/>
    <s v="ingresos_produccion"/>
    <x v="7"/>
  </r>
  <r>
    <d v="2026-03-31T00:00:00"/>
    <n v="2"/>
    <s v="TRATAMIENTO DE RESIDUOS LIQUIDOS"/>
    <x v="7"/>
    <s v="AG- C "/>
    <s v="MILO"/>
    <s v="FASON "/>
    <s v="TN"/>
    <n v="112.5"/>
    <n v="100"/>
    <s v="USD"/>
    <n v="11250"/>
    <n v="1429"/>
    <n v="0"/>
    <n v="16076250"/>
    <m/>
    <s v="ingresos_produccion"/>
    <x v="7"/>
  </r>
  <r>
    <d v="2026-03-31T00:00:00"/>
    <n v="2"/>
    <s v="TRATAMIENTO DE RESIDUOS LIQUIDOS"/>
    <x v="7"/>
    <s v="SEBO 2 DA -C"/>
    <s v="MILO"/>
    <s v="FASON "/>
    <s v="TN"/>
    <n v="13.8"/>
    <n v="100"/>
    <s v="USD"/>
    <n v="1380"/>
    <n v="1429"/>
    <n v="0"/>
    <n v="1972020"/>
    <m/>
    <s v="ingresos_produccion"/>
    <x v="7"/>
  </r>
  <r>
    <d v="2026-03-31T00:00:00"/>
    <n v="2"/>
    <s v="TRATAMIENTO DE RESIDUOS LIQUIDOS"/>
    <x v="7"/>
    <s v="AG- B"/>
    <s v="WORMS 2"/>
    <s v="FASON "/>
    <s v="TN"/>
    <n v="28.303000000000001"/>
    <n v="100"/>
    <s v="USD"/>
    <n v="2830.3"/>
    <n v="1429"/>
    <n v="0"/>
    <n v="4044498.7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7">
  <r>
    <d v="2026-03-30T00:00:00"/>
    <s v="WORMS 2"/>
    <s v="prod17"/>
    <s v="AFE (S)"/>
    <n v="945"/>
    <n v="1541.07"/>
    <s v="TN"/>
    <n v="2081068633.3499999"/>
    <s v="OPEX"/>
    <s v="VARIABLE"/>
    <s v="DIRECTO"/>
    <x v="0"/>
    <x v="0"/>
    <s v="CC11"/>
    <n v="2081068633.3499999"/>
    <n v="0"/>
    <s v="AFE (S)"/>
    <s v="EXPORTACION"/>
  </r>
  <r>
    <d v="2026-03-30T00:00:00"/>
    <s v="WORMS 2"/>
    <s v="prod15"/>
    <s v="AFE (G)"/>
    <n v="920"/>
    <n v="97.74"/>
    <s v="TN"/>
    <n v="128496823.2"/>
    <s v="OPEX"/>
    <s v="VARIABLE"/>
    <s v="DIRECTO"/>
    <x v="0"/>
    <x v="0"/>
    <s v="CC11"/>
    <n v="128496823.2"/>
    <n v="0"/>
    <s v="AFE (G)"/>
    <s v="EXPORTACION"/>
  </r>
  <r>
    <d v="2026-03-30T00:00:00"/>
    <s v="TOTAL QUIMICA S.A."/>
    <s v="prod2"/>
    <s v=" ACIDO SULFÚRICO 70/80"/>
    <n v="387.66"/>
    <n v="12224"/>
    <s v="KG"/>
    <n v="4738755.84"/>
    <s v="OPEX"/>
    <s v="VARIABLE"/>
    <s v="DIRECTO"/>
    <x v="1"/>
    <x v="1"/>
    <s v="CC6"/>
    <n v="4738755.84"/>
    <n v="0"/>
    <s v=" ACIDO SULFÚRICO 70/80"/>
    <s v="BACHAS"/>
  </r>
  <r>
    <d v="2026-03-30T00:00:00"/>
    <s v="WORMS 2"/>
    <s v="prod23"/>
    <s v="AG- C"/>
    <n v="750"/>
    <n v="83.44"/>
    <s v="TN"/>
    <n v="89426820"/>
    <s v="OPEX"/>
    <s v="VARIABLE"/>
    <s v="DIRECTO"/>
    <x v="0"/>
    <x v="0"/>
    <s v="CC11"/>
    <n v="89426820"/>
    <n v="0"/>
    <s v="AG- C"/>
    <s v="EXPORTACION"/>
  </r>
  <r>
    <d v="2026-03-30T00:00:00"/>
    <s v="ULTRAONIX SRL"/>
    <s v="prod4"/>
    <s v=" FUEL OIL "/>
    <n v="632.33000000000004"/>
    <n v="46167.3"/>
    <s v="KG"/>
    <n v="29192968.809"/>
    <s v="OPEX"/>
    <s v="VARIABLE"/>
    <s v="DIRECTO"/>
    <x v="2"/>
    <x v="2"/>
    <s v="CC5"/>
    <n v="29192968.809"/>
    <n v="0"/>
    <s v=" FUEL OIL "/>
    <s v="REACTORES"/>
  </r>
  <r>
    <d v="2026-03-30T00:00:00"/>
    <s v="EDUARDO SEMINARA -  DENIS LUQUE"/>
    <s v="prod13"/>
    <s v="_x000a_GLICERINA CRUDA "/>
    <n v="360"/>
    <n v="169.71100000000001"/>
    <s v="TN"/>
    <n v="87306126.840000004"/>
    <s v="OPEX"/>
    <s v="VARIABLE"/>
    <s v="DIRECTO"/>
    <x v="1"/>
    <x v="2"/>
    <s v="CC5"/>
    <n v="87306126.840000004"/>
    <n v="0"/>
    <s v="_x000a_GLICERINA CRUDA "/>
    <s v="REACTORES"/>
  </r>
  <r>
    <d v="2026-03-30T00:00:00"/>
    <s v="WORMS 2"/>
    <s v="prod29"/>
    <s v="ARE- B"/>
    <n v="840"/>
    <n v="67.09"/>
    <s v="TN"/>
    <n v="80532152.400000006"/>
    <s v="OPEX"/>
    <s v="VARIABLE"/>
    <s v="DIRECTO"/>
    <x v="0"/>
    <x v="0"/>
    <s v="CC11"/>
    <n v="80532152.400000006"/>
    <n v="0"/>
    <s v="ARE- B"/>
    <s v="EXPORTACION"/>
  </r>
  <r>
    <d v="2026-03-30T00:00:00"/>
    <s v="WORMS 1"/>
    <s v="prod26"/>
    <s v="AG-D"/>
    <n v="500"/>
    <n v="111.94"/>
    <s v="TN"/>
    <n v="79981130"/>
    <s v="OPEX"/>
    <s v="VARIABLE"/>
    <s v="DIRECTO"/>
    <x v="0"/>
    <x v="1"/>
    <s v="CC6"/>
    <n v="79981130"/>
    <n v="0"/>
    <s v="AG-D"/>
    <s v="BACHAS"/>
  </r>
  <r>
    <d v="2026-03-30T00:00:00"/>
    <s v="MARTINS, JOAQUIN"/>
    <s v="prod8"/>
    <s v=" GASOIL G3"/>
    <n v="2420"/>
    <n v="4550"/>
    <s v="Lts"/>
    <n v="356946.1937"/>
    <s v="OPEX"/>
    <s v="VARIABLE"/>
    <s v="DIRECTO"/>
    <x v="2"/>
    <x v="1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77734.521500000003"/>
    <s v="OPEX"/>
    <s v="VARIABLE"/>
    <s v="DIRECTO"/>
    <x v="2"/>
    <x v="3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476.3293000000003"/>
    <s v="OPEX"/>
    <s v="VARIABLE"/>
    <s v="DIRECTO"/>
    <x v="2"/>
    <x v="4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658359.56519999995"/>
    <s v="OPEX"/>
    <s v="VARIABLE"/>
    <s v="DIRECTO"/>
    <x v="2"/>
    <x v="5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53665.548999999999"/>
    <s v="OPEX"/>
    <s v="VARIABLE"/>
    <s v="DIRECTO"/>
    <x v="2"/>
    <x v="6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8083290.5957000004"/>
    <s v="OPEX"/>
    <s v="VARIABLE"/>
    <s v="DIRECTO"/>
    <x v="2"/>
    <x v="0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54873.9718"/>
    <s v="OPEX"/>
    <s v="VARIABLE"/>
    <s v="DIRECTO"/>
    <x v="2"/>
    <x v="7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184787.2242000001"/>
    <s v="OPEX"/>
    <s v="VARIABLE"/>
    <s v="DIRECTO"/>
    <x v="2"/>
    <x v="8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36866.04969999997"/>
    <s v="OPEX"/>
    <s v="VARIABLE"/>
    <s v="DIRECTO"/>
    <x v="2"/>
    <x v="2"/>
    <s v="CC1"/>
    <n v="11010999.999999998"/>
    <n v="0"/>
    <s v=" GASOIL G3"/>
    <s v="INTENDENCIA"/>
  </r>
  <r>
    <d v="2026-03-19T00:00:00"/>
    <s v="Construcciones Industriales Y Portuarias S.A."/>
    <s v="FA-A 00003-00001298"/>
    <s v="INVERSION_x000a_Planta de efluentes "/>
    <n v="44800000"/>
    <n v="1"/>
    <s v="UN "/>
    <n v="54208000"/>
    <s v="CAPEX"/>
    <s v="VARIABLE"/>
    <s v="INDIRECTO"/>
    <x v="3"/>
    <x v="5"/>
    <s v="CC3"/>
    <n v="54208000"/>
    <n v="0"/>
    <s v="PROYECTO 4"/>
    <s v="DISP. FINAL RESIDUOS LÍQUIDOS"/>
  </r>
  <r>
    <d v="2026-03-12T00:00:00"/>
    <s v="Construcciones Industriales Y Portuarias S.A."/>
    <s v="FA-A 00003-00001295"/>
    <s v="INVERSION_x000a_Planta de efluentes Actualizacion"/>
    <n v="41901049.840000004"/>
    <n v="1"/>
    <s v="UN "/>
    <n v="50700270.310000002"/>
    <s v="CAPEX"/>
    <s v="VARIABLE"/>
    <s v="INDIRECTO"/>
    <x v="3"/>
    <x v="5"/>
    <s v="CC3"/>
    <n v="50700270.310000002"/>
    <n v="0"/>
    <s v="PROYECTO 4"/>
    <s v="DISP. FINAL RESIDUOS LÍQUIDOS"/>
  </r>
  <r>
    <d v="2026-03-30T00:00:00"/>
    <s v="TOTAL QUIMICA S.A."/>
    <s v="prod12"/>
    <s v=" SODA CAUSTICA"/>
    <n v="962.2"/>
    <n v="5867.2"/>
    <s v="KG"/>
    <n v="5645419.8399999999"/>
    <s v="OPEX"/>
    <s v="VARIABLE"/>
    <s v="DIRECTO"/>
    <x v="1"/>
    <x v="2"/>
    <s v="CC5"/>
    <n v="5645419.8399999999"/>
    <n v="0"/>
    <s v=" SODA CAUSTICA"/>
    <s v="REACTORES"/>
  </r>
  <r>
    <d v="2026-03-30T00:00:00"/>
    <s v="WORMS 2"/>
    <s v="prod19"/>
    <s v="AG- A"/>
    <n v="850"/>
    <n v="39.26"/>
    <s v="TN"/>
    <n v="47687159"/>
    <s v="OPEX"/>
    <s v="VARIABLE"/>
    <s v="DIRECTO"/>
    <x v="0"/>
    <x v="0"/>
    <s v="CC11"/>
    <n v="47687159"/>
    <n v="0"/>
    <s v="AG- A"/>
    <s v="EXPORTACION"/>
  </r>
  <r>
    <d v="2026-03-30T00:00:00"/>
    <s v="WORMS 1"/>
    <s v="prod25"/>
    <s v="AG- C"/>
    <n v="750"/>
    <n v="42.271999999999998"/>
    <s v="TN"/>
    <n v="45305016"/>
    <s v="OPEX"/>
    <s v="VARIABLE"/>
    <s v="DIRECTO"/>
    <x v="0"/>
    <x v="2"/>
    <s v="CC5"/>
    <n v="45305016"/>
    <n v="0"/>
    <s v="AG- C"/>
    <s v="REACTORES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04T00:00:00"/>
    <s v="Nation Limited S.A."/>
    <s v="FA-A 00001-00000285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0T00:00:00"/>
    <s v="WORMS 1"/>
    <s v="prod33"/>
    <s v="FONDO TK"/>
    <n v="500"/>
    <n v="10.577"/>
    <s v="TN"/>
    <n v="7557266.5"/>
    <s v="OPEX"/>
    <s v="VARIABLE"/>
    <s v="DIRECTO"/>
    <x v="0"/>
    <x v="1"/>
    <s v="CC6"/>
    <n v="7557266.5"/>
    <n v="0"/>
    <s v="FONDO TK"/>
    <s v="BACHAS"/>
  </r>
  <r>
    <d v="2026-03-04T00:00:00"/>
    <s v="Nation Limited S.A."/>
    <s v="FA-A 00001-00000284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1T00:00:00"/>
    <s v="RRHH WORMS (NUEVO)"/>
    <s v="PABLO MAURICIO ZIMMERMAN"/>
    <s v="DIRECCION"/>
    <n v="36478853.996200003"/>
    <m/>
    <s v="# RRHH"/>
    <n v="13497175.978599999"/>
    <s v="OPEX"/>
    <s v="FIJO"/>
    <s v="INDIRECTO"/>
    <x v="6"/>
    <x v="6"/>
    <s v="CC18"/>
    <n v="36478853.996200003"/>
    <n v="0"/>
    <m/>
    <s v="DISP. FINAL RESIDUOS SÓLIDOS"/>
  </r>
  <r>
    <d v="2026-03-31T00:00:00"/>
    <s v="RRHH WORMS (NUEVO)"/>
    <s v="PABLO MAURICIO ZIMMERMAN"/>
    <s v="DIRECCION"/>
    <n v="36478853.996200003"/>
    <m/>
    <s v="# RRHH"/>
    <n v="7295770.7992000002"/>
    <s v="OPEX"/>
    <s v="FIJO"/>
    <s v="INDIRECTO"/>
    <x v="6"/>
    <x v="0"/>
    <s v="CC18"/>
    <n v="36478853.996200003"/>
    <n v="0"/>
    <m/>
    <s v="EXPORTACION"/>
  </r>
  <r>
    <d v="2026-03-31T00:00:00"/>
    <s v="RRHH WORMS (NUEVO)"/>
    <s v="PABLO MAURICIO ZIMMERMAN"/>
    <s v="DIRECCION"/>
    <n v="36478853.996200003"/>
    <m/>
    <s v="# RRHH"/>
    <n v="4377462.4795000004"/>
    <s v="OPEX"/>
    <s v="FIJO"/>
    <s v="INDIRECTO"/>
    <x v="6"/>
    <x v="7"/>
    <s v="CC18"/>
    <n v="36478853.996200003"/>
    <n v="0"/>
    <m/>
    <s v="NFU"/>
  </r>
  <r>
    <d v="2026-03-31T00:00:00"/>
    <s v="RRHH WORMS (NUEVO)"/>
    <s v="PABLO MAURICIO ZIMMERMAN"/>
    <s v="DIRECCION"/>
    <n v="36478853.996200003"/>
    <m/>
    <s v="# RRHH"/>
    <n v="6201405.1793999998"/>
    <s v="OPEX"/>
    <s v="FIJO"/>
    <s v="INDIRECTO"/>
    <x v="6"/>
    <x v="8"/>
    <s v="CC18"/>
    <n v="36478853.996200003"/>
    <n v="0"/>
    <m/>
    <s v="PILETAS"/>
  </r>
  <r>
    <d v="2026-03-31T00:00:00"/>
    <s v="RRHH WORMS (NUEVO)"/>
    <s v="PABLO MAURICIO ZIMMERMAN"/>
    <s v="DIRECCION"/>
    <n v="36478853.996200003"/>
    <m/>
    <s v="# RRHH"/>
    <n v="5107039.5595000004"/>
    <s v="OPEX"/>
    <s v="FIJO"/>
    <s v="INDIRECTO"/>
    <x v="6"/>
    <x v="2"/>
    <s v="CC18"/>
    <n v="36478853.996200003"/>
    <n v="0"/>
    <m/>
    <s v="REACTOR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1"/>
    <s v="CC16"/>
    <n v="23852422.868609998"/>
    <n v="10222466.943689998"/>
    <m/>
    <s v="BACH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3"/>
    <s v="CC16"/>
    <n v="23852422.868609998"/>
    <n v="10222466.943689998"/>
    <m/>
    <s v="CEREAL &amp; POLVILLO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4"/>
    <s v="CC16"/>
    <n v="23852422.868609998"/>
    <n v="10222466.943689998"/>
    <m/>
    <s v="COMPOST &amp; FERTILIZANT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5"/>
    <s v="CC16"/>
    <n v="23852422.868609998"/>
    <n v="10222466.943689998"/>
    <m/>
    <s v="DISP. FINAL RESIDUOS LÍQU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6"/>
    <s v="CC16"/>
    <n v="23852422.868609998"/>
    <n v="10222466.943689998"/>
    <m/>
    <s v="DISP. FINAL RESIDUOS SÓL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0"/>
    <s v="CC16"/>
    <n v="23852422.868609998"/>
    <n v="10222466.943689998"/>
    <m/>
    <s v="EXPORTACION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7"/>
    <s v="CC16"/>
    <n v="23852422.868609998"/>
    <n v="10222466.943689998"/>
    <m/>
    <s v="NFU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8"/>
    <s v="CC16"/>
    <n v="23852422.868609998"/>
    <n v="10222466.943689998"/>
    <m/>
    <s v="PILET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2"/>
    <s v="CC16"/>
    <n v="23852422.868609998"/>
    <n v="10222466.943689998"/>
    <m/>
    <s v="REACTORES"/>
  </r>
  <r>
    <d v="2026-03-02T00:00:00"/>
    <s v="Gmc Valores Sociedad Anonima"/>
    <s v="OCOM/2026/0183"/>
    <s v="INVERSION_x000a_exim "/>
    <n v="31500000"/>
    <n v="1"/>
    <s v="UN "/>
    <n v="31500000"/>
    <s v="CAPEX"/>
    <s v="VARIABLE"/>
    <s v="DIRECTO"/>
    <x v="3"/>
    <x v="7"/>
    <s v="CC7"/>
    <n v="31500000"/>
    <n v="0"/>
    <s v="PROYECTO X"/>
    <s v="NFU"/>
  </r>
  <r>
    <d v="2026-03-09T00:00:00"/>
    <s v="Empresa Provincial De La Energia De Santa Fe (W)"/>
    <s v="FA-A 00069-00039909"/>
    <s v="ENERGIA_x000a_Luz "/>
    <n v="20171433.48"/>
    <n v="1"/>
    <s v="UN "/>
    <n v="1573243.7418"/>
    <s v="OPEX"/>
    <s v="VARIABLE"/>
    <s v="DIRECTO"/>
    <x v="2"/>
    <x v="1"/>
    <s v="CC14"/>
    <n v="27732938.666456696"/>
    <n v="-992.85645669698715"/>
    <s v="ENERGIA"/>
    <s v="BACHAS"/>
  </r>
  <r>
    <d v="2026-03-09T00:00:00"/>
    <s v="Empresa Provincial De La Energia De Santa Fe (W)"/>
    <s v="FA-A 00069-00039909"/>
    <s v="ENERGIA_x000a_Luz "/>
    <n v="20171433.48"/>
    <n v="1"/>
    <s v="UN "/>
    <n v="23242.194"/>
    <s v="OPEX"/>
    <s v="VARIABLE"/>
    <s v="DIRECTO"/>
    <x v="2"/>
    <x v="3"/>
    <s v="CC14"/>
    <n v="27732938.666456696"/>
    <n v="-992.85645669698715"/>
    <s v="ENERGIA"/>
    <s v="CEREAL &amp; POLVILLO"/>
  </r>
  <r>
    <d v="2026-03-09T00:00:00"/>
    <s v="Empresa Provincial De La Energia De Santa Fe (W)"/>
    <s v="FA-A 00069-00039909"/>
    <s v="ENERGIA_x000a_Luz "/>
    <n v="20171433.48"/>
    <n v="1"/>
    <s v="UN "/>
    <n v="1518.2252000000001"/>
    <s v="OPEX"/>
    <s v="VARIABLE"/>
    <s v="DIRECTO"/>
    <x v="2"/>
    <x v="4"/>
    <s v="CC14"/>
    <n v="27732938.666456696"/>
    <n v="-992.85645669698715"/>
    <s v="ENERGIA"/>
    <s v="COMPOST &amp; FERTILIZANTES"/>
  </r>
  <r>
    <d v="2026-03-09T00:00:00"/>
    <s v="Empresa Provincial De La Energia De Santa Fe (W)"/>
    <s v="FA-A 00069-00039909"/>
    <s v="ENERGIA_x000a_Luz "/>
    <n v="20171433.48"/>
    <n v="1"/>
    <s v="UN "/>
    <n v="2046185.1624"/>
    <s v="OPEX"/>
    <s v="VARIABLE"/>
    <s v="DIRECTO"/>
    <x v="2"/>
    <x v="5"/>
    <s v="CC14"/>
    <n v="27732938.666456696"/>
    <n v="-992.85645669698715"/>
    <s v="ENERGIA"/>
    <s v="DISP. FINAL RESIDUOS LÍQUIDOS"/>
  </r>
  <r>
    <d v="2026-03-09T00:00:00"/>
    <s v="Empresa Provincial De La Energia De Santa Fe (W)"/>
    <s v="FA-A 00069-00039909"/>
    <s v="ENERGIA_x000a_Luz "/>
    <n v="20171433.48"/>
    <n v="1"/>
    <s v="UN "/>
    <n v="3418.0540000000001"/>
    <s v="OPEX"/>
    <s v="VARIABLE"/>
    <s v="DIRECTO"/>
    <x v="2"/>
    <x v="6"/>
    <s v="CC14"/>
    <n v="27732938.666456696"/>
    <n v="-992.85645669698715"/>
    <s v="ENERGIA"/>
    <s v="DISP. FINAL RESIDUOS SÓLIDOS"/>
  </r>
  <r>
    <d v="2026-03-09T00:00:00"/>
    <s v="Empresa Provincial De La Energia De Santa Fe (W)"/>
    <s v="FA-A 00069-00039909"/>
    <s v="ENERGIA_x000a_Luz "/>
    <n v="20171433.48"/>
    <n v="1"/>
    <s v="UN "/>
    <n v="3337094.0125000002"/>
    <s v="OPEX"/>
    <s v="VARIABLE"/>
    <s v="DIRECTO"/>
    <x v="2"/>
    <x v="0"/>
    <s v="CC14"/>
    <n v="27732938.666456696"/>
    <n v="-992.85645669698715"/>
    <s v="ENERGIA"/>
    <s v="EXPORTACION"/>
  </r>
  <r>
    <d v="2026-03-09T00:00:00"/>
    <s v="Empresa Provincial De La Energia De Santa Fe (W)"/>
    <s v="FA-A 00069-00039909"/>
    <s v="ENERGIA_x000a_Luz "/>
    <n v="20171433.48"/>
    <n v="1"/>
    <s v="UN "/>
    <n v="14134780.5375"/>
    <s v="OPEX"/>
    <s v="VARIABLE"/>
    <s v="DIRECTO"/>
    <x v="2"/>
    <x v="7"/>
    <s v="CC14"/>
    <n v="27732938.666456696"/>
    <n v="-992.85645669698715"/>
    <s v="ENERGIA"/>
    <s v="NFU"/>
  </r>
  <r>
    <d v="2026-03-09T00:00:00"/>
    <s v="Empresa Provincial De La Energia De Santa Fe (W)"/>
    <s v="FA-A 00069-00039909"/>
    <s v="ENERGIA_x000a_Luz "/>
    <n v="20171433.48"/>
    <n v="1"/>
    <s v="UN "/>
    <n v="477166.288"/>
    <s v="OPEX"/>
    <s v="VARIABLE"/>
    <s v="DIRECTO"/>
    <x v="2"/>
    <x v="8"/>
    <s v="CC14"/>
    <n v="27732938.666456696"/>
    <n v="-992.85645669698715"/>
    <s v="ENERGIA"/>
    <s v="PILETAS"/>
  </r>
  <r>
    <d v="2026-03-09T00:00:00"/>
    <s v="Empresa Provincial De La Energia De Santa Fe (W)"/>
    <s v="FA-A 00069-00039909"/>
    <s v="ENERGIA_x000a_Luz "/>
    <n v="20171433.48"/>
    <n v="1"/>
    <s v="UN "/>
    <n v="6136290.4510000004"/>
    <s v="OPEX"/>
    <s v="VARIABLE"/>
    <s v="DIRECTO"/>
    <x v="2"/>
    <x v="2"/>
    <s v="CC14"/>
    <n v="27732938.666456696"/>
    <n v="-992.85645669698715"/>
    <s v="ENERGIA"/>
    <s v="REACTORES"/>
  </r>
  <r>
    <d v="2026-03-25T00:00:00"/>
    <s v="Electromecanica Dick Costantino S.A."/>
    <s v="FA-A 00004-00023210"/>
    <s v="INVERSION_x000a_Colocación de radares tanques_x000a_ítem 1"/>
    <n v="23215002"/>
    <n v="1"/>
    <s v="UN "/>
    <n v="23215002.949999999"/>
    <s v="CAPEX"/>
    <s v="VARIABLE"/>
    <s v="INDIRECTO"/>
    <x v="3"/>
    <x v="0"/>
    <s v="CC11"/>
    <n v="23215002.949999999"/>
    <n v="0"/>
    <s v="PROYECTO N°"/>
    <s v="EXPORTACION"/>
  </r>
  <r>
    <d v="2026-03-05T00:00:00"/>
    <s v="Hidalgo, Ruben Dario"/>
    <s v="FA-A 00003-00000130"/>
    <s v="SERVICIOS_x000a_Trabajo realizado en campo con pala "/>
    <n v="80000"/>
    <n v="60"/>
    <s v="UN "/>
    <n v="14157000"/>
    <s v="OPEX"/>
    <s v="VARIABLE"/>
    <s v="INDIRECTO"/>
    <x v="5"/>
    <x v="5"/>
    <s v="CC3"/>
    <n v="14157000"/>
    <n v="0"/>
    <m/>
    <s v="DISP. FINAL RESIDUOS LÍQUIDOS"/>
  </r>
  <r>
    <d v="2026-03-06T00:00:00"/>
    <s v="Quiroz, Maria Ines"/>
    <s v="FA-C 00002-00000036"/>
    <s v="INVERSION_x000a_Servicios varios , Mantenimiento y Ampliación "/>
    <n v="13172300"/>
    <n v="1"/>
    <s v="UN "/>
    <n v="13172300"/>
    <s v="CAPEX"/>
    <s v="VARIABLE"/>
    <s v="INDIRECTO"/>
    <x v="3"/>
    <x v="2"/>
    <s v="CC5"/>
    <n v="13172300"/>
    <n v="0"/>
    <m/>
    <s v="REACTORES"/>
  </r>
  <r>
    <d v="2026-03-31T00:00:00"/>
    <s v="RRHH WORMS (NUEVO)"/>
    <s v="PABLO EMMANUEL DIAZ"/>
    <s v="NFU + DISPOSICION FINAL DE R. SOLIDOS"/>
    <n v="11654765.191500001"/>
    <m/>
    <s v="# RRHH"/>
    <n v="349642.95569999999"/>
    <s v="OPEX"/>
    <s v="FIJO"/>
    <s v="DIRECTO"/>
    <x v="6"/>
    <x v="6"/>
    <s v="CC20"/>
    <n v="11654765.191500001"/>
    <n v="0"/>
    <m/>
    <s v="DISP. FINAL RESIDUOS SÓLIDOS"/>
  </r>
  <r>
    <d v="2026-03-31T00:00:00"/>
    <s v="RRHH WORMS (NUEVO)"/>
    <s v="PABLO EMMANUEL DIAZ"/>
    <s v="NFU + DISPOSICION FINAL DE R. SOLIDOS"/>
    <n v="11654765.191500001"/>
    <m/>
    <s v="# RRHH"/>
    <n v="11305122.2358"/>
    <s v="OPEX"/>
    <s v="FIJO"/>
    <s v="DIRECTO"/>
    <x v="6"/>
    <x v="7"/>
    <s v="CC20"/>
    <n v="11654765.191500001"/>
    <n v="0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1"/>
    <s v="CC28"/>
    <n v="9598730.8144216519"/>
    <n v="959.96907834894955"/>
    <m/>
    <s v="BACH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3"/>
    <s v="CC28"/>
    <n v="9598730.8144216519"/>
    <n v="959.96907834894955"/>
    <m/>
    <s v="CEREAL &amp; POLVILLO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4"/>
    <s v="CC28"/>
    <n v="9598730.8144216519"/>
    <n v="959.96907834894955"/>
    <m/>
    <s v="COMPOST &amp; FERTILIZANTE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5"/>
    <s v="CC28"/>
    <n v="9598730.8144216519"/>
    <n v="959.96907834894955"/>
    <m/>
    <s v="DISP. FINAL RESIDUOS LÍQU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6"/>
    <s v="CC28"/>
    <n v="9598730.8144216519"/>
    <n v="959.96907834894955"/>
    <m/>
    <s v="DISP. FINAL RESIDUOS SÓL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0"/>
    <s v="CC28"/>
    <n v="9598730.8144216519"/>
    <n v="959.96907834894955"/>
    <m/>
    <s v="EXPORTACION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7"/>
    <s v="CC28"/>
    <n v="9598730.8144216519"/>
    <n v="959.96907834894955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8"/>
    <s v="CC28"/>
    <n v="9598730.8144216519"/>
    <n v="959.96907834894955"/>
    <m/>
    <s v="PILET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2"/>
    <s v="CC28"/>
    <n v="9598730.8144216519"/>
    <n v="959.96907834894955"/>
    <m/>
    <s v="REACTOR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1"/>
    <s v="CC28"/>
    <n v="8339955.6684252582"/>
    <n v="834.07897474151105"/>
    <m/>
    <s v="BACH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3"/>
    <s v="CC28"/>
    <n v="8339955.6684252582"/>
    <n v="834.07897474151105"/>
    <m/>
    <s v="CEREAL &amp; POLVILLO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4"/>
    <s v="CC28"/>
    <n v="8339955.6684252582"/>
    <n v="834.07897474151105"/>
    <m/>
    <s v="COMPOST &amp; FERTILIZANT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5"/>
    <s v="CC28"/>
    <n v="8339955.6684252582"/>
    <n v="834.07897474151105"/>
    <m/>
    <s v="DISP. FINAL RESIDUOS LÍQU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6"/>
    <s v="CC28"/>
    <n v="8339955.6684252582"/>
    <n v="834.07897474151105"/>
    <m/>
    <s v="DISP. FINAL RESIDUOS SÓL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0"/>
    <s v="CC28"/>
    <n v="8339955.6684252582"/>
    <n v="834.07897474151105"/>
    <m/>
    <s v="EXPORTACION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7"/>
    <s v="CC28"/>
    <n v="8339955.6684252582"/>
    <n v="834.07897474151105"/>
    <m/>
    <s v="NFU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8"/>
    <s v="CC28"/>
    <n v="8339955.6684252582"/>
    <n v="834.07897474151105"/>
    <m/>
    <s v="PILET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2"/>
    <s v="CC28"/>
    <n v="8339955.6684252582"/>
    <n v="834.07897474151105"/>
    <m/>
    <s v="REACTORES"/>
  </r>
  <r>
    <d v="2026-03-31T00:00:00"/>
    <s v="RRHH WORMS (NUEVO)"/>
    <s v="ANDRES HONORES"/>
    <s v="REACTOR"/>
    <n v="8298958.5404000003"/>
    <m/>
    <s v="# RRHH"/>
    <n v="8298958.5404000003"/>
    <s v="OPEX"/>
    <s v="FIJO"/>
    <s v="DIRECTO"/>
    <x v="6"/>
    <x v="2"/>
    <s v="CC5"/>
    <n v="8298958.5404000003"/>
    <n v="0"/>
    <m/>
    <s v="REACTORES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1"/>
    <s v="CC17"/>
    <n v="8067706.1857000003"/>
    <n v="0"/>
    <m/>
    <s v="BACHAS"/>
  </r>
  <r>
    <d v="2026-03-31T00:00:00"/>
    <s v="RRHH WORMS (NUEVO)"/>
    <s v="FERNANDO TISCORNIA"/>
    <s v="DIRECCION"/>
    <n v="8067706.1857000003"/>
    <m/>
    <s v="# RRHH"/>
    <n v="484062.37109999999"/>
    <s v="OPEX"/>
    <s v="FIJO"/>
    <s v="INDIRECTO"/>
    <x v="6"/>
    <x v="5"/>
    <s v="CC17"/>
    <n v="8067706.1857000003"/>
    <n v="0"/>
    <m/>
    <s v="DISP. FINAL RESIDUOS LÍQUIDOS"/>
  </r>
  <r>
    <d v="2026-03-31T00:00:00"/>
    <s v="RRHH WORMS (NUEVO)"/>
    <s v="FERNANDO TISCORNIA"/>
    <s v="DIRECCION"/>
    <n v="8067706.1857000003"/>
    <m/>
    <s v="# RRHH"/>
    <n v="5082654.8969999999"/>
    <s v="OPEX"/>
    <s v="FIJO"/>
    <s v="INDIRECTO"/>
    <x v="6"/>
    <x v="0"/>
    <s v="CC17"/>
    <n v="8067706.1857000003"/>
    <n v="0"/>
    <m/>
    <s v="EXPORTACION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7"/>
    <s v="CC17"/>
    <n v="8067706.1857000003"/>
    <n v="0"/>
    <m/>
    <s v="NFU"/>
  </r>
  <r>
    <d v="2026-03-31T00:00:00"/>
    <s v="RRHH WORMS (NUEVO)"/>
    <s v="FERNANDO TISCORNIA"/>
    <s v="DIRECCION"/>
    <n v="8067706.1857000003"/>
    <m/>
    <s v="# RRHH"/>
    <n v="1129478.8659999999"/>
    <s v="OPEX"/>
    <s v="FIJO"/>
    <s v="INDIRECTO"/>
    <x v="6"/>
    <x v="8"/>
    <s v="CC17"/>
    <n v="8067706.1857000003"/>
    <n v="0"/>
    <m/>
    <s v="PILETAS"/>
  </r>
  <r>
    <d v="2026-03-31T00:00:00"/>
    <s v="RRHH WORMS (NUEVO)"/>
    <s v="FERNANDO TISCORNIA"/>
    <s v="DIRECCION"/>
    <n v="8067706.1857000003"/>
    <m/>
    <s v="# RRHH"/>
    <n v="564739.43299999996"/>
    <s v="OPEX"/>
    <s v="FIJO"/>
    <s v="INDIRECTO"/>
    <x v="6"/>
    <x v="2"/>
    <s v="CC17"/>
    <n v="8067706.1857000003"/>
    <n v="0"/>
    <m/>
    <s v="REACTORES"/>
  </r>
  <r>
    <d v="2026-03-31T00:00:00"/>
    <s v="RRHH WORMS (NUEVO)"/>
    <s v="AGUSTIN ALBERTO LOPEZ"/>
    <s v="PORTERIA"/>
    <n v="7827828.5579000004"/>
    <m/>
    <s v="# RRHH"/>
    <n v="156556.57120000001"/>
    <s v="OPEX"/>
    <s v="FIJO"/>
    <s v="DIRECTO"/>
    <x v="6"/>
    <x v="1"/>
    <s v="CC22"/>
    <n v="7827828.5579000004"/>
    <n v="0"/>
    <m/>
    <s v="BACHAS"/>
  </r>
  <r>
    <d v="2026-03-31T00:00:00"/>
    <s v="RRHH WORMS (NUEVO)"/>
    <s v="AGUSTIN ALBERTO LOPEZ"/>
    <s v="PORTERIA"/>
    <n v="7827828.5579000004"/>
    <m/>
    <s v="# RRHH"/>
    <n v="165167.1826"/>
    <s v="OPEX"/>
    <s v="FIJO"/>
    <s v="DIRECTO"/>
    <x v="6"/>
    <x v="4"/>
    <s v="CC22"/>
    <n v="7827828.5579000004"/>
    <n v="0"/>
    <m/>
    <s v="COMPOST &amp; FERTILIZANTES"/>
  </r>
  <r>
    <d v="2026-03-31T00:00:00"/>
    <s v="RRHH WORMS (NUEVO)"/>
    <s v="AGUSTIN ALBERTO LOPEZ"/>
    <s v="PORTERIA"/>
    <n v="7827828.5579000004"/>
    <m/>
    <s v="# RRHH"/>
    <n v="4526833.2549999999"/>
    <s v="OPEX"/>
    <s v="FIJO"/>
    <s v="DIRECTO"/>
    <x v="6"/>
    <x v="5"/>
    <s v="CC22"/>
    <n v="7827828.5579000004"/>
    <n v="0"/>
    <m/>
    <s v="DISP. FINAL RESIDUOS LÍQUIDOS"/>
  </r>
  <r>
    <d v="2026-03-31T00:00:00"/>
    <s v="RRHH WORMS (NUEVO)"/>
    <s v="AGUSTIN ALBERTO LOPEZ"/>
    <s v="PORTERIA"/>
    <n v="7827828.5579000004"/>
    <m/>
    <s v="# RRHH"/>
    <n v="1800400.5682999999"/>
    <s v="OPEX"/>
    <s v="FIJO"/>
    <s v="DIRECTO"/>
    <x v="6"/>
    <x v="6"/>
    <s v="CC22"/>
    <n v="7827828.5579000004"/>
    <n v="0"/>
    <m/>
    <s v="DISP. FINAL RESIDUOS SÓLIDOS"/>
  </r>
  <r>
    <d v="2026-03-31T00:00:00"/>
    <s v="RRHH WORMS (NUEVO)"/>
    <s v="AGUSTIN ALBERTO LOPEZ"/>
    <s v="PORTERIA"/>
    <n v="7827828.5579000004"/>
    <m/>
    <s v="# RRHH"/>
    <n v="836012.09"/>
    <s v="OPEX"/>
    <s v="FIJO"/>
    <s v="DIRECTO"/>
    <x v="6"/>
    <x v="0"/>
    <s v="CC22"/>
    <n v="7827828.5579000004"/>
    <n v="0"/>
    <m/>
    <s v="EXPORTACION"/>
  </r>
  <r>
    <d v="2026-03-31T00:00:00"/>
    <s v="RRHH WORMS (NUEVO)"/>
    <s v="AGUSTIN ALBERTO LOPEZ"/>
    <s v="PORTERIA"/>
    <n v="7827828.5579000004"/>
    <m/>
    <s v="# RRHH"/>
    <n v="204306.3254"/>
    <s v="OPEX"/>
    <s v="FIJO"/>
    <s v="DIRECTO"/>
    <x v="6"/>
    <x v="7"/>
    <s v="CC22"/>
    <n v="7827828.5579000004"/>
    <n v="0"/>
    <m/>
    <s v="NFU"/>
  </r>
  <r>
    <d v="2026-03-31T00:00:00"/>
    <s v="RRHH WORMS (NUEVO)"/>
    <s v="AGUSTIN ALBERTO LOPEZ"/>
    <s v="PORTERIA"/>
    <n v="7827828.5579000004"/>
    <m/>
    <s v="# RRHH"/>
    <n v="138552.5655"/>
    <s v="OPEX"/>
    <s v="FIJO"/>
    <s v="DIRECTO"/>
    <x v="6"/>
    <x v="2"/>
    <s v="CC22"/>
    <n v="7827828.5579000004"/>
    <n v="0"/>
    <m/>
    <s v="REACTORES"/>
  </r>
  <r>
    <d v="2026-03-05T00:00:00"/>
    <s v="Hidalgo, Ruben Dario"/>
    <s v="FA-A 00003-00000128"/>
    <s v="SERVICIOS_x000a_movimiento de suelo "/>
    <n v="5280000"/>
    <n v="1"/>
    <s v="UN "/>
    <n v="6388800"/>
    <s v="OPEX"/>
    <s v="VARIABLE"/>
    <s v="INDIRECTO"/>
    <x v="5"/>
    <x v="5"/>
    <s v="CC3"/>
    <n v="6388800"/>
    <n v="0"/>
    <m/>
    <s v="DISP. FINAL RESIDUOS LÍQUIDOS"/>
  </r>
  <r>
    <d v="2026-03-31T00:00:00"/>
    <s v="RRHH WORMS (NUEVO)"/>
    <s v="HORACIO RODRIGUEZ"/>
    <s v="TALLER MECANICO"/>
    <n v="7013908.6519999998"/>
    <m/>
    <s v="# RRHH"/>
    <n v="981947.21129999997"/>
    <s v="OPEX"/>
    <s v="FIJO"/>
    <s v="DIRECTO"/>
    <x v="6"/>
    <x v="1"/>
    <s v="CC23"/>
    <n v="6172239.6137600001"/>
    <n v="841669.03823999967"/>
    <m/>
    <s v="BACHAS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3"/>
    <s v="CC23"/>
    <n v="6172239.6137600001"/>
    <n v="841669.03823999967"/>
    <m/>
    <s v="CEREAL &amp; POLVILLO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4"/>
    <s v="CC23"/>
    <n v="6172239.6137600001"/>
    <n v="841669.03823999967"/>
    <m/>
    <s v="COMPOST &amp; FERTILIZANTES"/>
  </r>
  <r>
    <d v="2026-03-31T00:00:00"/>
    <s v="RRHH WORMS (NUEVO)"/>
    <s v="HORACIO RODRIGUEZ"/>
    <s v="TALLER MECANICO"/>
    <n v="7013908.6519999998"/>
    <m/>
    <s v="# RRHH"/>
    <n v="420834.51909999998"/>
    <s v="OPEX"/>
    <s v="FIJO"/>
    <s v="DIRECTO"/>
    <x v="6"/>
    <x v="5"/>
    <s v="CC23"/>
    <n v="6172239.6137600001"/>
    <n v="841669.03823999967"/>
    <m/>
    <s v="DISP. FINAL RESIDUOS LÍQUIDOS"/>
  </r>
  <r>
    <d v="2026-03-31T00:00:00"/>
    <s v="RRHH WORMS (NUEVO)"/>
    <s v="HORACIO RODRIGUEZ"/>
    <s v="TALLER MECANICO"/>
    <n v="7013908.6519999998"/>
    <m/>
    <s v="# RRHH"/>
    <n v="631251.77870000002"/>
    <s v="OPEX"/>
    <s v="FIJO"/>
    <s v="DIRECTO"/>
    <x v="6"/>
    <x v="6"/>
    <s v="CC23"/>
    <n v="6172239.6137600001"/>
    <n v="841669.03823999967"/>
    <m/>
    <s v="DISP. FINAL RESIDUOS SÓLIDOS"/>
  </r>
  <r>
    <d v="2026-03-31T00:00:00"/>
    <s v="RRHH WORMS (NUEVO)"/>
    <s v="HORACIO RODRIGUEZ"/>
    <s v="TALLER MECANICO"/>
    <n v="7013908.6519999998"/>
    <m/>
    <s v="# RRHH"/>
    <n v="1052086.2978000001"/>
    <s v="OPEX"/>
    <s v="FIJO"/>
    <s v="DIRECTO"/>
    <x v="6"/>
    <x v="0"/>
    <s v="CC23"/>
    <n v="6172239.6137600001"/>
    <n v="841669.03823999967"/>
    <m/>
    <s v="EXPORTACION"/>
  </r>
  <r>
    <d v="2026-03-31T00:00:00"/>
    <s v="RRHH WORMS (NUEVO)"/>
    <s v="HORACIO RODRIGUEZ"/>
    <s v="TALLER MECANICO"/>
    <n v="7013908.6519999998"/>
    <m/>
    <s v="# RRHH"/>
    <n v="701390.8652"/>
    <s v="OPEX"/>
    <s v="FIJO"/>
    <s v="DIRECTO"/>
    <x v="6"/>
    <x v="7"/>
    <s v="CC23"/>
    <n v="6172239.6137600001"/>
    <n v="841669.03823999967"/>
    <m/>
    <s v="NFU"/>
  </r>
  <r>
    <d v="2026-03-31T00:00:00"/>
    <s v="RRHH WORMS (NUEVO)"/>
    <s v="HORACIO RODRIGUEZ"/>
    <s v="TALLER MECANICO"/>
    <n v="7013908.6519999998"/>
    <m/>
    <s v="# RRHH"/>
    <n v="1402781.7304"/>
    <s v="OPEX"/>
    <s v="FIJO"/>
    <s v="DIRECTO"/>
    <x v="6"/>
    <x v="8"/>
    <s v="CC23"/>
    <n v="6172239.6137600001"/>
    <n v="841669.03823999967"/>
    <m/>
    <s v="PILETAS"/>
  </r>
  <r>
    <d v="2026-03-31T00:00:00"/>
    <s v="RRHH WORMS (NUEVO)"/>
    <s v="VANINA ELIZABETH LARREY"/>
    <s v="PORTERIA"/>
    <n v="6612632.5411999999"/>
    <m/>
    <s v="# RRHH"/>
    <n v="132252.6508"/>
    <s v="OPEX"/>
    <s v="FIJO"/>
    <s v="DIRECTO"/>
    <x v="6"/>
    <x v="1"/>
    <s v="CC22"/>
    <n v="6612632.5411999999"/>
    <n v="0"/>
    <m/>
    <s v="BACHAS"/>
  </r>
  <r>
    <d v="2026-03-31T00:00:00"/>
    <s v="RRHH WORMS (NUEVO)"/>
    <s v="VANINA ELIZABETH LARREY"/>
    <s v="PORTERIA"/>
    <n v="6612632.5411999999"/>
    <m/>
    <s v="# RRHH"/>
    <n v="139526.5466"/>
    <s v="OPEX"/>
    <s v="FIJO"/>
    <s v="DIRECTO"/>
    <x v="6"/>
    <x v="4"/>
    <s v="CC22"/>
    <n v="6612632.5411999999"/>
    <n v="0"/>
    <m/>
    <s v="COMPOST &amp; FERTILIZANTES"/>
  </r>
  <r>
    <d v="2026-03-31T00:00:00"/>
    <s v="RRHH WORMS (NUEVO)"/>
    <s v="VANINA ELIZABETH LARREY"/>
    <s v="PORTERIA"/>
    <n v="6612632.5411999999"/>
    <m/>
    <s v="# RRHH"/>
    <n v="3824085.3986"/>
    <s v="OPEX"/>
    <s v="FIJO"/>
    <s v="DIRECTO"/>
    <x v="6"/>
    <x v="5"/>
    <s v="CC22"/>
    <n v="6612632.5411999999"/>
    <n v="0"/>
    <m/>
    <s v="DISP. FINAL RESIDUOS LÍQUIDOS"/>
  </r>
  <r>
    <d v="2026-03-31T00:00:00"/>
    <s v="RRHH WORMS (NUEVO)"/>
    <s v="VANINA ELIZABETH LARREY"/>
    <s v="PORTERIA"/>
    <n v="6612632.5411999999"/>
    <m/>
    <s v="# RRHH"/>
    <n v="1520905.4845"/>
    <s v="OPEX"/>
    <s v="FIJO"/>
    <s v="DIRECTO"/>
    <x v="6"/>
    <x v="6"/>
    <s v="CC22"/>
    <n v="6612632.5411999999"/>
    <n v="0"/>
    <m/>
    <s v="DISP. FINAL RESIDUOS SÓLIDOS"/>
  </r>
  <r>
    <d v="2026-03-31T00:00:00"/>
    <s v="RRHH WORMS (NUEVO)"/>
    <s v="VANINA ELIZABETH LARREY"/>
    <s v="PORTERIA"/>
    <n v="6612632.5411999999"/>
    <m/>
    <s v="# RRHH"/>
    <n v="706229.15540000005"/>
    <s v="OPEX"/>
    <s v="FIJO"/>
    <s v="DIRECTO"/>
    <x v="6"/>
    <x v="0"/>
    <s v="CC22"/>
    <n v="6612632.5411999999"/>
    <n v="0"/>
    <m/>
    <s v="EXPORTACION"/>
  </r>
  <r>
    <d v="2026-03-31T00:00:00"/>
    <s v="RRHH WORMS (NUEVO)"/>
    <s v="VANINA ELIZABETH LARREY"/>
    <s v="PORTERIA"/>
    <n v="6612632.5411999999"/>
    <m/>
    <s v="# RRHH"/>
    <n v="172589.70929999999"/>
    <s v="OPEX"/>
    <s v="FIJO"/>
    <s v="DIRECTO"/>
    <x v="6"/>
    <x v="7"/>
    <s v="CC22"/>
    <n v="6612632.5411999999"/>
    <n v="0"/>
    <m/>
    <s v="NFU"/>
  </r>
  <r>
    <d v="2026-03-31T00:00:00"/>
    <s v="RRHH WORMS (NUEVO)"/>
    <s v="VANINA ELIZABETH LARREY"/>
    <s v="PORTERIA"/>
    <n v="6612632.5411999999"/>
    <m/>
    <s v="# RRHH"/>
    <n v="117043.59600000001"/>
    <s v="OPEX"/>
    <s v="FIJO"/>
    <s v="DIRECTO"/>
    <x v="6"/>
    <x v="2"/>
    <s v="CC22"/>
    <n v="6612632.5411999999"/>
    <n v="0"/>
    <m/>
    <s v="REACTOR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1"/>
    <s v="CC28"/>
    <n v="6525559.0087370099"/>
    <n v="652.62116299010813"/>
    <m/>
    <s v="BACH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3"/>
    <s v="CC28"/>
    <n v="6525559.0087370099"/>
    <n v="652.62116299010813"/>
    <m/>
    <s v="CEREAL &amp; POLVILLO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4"/>
    <s v="CC28"/>
    <n v="6525559.0087370099"/>
    <n v="652.62116299010813"/>
    <m/>
    <s v="COMPOST &amp; FERTILIZANT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5"/>
    <s v="CC28"/>
    <n v="6525559.0087370099"/>
    <n v="652.62116299010813"/>
    <m/>
    <s v="DISP. FINAL RESIDUOS LÍQU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6"/>
    <s v="CC28"/>
    <n v="6525559.0087370099"/>
    <n v="652.62116299010813"/>
    <m/>
    <s v="DISP. FINAL RESIDUOS SÓL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0"/>
    <s v="CC28"/>
    <n v="6525559.0087370099"/>
    <n v="652.62116299010813"/>
    <m/>
    <s v="EXPORTACION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7"/>
    <s v="CC28"/>
    <n v="6525559.0087370099"/>
    <n v="652.62116299010813"/>
    <m/>
    <s v="NFU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8"/>
    <s v="CC28"/>
    <n v="6525559.0087370099"/>
    <n v="652.62116299010813"/>
    <m/>
    <s v="PILET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2"/>
    <s v="CC28"/>
    <n v="6525559.0087370099"/>
    <n v="652.62116299010813"/>
    <m/>
    <s v="REACTORE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1"/>
    <s v="CC27"/>
    <n v="6008434.307802001"/>
    <n v="452247.74359799922"/>
    <m/>
    <s v="BACHAS"/>
  </r>
  <r>
    <d v="2026-03-31T00:00:00"/>
    <s v="RRHH WORMS (NUEVO)"/>
    <s v="MATIAS ROMAN PEREZ"/>
    <s v="INTENDENCIA"/>
    <n v="6460682.0514000002"/>
    <m/>
    <s v="# RRHH"/>
    <n v="516854.56410000002"/>
    <s v="OPEX"/>
    <s v="FIJO"/>
    <s v="INDIRECTO"/>
    <x v="6"/>
    <x v="3"/>
    <s v="CC27"/>
    <n v="6008434.307802001"/>
    <n v="452247.74359799922"/>
    <m/>
    <s v="CEREAL &amp; POLVILLO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5"/>
    <s v="CC27"/>
    <n v="6008434.307802001"/>
    <n v="452247.74359799922"/>
    <m/>
    <s v="DISP. FINAL RESIDUOS LÍQUIDOS"/>
  </r>
  <r>
    <d v="2026-03-31T00:00:00"/>
    <s v="RRHH WORMS (NUEVO)"/>
    <s v="MATIAS ROMAN PEREZ"/>
    <s v="INTENDENCIA"/>
    <n v="6460682.0514000002"/>
    <m/>
    <s v="# RRHH"/>
    <n v="1227529.5898"/>
    <s v="OPEX"/>
    <s v="FIJO"/>
    <s v="INDIRECTO"/>
    <x v="6"/>
    <x v="6"/>
    <s v="CC27"/>
    <n v="6008434.307802001"/>
    <n v="452247.74359799922"/>
    <m/>
    <s v="DISP. FINAL RESIDUOS SÓLIDO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0"/>
    <s v="CC27"/>
    <n v="6008434.307802001"/>
    <n v="452247.74359799922"/>
    <m/>
    <s v="EXPORTACION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7"/>
    <s v="CC27"/>
    <n v="6008434.307802001"/>
    <n v="452247.74359799922"/>
    <m/>
    <s v="NFU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8"/>
    <s v="CC27"/>
    <n v="6008434.307802001"/>
    <n v="452247.74359799922"/>
    <m/>
    <s v="PILETA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2"/>
    <s v="CC27"/>
    <n v="6008434.307802001"/>
    <n v="452247.74359799922"/>
    <m/>
    <s v="REACTORES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1"/>
    <s v="CC17"/>
    <n v="6453035.4697000012"/>
    <n v="0"/>
    <m/>
    <s v="BACHAS"/>
  </r>
  <r>
    <d v="2026-03-31T00:00:00"/>
    <s v="RRHH WORMS (NUEVO)"/>
    <s v="LOPEZ CAMARGO BERLITZ BEATRIZ"/>
    <s v="LABORATORIO"/>
    <n v="6453035.4697000002"/>
    <m/>
    <s v="# RRHH"/>
    <n v="387182.12819999998"/>
    <s v="OPEX"/>
    <s v="FIJO"/>
    <s v="DIRECTO"/>
    <x v="6"/>
    <x v="5"/>
    <s v="CC17"/>
    <n v="6453035.4697000012"/>
    <n v="0"/>
    <m/>
    <s v="DISP. FINAL RESIDUOS LÍQUIDOS"/>
  </r>
  <r>
    <d v="2026-03-31T00:00:00"/>
    <s v="RRHH WORMS (NUEVO)"/>
    <s v="LOPEZ CAMARGO BERLITZ BEATRIZ"/>
    <s v="LABORATORIO"/>
    <n v="6453035.4697000002"/>
    <m/>
    <s v="# RRHH"/>
    <n v="4065412.3459000001"/>
    <s v="OPEX"/>
    <s v="FIJO"/>
    <s v="DIRECTO"/>
    <x v="6"/>
    <x v="0"/>
    <s v="CC17"/>
    <n v="6453035.4697000012"/>
    <n v="0"/>
    <m/>
    <s v="EXPORTACION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7"/>
    <s v="CC17"/>
    <n v="6453035.4697000012"/>
    <n v="0"/>
    <m/>
    <s v="NFU"/>
  </r>
  <r>
    <d v="2026-03-31T00:00:00"/>
    <s v="RRHH WORMS (NUEVO)"/>
    <s v="LOPEZ CAMARGO BERLITZ BEATRIZ"/>
    <s v="LABORATORIO"/>
    <n v="6453035.4697000002"/>
    <m/>
    <s v="# RRHH"/>
    <n v="903424.96580000001"/>
    <s v="OPEX"/>
    <s v="FIJO"/>
    <s v="DIRECTO"/>
    <x v="6"/>
    <x v="8"/>
    <s v="CC17"/>
    <n v="6453035.4697000012"/>
    <n v="0"/>
    <m/>
    <s v="PILETAS"/>
  </r>
  <r>
    <d v="2026-03-31T00:00:00"/>
    <s v="RRHH WORMS (NUEVO)"/>
    <s v="LOPEZ CAMARGO BERLITZ BEATRIZ"/>
    <s v="LABORATORIO"/>
    <n v="6453035.4697000002"/>
    <m/>
    <s v="# RRHH"/>
    <n v="451712.4829"/>
    <s v="OPEX"/>
    <s v="FIJO"/>
    <s v="DIRECTO"/>
    <x v="6"/>
    <x v="2"/>
    <s v="CC17"/>
    <n v="6453035.4697000012"/>
    <n v="0"/>
    <m/>
    <s v="REACTORES"/>
  </r>
  <r>
    <d v="2026-03-31T00:00:00"/>
    <s v="RRHH WORMS (NUEVO)"/>
    <s v="EDUARDO JAVIER PANZANELLA"/>
    <s v="PORTERIA"/>
    <n v="6418395.3293000003"/>
    <m/>
    <s v="# RRHH"/>
    <n v="128367.9066"/>
    <s v="OPEX"/>
    <s v="FIJO"/>
    <s v="DIRECTO"/>
    <x v="6"/>
    <x v="1"/>
    <s v="CC22"/>
    <n v="6418395.3293000003"/>
    <n v="0"/>
    <m/>
    <s v="BACHAS"/>
  </r>
  <r>
    <d v="2026-03-31T00:00:00"/>
    <s v="RRHH WORMS (NUEVO)"/>
    <s v="EDUARDO JAVIER PANZANELLA"/>
    <s v="PORTERIA"/>
    <n v="6418395.3293000003"/>
    <m/>
    <s v="# RRHH"/>
    <n v="135428.14139999999"/>
    <s v="OPEX"/>
    <s v="FIJO"/>
    <s v="DIRECTO"/>
    <x v="6"/>
    <x v="4"/>
    <s v="CC22"/>
    <n v="6418395.3293000003"/>
    <n v="0"/>
    <m/>
    <s v="COMPOST &amp; FERTILIZANTES"/>
  </r>
  <r>
    <d v="2026-03-31T00:00:00"/>
    <s v="RRHH WORMS (NUEVO)"/>
    <s v="EDUARDO JAVIER PANZANELLA"/>
    <s v="PORTERIA"/>
    <n v="6418395.3293000003"/>
    <m/>
    <s v="# RRHH"/>
    <n v="3711758.0189"/>
    <s v="OPEX"/>
    <s v="FIJO"/>
    <s v="DIRECTO"/>
    <x v="6"/>
    <x v="5"/>
    <s v="CC22"/>
    <n v="6418395.3293000003"/>
    <n v="0"/>
    <m/>
    <s v="DISP. FINAL RESIDUOS LÍQUIDOS"/>
  </r>
  <r>
    <d v="2026-03-31T00:00:00"/>
    <s v="RRHH WORMS (NUEVO)"/>
    <s v="EDUARDO JAVIER PANZANELLA"/>
    <s v="PORTERIA"/>
    <n v="6418395.3293000003"/>
    <m/>
    <s v="# RRHH"/>
    <n v="1476230.9257"/>
    <s v="OPEX"/>
    <s v="FIJO"/>
    <s v="DIRECTO"/>
    <x v="6"/>
    <x v="6"/>
    <s v="CC22"/>
    <n v="6418395.3293000003"/>
    <n v="0"/>
    <m/>
    <s v="DISP. FINAL RESIDUOS SÓLIDOS"/>
  </r>
  <r>
    <d v="2026-03-31T00:00:00"/>
    <s v="RRHH WORMS (NUEVO)"/>
    <s v="EDUARDO JAVIER PANZANELLA"/>
    <s v="PORTERIA"/>
    <n v="6418395.3293000003"/>
    <m/>
    <s v="# RRHH"/>
    <n v="685484.62120000005"/>
    <s v="OPEX"/>
    <s v="FIJO"/>
    <s v="DIRECTO"/>
    <x v="6"/>
    <x v="0"/>
    <s v="CC22"/>
    <n v="6418395.3293000003"/>
    <n v="0"/>
    <m/>
    <s v="EXPORTACION"/>
  </r>
  <r>
    <d v="2026-03-31T00:00:00"/>
    <s v="RRHH WORMS (NUEVO)"/>
    <s v="EDUARDO JAVIER PANZANELLA"/>
    <s v="PORTERIA"/>
    <n v="6418395.3293000003"/>
    <m/>
    <s v="# RRHH"/>
    <n v="167520.11809999999"/>
    <s v="OPEX"/>
    <s v="FIJO"/>
    <s v="DIRECTO"/>
    <x v="6"/>
    <x v="7"/>
    <s v="CC22"/>
    <n v="6418395.3293000003"/>
    <n v="0"/>
    <m/>
    <s v="NFU"/>
  </r>
  <r>
    <d v="2026-03-31T00:00:00"/>
    <s v="RRHH WORMS (NUEVO)"/>
    <s v="EDUARDO JAVIER PANZANELLA"/>
    <s v="PORTERIA"/>
    <n v="6418395.3293000003"/>
    <m/>
    <s v="# RRHH"/>
    <n v="113605.59729999999"/>
    <s v="OPEX"/>
    <s v="FIJO"/>
    <s v="DIRECTO"/>
    <x v="6"/>
    <x v="2"/>
    <s v="CC22"/>
    <n v="6418395.3293000003"/>
    <n v="0"/>
    <m/>
    <s v="REACTORES"/>
  </r>
  <r>
    <d v="2026-03-31T00:00:00"/>
    <s v="RRHH WORMS (NUEVO)"/>
    <s v="MAXIMILIANO ESEQUIEL BARRERA"/>
    <s v="DISP FINAL LIQUIDOS+EXPO"/>
    <n v="6320819.4625000004"/>
    <m/>
    <s v="# RRHH"/>
    <n v="948122.91940000001"/>
    <s v="OPEX"/>
    <s v="FIJO"/>
    <s v="DIRECTO"/>
    <x v="6"/>
    <x v="5"/>
    <s v="CC25"/>
    <n v="6320819.4625000004"/>
    <n v="0"/>
    <m/>
    <s v="DISP. FINAL RESIDUOS LÍQUIDOS"/>
  </r>
  <r>
    <d v="2026-03-31T00:00:00"/>
    <s v="RRHH WORMS (NUEVO)"/>
    <s v="MAXIMILIANO ESEQUIEL BARRERA"/>
    <s v="DISP FINAL LIQUIDOS+EXPO"/>
    <n v="6320819.4625000004"/>
    <m/>
    <s v="# RRHH"/>
    <n v="5372696.5431000004"/>
    <s v="OPEX"/>
    <s v="FIJO"/>
    <s v="DIRECTO"/>
    <x v="6"/>
    <x v="0"/>
    <s v="CC25"/>
    <n v="6320819.4625000004"/>
    <n v="0"/>
    <m/>
    <s v="EXPORTACION"/>
  </r>
  <r>
    <d v="2026-03-31T00:00:00"/>
    <s v="RRHH WORMS (NUEVO)"/>
    <s v="ULISES BENIGNO BUSTAMANTE"/>
    <s v="PILETAS + BACHAS "/>
    <n v="6240096.8472999996"/>
    <m/>
    <s v="# RRHH"/>
    <n v="312004.84240000002"/>
    <s v="OPEX"/>
    <s v="FIJO"/>
    <s v="DIRECTO"/>
    <x v="6"/>
    <x v="1"/>
    <s v="CC21"/>
    <n v="6240096.8472999996"/>
    <n v="0"/>
    <m/>
    <s v="BACHAS"/>
  </r>
  <r>
    <d v="2026-03-31T00:00:00"/>
    <s v="RRHH WORMS (NUEVO)"/>
    <s v="ULISES BENIGNO BUSTAMANTE"/>
    <s v="PILETAS + BACHAS "/>
    <n v="6240096.8472999996"/>
    <m/>
    <s v="# RRHH"/>
    <n v="5928092.0049000001"/>
    <s v="OPEX"/>
    <s v="FIJO"/>
    <s v="DIRECTO"/>
    <x v="6"/>
    <x v="8"/>
    <s v="CC21"/>
    <n v="6240096.8472999996"/>
    <n v="0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1"/>
    <s v="CC15"/>
    <n v="4299727.9325000001"/>
    <n v="1842740.5424999995"/>
    <m/>
    <s v="BACH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3"/>
    <s v="CC15"/>
    <n v="4299727.9325000001"/>
    <n v="1842740.5424999995"/>
    <m/>
    <s v="CEREAL &amp; POLVILLO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4"/>
    <s v="CC15"/>
    <n v="4299727.9325000001"/>
    <n v="1842740.5424999995"/>
    <m/>
    <s v="COMPOST &amp; FERTILIZANTE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5"/>
    <s v="CC15"/>
    <n v="4299727.9325000001"/>
    <n v="1842740.5424999995"/>
    <m/>
    <s v="DISP. FINAL RESIDUOS LÍQU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6"/>
    <s v="CC15"/>
    <n v="4299727.9325000001"/>
    <n v="1842740.5424999995"/>
    <m/>
    <s v="DISP. FINAL RESIDUOS SÓL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0"/>
    <s v="CC15"/>
    <n v="4299727.9325000001"/>
    <n v="1842740.5424999995"/>
    <m/>
    <s v="EXPORTACION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7"/>
    <s v="CC15"/>
    <n v="4299727.9325000001"/>
    <n v="1842740.5424999995"/>
    <m/>
    <s v="NFU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8"/>
    <s v="CC15"/>
    <n v="4299727.9325000001"/>
    <n v="1842740.5424999995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2"/>
    <s v="CC15"/>
    <n v="4299727.9325000001"/>
    <n v="1842740.5424999995"/>
    <m/>
    <s v="REACTORES"/>
  </r>
  <r>
    <d v="2026-03-30T00:00:00"/>
    <s v="IMPUESTOS"/>
    <s v="imp2"/>
    <s v="IMPUESTOS"/>
    <n v="5039229.71"/>
    <n v="1"/>
    <s v="UN "/>
    <n v="163357.9025"/>
    <s v="OPEX"/>
    <s v="VARIABLE"/>
    <s v="INDIRECTO"/>
    <x v="7"/>
    <x v="1"/>
    <s v="CC1"/>
    <n v="5039229.71"/>
    <n v="0"/>
    <s v="GASTOS BANCARIOS"/>
    <s v="BACHAS"/>
  </r>
  <r>
    <d v="2026-03-30T00:00:00"/>
    <s v="IMPUESTOS"/>
    <s v="imp2"/>
    <s v="IMPUESTOS"/>
    <n v="5039229.71"/>
    <n v="1"/>
    <s v="UN "/>
    <n v="35575.525399999999"/>
    <s v="OPEX"/>
    <s v="VARIABLE"/>
    <s v="INDIRECTO"/>
    <x v="7"/>
    <x v="3"/>
    <s v="CC1"/>
    <n v="5039229.71"/>
    <n v="0"/>
    <s v="GASTOS BANCARIOS"/>
    <s v="CEREAL &amp; POLVILLO"/>
  </r>
  <r>
    <d v="2026-03-30T00:00:00"/>
    <s v="IMPUESTOS"/>
    <s v="imp2"/>
    <s v="IMPUESTOS"/>
    <n v="5039229.71"/>
    <n v="1"/>
    <s v="UN "/>
    <n v="2048.6106"/>
    <s v="OPEX"/>
    <s v="VARIABLE"/>
    <s v="INDIRECTO"/>
    <x v="7"/>
    <x v="4"/>
    <s v="CC1"/>
    <n v="5039229.71"/>
    <n v="0"/>
    <s v="GASTOS BANCARIOS"/>
    <s v="COMPOST &amp; FERTILIZANTES"/>
  </r>
  <r>
    <d v="2026-03-30T00:00:00"/>
    <s v="IMPUESTOS"/>
    <s v="imp2"/>
    <s v="IMPUESTOS"/>
    <n v="5039229.71"/>
    <n v="1"/>
    <s v="UN "/>
    <n v="301300.9791"/>
    <s v="OPEX"/>
    <s v="VARIABLE"/>
    <s v="INDIRECTO"/>
    <x v="7"/>
    <x v="5"/>
    <s v="CC1"/>
    <n v="5039229.71"/>
    <n v="0"/>
    <s v="GASTOS BANCARIOS"/>
    <s v="DISP. FINAL RESIDUOS LÍQUIDOS"/>
  </r>
  <r>
    <d v="2026-03-30T00:00:00"/>
    <s v="IMPUESTOS"/>
    <s v="imp2"/>
    <s v="IMPUESTOS"/>
    <n v="5039229.71"/>
    <n v="1"/>
    <s v="UN "/>
    <n v="24560.260600000001"/>
    <s v="OPEX"/>
    <s v="VARIABLE"/>
    <s v="INDIRECTO"/>
    <x v="7"/>
    <x v="6"/>
    <s v="CC1"/>
    <n v="5039229.71"/>
    <n v="0"/>
    <s v="GASTOS BANCARIOS"/>
    <s v="DISP. FINAL RESIDUOS SÓLIDOS"/>
  </r>
  <r>
    <d v="2026-03-30T00:00:00"/>
    <s v="IMPUESTOS"/>
    <s v="imp2"/>
    <s v="IMPUESTOS"/>
    <n v="5039229.71"/>
    <n v="1"/>
    <s v="UN "/>
    <n v="3699351.3872000002"/>
    <s v="OPEX"/>
    <s v="VARIABLE"/>
    <s v="INDIRECTO"/>
    <x v="7"/>
    <x v="0"/>
    <s v="CC1"/>
    <n v="5039229.71"/>
    <n v="0"/>
    <s v="GASTOS BANCARIOS"/>
    <s v="EXPORTACION"/>
  </r>
  <r>
    <d v="2026-03-30T00:00:00"/>
    <s v="IMPUESTOS"/>
    <s v="imp2"/>
    <s v="IMPUESTOS"/>
    <n v="5039229.71"/>
    <n v="1"/>
    <s v="UN "/>
    <n v="70878.714000000007"/>
    <s v="OPEX"/>
    <s v="VARIABLE"/>
    <s v="INDIRECTO"/>
    <x v="7"/>
    <x v="7"/>
    <s v="CC1"/>
    <n v="5039229.71"/>
    <n v="0"/>
    <s v="GASTOS BANCARIOS"/>
    <s v="NFU"/>
  </r>
  <r>
    <d v="2026-03-30T00:00:00"/>
    <s v="IMPUESTOS"/>
    <s v="imp2"/>
    <s v="IMPUESTOS"/>
    <n v="5039229.71"/>
    <n v="1"/>
    <s v="UN "/>
    <n v="542222.77540000004"/>
    <s v="OPEX"/>
    <s v="VARIABLE"/>
    <s v="INDIRECTO"/>
    <x v="7"/>
    <x v="8"/>
    <s v="CC1"/>
    <n v="5039229.71"/>
    <n v="0"/>
    <s v="GASTOS BANCARIOS"/>
    <s v="PILETAS"/>
  </r>
  <r>
    <d v="2026-03-30T00:00:00"/>
    <s v="IMPUESTOS"/>
    <s v="imp2"/>
    <s v="IMPUESTOS"/>
    <n v="5039229.71"/>
    <n v="1"/>
    <s v="UN "/>
    <n v="199933.55530000001"/>
    <s v="OPEX"/>
    <s v="VARIABLE"/>
    <s v="INDIRECTO"/>
    <x v="7"/>
    <x v="2"/>
    <s v="CC1"/>
    <n v="5039229.71"/>
    <n v="0"/>
    <s v="GASTOS BANCARIOS"/>
    <s v="REACTORE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1"/>
    <s v="CC27"/>
    <n v="5671369.8113700012"/>
    <n v="426877.297629999"/>
    <m/>
    <s v="BACHAS"/>
  </r>
  <r>
    <d v="2026-03-31T00:00:00"/>
    <s v="RRHH WORMS (NUEVO)"/>
    <s v="MONTENEGRO GUSTAVO DANIEL"/>
    <s v="INTENDENCIA"/>
    <n v="6098247.1090000002"/>
    <m/>
    <s v="# RRHH"/>
    <n v="487859.76870000002"/>
    <s v="OPEX"/>
    <s v="FIJO"/>
    <s v="INDIRECTO"/>
    <x v="6"/>
    <x v="3"/>
    <s v="CC27"/>
    <n v="5671369.8113700012"/>
    <n v="426877.297629999"/>
    <m/>
    <s v="CEREAL &amp; POLVILLO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5"/>
    <s v="CC27"/>
    <n v="5671369.8113700012"/>
    <n v="426877.297629999"/>
    <m/>
    <s v="DISP. FINAL RESIDUOS LÍQUIDOS"/>
  </r>
  <r>
    <d v="2026-03-31T00:00:00"/>
    <s v="RRHH WORMS (NUEVO)"/>
    <s v="MONTENEGRO GUSTAVO DANIEL"/>
    <s v="INTENDENCIA"/>
    <n v="6098247.1090000002"/>
    <m/>
    <s v="# RRHH"/>
    <n v="1158666.9506999999"/>
    <s v="OPEX"/>
    <s v="FIJO"/>
    <s v="INDIRECTO"/>
    <x v="6"/>
    <x v="6"/>
    <s v="CC27"/>
    <n v="5671369.8113700012"/>
    <n v="426877.297629999"/>
    <m/>
    <s v="DISP. FINAL RESIDUOS SÓLIDO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0"/>
    <s v="CC27"/>
    <n v="5671369.8113700012"/>
    <n v="426877.297629999"/>
    <m/>
    <s v="EXPORTACION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7"/>
    <s v="CC27"/>
    <n v="5671369.8113700012"/>
    <n v="426877.297629999"/>
    <m/>
    <s v="NFU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8"/>
    <s v="CC27"/>
    <n v="5671369.8113700012"/>
    <n v="426877.297629999"/>
    <m/>
    <s v="PILETA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2"/>
    <s v="CC27"/>
    <n v="5671369.8113700012"/>
    <n v="426877.297629999"/>
    <m/>
    <s v="REACTOR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1"/>
    <s v="CC15"/>
    <n v="4138877.9027400007"/>
    <n v="1773804.8154599993"/>
    <m/>
    <s v="BACH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3"/>
    <s v="CC15"/>
    <n v="4138877.9027400007"/>
    <n v="1773804.8154599993"/>
    <m/>
    <s v="CEREAL &amp; POLVILLO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4"/>
    <s v="CC15"/>
    <n v="4138877.9027400007"/>
    <n v="1773804.8154599993"/>
    <m/>
    <s v="COMPOST &amp; FERTILIZANT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5"/>
    <s v="CC15"/>
    <n v="4138877.9027400007"/>
    <n v="1773804.8154599993"/>
    <m/>
    <s v="DISP. FINAL RESIDUOS LÍQU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6"/>
    <s v="CC15"/>
    <n v="4138877.9027400007"/>
    <n v="1773804.8154599993"/>
    <m/>
    <s v="DISP. FINAL RESIDUOS SÓL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0"/>
    <s v="CC15"/>
    <n v="4138877.9027400007"/>
    <n v="1773804.8154599993"/>
    <m/>
    <s v="EXPORTACION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7"/>
    <s v="CC15"/>
    <n v="4138877.9027400007"/>
    <n v="1773804.8154599993"/>
    <m/>
    <s v="NFU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8"/>
    <s v="CC15"/>
    <n v="4138877.9027400007"/>
    <n v="1773804.8154599993"/>
    <m/>
    <s v="PILET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2"/>
    <s v="CC15"/>
    <n v="4138877.9027400007"/>
    <n v="1773804.8154599993"/>
    <m/>
    <s v="REACTOR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1"/>
    <s v="CC15"/>
    <n v="3487109.1214400004"/>
    <n v="1494475.33776"/>
    <m/>
    <s v="BACH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3"/>
    <s v="CC15"/>
    <n v="3487109.1214400004"/>
    <n v="1494475.33776"/>
    <m/>
    <s v="CEREAL &amp; POLVILLO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4"/>
    <s v="CC15"/>
    <n v="3487109.1214400004"/>
    <n v="1494475.33776"/>
    <m/>
    <s v="COMPOST &amp; FERTILIZANT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5"/>
    <s v="CC15"/>
    <n v="3487109.1214400004"/>
    <n v="1494475.33776"/>
    <m/>
    <s v="DISP. FINAL RESIDUOS LÍQU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6"/>
    <s v="CC15"/>
    <n v="3487109.1214400004"/>
    <n v="1494475.33776"/>
    <m/>
    <s v="DISP. FINAL RESIDUOS SÓL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0"/>
    <s v="CC15"/>
    <n v="3487109.1214400004"/>
    <n v="1494475.33776"/>
    <m/>
    <s v="EXPORTACION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7"/>
    <s v="CC15"/>
    <n v="3487109.1214400004"/>
    <n v="1494475.33776"/>
    <m/>
    <s v="NFU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8"/>
    <s v="CC15"/>
    <n v="3487109.1214400004"/>
    <n v="1494475.33776"/>
    <m/>
    <s v="PILET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2"/>
    <s v="CC15"/>
    <n v="3487109.1214400004"/>
    <n v="1494475.33776"/>
    <m/>
    <s v="REACTORES"/>
  </r>
  <r>
    <d v="2026-03-31T00:00:00"/>
    <s v="RRHH WORMS (NUEVO)"/>
    <s v="AYRTON RODRIGUEZ"/>
    <s v="DISP FINAL LIQUIDOS+EXPO"/>
    <n v="4613494.7896999996"/>
    <m/>
    <s v="# RRHH"/>
    <n v="692024.21849999996"/>
    <s v="OPEX"/>
    <s v="FIJO"/>
    <s v="DIRECTO"/>
    <x v="6"/>
    <x v="5"/>
    <s v="CC25"/>
    <n v="4613494.7896999996"/>
    <n v="0"/>
    <m/>
    <s v="DISP. FINAL RESIDUOS LÍQUIDOS"/>
  </r>
  <r>
    <d v="2026-03-31T00:00:00"/>
    <s v="RRHH WORMS (NUEVO)"/>
    <s v="AYRTON RODRIGUEZ"/>
    <s v="DISP FINAL LIQUIDOS+EXPO"/>
    <n v="4613494.7896999996"/>
    <m/>
    <s v="# RRHH"/>
    <n v="3921470.5712000001"/>
    <s v="OPEX"/>
    <s v="FIJO"/>
    <s v="DIRECTO"/>
    <x v="6"/>
    <x v="0"/>
    <s v="CC25"/>
    <n v="4613494.7896999996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1"/>
    <s v="CC17"/>
    <n v="5729977.7448000005"/>
    <n v="0"/>
    <m/>
    <s v="BACHAS"/>
  </r>
  <r>
    <d v="2026-03-31T00:00:00"/>
    <s v="RRHH WORMS (NUEVO)"/>
    <s v="JOSE LUIS PETERS CORZO"/>
    <s v="LABORATORIO"/>
    <n v="5729977.7448000005"/>
    <m/>
    <s v="# RRHH"/>
    <n v="343798.66470000002"/>
    <s v="OPEX"/>
    <s v="FIJO"/>
    <s v="DIRECTO"/>
    <x v="6"/>
    <x v="5"/>
    <s v="CC17"/>
    <n v="5729977.7448000005"/>
    <n v="0"/>
    <m/>
    <s v="DISP. FINAL RESIDUOS LÍQUIDOS"/>
  </r>
  <r>
    <d v="2026-03-31T00:00:00"/>
    <s v="RRHH WORMS (NUEVO)"/>
    <s v="JOSE LUIS PETERS CORZO"/>
    <s v="LABORATORIO"/>
    <n v="5729977.7448000005"/>
    <m/>
    <s v="# RRHH"/>
    <n v="3609885.9791999999"/>
    <s v="OPEX"/>
    <s v="FIJO"/>
    <s v="DIRECTO"/>
    <x v="6"/>
    <x v="0"/>
    <s v="CC17"/>
    <n v="5729977.7448000005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7"/>
    <s v="CC17"/>
    <n v="5729977.7448000005"/>
    <n v="0"/>
    <m/>
    <s v="NFU"/>
  </r>
  <r>
    <d v="2026-03-31T00:00:00"/>
    <s v="RRHH WORMS (NUEVO)"/>
    <s v="JOSE LUIS PETERS CORZO"/>
    <s v="LABORATORIO"/>
    <n v="5729977.7448000005"/>
    <m/>
    <s v="# RRHH"/>
    <n v="802196.88430000003"/>
    <s v="OPEX"/>
    <s v="FIJO"/>
    <s v="DIRECTO"/>
    <x v="6"/>
    <x v="8"/>
    <s v="CC17"/>
    <n v="5729977.7448000005"/>
    <n v="0"/>
    <m/>
    <s v="PILETAS"/>
  </r>
  <r>
    <d v="2026-03-31T00:00:00"/>
    <s v="RRHH WORMS (NUEVO)"/>
    <s v="JOSE LUIS PETERS CORZO"/>
    <s v="LABORATORIO"/>
    <n v="5729977.7448000005"/>
    <m/>
    <s v="# RRHH"/>
    <n v="401098.44209999999"/>
    <s v="OPEX"/>
    <s v="FIJO"/>
    <s v="DIRECTO"/>
    <x v="6"/>
    <x v="2"/>
    <s v="CC17"/>
    <n v="5729977.7448000005"/>
    <n v="0"/>
    <m/>
    <s v="REACTOR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1"/>
    <s v="CC15"/>
    <n v="3624920.3991700006"/>
    <n v="1553537.3139299997"/>
    <m/>
    <s v="BACH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3"/>
    <s v="CC15"/>
    <n v="3624920.3991700006"/>
    <n v="1553537.3139299997"/>
    <m/>
    <s v="CEREAL &amp; POLVILLO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4"/>
    <s v="CC15"/>
    <n v="3624920.3991700006"/>
    <n v="1553537.3139299997"/>
    <m/>
    <s v="COMPOST &amp; FERTILIZANT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5"/>
    <s v="CC15"/>
    <n v="3624920.3991700006"/>
    <n v="1553537.3139299997"/>
    <m/>
    <s v="DISP. FINAL RESIDUOS LÍQU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6"/>
    <s v="CC15"/>
    <n v="3624920.3991700006"/>
    <n v="1553537.3139299997"/>
    <m/>
    <s v="DISP. FINAL RESIDUOS SÓL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0"/>
    <s v="CC15"/>
    <n v="3624920.3991700006"/>
    <n v="1553537.3139299997"/>
    <m/>
    <s v="EXPORTACION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7"/>
    <s v="CC15"/>
    <n v="3624920.3991700006"/>
    <n v="1553537.3139299997"/>
    <m/>
    <s v="NFU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8"/>
    <s v="CC15"/>
    <n v="3624920.3991700006"/>
    <n v="1553537.3139299997"/>
    <m/>
    <s v="PILET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2"/>
    <s v="CC15"/>
    <n v="3624920.3991700006"/>
    <n v="1553537.3139299997"/>
    <m/>
    <s v="REACTORES"/>
  </r>
  <r>
    <d v="2026-03-31T00:00:00"/>
    <s v="RRHH WORMS (NUEVO)"/>
    <s v="MARIA EDITH MATTAROLLO"/>
    <s v="PORTERIA"/>
    <n v="5543007.1737000002"/>
    <m/>
    <s v="# RRHH"/>
    <n v="110860.14350000001"/>
    <s v="OPEX"/>
    <s v="FIJO"/>
    <s v="DIRECTO"/>
    <x v="6"/>
    <x v="1"/>
    <s v="CC22"/>
    <n v="5543007.1737000002"/>
    <n v="0"/>
    <m/>
    <s v="BACHAS"/>
  </r>
  <r>
    <d v="2026-03-31T00:00:00"/>
    <s v="RRHH WORMS (NUEVO)"/>
    <s v="MARIA EDITH MATTAROLLO"/>
    <s v="PORTERIA"/>
    <n v="5543007.1737000002"/>
    <m/>
    <s v="# RRHH"/>
    <n v="116957.45140000001"/>
    <s v="OPEX"/>
    <s v="FIJO"/>
    <s v="DIRECTO"/>
    <x v="6"/>
    <x v="4"/>
    <s v="CC22"/>
    <n v="5543007.1737000002"/>
    <n v="0"/>
    <m/>
    <s v="COMPOST &amp; FERTILIZANTES"/>
  </r>
  <r>
    <d v="2026-03-31T00:00:00"/>
    <s v="RRHH WORMS (NUEVO)"/>
    <s v="MARIA EDITH MATTAROLLO"/>
    <s v="PORTERIA"/>
    <n v="5543007.1737000002"/>
    <m/>
    <s v="# RRHH"/>
    <n v="3205521.0485999999"/>
    <s v="OPEX"/>
    <s v="FIJO"/>
    <s v="DIRECTO"/>
    <x v="6"/>
    <x v="5"/>
    <s v="CC22"/>
    <n v="5543007.1737000002"/>
    <n v="0"/>
    <m/>
    <s v="DISP. FINAL RESIDUOS LÍQUIDOS"/>
  </r>
  <r>
    <d v="2026-03-31T00:00:00"/>
    <s v="RRHH WORMS (NUEVO)"/>
    <s v="MARIA EDITH MATTAROLLO"/>
    <s v="PORTERIA"/>
    <n v="5543007.1737000002"/>
    <m/>
    <s v="# RRHH"/>
    <n v="1274891.6499999999"/>
    <s v="OPEX"/>
    <s v="FIJO"/>
    <s v="DIRECTO"/>
    <x v="6"/>
    <x v="6"/>
    <s v="CC22"/>
    <n v="5543007.1737000002"/>
    <n v="0"/>
    <m/>
    <s v="DISP. FINAL RESIDUOS SÓLIDOS"/>
  </r>
  <r>
    <d v="2026-03-31T00:00:00"/>
    <s v="RRHH WORMS (NUEVO)"/>
    <s v="MARIA EDITH MATTAROLLO"/>
    <s v="PORTERIA"/>
    <n v="5543007.1737000002"/>
    <m/>
    <s v="# RRHH"/>
    <n v="591993.16619999998"/>
    <s v="OPEX"/>
    <s v="FIJO"/>
    <s v="DIRECTO"/>
    <x v="6"/>
    <x v="0"/>
    <s v="CC22"/>
    <n v="5543007.1737000002"/>
    <n v="0"/>
    <m/>
    <s v="EXPORTACION"/>
  </r>
  <r>
    <d v="2026-03-31T00:00:00"/>
    <s v="RRHH WORMS (NUEVO)"/>
    <s v="MARIA EDITH MATTAROLLO"/>
    <s v="PORTERIA"/>
    <n v="5543007.1737000002"/>
    <m/>
    <s v="# RRHH"/>
    <n v="144672.4872"/>
    <s v="OPEX"/>
    <s v="FIJO"/>
    <s v="DIRECTO"/>
    <x v="6"/>
    <x v="7"/>
    <s v="CC22"/>
    <n v="5543007.1737000002"/>
    <n v="0"/>
    <m/>
    <s v="NFU"/>
  </r>
  <r>
    <d v="2026-03-31T00:00:00"/>
    <s v="RRHH WORMS (NUEVO)"/>
    <s v="MARIA EDITH MATTAROLLO"/>
    <s v="PORTERIA"/>
    <n v="5543007.1737000002"/>
    <m/>
    <s v="# RRHH"/>
    <n v="98111.226999999999"/>
    <s v="OPEX"/>
    <s v="FIJO"/>
    <s v="DIRECTO"/>
    <x v="6"/>
    <x v="2"/>
    <s v="CC22"/>
    <n v="5543007.1737000002"/>
    <n v="0"/>
    <m/>
    <s v="REACTORES"/>
  </r>
  <r>
    <d v="2026-03-31T00:00:00"/>
    <s v="RRHH WORMS (NUEVO)"/>
    <s v="PARDEL MAURO"/>
    <s v="PORTERIA"/>
    <n v="5347613.6509999996"/>
    <m/>
    <s v="# RRHH"/>
    <n v="106952.273"/>
    <s v="OPEX"/>
    <s v="FIJO"/>
    <s v="DIRECTO"/>
    <x v="6"/>
    <x v="1"/>
    <s v="CC22"/>
    <n v="5347613.6509999996"/>
    <n v="0"/>
    <m/>
    <s v="BACHAS"/>
  </r>
  <r>
    <d v="2026-03-31T00:00:00"/>
    <s v="RRHH WORMS (NUEVO)"/>
    <s v="PARDEL MAURO"/>
    <s v="PORTERIA"/>
    <n v="5347613.6509999996"/>
    <m/>
    <s v="# RRHH"/>
    <n v="112834.648"/>
    <s v="OPEX"/>
    <s v="FIJO"/>
    <s v="DIRECTO"/>
    <x v="6"/>
    <x v="4"/>
    <s v="CC22"/>
    <n v="5347613.6509999996"/>
    <n v="0"/>
    <m/>
    <s v="COMPOST &amp; FERTILIZANTES"/>
  </r>
  <r>
    <d v="2026-03-31T00:00:00"/>
    <s v="RRHH WORMS (NUEVO)"/>
    <s v="PARDEL MAURO"/>
    <s v="PORTERIA"/>
    <n v="5347613.6509999996"/>
    <m/>
    <s v="# RRHH"/>
    <n v="3092524.9744000002"/>
    <s v="OPEX"/>
    <s v="FIJO"/>
    <s v="DIRECTO"/>
    <x v="6"/>
    <x v="5"/>
    <s v="CC22"/>
    <n v="5347613.6509999996"/>
    <n v="0"/>
    <m/>
    <s v="DISP. FINAL RESIDUOS LÍQUIDOS"/>
  </r>
  <r>
    <d v="2026-03-31T00:00:00"/>
    <s v="RRHH WORMS (NUEVO)"/>
    <s v="PARDEL MAURO"/>
    <s v="PORTERIA"/>
    <n v="5347613.6509999996"/>
    <m/>
    <s v="# RRHH"/>
    <n v="1229951.1396999999"/>
    <s v="OPEX"/>
    <s v="FIJO"/>
    <s v="DIRECTO"/>
    <x v="6"/>
    <x v="6"/>
    <s v="CC22"/>
    <n v="5347613.6509999996"/>
    <n v="0"/>
    <m/>
    <s v="DISP. FINAL RESIDUOS SÓLIDOS"/>
  </r>
  <r>
    <d v="2026-03-31T00:00:00"/>
    <s v="RRHH WORMS (NUEVO)"/>
    <s v="PARDEL MAURO"/>
    <s v="PORTERIA"/>
    <n v="5347613.6509999996"/>
    <m/>
    <s v="# RRHH"/>
    <n v="571125.13789999997"/>
    <s v="OPEX"/>
    <s v="FIJO"/>
    <s v="DIRECTO"/>
    <x v="6"/>
    <x v="0"/>
    <s v="CC22"/>
    <n v="5347613.6509999996"/>
    <n v="0"/>
    <m/>
    <s v="EXPORTACION"/>
  </r>
  <r>
    <d v="2026-03-31T00:00:00"/>
    <s v="RRHH WORMS (NUEVO)"/>
    <s v="PARDEL MAURO"/>
    <s v="PORTERIA"/>
    <n v="5347613.6509999996"/>
    <m/>
    <s v="# RRHH"/>
    <n v="139572.7163"/>
    <s v="OPEX"/>
    <s v="FIJO"/>
    <s v="DIRECTO"/>
    <x v="6"/>
    <x v="7"/>
    <s v="CC22"/>
    <n v="5347613.6509999996"/>
    <n v="0"/>
    <m/>
    <s v="NFU"/>
  </r>
  <r>
    <d v="2026-03-31T00:00:00"/>
    <s v="RRHH WORMS (NUEVO)"/>
    <s v="PARDEL MAURO"/>
    <s v="PORTERIA"/>
    <n v="5347613.6509999996"/>
    <m/>
    <s v="# RRHH"/>
    <n v="94652.761599999998"/>
    <s v="OPEX"/>
    <s v="FIJO"/>
    <s v="DIRECTO"/>
    <x v="6"/>
    <x v="2"/>
    <s v="CC22"/>
    <n v="5347613.6509999996"/>
    <n v="0"/>
    <m/>
    <s v="REACTORES"/>
  </r>
  <r>
    <d v="2026-03-31T00:00:00"/>
    <s v="RRHH WORMS (NUEVO)"/>
    <s v="FRANCISCO NICOLAS BRAVO"/>
    <s v="DISP FINAL LIQUIDOS+EXPO"/>
    <n v="4770915.7703999998"/>
    <m/>
    <s v="# RRHH"/>
    <n v="715637.36560000002"/>
    <s v="OPEX"/>
    <s v="FIJO"/>
    <s v="DIRECTO"/>
    <x v="6"/>
    <x v="5"/>
    <s v="CC25"/>
    <n v="4770915.7703999998"/>
    <n v="0"/>
    <m/>
    <s v="DISP. FINAL RESIDUOS LÍQUIDOS"/>
  </r>
  <r>
    <d v="2026-03-31T00:00:00"/>
    <s v="RRHH WORMS (NUEVO)"/>
    <s v="FRANCISCO NICOLAS BRAVO"/>
    <s v="DISP FINAL LIQUIDOS+EXPO"/>
    <n v="4770915.7703999998"/>
    <m/>
    <s v="# RRHH"/>
    <n v="4055278.4048000001"/>
    <s v="OPEX"/>
    <s v="FIJO"/>
    <s v="DIRECTO"/>
    <x v="6"/>
    <x v="0"/>
    <s v="CC25"/>
    <n v="4770915.7703999998"/>
    <n v="0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1"/>
    <s v="CC27"/>
    <n v="4289145.8498639995"/>
    <n v="322838.93493600003"/>
    <m/>
    <s v="BACHAS"/>
  </r>
  <r>
    <d v="2026-03-31T00:00:00"/>
    <s v="RRHH WORMS (NUEVO)"/>
    <s v="GUSTAVO GASTON BUSTAMANTE"/>
    <s v="INTENDENCIA"/>
    <n v="4611984.7847999996"/>
    <m/>
    <s v="# RRHH"/>
    <n v="368958.78279999999"/>
    <s v="OPEX"/>
    <s v="FIJO"/>
    <s v="INDIRECTO"/>
    <x v="6"/>
    <x v="3"/>
    <s v="CC27"/>
    <n v="4289145.8498639995"/>
    <n v="322838.93493600003"/>
    <m/>
    <s v="CEREAL &amp; POLVILLO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5"/>
    <s v="CC27"/>
    <n v="4289145.8498639995"/>
    <n v="322838.93493600003"/>
    <m/>
    <s v="DISP. FINAL RESIDUOS LÍQUIDOS"/>
  </r>
  <r>
    <d v="2026-03-31T00:00:00"/>
    <s v="RRHH WORMS (NUEVO)"/>
    <s v="GUSTAVO GASTON BUSTAMANTE"/>
    <s v="INTENDENCIA"/>
    <n v="4611984.7847999996"/>
    <m/>
    <s v="# RRHH"/>
    <n v="876277.1091"/>
    <s v="OPEX"/>
    <s v="FIJO"/>
    <s v="INDIRECTO"/>
    <x v="6"/>
    <x v="6"/>
    <s v="CC27"/>
    <n v="4289145.8498639995"/>
    <n v="322838.93493600003"/>
    <m/>
    <s v="DISP. FINAL RESIDUOS SÓLIDO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0"/>
    <s v="CC27"/>
    <n v="4289145.8498639995"/>
    <n v="322838.93493600003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7"/>
    <s v="CC27"/>
    <n v="4289145.8498639995"/>
    <n v="322838.93493600003"/>
    <m/>
    <s v="NFU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8"/>
    <s v="CC27"/>
    <n v="4289145.8498639995"/>
    <n v="322838.93493600003"/>
    <m/>
    <s v="PILETA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2"/>
    <s v="CC27"/>
    <n v="4289145.8498639995"/>
    <n v="322838.93493600003"/>
    <m/>
    <s v="REACTORES"/>
  </r>
  <r>
    <d v="2026-03-31T00:00:00"/>
    <s v="RRHH WORMS (NUEVO)"/>
    <s v="JESUS RODRIGO LOPEZ"/>
    <s v="LOGISTICA"/>
    <n v="4946489.6249000002"/>
    <m/>
    <s v="# RRHH"/>
    <n v="1830201.1612"/>
    <s v="OPEX"/>
    <s v="FIJO"/>
    <s v="DIRECTO"/>
    <x v="6"/>
    <x v="6"/>
    <s v="CC18"/>
    <n v="4946489.6248999992"/>
    <n v="0"/>
    <m/>
    <s v="DISP. FINAL RESIDUOS SÓLIDOS"/>
  </r>
  <r>
    <d v="2026-03-31T00:00:00"/>
    <s v="RRHH WORMS (NUEVO)"/>
    <s v="JESUS RODRIGO LOPEZ"/>
    <s v="LOGISTICA"/>
    <n v="4946489.6249000002"/>
    <m/>
    <s v="# RRHH"/>
    <n v="989297.92500000005"/>
    <s v="OPEX"/>
    <s v="FIJO"/>
    <s v="DIRECTO"/>
    <x v="6"/>
    <x v="0"/>
    <s v="CC18"/>
    <n v="4946489.6248999992"/>
    <n v="0"/>
    <m/>
    <s v="EXPORTACION"/>
  </r>
  <r>
    <d v="2026-03-31T00:00:00"/>
    <s v="RRHH WORMS (NUEVO)"/>
    <s v="JESUS RODRIGO LOPEZ"/>
    <s v="LOGISTICA"/>
    <n v="4946489.6249000002"/>
    <m/>
    <s v="# RRHH"/>
    <n v="593578.755"/>
    <s v="OPEX"/>
    <s v="FIJO"/>
    <s v="DIRECTO"/>
    <x v="6"/>
    <x v="7"/>
    <s v="CC18"/>
    <n v="4946489.6248999992"/>
    <n v="0"/>
    <m/>
    <s v="NFU"/>
  </r>
  <r>
    <d v="2026-03-31T00:00:00"/>
    <s v="RRHH WORMS (NUEVO)"/>
    <s v="JESUS RODRIGO LOPEZ"/>
    <s v="LOGISTICA"/>
    <n v="4946489.6249000002"/>
    <m/>
    <s v="# RRHH"/>
    <n v="840903.23620000004"/>
    <s v="OPEX"/>
    <s v="FIJO"/>
    <s v="DIRECTO"/>
    <x v="6"/>
    <x v="8"/>
    <s v="CC18"/>
    <n v="4946489.6248999992"/>
    <n v="0"/>
    <m/>
    <s v="PILETAS"/>
  </r>
  <r>
    <d v="2026-03-31T00:00:00"/>
    <s v="RRHH WORMS (NUEVO)"/>
    <s v="JESUS RODRIGO LOPEZ"/>
    <s v="LOGISTICA"/>
    <n v="4946489.6249000002"/>
    <m/>
    <s v="# RRHH"/>
    <n v="692508.54749999999"/>
    <s v="OPEX"/>
    <s v="FIJO"/>
    <s v="DIRECTO"/>
    <x v="6"/>
    <x v="2"/>
    <s v="CC18"/>
    <n v="4946489.6248999992"/>
    <n v="0"/>
    <m/>
    <s v="REACTORES"/>
  </r>
  <r>
    <d v="2026-03-31T00:00:00"/>
    <s v="RRHH WORMS (NUEVO)"/>
    <s v="LEANDRO GABRIEL MUÑOZ"/>
    <s v="DISP FINAL LIQUIDOS+EXPO"/>
    <n v="5136531.1670000004"/>
    <m/>
    <s v="# RRHH"/>
    <n v="770479.67500000005"/>
    <s v="OPEX"/>
    <s v="FIJO"/>
    <s v="DIRECTO"/>
    <x v="6"/>
    <x v="5"/>
    <s v="CC25"/>
    <n v="5136531.1670000004"/>
    <n v="0"/>
    <m/>
    <s v="DISP. FINAL RESIDUOS LÍQUIDOS"/>
  </r>
  <r>
    <d v="2026-03-31T00:00:00"/>
    <s v="RRHH WORMS (NUEVO)"/>
    <s v="LEANDRO GABRIEL MUÑOZ"/>
    <s v="DISP FINAL LIQUIDOS+EXPO"/>
    <n v="5136531.1670000004"/>
    <m/>
    <s v="# RRHH"/>
    <n v="4366051.4919999996"/>
    <s v="OPEX"/>
    <s v="FIJO"/>
    <s v="DIRECTO"/>
    <x v="6"/>
    <x v="0"/>
    <s v="CC25"/>
    <n v="5136531.1670000004"/>
    <n v="0"/>
    <m/>
    <s v="EXPORTACION"/>
  </r>
  <r>
    <d v="2026-03-31T00:00:00"/>
    <s v="RRHH WORMS (NUEVO)"/>
    <s v="JORGE SEBASTIAN ACOSTA"/>
    <s v="BACHAS"/>
    <n v="4977942.8901000004"/>
    <m/>
    <s v="# RRHH"/>
    <n v="4977942.8901000004"/>
    <s v="OPEX"/>
    <s v="FIJO"/>
    <s v="DIRECTO"/>
    <x v="6"/>
    <x v="1"/>
    <s v="CC6"/>
    <n v="4977942.8901000004"/>
    <n v="0"/>
    <m/>
    <s v="BACH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1"/>
    <s v="CC27"/>
    <n v="4429115.5217190003"/>
    <n v="333374.28658099938"/>
    <m/>
    <s v="BACHAS"/>
  </r>
  <r>
    <d v="2026-03-31T00:00:00"/>
    <s v="RRHH WORMS (NUEVO)"/>
    <s v="JOSE RAMON MAIDANA"/>
    <s v="INTENDENCIA"/>
    <n v="4762489.8082999997"/>
    <m/>
    <s v="# RRHH"/>
    <n v="380999.18469999998"/>
    <s v="OPEX"/>
    <s v="FIJO"/>
    <s v="INDIRECTO"/>
    <x v="6"/>
    <x v="3"/>
    <s v="CC27"/>
    <n v="4429115.5217190003"/>
    <n v="333374.28658099938"/>
    <m/>
    <s v="CEREAL &amp; POLVILLO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5"/>
    <s v="CC27"/>
    <n v="4429115.5217190003"/>
    <n v="333374.28658099938"/>
    <m/>
    <s v="DISP. FINAL RESIDUOS LÍQUIDOS"/>
  </r>
  <r>
    <d v="2026-03-31T00:00:00"/>
    <s v="RRHH WORMS (NUEVO)"/>
    <s v="JOSE RAMON MAIDANA"/>
    <s v="INTENDENCIA"/>
    <n v="4762489.8082999997"/>
    <m/>
    <s v="# RRHH"/>
    <n v="904873.06359999999"/>
    <s v="OPEX"/>
    <s v="FIJO"/>
    <s v="INDIRECTO"/>
    <x v="6"/>
    <x v="6"/>
    <s v="CC27"/>
    <n v="4429115.5217190003"/>
    <n v="333374.28658099938"/>
    <m/>
    <s v="DISP. FINAL RESIDUOS SÓLIDO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0"/>
    <s v="CC27"/>
    <n v="4429115.5217190003"/>
    <n v="333374.28658099938"/>
    <m/>
    <s v="EXPORTACION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7"/>
    <s v="CC27"/>
    <n v="4429115.5217190003"/>
    <n v="333374.28658099938"/>
    <m/>
    <s v="NFU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8"/>
    <s v="CC27"/>
    <n v="4429115.5217190003"/>
    <n v="333374.28658099938"/>
    <m/>
    <s v="PILET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2"/>
    <s v="CC27"/>
    <n v="4429115.5217190003"/>
    <n v="333374.28658099938"/>
    <m/>
    <s v="REACTORES"/>
  </r>
  <r>
    <d v="2026-03-31T00:00:00"/>
    <s v="RRHH WORMS (NUEVO)"/>
    <s v="NUÑEZ ALAN OSVALDO"/>
    <s v="PILETAS + BACHAS "/>
    <n v="4685018.6562999999"/>
    <m/>
    <s v="# RRHH"/>
    <n v="234250.93280000001"/>
    <s v="OPEX"/>
    <s v="FIJO"/>
    <s v="DIRECTO"/>
    <x v="6"/>
    <x v="1"/>
    <s v="CC21"/>
    <n v="4685018.6562999999"/>
    <n v="0"/>
    <m/>
    <s v="BACHAS"/>
  </r>
  <r>
    <d v="2026-03-31T00:00:00"/>
    <s v="RRHH WORMS (NUEVO)"/>
    <s v="NUÑEZ ALAN OSVALDO"/>
    <s v="PILETAS + BACHAS "/>
    <n v="4685018.6562999999"/>
    <m/>
    <s v="# RRHH"/>
    <n v="4450767.7235000003"/>
    <s v="OPEX"/>
    <s v="FIJO"/>
    <s v="DIRECTO"/>
    <x v="6"/>
    <x v="8"/>
    <s v="CC21"/>
    <n v="4685018.6562999999"/>
    <n v="0"/>
    <m/>
    <s v="PILETAS"/>
  </r>
  <r>
    <d v="2026-03-31T00:00:00"/>
    <s v="RRHH WORMS (NUEVO)"/>
    <s v="LISARDO MATIAS IVAN"/>
    <s v="REACTOR"/>
    <n v="4527168.9790000003"/>
    <m/>
    <s v="# RRHH"/>
    <n v="4527168.9790000003"/>
    <s v="OPEX"/>
    <s v="FIJO"/>
    <s v="DIRECTO"/>
    <x v="6"/>
    <x v="2"/>
    <s v="CC5"/>
    <n v="4527168.9790000003"/>
    <n v="0"/>
    <m/>
    <s v="REACTORES"/>
  </r>
  <r>
    <d v="2026-03-31T00:00:00"/>
    <s v="RRHH WORMS (NUEVO)"/>
    <s v="HECTOR DIONICIO PRIETO"/>
    <s v="NFU + DISPOSICION FINAL DE R. SOLIDOS"/>
    <n v="4500566.6980999997"/>
    <m/>
    <s v="# RRHH"/>
    <n v="135017.00090000001"/>
    <s v="OPEX"/>
    <s v="FIJO"/>
    <s v="DIRECTO"/>
    <x v="6"/>
    <x v="6"/>
    <s v="CC20"/>
    <n v="4500566.6980999997"/>
    <n v="0"/>
    <m/>
    <s v="DISP. FINAL RESIDUOS SÓLIDOS"/>
  </r>
  <r>
    <d v="2026-03-31T00:00:00"/>
    <s v="RRHH WORMS (NUEVO)"/>
    <s v="HECTOR DIONICIO PRIETO"/>
    <s v="NFU + DISPOSICION FINAL DE R. SOLIDOS"/>
    <n v="4500566.6980999997"/>
    <m/>
    <s v="# RRHH"/>
    <n v="4365549.6972000003"/>
    <s v="OPEX"/>
    <s v="FIJO"/>
    <s v="DIRECTO"/>
    <x v="6"/>
    <x v="7"/>
    <s v="CC20"/>
    <n v="4500566.6980999997"/>
    <n v="0"/>
    <m/>
    <s v="NFU"/>
  </r>
  <r>
    <d v="2026-03-31T00:00:00"/>
    <s v="RRHH WORMS (NUEVO)"/>
    <s v="SERGIO MAXIMILIANO DI FRANCESCO"/>
    <s v="LOGISTICA"/>
    <n v="4482907.8096000003"/>
    <m/>
    <s v="# RRHH"/>
    <n v="1658675.8896000001"/>
    <s v="OPEX"/>
    <s v="FIJO"/>
    <s v="DIRECTO"/>
    <x v="6"/>
    <x v="6"/>
    <s v="CC18"/>
    <n v="4482907.8096000003"/>
    <n v="0"/>
    <m/>
    <s v="DISP. FINAL RESIDUOS SÓLIDOS"/>
  </r>
  <r>
    <d v="2026-03-31T00:00:00"/>
    <s v="RRHH WORMS (NUEVO)"/>
    <s v="SERGIO MAXIMILIANO DI FRANCESCO"/>
    <s v="LOGISTICA"/>
    <n v="4482907.8096000003"/>
    <m/>
    <s v="# RRHH"/>
    <n v="896581.56189999997"/>
    <s v="OPEX"/>
    <s v="FIJO"/>
    <s v="DIRECTO"/>
    <x v="6"/>
    <x v="0"/>
    <s v="CC18"/>
    <n v="4482907.8096000003"/>
    <n v="0"/>
    <m/>
    <s v="EXPORTACION"/>
  </r>
  <r>
    <d v="2026-03-31T00:00:00"/>
    <s v="RRHH WORMS (NUEVO)"/>
    <s v="SERGIO MAXIMILIANO DI FRANCESCO"/>
    <s v="LOGISTICA"/>
    <n v="4482907.8096000003"/>
    <m/>
    <s v="# RRHH"/>
    <n v="537948.93720000004"/>
    <s v="OPEX"/>
    <s v="FIJO"/>
    <s v="DIRECTO"/>
    <x v="6"/>
    <x v="7"/>
    <s v="CC18"/>
    <n v="4482907.8096000003"/>
    <n v="0"/>
    <m/>
    <s v="NFU"/>
  </r>
  <r>
    <d v="2026-03-31T00:00:00"/>
    <s v="RRHH WORMS (NUEVO)"/>
    <s v="SERGIO MAXIMILIANO DI FRANCESCO"/>
    <s v="LOGISTICA"/>
    <n v="4482907.8096000003"/>
    <m/>
    <s v="# RRHH"/>
    <n v="762094.32759999996"/>
    <s v="OPEX"/>
    <s v="FIJO"/>
    <s v="DIRECTO"/>
    <x v="6"/>
    <x v="8"/>
    <s v="CC18"/>
    <n v="4482907.8096000003"/>
    <n v="0"/>
    <m/>
    <s v="PILETAS"/>
  </r>
  <r>
    <d v="2026-03-31T00:00:00"/>
    <s v="RRHH WORMS (NUEVO)"/>
    <s v="SERGIO MAXIMILIANO DI FRANCESCO"/>
    <s v="LOGISTICA"/>
    <n v="4482907.8096000003"/>
    <m/>
    <s v="# RRHH"/>
    <n v="627607.09329999995"/>
    <s v="OPEX"/>
    <s v="FIJO"/>
    <s v="DIRECTO"/>
    <x v="6"/>
    <x v="2"/>
    <s v="CC18"/>
    <n v="4482907.8096000003"/>
    <n v="0"/>
    <m/>
    <s v="REACTORES"/>
  </r>
  <r>
    <d v="2026-03-31T00:00:00"/>
    <s v="RRHH WORMS (NUEVO)"/>
    <s v="ALEJANDRO FABIAN ALVAREZ"/>
    <s v="PILETAS + BACHAS "/>
    <n v="4453236.5388000002"/>
    <m/>
    <s v="# RRHH"/>
    <n v="222661.82689999999"/>
    <s v="OPEX"/>
    <s v="FIJO"/>
    <s v="DIRECTO"/>
    <x v="6"/>
    <x v="1"/>
    <s v="CC21"/>
    <n v="4453236.5388000002"/>
    <n v="0"/>
    <m/>
    <s v="BACHAS"/>
  </r>
  <r>
    <d v="2026-03-31T00:00:00"/>
    <s v="RRHH WORMS (NUEVO)"/>
    <s v="ALEJANDRO FABIAN ALVAREZ"/>
    <s v="PILETAS + BACHAS "/>
    <n v="4453236.5388000002"/>
    <m/>
    <s v="# RRHH"/>
    <n v="4230574.7119000005"/>
    <s v="OPEX"/>
    <s v="FIJO"/>
    <s v="DIRECTO"/>
    <x v="6"/>
    <x v="8"/>
    <s v="CC21"/>
    <n v="4453236.5388000002"/>
    <n v="0"/>
    <m/>
    <s v="PILETAS"/>
  </r>
  <r>
    <d v="2026-03-31T00:00:00"/>
    <s v="RRHH WORMS (NUEVO)"/>
    <s v="GUSTAVO RAMON ALTAMIRANO"/>
    <s v="DISP FINAL LIQUIDOS+EXPO"/>
    <n v="4419038.5826000003"/>
    <m/>
    <s v="# RRHH"/>
    <n v="662855.78740000003"/>
    <s v="OPEX"/>
    <s v="FIJO"/>
    <s v="DIRECTO"/>
    <x v="6"/>
    <x v="5"/>
    <s v="CC25"/>
    <n v="4419038.5826000003"/>
    <n v="0"/>
    <m/>
    <s v="DISP. FINAL RESIDUOS LÍQUIDOS"/>
  </r>
  <r>
    <d v="2026-03-31T00:00:00"/>
    <s v="RRHH WORMS (NUEVO)"/>
    <s v="GUSTAVO RAMON ALTAMIRANO"/>
    <s v="DISP FINAL LIQUIDOS+EXPO"/>
    <n v="4419038.5826000003"/>
    <m/>
    <s v="# RRHH"/>
    <n v="3756182.7952000001"/>
    <s v="OPEX"/>
    <s v="FIJO"/>
    <s v="DIRECTO"/>
    <x v="6"/>
    <x v="0"/>
    <s v="CC25"/>
    <n v="4419038.5826000003"/>
    <n v="0"/>
    <m/>
    <s v="EXPORTACION"/>
  </r>
  <r>
    <d v="2026-03-31T00:00:00"/>
    <s v="RRHH WORMS (NUEVO)"/>
    <s v="TULLIANI ROMINA"/>
    <s v="DISP FINAL LIQUIDOS+EXPO"/>
    <n v="4379602.3380000005"/>
    <m/>
    <s v="# RRHH"/>
    <n v="656940.35069999995"/>
    <s v="OPEX"/>
    <s v="FIJO"/>
    <s v="DIRECTO"/>
    <x v="6"/>
    <x v="5"/>
    <s v="CC25"/>
    <n v="4379602.3380000005"/>
    <n v="0"/>
    <m/>
    <s v="DISP. FINAL RESIDUOS LÍQUIDOS"/>
  </r>
  <r>
    <d v="2026-03-31T00:00:00"/>
    <s v="RRHH WORMS (NUEVO)"/>
    <s v="TULLIANI ROMINA"/>
    <s v="DISP FINAL LIQUIDOS+EXPO"/>
    <n v="4379602.3380000005"/>
    <m/>
    <s v="# RRHH"/>
    <n v="3722661.9873000002"/>
    <s v="OPEX"/>
    <s v="FIJO"/>
    <s v="DIRECTO"/>
    <x v="6"/>
    <x v="0"/>
    <s v="CC25"/>
    <n v="4379602.3380000005"/>
    <n v="0"/>
    <m/>
    <s v="EXPORTACION"/>
  </r>
  <r>
    <d v="2026-03-31T00:00:00"/>
    <s v="RRHH WORMS (NUEVO)"/>
    <s v="MIGUEL ANGEL PORCU"/>
    <s v="PILETAS + BACHAS"/>
    <n v="4334296.7163000004"/>
    <m/>
    <s v="# RRHH"/>
    <n v="216714.8358"/>
    <s v="OPEX"/>
    <s v="FIJO"/>
    <s v="DIRECTO"/>
    <x v="6"/>
    <x v="1"/>
    <s v="CC21"/>
    <n v="4334296.7163000004"/>
    <n v="0"/>
    <m/>
    <s v="BACHAS"/>
  </r>
  <r>
    <d v="2026-03-31T00:00:00"/>
    <s v="RRHH WORMS (NUEVO)"/>
    <s v="MIGUEL ANGEL PORCU"/>
    <s v="PILETAS + BACHAS"/>
    <n v="4334296.7163000004"/>
    <m/>
    <s v="# RRHH"/>
    <n v="4117581.8805"/>
    <s v="OPEX"/>
    <s v="FIJO"/>
    <s v="DIRECTO"/>
    <x v="6"/>
    <x v="8"/>
    <s v="CC21"/>
    <n v="4334296.7163000004"/>
    <n v="0"/>
    <m/>
    <s v="PILETAS"/>
  </r>
  <r>
    <d v="2026-03-31T00:00:00"/>
    <s v="RRHH WORMS (NUEVO)"/>
    <s v="MAXIMO GUSTAVO ENRIQUEZ"/>
    <s v="DISP FINAL LIQUIDOS+EXPO"/>
    <n v="4318815.3823999995"/>
    <m/>
    <s v="# RRHH"/>
    <n v="647822.30740000005"/>
    <s v="OPEX"/>
    <s v="FIJO"/>
    <s v="DIRECTO"/>
    <x v="6"/>
    <x v="5"/>
    <s v="CC25"/>
    <n v="4318815.3823999995"/>
    <n v="0"/>
    <m/>
    <s v="DISP. FINAL RESIDUOS LÍQUIDOS"/>
  </r>
  <r>
    <d v="2026-03-31T00:00:00"/>
    <s v="RRHH WORMS (NUEVO)"/>
    <s v="MAXIMO GUSTAVO ENRIQUEZ"/>
    <s v="DISP FINAL LIQUIDOS+EXPO"/>
    <n v="4318815.3823999995"/>
    <m/>
    <s v="# RRHH"/>
    <n v="3670993.0750000002"/>
    <s v="OPEX"/>
    <s v="FIJO"/>
    <s v="DIRECTO"/>
    <x v="6"/>
    <x v="0"/>
    <s v="CC25"/>
    <n v="4318815.3823999995"/>
    <n v="0"/>
    <m/>
    <s v="EXPORTACION"/>
  </r>
  <r>
    <d v="2026-03-31T00:00:00"/>
    <s v="RRHH WORMS (NUEVO)"/>
    <s v="JEREMIAS EDGARDO NAHUEL FERNANDEZ"/>
    <s v="BACHAS"/>
    <n v="4293958.3320000004"/>
    <m/>
    <s v="# RRHH"/>
    <n v="4293958.3320000004"/>
    <s v="OPEX"/>
    <s v="FIJO"/>
    <s v="DIRECTO"/>
    <x v="6"/>
    <x v="1"/>
    <s v="CC6"/>
    <n v="4293958.3320000004"/>
    <n v="0"/>
    <m/>
    <s v="BACHAS"/>
  </r>
  <r>
    <d v="2026-03-31T00:00:00"/>
    <s v="RRHH WORMS (NUEVO)"/>
    <s v="FRANCO JAVIER GOMEZ"/>
    <s v="DISP FINAL LIQUIDOS+EXPO"/>
    <n v="4206765.7390000001"/>
    <m/>
    <s v="# RRHH"/>
    <n v="631014.86080000002"/>
    <s v="OPEX"/>
    <s v="FIJO"/>
    <s v="DIRECTO"/>
    <x v="6"/>
    <x v="5"/>
    <s v="CC25"/>
    <n v="4206765.7390000001"/>
    <n v="0"/>
    <m/>
    <s v="DISP. FINAL RESIDUOS LÍQUIDOS"/>
  </r>
  <r>
    <d v="2026-03-31T00:00:00"/>
    <s v="RRHH WORMS (NUEVO)"/>
    <s v="FRANCO JAVIER GOMEZ"/>
    <s v="DISP FINAL LIQUIDOS+EXPO"/>
    <n v="4206765.7390000001"/>
    <m/>
    <s v="# RRHH"/>
    <n v="3575750.8782000002"/>
    <s v="OPEX"/>
    <s v="FIJO"/>
    <s v="DIRECTO"/>
    <x v="6"/>
    <x v="0"/>
    <s v="CC25"/>
    <n v="4206765.7390000001"/>
    <n v="0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1"/>
    <s v="CC29"/>
    <n v="4163286.4295200212"/>
    <n v="416.37027997896075"/>
    <m/>
    <s v="BACH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3"/>
    <s v="CC29"/>
    <n v="4163286.4295200212"/>
    <n v="416.37027997896075"/>
    <m/>
    <s v="CEREAL &amp; POLVILLO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4"/>
    <s v="CC29"/>
    <n v="4163286.4295200212"/>
    <n v="416.37027997896075"/>
    <m/>
    <s v="COMPOST &amp; FERTILIZANTE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5"/>
    <s v="CC29"/>
    <n v="4163286.4295200212"/>
    <n v="416.37027997896075"/>
    <m/>
    <s v="DISP. FINAL RESIDUOS LÍQU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6"/>
    <s v="CC29"/>
    <n v="4163286.4295200212"/>
    <n v="416.37027997896075"/>
    <m/>
    <s v="DISP. FINAL RESIDUOS SÓL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0"/>
    <s v="CC29"/>
    <n v="4163286.4295200212"/>
    <n v="416.37027997896075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7"/>
    <s v="CC29"/>
    <n v="4163286.4295200212"/>
    <n v="416.37027997896075"/>
    <m/>
    <s v="NFU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8"/>
    <s v="CC29"/>
    <n v="4163286.4295200212"/>
    <n v="416.37027997896075"/>
    <m/>
    <s v="PILET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2"/>
    <s v="CC29"/>
    <n v="4163286.4295200212"/>
    <n v="416.37027997896075"/>
    <m/>
    <s v="REACTORES"/>
  </r>
  <r>
    <d v="2026-03-31T00:00:00"/>
    <s v="RRHH WORMS (NUEVO)"/>
    <s v="RENZO EMANUEL MORENO"/>
    <s v="DISP FINAL LIQUIDOS+EXPO"/>
    <n v="4144096.3662"/>
    <m/>
    <s v="# RRHH"/>
    <n v="621614.45490000001"/>
    <s v="OPEX"/>
    <s v="FIJO"/>
    <s v="DIRECTO"/>
    <x v="6"/>
    <x v="5"/>
    <s v="CC25"/>
    <n v="4144096.3662"/>
    <n v="0"/>
    <m/>
    <s v="DISP. FINAL RESIDUOS LÍQUIDOS"/>
  </r>
  <r>
    <d v="2026-03-31T00:00:00"/>
    <s v="RRHH WORMS (NUEVO)"/>
    <s v="RENZO EMANUEL MORENO"/>
    <s v="DISP FINAL LIQUIDOS+EXPO"/>
    <n v="4144096.3662"/>
    <m/>
    <s v="# RRHH"/>
    <n v="3522481.9112999998"/>
    <s v="OPEX"/>
    <s v="FIJO"/>
    <s v="DIRECTO"/>
    <x v="6"/>
    <x v="0"/>
    <s v="CC25"/>
    <n v="4144096.3662"/>
    <n v="0"/>
    <m/>
    <s v="EXPORTACION"/>
  </r>
  <r>
    <d v="2026-03-30T00:00:00"/>
    <s v="ULTRAONIX SRL"/>
    <s v="prod5"/>
    <s v=" FUEL OIL "/>
    <n v="632.33000000000004"/>
    <n v="6443.3519999999999"/>
    <s v="KG"/>
    <n v="4074324.7702000001"/>
    <s v="OPEX"/>
    <s v="VARIABLE"/>
    <s v="DIRECTO"/>
    <x v="2"/>
    <x v="1"/>
    <s v="CC6"/>
    <n v="4074324.7702000001"/>
    <n v="0"/>
    <s v=" FUEL OIL "/>
    <s v="BACHAS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1"/>
    <s v="CC17"/>
    <n v="4071268.9802999999"/>
    <n v="0"/>
    <m/>
    <s v="BACHAS"/>
  </r>
  <r>
    <d v="2026-03-31T00:00:00"/>
    <s v="RRHH WORMS (NUEVO)"/>
    <s v="RAMON RICARDO PETERS DIAZ"/>
    <s v="LABORATORIO"/>
    <n v="4071268.9802999999"/>
    <m/>
    <s v="# RRHH"/>
    <n v="244276.13879999999"/>
    <s v="OPEX"/>
    <s v="FIJO"/>
    <s v="DIRECTO"/>
    <x v="6"/>
    <x v="5"/>
    <s v="CC17"/>
    <n v="4071268.9802999999"/>
    <n v="0"/>
    <m/>
    <s v="DISP. FINAL RESIDUOS LÍQUIDOS"/>
  </r>
  <r>
    <d v="2026-03-31T00:00:00"/>
    <s v="RRHH WORMS (NUEVO)"/>
    <s v="RAMON RICARDO PETERS DIAZ"/>
    <s v="LABORATORIO"/>
    <n v="4071268.9802999999"/>
    <m/>
    <s v="# RRHH"/>
    <n v="2564899.4575999998"/>
    <s v="OPEX"/>
    <s v="FIJO"/>
    <s v="DIRECTO"/>
    <x v="6"/>
    <x v="0"/>
    <s v="CC17"/>
    <n v="4071268.9802999999"/>
    <n v="0"/>
    <m/>
    <s v="EXPORTACION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7"/>
    <s v="CC17"/>
    <n v="4071268.9802999999"/>
    <n v="0"/>
    <m/>
    <s v="NFU"/>
  </r>
  <r>
    <d v="2026-03-31T00:00:00"/>
    <s v="RRHH WORMS (NUEVO)"/>
    <s v="RAMON RICARDO PETERS DIAZ"/>
    <s v="LABORATORIO"/>
    <n v="4071268.9802999999"/>
    <m/>
    <s v="# RRHH"/>
    <n v="569977.65720000002"/>
    <s v="OPEX"/>
    <s v="FIJO"/>
    <s v="DIRECTO"/>
    <x v="6"/>
    <x v="8"/>
    <s v="CC17"/>
    <n v="4071268.9802999999"/>
    <n v="0"/>
    <m/>
    <s v="PILETAS"/>
  </r>
  <r>
    <d v="2026-03-31T00:00:00"/>
    <s v="RRHH WORMS (NUEVO)"/>
    <s v="RAMON RICARDO PETERS DIAZ"/>
    <s v="LABORATORIO"/>
    <n v="4071268.9802999999"/>
    <m/>
    <s v="# RRHH"/>
    <n v="284988.82860000001"/>
    <s v="OPEX"/>
    <s v="FIJO"/>
    <s v="DIRECTO"/>
    <x v="6"/>
    <x v="2"/>
    <s v="CC17"/>
    <n v="4071268.9802999999"/>
    <n v="0"/>
    <m/>
    <s v="REACTORES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1"/>
    <s v="CC17"/>
    <n v="4070772.3054"/>
    <n v="0"/>
    <m/>
    <s v="BACHAS"/>
  </r>
  <r>
    <d v="2026-03-31T00:00:00"/>
    <s v="RRHH WORMS (NUEVO)"/>
    <s v="MANUELA MARIA VALLE"/>
    <s v="LABORATORIO"/>
    <n v="4070772.3054"/>
    <m/>
    <s v="# RRHH"/>
    <n v="244246.3383"/>
    <s v="OPEX"/>
    <s v="FIJO"/>
    <s v="DIRECTO"/>
    <x v="6"/>
    <x v="5"/>
    <s v="CC17"/>
    <n v="4070772.3054"/>
    <n v="0"/>
    <m/>
    <s v="DISP. FINAL RESIDUOS LÍQUIDOS"/>
  </r>
  <r>
    <d v="2026-03-31T00:00:00"/>
    <s v="RRHH WORMS (NUEVO)"/>
    <s v="MANUELA MARIA VALLE"/>
    <s v="LABORATORIO"/>
    <n v="4070772.3054"/>
    <m/>
    <s v="# RRHH"/>
    <n v="2564586.5523999999"/>
    <s v="OPEX"/>
    <s v="FIJO"/>
    <s v="DIRECTO"/>
    <x v="6"/>
    <x v="0"/>
    <s v="CC17"/>
    <n v="4070772.3054"/>
    <n v="0"/>
    <m/>
    <s v="EXPORTACION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7"/>
    <s v="CC17"/>
    <n v="4070772.3054"/>
    <n v="0"/>
    <m/>
    <s v="NFU"/>
  </r>
  <r>
    <d v="2026-03-31T00:00:00"/>
    <s v="RRHH WORMS (NUEVO)"/>
    <s v="MANUELA MARIA VALLE"/>
    <s v="LABORATORIO"/>
    <n v="4070772.3054"/>
    <m/>
    <s v="# RRHH"/>
    <n v="569908.12280000001"/>
    <s v="OPEX"/>
    <s v="FIJO"/>
    <s v="DIRECTO"/>
    <x v="6"/>
    <x v="8"/>
    <s v="CC17"/>
    <n v="4070772.3054"/>
    <n v="0"/>
    <m/>
    <s v="PILETAS"/>
  </r>
  <r>
    <d v="2026-03-31T00:00:00"/>
    <s v="RRHH WORMS (NUEVO)"/>
    <s v="MANUELA MARIA VALLE"/>
    <s v="LABORATORIO"/>
    <n v="4070772.3054"/>
    <m/>
    <s v="# RRHH"/>
    <n v="284954.06140000001"/>
    <s v="OPEX"/>
    <s v="FIJO"/>
    <s v="DIRECTO"/>
    <x v="6"/>
    <x v="2"/>
    <s v="CC17"/>
    <n v="4070772.3054"/>
    <n v="0"/>
    <m/>
    <s v="REACTOR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1"/>
    <s v="CC29"/>
    <n v="4041518.9168890794"/>
    <n v="404.19231092045084"/>
    <m/>
    <s v="BACH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3"/>
    <s v="CC29"/>
    <n v="4041518.9168890794"/>
    <n v="404.19231092045084"/>
    <m/>
    <s v="CEREAL &amp; POLVILLO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4"/>
    <s v="CC29"/>
    <n v="4041518.9168890794"/>
    <n v="404.19231092045084"/>
    <m/>
    <s v="COMPOST &amp; FERTILIZANT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5"/>
    <s v="CC29"/>
    <n v="4041518.9168890794"/>
    <n v="404.19231092045084"/>
    <m/>
    <s v="DISP. FINAL RESIDUOS LÍQU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6"/>
    <s v="CC29"/>
    <n v="4041518.9168890794"/>
    <n v="404.19231092045084"/>
    <m/>
    <s v="DISP. FINAL RESIDUOS SÓL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0"/>
    <s v="CC29"/>
    <n v="4041518.9168890794"/>
    <n v="404.19231092045084"/>
    <m/>
    <s v="EXPORTACION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7"/>
    <s v="CC29"/>
    <n v="4041518.9168890794"/>
    <n v="404.19231092045084"/>
    <m/>
    <s v="NFU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8"/>
    <s v="CC29"/>
    <n v="4041518.9168890794"/>
    <n v="404.19231092045084"/>
    <m/>
    <s v="PILET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2"/>
    <s v="CC29"/>
    <n v="4041518.9168890794"/>
    <n v="404.19231092045084"/>
    <m/>
    <s v="REACTORES"/>
  </r>
  <r>
    <d v="2026-03-31T00:00:00"/>
    <s v="RRHH WORMS (NUEVO)"/>
    <s v="CARLOS ANDRES MANSILLA"/>
    <s v="NFU + DISPOSICION FINAL DE R. SOLIDOS"/>
    <n v="4022080.8750999998"/>
    <m/>
    <s v="# RRHH"/>
    <n v="120662.42630000001"/>
    <s v="OPEX"/>
    <s v="FIJO"/>
    <s v="DIRECTO"/>
    <x v="6"/>
    <x v="6"/>
    <s v="CC20"/>
    <n v="4022080.8750999994"/>
    <n v="0"/>
    <m/>
    <s v="DISP. FINAL RESIDUOS SÓLIDOS"/>
  </r>
  <r>
    <d v="2026-03-31T00:00:00"/>
    <s v="RRHH WORMS (NUEVO)"/>
    <s v="CARLOS ANDRES MANSILLA"/>
    <s v="NFU + DISPOSICION FINAL DE R. SOLIDOS"/>
    <n v="4022080.8750999998"/>
    <m/>
    <s v="# RRHH"/>
    <n v="3901418.4487999999"/>
    <s v="OPEX"/>
    <s v="FIJO"/>
    <s v="DIRECTO"/>
    <x v="6"/>
    <x v="7"/>
    <s v="CC20"/>
    <n v="4022080.8750999994"/>
    <n v="0"/>
    <m/>
    <s v="NFU"/>
  </r>
  <r>
    <d v="2026-03-31T00:00:00"/>
    <s v="RRHH WORMS (NUEVO)"/>
    <s v="MARTINEZ FRANCO ALBERTO JOSE"/>
    <s v="NFU + DISPOSICION FINAL DE R. SOLIDOS"/>
    <n v="3997868.8942"/>
    <m/>
    <s v="# RRHH"/>
    <n v="119936.0668"/>
    <s v="OPEX"/>
    <s v="FIJO"/>
    <s v="DIRECTO"/>
    <x v="6"/>
    <x v="6"/>
    <s v="CC20"/>
    <n v="3997868.8942"/>
    <n v="0"/>
    <m/>
    <s v="DISP. FINAL RESIDUOS SÓLIDOS"/>
  </r>
  <r>
    <d v="2026-03-31T00:00:00"/>
    <s v="RRHH WORMS (NUEVO)"/>
    <s v="MARTINEZ FRANCO ALBERTO JOSE"/>
    <s v="NFU + DISPOSICION FINAL DE R. SOLIDOS"/>
    <n v="3997868.8942"/>
    <m/>
    <s v="# RRHH"/>
    <n v="3877932.8273999998"/>
    <s v="OPEX"/>
    <s v="FIJO"/>
    <s v="DIRECTO"/>
    <x v="6"/>
    <x v="7"/>
    <s v="CC20"/>
    <n v="3997868.8942"/>
    <n v="0"/>
    <m/>
    <s v="NFU"/>
  </r>
  <r>
    <d v="2026-03-31T00:00:00"/>
    <s v="RRHH WORMS (NUEVO)"/>
    <s v="CAMILO RAFAEL BORDON"/>
    <s v="REACTOR"/>
    <n v="3989019.8629000001"/>
    <m/>
    <s v="# RRHH"/>
    <n v="3989019.8629000001"/>
    <s v="OPEX"/>
    <s v="FIJO"/>
    <s v="DIRECTO"/>
    <x v="6"/>
    <x v="2"/>
    <s v="CC5"/>
    <n v="3989019.8629000001"/>
    <n v="0"/>
    <m/>
    <s v="REACTORES"/>
  </r>
  <r>
    <d v="2026-03-31T00:00:00"/>
    <s v="RRHH WORMS (NUEVO)"/>
    <s v="BRIAN NICOLAS BERON"/>
    <s v="REACTOR"/>
    <n v="3933373.0433"/>
    <m/>
    <s v="# RRHH"/>
    <n v="3933373.0433"/>
    <s v="OPEX"/>
    <s v="FIJO"/>
    <s v="DIRECTO"/>
    <x v="6"/>
    <x v="2"/>
    <s v="CC5"/>
    <n v="3933373.0433"/>
    <n v="0"/>
    <m/>
    <s v="REACTORES"/>
  </r>
  <r>
    <d v="2026-03-31T00:00:00"/>
    <s v="RRHH WORMS (NUEVO)"/>
    <s v="AXEL MARCOS AREVALO"/>
    <s v="TALLER MECANICO"/>
    <n v="3908119.2119"/>
    <m/>
    <s v="# RRHH"/>
    <n v="547136.68969999999"/>
    <s v="OPEX"/>
    <s v="FIJO"/>
    <s v="DIRECTO"/>
    <x v="6"/>
    <x v="1"/>
    <s v="CC23"/>
    <n v="3439144.9064720003"/>
    <n v="468974.3054279997"/>
    <m/>
    <s v="BACHAS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3"/>
    <s v="CC23"/>
    <n v="3439144.9064720003"/>
    <n v="468974.3054279997"/>
    <m/>
    <s v="CEREAL &amp; POLVILLO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4"/>
    <s v="CC23"/>
    <n v="3439144.9064720003"/>
    <n v="468974.3054279997"/>
    <m/>
    <s v="COMPOST &amp; FERTILIZANTES"/>
  </r>
  <r>
    <d v="2026-03-31T00:00:00"/>
    <s v="RRHH WORMS (NUEVO)"/>
    <s v="AXEL MARCOS AREVALO"/>
    <s v="TALLER MECANICO"/>
    <n v="3908119.2119"/>
    <m/>
    <s v="# RRHH"/>
    <n v="234487.15270000001"/>
    <s v="OPEX"/>
    <s v="FIJO"/>
    <s v="DIRECTO"/>
    <x v="6"/>
    <x v="5"/>
    <s v="CC23"/>
    <n v="3439144.9064720003"/>
    <n v="468974.3054279997"/>
    <m/>
    <s v="DISP. FINAL RESIDUOS LÍQUIDOS"/>
  </r>
  <r>
    <d v="2026-03-31T00:00:00"/>
    <s v="RRHH WORMS (NUEVO)"/>
    <s v="AXEL MARCOS AREVALO"/>
    <s v="TALLER MECANICO"/>
    <n v="3908119.2119"/>
    <m/>
    <s v="# RRHH"/>
    <n v="351730.7291"/>
    <s v="OPEX"/>
    <s v="FIJO"/>
    <s v="DIRECTO"/>
    <x v="6"/>
    <x v="6"/>
    <s v="CC23"/>
    <n v="3439144.9064720003"/>
    <n v="468974.3054279997"/>
    <m/>
    <s v="DISP. FINAL RESIDUOS SÓLIDOS"/>
  </r>
  <r>
    <d v="2026-03-31T00:00:00"/>
    <s v="RRHH WORMS (NUEVO)"/>
    <s v="AXEL MARCOS AREVALO"/>
    <s v="TALLER MECANICO"/>
    <n v="3908119.2119"/>
    <m/>
    <s v="# RRHH"/>
    <n v="586217.88179999997"/>
    <s v="OPEX"/>
    <s v="FIJO"/>
    <s v="DIRECTO"/>
    <x v="6"/>
    <x v="0"/>
    <s v="CC23"/>
    <n v="3439144.9064720003"/>
    <n v="468974.3054279997"/>
    <m/>
    <s v="EXPORTACION"/>
  </r>
  <r>
    <d v="2026-03-31T00:00:00"/>
    <s v="RRHH WORMS (NUEVO)"/>
    <s v="AXEL MARCOS AREVALO"/>
    <s v="TALLER MECANICO"/>
    <n v="3908119.2119"/>
    <m/>
    <s v="# RRHH"/>
    <n v="390811.92119999998"/>
    <s v="OPEX"/>
    <s v="FIJO"/>
    <s v="DIRECTO"/>
    <x v="6"/>
    <x v="7"/>
    <s v="CC23"/>
    <n v="3439144.9064720003"/>
    <n v="468974.3054279997"/>
    <m/>
    <s v="NFU"/>
  </r>
  <r>
    <d v="2026-03-31T00:00:00"/>
    <s v="RRHH WORMS (NUEVO)"/>
    <s v="AXEL MARCOS AREVALO"/>
    <s v="TALLER MECANICO"/>
    <n v="3908119.2119"/>
    <m/>
    <s v="# RRHH"/>
    <n v="781623.84239999996"/>
    <s v="OPEX"/>
    <s v="FIJO"/>
    <s v="DIRECTO"/>
    <x v="6"/>
    <x v="8"/>
    <s v="CC23"/>
    <n v="3439144.9064720003"/>
    <n v="468974.3054279997"/>
    <m/>
    <s v="PILETAS"/>
  </r>
  <r>
    <d v="2026-03-31T00:00:00"/>
    <s v="RRHH WORMS (NUEVO)"/>
    <s v="JULIAN LEON CABRERA"/>
    <s v="REACTOR"/>
    <n v="3885128.5373999998"/>
    <m/>
    <s v="# RRHH"/>
    <n v="3885128.5373999998"/>
    <s v="OPEX"/>
    <s v="FIJO"/>
    <s v="DIRECTO"/>
    <x v="6"/>
    <x v="2"/>
    <s v="CC5"/>
    <n v="3885128.5373999998"/>
    <n v="0"/>
    <m/>
    <s v="REACTORES"/>
  </r>
  <r>
    <d v="2026-03-31T00:00:00"/>
    <s v="RRHH WORMS (NUEVO)"/>
    <s v="FRANCO BRUNO AGUSTIN"/>
    <s v="DISP FINAL LIQUIDOS+EXPO"/>
    <n v="3884154.4264000002"/>
    <m/>
    <s v="# RRHH"/>
    <n v="582623.16399999999"/>
    <s v="OPEX"/>
    <s v="FIJO"/>
    <s v="DIRECTO"/>
    <x v="6"/>
    <x v="5"/>
    <s v="CC25"/>
    <n v="3884154.4264000002"/>
    <n v="0"/>
    <m/>
    <s v="DISP. FINAL RESIDUOS LÍQUIDOS"/>
  </r>
  <r>
    <d v="2026-03-31T00:00:00"/>
    <s v="RRHH WORMS (NUEVO)"/>
    <s v="FRANCO BRUNO AGUSTIN"/>
    <s v="DISP FINAL LIQUIDOS+EXPO"/>
    <n v="3884154.4264000002"/>
    <m/>
    <s v="# RRHH"/>
    <n v="3301531.2623999999"/>
    <s v="OPEX"/>
    <s v="FIJO"/>
    <s v="DIRECTO"/>
    <x v="6"/>
    <x v="0"/>
    <s v="CC25"/>
    <n v="3884154.4264000002"/>
    <n v="0"/>
    <m/>
    <s v="EXPORTACION"/>
  </r>
  <r>
    <d v="2026-03-31T00:00:00"/>
    <s v="RRHH WORMS (NUEVO)"/>
    <s v="VALENTIN DE AVELENDA"/>
    <s v="DISP FINAL LIQUIDOS+EXPO"/>
    <n v="3856639.4134999998"/>
    <m/>
    <s v="# RRHH"/>
    <n v="578495.91200000001"/>
    <s v="OPEX"/>
    <s v="FIJO"/>
    <s v="DIRECTO"/>
    <x v="6"/>
    <x v="5"/>
    <s v="CC25"/>
    <n v="3856639.4134999998"/>
    <n v="0"/>
    <m/>
    <s v="DISP. FINAL RESIDUOS LÍQUIDOS"/>
  </r>
  <r>
    <d v="2026-03-31T00:00:00"/>
    <s v="RRHH WORMS (NUEVO)"/>
    <s v="VALENTIN DE AVELENDA"/>
    <s v="DISP FINAL LIQUIDOS+EXPO"/>
    <n v="3856639.4134999998"/>
    <m/>
    <s v="# RRHH"/>
    <n v="3278143.5014999998"/>
    <s v="OPEX"/>
    <s v="FIJO"/>
    <s v="DIRECTO"/>
    <x v="6"/>
    <x v="0"/>
    <s v="CC25"/>
    <n v="3856639.4134999998"/>
    <n v="0"/>
    <m/>
    <s v="EXPORTACION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1"/>
    <s v="CC19"/>
    <n v="3822848.5216000001"/>
    <n v="0"/>
    <m/>
    <s v="BACHAS"/>
  </r>
  <r>
    <d v="2026-03-31T00:00:00"/>
    <s v="RRHH WORMS (NUEVO)"/>
    <s v="JUAN PABLO MARTINEZ"/>
    <s v="MANTENIMIENTO"/>
    <n v="3822848.5216000001"/>
    <m/>
    <s v="# RRHH"/>
    <n v="344056.36690000002"/>
    <s v="OPEX"/>
    <s v="FIJO"/>
    <s v="DIRECTO"/>
    <x v="6"/>
    <x v="5"/>
    <s v="CC19"/>
    <n v="3822848.5216000001"/>
    <n v="0"/>
    <m/>
    <s v="DISP. FINAL RESIDUOS LÍQUIDOS"/>
  </r>
  <r>
    <d v="2026-03-31T00:00:00"/>
    <s v="RRHH WORMS (NUEVO)"/>
    <s v="JUAN PABLO MARTINEZ"/>
    <s v="MANTENIMIENTO"/>
    <n v="3822848.5216000001"/>
    <m/>
    <s v="# RRHH"/>
    <n v="573427.27819999994"/>
    <s v="OPEX"/>
    <s v="FIJO"/>
    <s v="DIRECTO"/>
    <x v="6"/>
    <x v="0"/>
    <s v="CC19"/>
    <n v="3822848.5216000001"/>
    <n v="0"/>
    <m/>
    <s v="EXPORTACION"/>
  </r>
  <r>
    <d v="2026-03-31T00:00:00"/>
    <s v="RRHH WORMS (NUEVO)"/>
    <s v="JUAN PABLO MARTINEZ"/>
    <s v="MANTENIMIENTO"/>
    <n v="3822848.5216000001"/>
    <m/>
    <s v="# RRHH"/>
    <n v="1529139.4086"/>
    <s v="OPEX"/>
    <s v="FIJO"/>
    <s v="DIRECTO"/>
    <x v="6"/>
    <x v="7"/>
    <s v="CC19"/>
    <n v="3822848.5216000001"/>
    <n v="0"/>
    <m/>
    <s v="NFU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8"/>
    <s v="CC19"/>
    <n v="3822848.5216000001"/>
    <n v="0"/>
    <m/>
    <s v="PILETAS"/>
  </r>
  <r>
    <d v="2026-03-31T00:00:00"/>
    <s v="RRHH WORMS (NUEVO)"/>
    <s v="JUAN PABLO MARTINEZ"/>
    <s v="MANTENIMIENTO"/>
    <n v="3822848.5216000001"/>
    <m/>
    <s v="# RRHH"/>
    <n v="764569.70429999998"/>
    <s v="OPEX"/>
    <s v="FIJO"/>
    <s v="DIRECTO"/>
    <x v="6"/>
    <x v="2"/>
    <s v="CC19"/>
    <n v="3822848.5216000001"/>
    <n v="0"/>
    <m/>
    <s v="REACTORES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1"/>
    <s v="CC19"/>
    <n v="3765501.3578000003"/>
    <n v="0"/>
    <m/>
    <s v="BACHAS"/>
  </r>
  <r>
    <d v="2026-03-31T00:00:00"/>
    <s v="RRHH WORMS (NUEVO)"/>
    <s v="BRYAN EZEQUIEL OVANDO"/>
    <s v="MANTENIMIENTO"/>
    <n v="3765501.3577999999"/>
    <m/>
    <s v="# RRHH"/>
    <n v="338895.12219999998"/>
    <s v="OPEX"/>
    <s v="FIJO"/>
    <s v="DIRECTO"/>
    <x v="6"/>
    <x v="5"/>
    <s v="CC19"/>
    <n v="3765501.3578000003"/>
    <n v="0"/>
    <m/>
    <s v="DISP. FINAL RESIDUOS LÍQUIDOS"/>
  </r>
  <r>
    <d v="2026-03-31T00:00:00"/>
    <s v="RRHH WORMS (NUEVO)"/>
    <s v="BRYAN EZEQUIEL OVANDO"/>
    <s v="MANTENIMIENTO"/>
    <n v="3765501.3577999999"/>
    <m/>
    <s v="# RRHH"/>
    <n v="564825.20369999995"/>
    <s v="OPEX"/>
    <s v="FIJO"/>
    <s v="DIRECTO"/>
    <x v="6"/>
    <x v="0"/>
    <s v="CC19"/>
    <n v="3765501.3578000003"/>
    <n v="0"/>
    <m/>
    <s v="EXPORTACION"/>
  </r>
  <r>
    <d v="2026-03-31T00:00:00"/>
    <s v="RRHH WORMS (NUEVO)"/>
    <s v="BRYAN EZEQUIEL OVANDO"/>
    <s v="MANTENIMIENTO"/>
    <n v="3765501.3577999999"/>
    <m/>
    <s v="# RRHH"/>
    <n v="1506200.5430999999"/>
    <s v="OPEX"/>
    <s v="FIJO"/>
    <s v="DIRECTO"/>
    <x v="6"/>
    <x v="7"/>
    <s v="CC19"/>
    <n v="3765501.3578000003"/>
    <n v="0"/>
    <m/>
    <s v="NFU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8"/>
    <s v="CC19"/>
    <n v="3765501.3578000003"/>
    <n v="0"/>
    <m/>
    <s v="PILETAS"/>
  </r>
  <r>
    <d v="2026-03-31T00:00:00"/>
    <s v="RRHH WORMS (NUEVO)"/>
    <s v="BRYAN EZEQUIEL OVANDO"/>
    <s v="MANTENIMIENTO"/>
    <n v="3765501.3577999999"/>
    <m/>
    <s v="# RRHH"/>
    <n v="753100.27159999998"/>
    <s v="OPEX"/>
    <s v="FIJO"/>
    <s v="DIRECTO"/>
    <x v="6"/>
    <x v="2"/>
    <s v="CC19"/>
    <n v="3765501.3578000003"/>
    <n v="0"/>
    <m/>
    <s v="REACTORES"/>
  </r>
  <r>
    <d v="2026-03-31T00:00:00"/>
    <s v="RRHH WORMS (NUEVO)"/>
    <s v="MORENO RAMIRO ROMAN"/>
    <s v="PILETAS + BACHAS "/>
    <n v="3751164.1307000001"/>
    <m/>
    <s v="# RRHH"/>
    <n v="187558.2065"/>
    <s v="OPEX"/>
    <s v="FIJO"/>
    <s v="DIRECTO"/>
    <x v="6"/>
    <x v="1"/>
    <s v="CC21"/>
    <n v="3751164.1306999996"/>
    <n v="0"/>
    <m/>
    <s v="BACHAS"/>
  </r>
  <r>
    <d v="2026-03-31T00:00:00"/>
    <s v="RRHH WORMS (NUEVO)"/>
    <s v="MORENO RAMIRO ROMAN"/>
    <s v="PILETAS + BACHAS "/>
    <n v="3751164.1307000001"/>
    <m/>
    <s v="# RRHH"/>
    <n v="3563605.9241999998"/>
    <s v="OPEX"/>
    <s v="FIJO"/>
    <s v="DIRECTO"/>
    <x v="6"/>
    <x v="8"/>
    <s v="CC21"/>
    <n v="3751164.1306999996"/>
    <n v="0"/>
    <m/>
    <s v="PILETAS"/>
  </r>
  <r>
    <d v="2026-03-31T00:00:00"/>
    <s v="RRHH WORMS (NUEVO)"/>
    <s v="VAZQUEZ MATIAS EMANUEL"/>
    <s v="PILETAS + BACHAS "/>
    <n v="3718052.7626"/>
    <m/>
    <s v="# RRHH"/>
    <n v="185902.63810000001"/>
    <s v="OPEX"/>
    <s v="FIJO"/>
    <s v="DIRECTO"/>
    <x v="6"/>
    <x v="1"/>
    <s v="CC21"/>
    <n v="3718052.7625999996"/>
    <n v="0"/>
    <m/>
    <s v="BACHAS"/>
  </r>
  <r>
    <d v="2026-03-31T00:00:00"/>
    <s v="RRHH WORMS (NUEVO)"/>
    <s v="VAZQUEZ MATIAS EMANUEL"/>
    <s v="PILETAS + BACHAS "/>
    <n v="3718052.7626"/>
    <m/>
    <s v="# RRHH"/>
    <n v="3532150.1244999999"/>
    <s v="OPEX"/>
    <s v="FIJO"/>
    <s v="DIRECTO"/>
    <x v="6"/>
    <x v="8"/>
    <s v="CC21"/>
    <n v="3718052.7625999996"/>
    <n v="0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1"/>
    <s v="CC15"/>
    <n v="2602569.1026999997"/>
    <n v="1115386.7583000003"/>
    <m/>
    <s v="BACH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3"/>
    <s v="CC15"/>
    <n v="2602569.1026999997"/>
    <n v="1115386.7583000003"/>
    <m/>
    <s v="CEREAL &amp; POLVILLO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4"/>
    <s v="CC15"/>
    <n v="2602569.1026999997"/>
    <n v="1115386.7583000003"/>
    <m/>
    <s v="COMPOST &amp; FERTILIZANTE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5"/>
    <s v="CC15"/>
    <n v="2602569.1026999997"/>
    <n v="1115386.7583000003"/>
    <m/>
    <s v="DISP. FINAL RESIDUOS LÍQU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6"/>
    <s v="CC15"/>
    <n v="2602569.1026999997"/>
    <n v="1115386.7583000003"/>
    <m/>
    <s v="DISP. FINAL RESIDUOS SÓL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0"/>
    <s v="CC15"/>
    <n v="2602569.1026999997"/>
    <n v="1115386.7583000003"/>
    <m/>
    <s v="EXPORTACION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7"/>
    <s v="CC15"/>
    <n v="2602569.1026999997"/>
    <n v="1115386.7583000003"/>
    <m/>
    <s v="NFU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8"/>
    <s v="CC15"/>
    <n v="2602569.1026999997"/>
    <n v="1115386.7583000003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2"/>
    <s v="CC15"/>
    <n v="2602569.1026999997"/>
    <n v="1115386.7583000003"/>
    <m/>
    <s v="REACTORES"/>
  </r>
  <r>
    <d v="2026-03-31T00:00:00"/>
    <s v="RRHH WORMS (NUEVO)"/>
    <s v="GERMAN RODRIGO NIZ"/>
    <s v="NFU + DISPOSICION FINAL DE R. SOLIDOS"/>
    <n v="3678524.9076"/>
    <m/>
    <s v="# RRHH"/>
    <n v="110355.7472"/>
    <s v="OPEX"/>
    <s v="FIJO"/>
    <s v="DIRECTO"/>
    <x v="6"/>
    <x v="6"/>
    <s v="CC20"/>
    <n v="3678524.9075999996"/>
    <n v="0"/>
    <m/>
    <s v="DISP. FINAL RESIDUOS SÓLIDOS"/>
  </r>
  <r>
    <d v="2026-03-31T00:00:00"/>
    <s v="RRHH WORMS (NUEVO)"/>
    <s v="GERMAN RODRIGO NIZ"/>
    <s v="NFU + DISPOSICION FINAL DE R. SOLIDOS"/>
    <n v="3678524.9076"/>
    <m/>
    <s v="# RRHH"/>
    <n v="3568169.1603999999"/>
    <s v="OPEX"/>
    <s v="FIJO"/>
    <s v="DIRECTO"/>
    <x v="6"/>
    <x v="7"/>
    <s v="CC20"/>
    <n v="3678524.9075999996"/>
    <n v="0"/>
    <m/>
    <s v="NFU"/>
  </r>
  <r>
    <d v="2026-03-31T00:00:00"/>
    <s v="RRHH WORMS (NUEVO)"/>
    <s v="HECTOR JOAQUIN BAEZ"/>
    <s v="TALLER MECANICO"/>
    <n v="3673616.9917000001"/>
    <m/>
    <s v="# RRHH"/>
    <n v="514306.37880000001"/>
    <s v="OPEX"/>
    <s v="FIJO"/>
    <s v="DIRECTO"/>
    <x v="6"/>
    <x v="1"/>
    <s v="CC23"/>
    <n v="3232782.9526960002"/>
    <n v="440834.0390039999"/>
    <m/>
    <s v="BACHAS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3"/>
    <s v="CC23"/>
    <n v="3232782.9526960002"/>
    <n v="440834.0390039999"/>
    <m/>
    <s v="CEREAL &amp; POLVILLO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4"/>
    <s v="CC23"/>
    <n v="3232782.9526960002"/>
    <n v="440834.0390039999"/>
    <m/>
    <s v="COMPOST &amp; FERTILIZANTES"/>
  </r>
  <r>
    <d v="2026-03-31T00:00:00"/>
    <s v="RRHH WORMS (NUEVO)"/>
    <s v="HECTOR JOAQUIN BAEZ"/>
    <s v="TALLER MECANICO"/>
    <n v="3673616.9917000001"/>
    <m/>
    <s v="# RRHH"/>
    <n v="220417.01949999999"/>
    <s v="OPEX"/>
    <s v="FIJO"/>
    <s v="DIRECTO"/>
    <x v="6"/>
    <x v="5"/>
    <s v="CC23"/>
    <n v="3232782.9526960002"/>
    <n v="440834.0390039999"/>
    <m/>
    <s v="DISP. FINAL RESIDUOS LÍQUIDOS"/>
  </r>
  <r>
    <d v="2026-03-31T00:00:00"/>
    <s v="RRHH WORMS (NUEVO)"/>
    <s v="HECTOR JOAQUIN BAEZ"/>
    <s v="TALLER MECANICO"/>
    <n v="3673616.9917000001"/>
    <m/>
    <s v="# RRHH"/>
    <n v="330625.52929999999"/>
    <s v="OPEX"/>
    <s v="FIJO"/>
    <s v="DIRECTO"/>
    <x v="6"/>
    <x v="6"/>
    <s v="CC23"/>
    <n v="3232782.9526960002"/>
    <n v="440834.0390039999"/>
    <m/>
    <s v="DISP. FINAL RESIDUOS SÓLIDOS"/>
  </r>
  <r>
    <d v="2026-03-31T00:00:00"/>
    <s v="RRHH WORMS (NUEVO)"/>
    <s v="HECTOR JOAQUIN BAEZ"/>
    <s v="TALLER MECANICO"/>
    <n v="3673616.9917000001"/>
    <m/>
    <s v="# RRHH"/>
    <n v="551042.54879999999"/>
    <s v="OPEX"/>
    <s v="FIJO"/>
    <s v="DIRECTO"/>
    <x v="6"/>
    <x v="0"/>
    <s v="CC23"/>
    <n v="3232782.9526960002"/>
    <n v="440834.0390039999"/>
    <m/>
    <s v="EXPORTACION"/>
  </r>
  <r>
    <d v="2026-03-31T00:00:00"/>
    <s v="RRHH WORMS (NUEVO)"/>
    <s v="HECTOR JOAQUIN BAEZ"/>
    <s v="TALLER MECANICO"/>
    <n v="3673616.9917000001"/>
    <m/>
    <s v="# RRHH"/>
    <n v="367361.69919999997"/>
    <s v="OPEX"/>
    <s v="FIJO"/>
    <s v="DIRECTO"/>
    <x v="6"/>
    <x v="7"/>
    <s v="CC23"/>
    <n v="3232782.9526960002"/>
    <n v="440834.0390039999"/>
    <m/>
    <s v="NFU"/>
  </r>
  <r>
    <d v="2026-03-31T00:00:00"/>
    <s v="RRHH WORMS (NUEVO)"/>
    <s v="HECTOR JOAQUIN BAEZ"/>
    <s v="TALLER MECANICO"/>
    <n v="3673616.9917000001"/>
    <m/>
    <s v="# RRHH"/>
    <n v="734723.3983"/>
    <s v="OPEX"/>
    <s v="FIJO"/>
    <s v="DIRECTO"/>
    <x v="6"/>
    <x v="8"/>
    <s v="CC23"/>
    <n v="3232782.9526960002"/>
    <n v="440834.039003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1"/>
    <s v="CC15"/>
    <n v="2558576.2932100003"/>
    <n v="1096532.6970899999"/>
    <m/>
    <s v="BACH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3"/>
    <s v="CC15"/>
    <n v="2558576.2932100003"/>
    <n v="1096532.6970899999"/>
    <m/>
    <s v="CEREAL &amp; POLVILLO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4"/>
    <s v="CC15"/>
    <n v="2558576.2932100003"/>
    <n v="1096532.6970899999"/>
    <m/>
    <s v="COMPOST &amp; FERTILIZANTE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5"/>
    <s v="CC15"/>
    <n v="2558576.2932100003"/>
    <n v="1096532.6970899999"/>
    <m/>
    <s v="DISP. FINAL RESIDUOS LÍQU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6"/>
    <s v="CC15"/>
    <n v="2558576.2932100003"/>
    <n v="1096532.6970899999"/>
    <m/>
    <s v="DISP. FINAL RESIDUOS SÓL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0"/>
    <s v="CC15"/>
    <n v="2558576.2932100003"/>
    <n v="1096532.6970899999"/>
    <m/>
    <s v="EXPORTACION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7"/>
    <s v="CC15"/>
    <n v="2558576.2932100003"/>
    <n v="1096532.6970899999"/>
    <m/>
    <s v="NFU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8"/>
    <s v="CC15"/>
    <n v="2558576.2932100003"/>
    <n v="1096532.697089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2"/>
    <s v="CC15"/>
    <n v="2558576.2932100003"/>
    <n v="1096532.6970899999"/>
    <m/>
    <s v="REACTORES"/>
  </r>
  <r>
    <d v="2026-03-31T00:00:00"/>
    <s v="RRHH WORMS (NUEVO)"/>
    <s v="MANUEL ALBERTO SANTA CRUZ"/>
    <s v="NFU + DISPOSICION FINAL DE R. SOLIDOS"/>
    <n v="3623487.3785999999"/>
    <m/>
    <s v="# RRHH"/>
    <n v="108704.6214"/>
    <s v="OPEX"/>
    <s v="FIJO"/>
    <s v="DIRECTO"/>
    <x v="6"/>
    <x v="6"/>
    <s v="CC20"/>
    <n v="3623487.3785999999"/>
    <n v="0"/>
    <m/>
    <s v="DISP. FINAL RESIDUOS SÓLIDOS"/>
  </r>
  <r>
    <d v="2026-03-31T00:00:00"/>
    <s v="RRHH WORMS (NUEVO)"/>
    <s v="MANUEL ALBERTO SANTA CRUZ"/>
    <s v="NFU + DISPOSICION FINAL DE R. SOLIDOS"/>
    <n v="3623487.3785999999"/>
    <m/>
    <s v="# RRHH"/>
    <n v="3514782.7571999999"/>
    <s v="OPEX"/>
    <s v="FIJO"/>
    <s v="DIRECTO"/>
    <x v="6"/>
    <x v="7"/>
    <s v="CC20"/>
    <n v="3623487.3785999999"/>
    <n v="0"/>
    <m/>
    <s v="NFU"/>
  </r>
  <r>
    <d v="2026-03-31T00:00:00"/>
    <s v="RRHH WORMS (NUEVO)"/>
    <s v="ALEJO NAHUEL MARTINEZ"/>
    <s v="REACTOR"/>
    <n v="3616495.3757000002"/>
    <m/>
    <s v="# RRHH"/>
    <n v="3616495.3757000002"/>
    <s v="OPEX"/>
    <s v="FIJO"/>
    <s v="DIRECTO"/>
    <x v="6"/>
    <x v="2"/>
    <s v="CC5"/>
    <n v="3616495.3757000002"/>
    <n v="0"/>
    <m/>
    <s v="REACTORES"/>
  </r>
  <r>
    <d v="2026-03-31T00:00:00"/>
    <s v="RRHH WORMS (NUEVO)"/>
    <s v="CESAR IGNACIO PEREZ"/>
    <s v="NFU + DISPOSICION FINAL DE R. SOLIDOS"/>
    <n v="3597327.4188000001"/>
    <m/>
    <s v="# RRHH"/>
    <n v="107919.8226"/>
    <s v="OPEX"/>
    <s v="FIJO"/>
    <s v="DIRECTO"/>
    <x v="6"/>
    <x v="6"/>
    <s v="CC20"/>
    <n v="3597327.4187999996"/>
    <n v="0"/>
    <m/>
    <s v="DISP. FINAL RESIDUOS SÓLIDOS"/>
  </r>
  <r>
    <d v="2026-03-31T00:00:00"/>
    <s v="RRHH WORMS (NUEVO)"/>
    <s v="CESAR IGNACIO PEREZ"/>
    <s v="NFU + DISPOSICION FINAL DE R. SOLIDOS"/>
    <n v="3597327.4188000001"/>
    <m/>
    <s v="# RRHH"/>
    <n v="3489407.5962"/>
    <s v="OPEX"/>
    <s v="FIJO"/>
    <s v="DIRECTO"/>
    <x v="6"/>
    <x v="7"/>
    <s v="CC20"/>
    <n v="3597327.4187999996"/>
    <n v="0"/>
    <m/>
    <s v="NFU"/>
  </r>
  <r>
    <d v="2026-03-31T00:00:00"/>
    <s v="RRHH WORMS (NUEVO)"/>
    <s v="JUAN PABLO MORENO"/>
    <s v="NFU + DISPOSICION FINAL DE R. SOLIDOS"/>
    <n v="3588592.0658999998"/>
    <m/>
    <s v="# RRHH"/>
    <n v="107657.762"/>
    <s v="OPEX"/>
    <s v="FIJO"/>
    <s v="DIRECTO"/>
    <x v="6"/>
    <x v="6"/>
    <s v="CC20"/>
    <n v="3588592.0658999998"/>
    <n v="0"/>
    <m/>
    <s v="DISP. FINAL RESIDUOS SÓLIDOS"/>
  </r>
  <r>
    <d v="2026-03-31T00:00:00"/>
    <s v="RRHH WORMS (NUEVO)"/>
    <s v="JUAN PABLO MORENO"/>
    <s v="NFU + DISPOSICION FINAL DE R. SOLIDOS"/>
    <n v="3588592.0658999998"/>
    <m/>
    <s v="# RRHH"/>
    <n v="3480934.3039000002"/>
    <s v="OPEX"/>
    <s v="FIJO"/>
    <s v="DIRECTO"/>
    <x v="6"/>
    <x v="7"/>
    <s v="CC20"/>
    <n v="3588592.0658999998"/>
    <n v="0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1"/>
    <s v="CC29"/>
    <n v="3546856.4304848402"/>
    <n v="354.72111515980214"/>
    <m/>
    <s v="BACH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3"/>
    <s v="CC29"/>
    <n v="3546856.4304848402"/>
    <n v="354.72111515980214"/>
    <m/>
    <s v="CEREAL &amp; POLVILLO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4"/>
    <s v="CC29"/>
    <n v="3546856.4304848402"/>
    <n v="354.72111515980214"/>
    <m/>
    <s v="COMPOST &amp; FERTILIZANTE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5"/>
    <s v="CC29"/>
    <n v="3546856.4304848402"/>
    <n v="354.72111515980214"/>
    <m/>
    <s v="DISP. FINAL RESIDUOS LÍQU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6"/>
    <s v="CC29"/>
    <n v="3546856.4304848402"/>
    <n v="354.72111515980214"/>
    <m/>
    <s v="DISP. FINAL RESIDUOS SÓL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0"/>
    <s v="CC29"/>
    <n v="3546856.4304848402"/>
    <n v="354.72111515980214"/>
    <m/>
    <s v="EXPORTACION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7"/>
    <s v="CC29"/>
    <n v="3546856.4304848402"/>
    <n v="354.72111515980214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8"/>
    <s v="CC29"/>
    <n v="3546856.4304848402"/>
    <n v="354.72111515980214"/>
    <m/>
    <s v="PILET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2"/>
    <s v="CC29"/>
    <n v="3546856.4304848402"/>
    <n v="354.72111515980214"/>
    <m/>
    <s v="REACTORES"/>
  </r>
  <r>
    <d v="2026-03-31T00:00:00"/>
    <s v="RRHH WORMS (NUEVO)"/>
    <s v="ENZO MORENO"/>
    <s v="NFU + DISPOSICION FINAL DE R. SOLIDOS"/>
    <n v="3518099.4249999998"/>
    <m/>
    <s v="# RRHH"/>
    <n v="105542.9828"/>
    <s v="OPEX"/>
    <s v="FIJO"/>
    <s v="DIRECTO"/>
    <x v="6"/>
    <x v="6"/>
    <s v="CC20"/>
    <n v="3518099.4249999998"/>
    <n v="0"/>
    <m/>
    <s v="DISP. FINAL RESIDUOS SÓLIDOS"/>
  </r>
  <r>
    <d v="2026-03-31T00:00:00"/>
    <s v="RRHH WORMS (NUEVO)"/>
    <s v="ENZO MORENO"/>
    <s v="NFU + DISPOSICION FINAL DE R. SOLIDOS"/>
    <n v="3518099.4249999998"/>
    <m/>
    <s v="# RRHH"/>
    <n v="3412556.4421999999"/>
    <s v="OPEX"/>
    <s v="FIJO"/>
    <s v="DIRECTO"/>
    <x v="6"/>
    <x v="7"/>
    <s v="CC20"/>
    <n v="3518099.4249999998"/>
    <n v="0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1"/>
    <s v="CC15"/>
    <n v="2453313.1244299999"/>
    <n v="1051419.91047"/>
    <m/>
    <s v="BACH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3"/>
    <s v="CC15"/>
    <n v="2453313.1244299999"/>
    <n v="1051419.91047"/>
    <m/>
    <s v="CEREAL &amp; POLVILLO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4"/>
    <s v="CC15"/>
    <n v="2453313.1244299999"/>
    <n v="1051419.91047"/>
    <m/>
    <s v="COMPOST &amp; FERTILIZANTE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5"/>
    <s v="CC15"/>
    <n v="2453313.1244299999"/>
    <n v="1051419.91047"/>
    <m/>
    <s v="DISP. FINAL RESIDUOS LÍQU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6"/>
    <s v="CC15"/>
    <n v="2453313.1244299999"/>
    <n v="1051419.91047"/>
    <m/>
    <s v="DISP. FINAL RESIDUOS SÓL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0"/>
    <s v="CC15"/>
    <n v="2453313.1244299999"/>
    <n v="1051419.91047"/>
    <m/>
    <s v="EXPORTACION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7"/>
    <s v="CC15"/>
    <n v="2453313.1244299999"/>
    <n v="1051419.91047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8"/>
    <s v="CC15"/>
    <n v="2453313.1244299999"/>
    <n v="1051419.91047"/>
    <m/>
    <s v="PILET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2"/>
    <s v="CC15"/>
    <n v="2453313.1244299999"/>
    <n v="1051419.91047"/>
    <m/>
    <s v="REACTOR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1"/>
    <s v="CC28"/>
    <n v="3504169.52720208"/>
    <n v="350.45199791993946"/>
    <m/>
    <s v="BACH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3"/>
    <s v="CC28"/>
    <n v="3504169.52720208"/>
    <n v="350.45199791993946"/>
    <m/>
    <s v="CEREAL &amp; POLVILLO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4"/>
    <s v="CC28"/>
    <n v="3504169.52720208"/>
    <n v="350.45199791993946"/>
    <m/>
    <s v="COMPOST &amp; FERTILIZANT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5"/>
    <s v="CC28"/>
    <n v="3504169.52720208"/>
    <n v="350.45199791993946"/>
    <m/>
    <s v="DISP. FINAL RESIDUOS LÍQU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6"/>
    <s v="CC28"/>
    <n v="3504169.52720208"/>
    <n v="350.45199791993946"/>
    <m/>
    <s v="DISP. FINAL RESIDUOS SÓL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0"/>
    <s v="CC28"/>
    <n v="3504169.52720208"/>
    <n v="350.45199791993946"/>
    <m/>
    <s v="EXPORTACION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7"/>
    <s v="CC28"/>
    <n v="3504169.52720208"/>
    <n v="350.45199791993946"/>
    <m/>
    <s v="NFU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8"/>
    <s v="CC28"/>
    <n v="3504169.52720208"/>
    <n v="350.45199791993946"/>
    <m/>
    <s v="PILET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2"/>
    <s v="CC28"/>
    <n v="3504169.52720208"/>
    <n v="350.45199791993946"/>
    <m/>
    <s v="REACTORES"/>
  </r>
  <r>
    <d v="2026-03-31T00:00:00"/>
    <s v="RRHH WORMS (NUEVO)"/>
    <s v="ROLANDO CESAR ADRIAN REY"/>
    <s v="LOGISTICA"/>
    <n v="3500524.6110999999"/>
    <m/>
    <s v="# RRHH"/>
    <n v="1295194.1061"/>
    <s v="OPEX"/>
    <s v="FIJO"/>
    <s v="DIRECTO"/>
    <x v="6"/>
    <x v="6"/>
    <s v="CC18"/>
    <n v="3500524.6110999999"/>
    <n v="0"/>
    <m/>
    <s v="DISP. FINAL RESIDUOS SÓLIDOS"/>
  </r>
  <r>
    <d v="2026-03-31T00:00:00"/>
    <s v="RRHH WORMS (NUEVO)"/>
    <s v="ROLANDO CESAR ADRIAN REY"/>
    <s v="LOGISTICA"/>
    <n v="3500524.6110999999"/>
    <m/>
    <s v="# RRHH"/>
    <n v="700104.92220000003"/>
    <s v="OPEX"/>
    <s v="FIJO"/>
    <s v="DIRECTO"/>
    <x v="6"/>
    <x v="0"/>
    <s v="CC18"/>
    <n v="3500524.6110999999"/>
    <n v="0"/>
    <m/>
    <s v="EXPORTACION"/>
  </r>
  <r>
    <d v="2026-03-31T00:00:00"/>
    <s v="RRHH WORMS (NUEVO)"/>
    <s v="ROLANDO CESAR ADRIAN REY"/>
    <s v="LOGISTICA"/>
    <n v="3500524.6110999999"/>
    <m/>
    <s v="# RRHH"/>
    <n v="420062.95329999999"/>
    <s v="OPEX"/>
    <s v="FIJO"/>
    <s v="DIRECTO"/>
    <x v="6"/>
    <x v="7"/>
    <s v="CC18"/>
    <n v="3500524.6110999999"/>
    <n v="0"/>
    <m/>
    <s v="NFU"/>
  </r>
  <r>
    <d v="2026-03-31T00:00:00"/>
    <s v="RRHH WORMS (NUEVO)"/>
    <s v="ROLANDO CESAR ADRIAN REY"/>
    <s v="LOGISTICA"/>
    <n v="3500524.6110999999"/>
    <m/>
    <s v="# RRHH"/>
    <n v="595089.18389999995"/>
    <s v="OPEX"/>
    <s v="FIJO"/>
    <s v="DIRECTO"/>
    <x v="6"/>
    <x v="8"/>
    <s v="CC18"/>
    <n v="3500524.6110999999"/>
    <n v="0"/>
    <m/>
    <s v="PILETAS"/>
  </r>
  <r>
    <d v="2026-03-31T00:00:00"/>
    <s v="RRHH WORMS (NUEVO)"/>
    <s v="ROLANDO CESAR ADRIAN REY"/>
    <s v="LOGISTICA"/>
    <n v="3500524.6110999999"/>
    <m/>
    <s v="# RRHH"/>
    <n v="490073.44559999998"/>
    <s v="OPEX"/>
    <s v="FIJO"/>
    <s v="DIRECTO"/>
    <x v="6"/>
    <x v="2"/>
    <s v="CC18"/>
    <n v="3500524.6110999999"/>
    <n v="0"/>
    <m/>
    <s v="REACTORES"/>
  </r>
  <r>
    <d v="2026-03-31T00:00:00"/>
    <s v="RRHH WORMS (NUEVO)"/>
    <s v="RAMON ROQUE NAVARRO"/>
    <s v="NFU + DISPOSICION FINAL DE R. SOLIDOS"/>
    <n v="3485501.8944999999"/>
    <m/>
    <s v="# RRHH"/>
    <n v="104565.05680000001"/>
    <s v="OPEX"/>
    <s v="FIJO"/>
    <s v="DIRECTO"/>
    <x v="6"/>
    <x v="6"/>
    <s v="CC20"/>
    <n v="3485501.8944999999"/>
    <n v="0"/>
    <m/>
    <s v="DISP. FINAL RESIDUOS SÓLIDOS"/>
  </r>
  <r>
    <d v="2026-03-31T00:00:00"/>
    <s v="RRHH WORMS (NUEVO)"/>
    <s v="RAMON ROQUE NAVARRO"/>
    <s v="NFU + DISPOSICION FINAL DE R. SOLIDOS"/>
    <n v="3485501.8944999999"/>
    <m/>
    <s v="# RRHH"/>
    <n v="3380936.8377"/>
    <s v="OPEX"/>
    <s v="FIJO"/>
    <s v="DIRECTO"/>
    <x v="6"/>
    <x v="7"/>
    <s v="CC20"/>
    <n v="3485501.8944999999"/>
    <n v="0"/>
    <m/>
    <s v="NFU"/>
  </r>
  <r>
    <d v="2026-03-31T00:00:00"/>
    <s v="RRHH WORMS (NUEVO)"/>
    <s v="CARLOS LUCIANO MONTENEGRO"/>
    <s v="DISP FINAL LIQUIDOS+EXPO"/>
    <n v="3480433.0118999998"/>
    <m/>
    <s v="# RRHH"/>
    <n v="522064.95179999998"/>
    <s v="OPEX"/>
    <s v="FIJO"/>
    <s v="DIRECTO"/>
    <x v="6"/>
    <x v="5"/>
    <s v="CC25"/>
    <n v="3480433.0118999998"/>
    <n v="0"/>
    <m/>
    <s v="DISP. FINAL RESIDUOS LÍQUIDOS"/>
  </r>
  <r>
    <d v="2026-03-31T00:00:00"/>
    <s v="RRHH WORMS (NUEVO)"/>
    <s v="CARLOS LUCIANO MONTENEGRO"/>
    <s v="DISP FINAL LIQUIDOS+EXPO"/>
    <n v="3480433.0118999998"/>
    <m/>
    <s v="# RRHH"/>
    <n v="2958368.0600999999"/>
    <s v="OPEX"/>
    <s v="FIJO"/>
    <s v="DIRECTO"/>
    <x v="6"/>
    <x v="0"/>
    <s v="CC25"/>
    <n v="3480433.0118999998"/>
    <n v="0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1"/>
    <s v="CC15"/>
    <n v="2434108.1494100005"/>
    <n v="1043189.2068899996"/>
    <m/>
    <s v="BACH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3"/>
    <s v="CC15"/>
    <n v="2434108.1494100005"/>
    <n v="1043189.2068899996"/>
    <m/>
    <s v="CEREAL &amp; POLVILLO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4"/>
    <s v="CC15"/>
    <n v="2434108.1494100005"/>
    <n v="1043189.2068899996"/>
    <m/>
    <s v="COMPOST &amp; FERTILIZANTE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5"/>
    <s v="CC15"/>
    <n v="2434108.1494100005"/>
    <n v="1043189.2068899996"/>
    <m/>
    <s v="DISP. FINAL RESIDUOS LÍQU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6"/>
    <s v="CC15"/>
    <n v="2434108.1494100005"/>
    <n v="1043189.2068899996"/>
    <m/>
    <s v="DISP. FINAL RESIDUOS SÓL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0"/>
    <s v="CC15"/>
    <n v="2434108.1494100005"/>
    <n v="1043189.2068899996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7"/>
    <s v="CC15"/>
    <n v="2434108.1494100005"/>
    <n v="1043189.2068899996"/>
    <m/>
    <s v="NFU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8"/>
    <s v="CC15"/>
    <n v="2434108.1494100005"/>
    <n v="1043189.2068899996"/>
    <m/>
    <s v="PILET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2"/>
    <s v="CC15"/>
    <n v="2434108.1494100005"/>
    <n v="1043189.2068899996"/>
    <m/>
    <s v="REACTORES"/>
  </r>
  <r>
    <d v="2026-03-31T00:00:00"/>
    <s v="RRHH WORMS (NUEVO)"/>
    <s v="CARDOZO JOAQUIN RAUL"/>
    <s v="DISP FINAL LIQUIDOS+EXPO"/>
    <n v="3450205.2579000001"/>
    <m/>
    <s v="# RRHH"/>
    <n v="517530.78869999998"/>
    <s v="OPEX"/>
    <s v="FIJO"/>
    <s v="DIRECTO"/>
    <x v="6"/>
    <x v="5"/>
    <s v="CC25"/>
    <n v="3450205.2579000001"/>
    <n v="0"/>
    <m/>
    <s v="DISP. FINAL RESIDUOS LÍQUIDOS"/>
  </r>
  <r>
    <d v="2026-03-31T00:00:00"/>
    <s v="RRHH WORMS (NUEVO)"/>
    <s v="CARDOZO JOAQUIN RAUL"/>
    <s v="DISP FINAL LIQUIDOS+EXPO"/>
    <n v="3450205.2579000001"/>
    <m/>
    <s v="# RRHH"/>
    <n v="2932674.4692000002"/>
    <s v="OPEX"/>
    <s v="FIJO"/>
    <s v="DIRECTO"/>
    <x v="6"/>
    <x v="0"/>
    <s v="CC25"/>
    <n v="3450205.2579000001"/>
    <n v="0"/>
    <m/>
    <s v="EXPORTACION"/>
  </r>
  <r>
    <d v="2026-03-30T00:00:00"/>
    <s v="MARTINS, JOAQUIN"/>
    <s v="prod10"/>
    <s v=" NAFTA"/>
    <n v="2050"/>
    <n v="1680"/>
    <s v="Lts"/>
    <n v="3444000"/>
    <s v="OPEX"/>
    <s v="VARIABLE"/>
    <s v="DIRECTO"/>
    <x v="2"/>
    <x v="8"/>
    <s v="CC4"/>
    <n v="3444000"/>
    <n v="0"/>
    <s v=" NAFTA"/>
    <s v="PILETAS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1"/>
    <s v="CC17"/>
    <n v="3422334.9651999995"/>
    <n v="0"/>
    <m/>
    <s v="BACHAS"/>
  </r>
  <r>
    <d v="2026-03-31T00:00:00"/>
    <s v="RRHH WORMS (NUEVO)"/>
    <s v="ANA CIELO SANTA CRUZ"/>
    <s v="LABORATORIO"/>
    <n v="3422334.9652"/>
    <m/>
    <s v="# RRHH"/>
    <n v="205340.09789999999"/>
    <s v="OPEX"/>
    <s v="FIJO"/>
    <s v="DIRECTO"/>
    <x v="6"/>
    <x v="5"/>
    <s v="CC17"/>
    <n v="3422334.9651999995"/>
    <n v="0"/>
    <m/>
    <s v="DISP. FINAL RESIDUOS LÍQUIDOS"/>
  </r>
  <r>
    <d v="2026-03-31T00:00:00"/>
    <s v="RRHH WORMS (NUEVO)"/>
    <s v="ANA CIELO SANTA CRUZ"/>
    <s v="LABORATORIO"/>
    <n v="3422334.9652"/>
    <m/>
    <s v="# RRHH"/>
    <n v="2156071.0281000002"/>
    <s v="OPEX"/>
    <s v="FIJO"/>
    <s v="DIRECTO"/>
    <x v="6"/>
    <x v="0"/>
    <s v="CC17"/>
    <n v="3422334.9651999995"/>
    <n v="0"/>
    <m/>
    <s v="EXPORTACION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7"/>
    <s v="CC17"/>
    <n v="3422334.9651999995"/>
    <n v="0"/>
    <m/>
    <s v="NFU"/>
  </r>
  <r>
    <d v="2026-03-31T00:00:00"/>
    <s v="RRHH WORMS (NUEVO)"/>
    <s v="ANA CIELO SANTA CRUZ"/>
    <s v="LABORATORIO"/>
    <n v="3422334.9652"/>
    <m/>
    <s v="# RRHH"/>
    <n v="479126.89510000002"/>
    <s v="OPEX"/>
    <s v="FIJO"/>
    <s v="DIRECTO"/>
    <x v="6"/>
    <x v="8"/>
    <s v="CC17"/>
    <n v="3422334.9651999995"/>
    <n v="0"/>
    <m/>
    <s v="PILETAS"/>
  </r>
  <r>
    <d v="2026-03-31T00:00:00"/>
    <s v="RRHH WORMS (NUEVO)"/>
    <s v="ANA CIELO SANTA CRUZ"/>
    <s v="LABORATORIO"/>
    <n v="3422334.9652"/>
    <m/>
    <s v="# RRHH"/>
    <n v="239563.44760000001"/>
    <s v="OPEX"/>
    <s v="FIJO"/>
    <s v="DIRECTO"/>
    <x v="6"/>
    <x v="2"/>
    <s v="CC17"/>
    <n v="3422334.9651999995"/>
    <n v="0"/>
    <m/>
    <s v="REACTORES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1"/>
    <s v="CC19"/>
    <n v="3384703.9101999998"/>
    <n v="0"/>
    <m/>
    <s v="BACHAS"/>
  </r>
  <r>
    <d v="2026-03-31T00:00:00"/>
    <s v="RRHH WORMS (NUEVO)"/>
    <s v="MATIAS LEONEL VIZCARRA"/>
    <s v="MANTENIMIENTO"/>
    <n v="3384703.9101999998"/>
    <m/>
    <s v="# RRHH"/>
    <n v="304623.35190000001"/>
    <s v="OPEX"/>
    <s v="FIJO"/>
    <s v="DIRECTO"/>
    <x v="6"/>
    <x v="5"/>
    <s v="CC19"/>
    <n v="3384703.9101999998"/>
    <n v="0"/>
    <m/>
    <s v="DISP. FINAL RESIDUOS LÍQUIDOS"/>
  </r>
  <r>
    <d v="2026-03-31T00:00:00"/>
    <s v="RRHH WORMS (NUEVO)"/>
    <s v="MATIAS LEONEL VIZCARRA"/>
    <s v="MANTENIMIENTO"/>
    <n v="3384703.9101999998"/>
    <m/>
    <s v="# RRHH"/>
    <n v="507705.58649999998"/>
    <s v="OPEX"/>
    <s v="FIJO"/>
    <s v="DIRECTO"/>
    <x v="6"/>
    <x v="0"/>
    <s v="CC19"/>
    <n v="3384703.9101999998"/>
    <n v="0"/>
    <m/>
    <s v="EXPORTACION"/>
  </r>
  <r>
    <d v="2026-03-31T00:00:00"/>
    <s v="RRHH WORMS (NUEVO)"/>
    <s v="MATIAS LEONEL VIZCARRA"/>
    <s v="MANTENIMIENTO"/>
    <n v="3384703.9101999998"/>
    <m/>
    <s v="# RRHH"/>
    <n v="1353881.5641000001"/>
    <s v="OPEX"/>
    <s v="FIJO"/>
    <s v="DIRECTO"/>
    <x v="6"/>
    <x v="7"/>
    <s v="CC19"/>
    <n v="3384703.9101999998"/>
    <n v="0"/>
    <m/>
    <s v="NFU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8"/>
    <s v="CC19"/>
    <n v="3384703.9101999998"/>
    <n v="0"/>
    <m/>
    <s v="PILETAS"/>
  </r>
  <r>
    <d v="2026-03-31T00:00:00"/>
    <s v="RRHH WORMS (NUEVO)"/>
    <s v="MATIAS LEONEL VIZCARRA"/>
    <s v="MANTENIMIENTO"/>
    <n v="3384703.9101999998"/>
    <m/>
    <s v="# RRHH"/>
    <n v="676940.78200000001"/>
    <s v="OPEX"/>
    <s v="FIJO"/>
    <s v="DIRECTO"/>
    <x v="6"/>
    <x v="2"/>
    <s v="CC19"/>
    <n v="3384703.9101999998"/>
    <n v="0"/>
    <m/>
    <s v="REACTORES"/>
  </r>
  <r>
    <d v="2026-03-31T00:00:00"/>
    <s v="RRHH WORMS (NUEVO)"/>
    <s v="JUAN IGNACIO MARTINEZ"/>
    <s v="PILETAS + BACHAS "/>
    <n v="3374949.6995000001"/>
    <m/>
    <s v="# RRHH"/>
    <n v="168747.48499999999"/>
    <s v="OPEX"/>
    <s v="FIJO"/>
    <s v="DIRECTO"/>
    <x v="6"/>
    <x v="1"/>
    <s v="CC21"/>
    <n v="3374949.6994999996"/>
    <n v="0"/>
    <m/>
    <s v="BACHAS"/>
  </r>
  <r>
    <d v="2026-03-31T00:00:00"/>
    <s v="RRHH WORMS (NUEVO)"/>
    <s v="JUAN IGNACIO MARTINEZ"/>
    <s v="PILETAS + BACHAS "/>
    <n v="3374949.6995000001"/>
    <m/>
    <s v="# RRHH"/>
    <n v="3206202.2144999998"/>
    <s v="OPEX"/>
    <s v="FIJO"/>
    <s v="DIRECTO"/>
    <x v="6"/>
    <x v="8"/>
    <s v="CC21"/>
    <n v="3374949.6994999996"/>
    <n v="0"/>
    <m/>
    <s v="PILETAS"/>
  </r>
  <r>
    <d v="2026-03-31T00:00:00"/>
    <s v="RRHH WORMS (NUEVO)"/>
    <s v="LEANDRO MARCELO ALEJANDRO RODRIGUEZ"/>
    <s v="REACTOR"/>
    <n v="3363195.8886000002"/>
    <m/>
    <s v="# RRHH"/>
    <n v="3363195.8886000002"/>
    <s v="OPEX"/>
    <s v="FIJO"/>
    <s v="DIRECTO"/>
    <x v="6"/>
    <x v="2"/>
    <s v="CC5"/>
    <n v="3363195.8886000002"/>
    <n v="0"/>
    <m/>
    <s v="REACTORES"/>
  </r>
  <r>
    <d v="2026-03-31T00:00:00"/>
    <s v="RRHH WORMS (NUEVO)"/>
    <s v="SANTIAGO JESUS MANSILLA"/>
    <s v="DISP FINAL LIQUIDOS+EXPO"/>
    <n v="3328730.8127000001"/>
    <m/>
    <s v="# RRHH"/>
    <n v="499309.62190000003"/>
    <s v="OPEX"/>
    <s v="FIJO"/>
    <s v="DIRECTO"/>
    <x v="6"/>
    <x v="5"/>
    <s v="CC25"/>
    <n v="3328730.8127000001"/>
    <n v="0"/>
    <m/>
    <s v="DISP. FINAL RESIDUOS LÍQUIDOS"/>
  </r>
  <r>
    <d v="2026-03-31T00:00:00"/>
    <s v="RRHH WORMS (NUEVO)"/>
    <s v="SANTIAGO JESUS MANSILLA"/>
    <s v="DISP FINAL LIQUIDOS+EXPO"/>
    <n v="3328730.8127000001"/>
    <m/>
    <s v="# RRHH"/>
    <n v="2829421.1908"/>
    <s v="OPEX"/>
    <s v="FIJO"/>
    <s v="DIRECTO"/>
    <x v="6"/>
    <x v="0"/>
    <s v="CC25"/>
    <n v="3328730.8127000001"/>
    <n v="0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1"/>
    <s v="CC15"/>
    <n v="2312813.9987399997"/>
    <n v="991205.99946000008"/>
    <m/>
    <s v="BACH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3"/>
    <s v="CC15"/>
    <n v="2312813.9987399997"/>
    <n v="991205.99946000008"/>
    <m/>
    <s v="CEREAL &amp; POLVILLO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4"/>
    <s v="CC15"/>
    <n v="2312813.9987399997"/>
    <n v="991205.99946000008"/>
    <m/>
    <s v="COMPOST &amp; FERTILIZANTE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5"/>
    <s v="CC15"/>
    <n v="2312813.9987399997"/>
    <n v="991205.99946000008"/>
    <m/>
    <s v="DISP. FINAL RESIDUOS LÍQU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6"/>
    <s v="CC15"/>
    <n v="2312813.9987399997"/>
    <n v="991205.99946000008"/>
    <m/>
    <s v="DISP. FINAL RESIDUOS SÓL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0"/>
    <s v="CC15"/>
    <n v="2312813.9987399997"/>
    <n v="991205.99946000008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7"/>
    <s v="CC15"/>
    <n v="2312813.9987399997"/>
    <n v="991205.99946000008"/>
    <m/>
    <s v="NFU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8"/>
    <s v="CC15"/>
    <n v="2312813.9987399997"/>
    <n v="991205.99946000008"/>
    <m/>
    <s v="PILET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2"/>
    <s v="CC15"/>
    <n v="2312813.9987399997"/>
    <n v="991205.99946000008"/>
    <m/>
    <s v="REACTOR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1"/>
    <s v="CC15"/>
    <n v="2259978.5311600002"/>
    <n v="968562.22763999971"/>
    <m/>
    <s v="BACH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3"/>
    <s v="CC15"/>
    <n v="2259978.5311600002"/>
    <n v="968562.22763999971"/>
    <m/>
    <s v="CEREAL &amp; POLVILLO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4"/>
    <s v="CC15"/>
    <n v="2259978.5311600002"/>
    <n v="968562.22763999971"/>
    <m/>
    <s v="COMPOST &amp; FERTILIZANT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5"/>
    <s v="CC15"/>
    <n v="2259978.5311600002"/>
    <n v="968562.22763999971"/>
    <m/>
    <s v="DISP. FINAL RESIDUOS LÍQU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6"/>
    <s v="CC15"/>
    <n v="2259978.5311600002"/>
    <n v="968562.22763999971"/>
    <m/>
    <s v="DISP. FINAL RESIDUOS SÓL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0"/>
    <s v="CC15"/>
    <n v="2259978.5311600002"/>
    <n v="968562.22763999971"/>
    <m/>
    <s v="EXPORTACION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7"/>
    <s v="CC15"/>
    <n v="2259978.5311600002"/>
    <n v="968562.22763999971"/>
    <m/>
    <s v="NFU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8"/>
    <s v="CC15"/>
    <n v="2259978.5311600002"/>
    <n v="968562.22763999971"/>
    <m/>
    <s v="PILET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2"/>
    <s v="CC15"/>
    <n v="2259978.5311600002"/>
    <n v="968562.22763999971"/>
    <m/>
    <s v="REACTOR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1"/>
    <s v="CC29"/>
    <n v="3178630.2364868694"/>
    <n v="317.89481313060969"/>
    <m/>
    <s v="BACH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3"/>
    <s v="CC29"/>
    <n v="3178630.2364868694"/>
    <n v="317.89481313060969"/>
    <m/>
    <s v="CEREAL &amp; POLVILLO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4"/>
    <s v="CC29"/>
    <n v="3178630.2364868694"/>
    <n v="317.89481313060969"/>
    <m/>
    <s v="COMPOST &amp; FERTILIZANT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5"/>
    <s v="CC29"/>
    <n v="3178630.2364868694"/>
    <n v="317.89481313060969"/>
    <m/>
    <s v="DISP. FINAL RESIDUOS LÍQU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6"/>
    <s v="CC29"/>
    <n v="3178630.2364868694"/>
    <n v="317.89481313060969"/>
    <m/>
    <s v="DISP. FINAL RESIDUOS SÓL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0"/>
    <s v="CC29"/>
    <n v="3178630.2364868694"/>
    <n v="317.89481313060969"/>
    <m/>
    <s v="EXPORTACION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7"/>
    <s v="CC29"/>
    <n v="3178630.2364868694"/>
    <n v="317.89481313060969"/>
    <m/>
    <s v="NFU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8"/>
    <s v="CC29"/>
    <n v="3178630.2364868694"/>
    <n v="317.89481313060969"/>
    <m/>
    <s v="PILET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2"/>
    <s v="CC29"/>
    <n v="3178630.2364868694"/>
    <n v="317.89481313060969"/>
    <m/>
    <s v="REACTORES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1"/>
    <s v="CC17"/>
    <n v="3100824.9363000002"/>
    <n v="0"/>
    <m/>
    <s v="BACHAS"/>
  </r>
  <r>
    <d v="2026-03-31T00:00:00"/>
    <s v="RRHH WORMS (NUEVO)"/>
    <s v="ROMITI MILAGROS JANISE"/>
    <s v="LABORATORIO"/>
    <n v="3100824.9363000002"/>
    <m/>
    <s v="# RRHH"/>
    <n v="186049.49619999999"/>
    <s v="OPEX"/>
    <s v="FIJO"/>
    <s v="DIRECTO"/>
    <x v="6"/>
    <x v="5"/>
    <s v="CC17"/>
    <n v="3100824.9363000002"/>
    <n v="0"/>
    <m/>
    <s v="DISP. FINAL RESIDUOS LÍQUIDOS"/>
  </r>
  <r>
    <d v="2026-03-31T00:00:00"/>
    <s v="RRHH WORMS (NUEVO)"/>
    <s v="ROMITI MILAGROS JANISE"/>
    <s v="LABORATORIO"/>
    <n v="3100824.9363000002"/>
    <m/>
    <s v="# RRHH"/>
    <n v="1953519.7098999999"/>
    <s v="OPEX"/>
    <s v="FIJO"/>
    <s v="DIRECTO"/>
    <x v="6"/>
    <x v="0"/>
    <s v="CC17"/>
    <n v="3100824.9363000002"/>
    <n v="0"/>
    <m/>
    <s v="EXPORTACION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7"/>
    <s v="CC17"/>
    <n v="3100824.9363000002"/>
    <n v="0"/>
    <m/>
    <s v="NFU"/>
  </r>
  <r>
    <d v="2026-03-31T00:00:00"/>
    <s v="RRHH WORMS (NUEVO)"/>
    <s v="ROMITI MILAGROS JANISE"/>
    <s v="LABORATORIO"/>
    <n v="3100824.9363000002"/>
    <m/>
    <s v="# RRHH"/>
    <n v="434115.49109999998"/>
    <s v="OPEX"/>
    <s v="FIJO"/>
    <s v="DIRECTO"/>
    <x v="6"/>
    <x v="8"/>
    <s v="CC17"/>
    <n v="3100824.9363000002"/>
    <n v="0"/>
    <m/>
    <s v="PILETAS"/>
  </r>
  <r>
    <d v="2026-03-31T00:00:00"/>
    <s v="RRHH WORMS (NUEVO)"/>
    <s v="ROMITI MILAGROS JANISE"/>
    <s v="LABORATORIO"/>
    <n v="3100824.9363000002"/>
    <m/>
    <s v="# RRHH"/>
    <n v="217057.74549999999"/>
    <s v="OPEX"/>
    <s v="FIJO"/>
    <s v="DIRECTO"/>
    <x v="6"/>
    <x v="2"/>
    <s v="CC17"/>
    <n v="3100824.9363000002"/>
    <n v="0"/>
    <m/>
    <s v="REACTORES"/>
  </r>
  <r>
    <d v="2026-03-31T00:00:00"/>
    <s v="RRHH WORMS (NUEVO)"/>
    <s v="ESTEBAN JOEL GONZALEZ"/>
    <s v="DISP FINAL LIQUIDOS+EXPO"/>
    <n v="3083603.5622999999"/>
    <m/>
    <s v="# RRHH"/>
    <n v="462540.5343"/>
    <s v="OPEX"/>
    <s v="FIJO"/>
    <s v="DIRECTO"/>
    <x v="6"/>
    <x v="5"/>
    <s v="CC25"/>
    <n v="3083603.5622999999"/>
    <n v="0"/>
    <m/>
    <s v="DISP. FINAL RESIDUOS LÍQUIDOS"/>
  </r>
  <r>
    <d v="2026-03-31T00:00:00"/>
    <s v="RRHH WORMS (NUEVO)"/>
    <s v="ESTEBAN JOEL GONZALEZ"/>
    <s v="DISP FINAL LIQUIDOS+EXPO"/>
    <n v="3083603.5622999999"/>
    <m/>
    <s v="# RRHH"/>
    <n v="2621063.0279999999"/>
    <s v="OPEX"/>
    <s v="FIJO"/>
    <s v="DIRECTO"/>
    <x v="6"/>
    <x v="0"/>
    <s v="CC25"/>
    <n v="3083603.5622999999"/>
    <n v="0"/>
    <m/>
    <s v="EXPORTACION"/>
  </r>
  <r>
    <d v="2026-03-31T00:00:00"/>
    <s v="RRHH WORMS (NUEVO)"/>
    <s v="LAZARO MARTIN CABRERA"/>
    <s v="REACTOR"/>
    <n v="3063383.1713999999"/>
    <m/>
    <s v="# RRHH"/>
    <n v="3063383.1713999999"/>
    <s v="OPEX"/>
    <s v="FIJO"/>
    <s v="DIRECTO"/>
    <x v="6"/>
    <x v="2"/>
    <s v="CC5"/>
    <n v="3063383.1713999999"/>
    <n v="0"/>
    <m/>
    <s v="REACTORES"/>
  </r>
  <r>
    <d v="2026-03-05T00:00:00"/>
    <s v="Exportdeniv Internacional Sa"/>
    <s v="FA-A 00002-00000626"/>
    <s v="SERVICIOS_x000a_Almacenaje cargas generales 2/26"/>
    <n v="840.3"/>
    <n v="3585.12"/>
    <s v="UN "/>
    <n v="3012576.34"/>
    <s v="CAPEX"/>
    <s v="VARIABLE"/>
    <s v="DIRECTO"/>
    <x v="5"/>
    <x v="7"/>
    <s v="CC7"/>
    <n v="3012576.34"/>
    <n v="0"/>
    <m/>
    <s v="NFU"/>
  </r>
  <r>
    <d v="2026-03-31T00:00:00"/>
    <s v="RRHH WORMS (NUEVO)"/>
    <s v="DAMIAN MORENO"/>
    <s v="COMPOST Y FERTILIZANTES + DISP FINAL SOLIDOS"/>
    <n v="3011643.8221"/>
    <m/>
    <s v="# RRHH"/>
    <n v="1806986.2933"/>
    <s v="OPEX"/>
    <s v="FIJO"/>
    <s v="DIRECTO"/>
    <x v="6"/>
    <x v="4"/>
    <s v="CC24"/>
    <n v="3011643.8221"/>
    <n v="0"/>
    <m/>
    <s v="COMPOST &amp; FERTILIZANTES"/>
  </r>
  <r>
    <d v="2026-03-31T00:00:00"/>
    <s v="RRHH WORMS (NUEVO)"/>
    <s v="DAMIAN MORENO"/>
    <s v="COMPOST Y FERTILIZANTES + DISP FINAL SOLIDOS"/>
    <n v="3011643.8221"/>
    <m/>
    <s v="# RRHH"/>
    <n v="1204657.5288"/>
    <s v="OPEX"/>
    <s v="FIJO"/>
    <s v="DIRECTO"/>
    <x v="6"/>
    <x v="6"/>
    <s v="CC24"/>
    <n v="3011643.8221"/>
    <n v="0"/>
    <m/>
    <s v="DISP. FINAL RESIDUOS SÓLIDOS"/>
  </r>
  <r>
    <d v="2026-03-03T00:00:00"/>
    <s v="Acosta, Roberto Maximiliano"/>
    <s v="FA-C 00001-00000687"/>
    <s v="SERVICIOS_x000a_Servicio de limpieza Febrero  2026_x000a_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31T00:00:00"/>
    <s v="RRHH WORMS (NUEVO)"/>
    <s v="MAXIMILIANO EZEQUIEL BALBUENA"/>
    <s v="PILETAS + BACHAS "/>
    <n v="2907048.3287999998"/>
    <m/>
    <s v="# RRHH"/>
    <n v="145352.41639999999"/>
    <s v="OPEX"/>
    <s v="FIJO"/>
    <s v="DIRECTO"/>
    <x v="6"/>
    <x v="1"/>
    <s v="CC21"/>
    <n v="2907048.3287999993"/>
    <n v="0"/>
    <m/>
    <s v="BACHAS"/>
  </r>
  <r>
    <d v="2026-03-31T00:00:00"/>
    <s v="RRHH WORMS (NUEVO)"/>
    <s v="MAXIMILIANO EZEQUIEL BALBUENA"/>
    <s v="PILETAS + BACHAS "/>
    <n v="2907048.3287999998"/>
    <m/>
    <s v="# RRHH"/>
    <n v="2761695.9123999998"/>
    <s v="OPEX"/>
    <s v="FIJO"/>
    <s v="DIRECTO"/>
    <x v="6"/>
    <x v="8"/>
    <s v="CC21"/>
    <n v="2907048.3287999993"/>
    <n v="0"/>
    <m/>
    <s v="PILETAS"/>
  </r>
  <r>
    <d v="2026-03-10T00:00:00"/>
    <s v="Zavalia Lagos, Marina"/>
    <s v="FA-C 00002-00000086"/>
    <s v="HONORARIOS_x000a_Servicios profesionales _x000a_Tomas Bollini Febrero 26"/>
    <n v="2850000"/>
    <n v="1"/>
    <s v="UN "/>
    <n v="92389.1247"/>
    <s v="OPEX"/>
    <s v="VARIABLE"/>
    <s v="INDIRECTO"/>
    <x v="5"/>
    <x v="1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120.187600000001"/>
    <s v="OPEX"/>
    <s v="VARIABLE"/>
    <s v="INDIRECTO"/>
    <x v="5"/>
    <x v="3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58.6176"/>
    <s v="OPEX"/>
    <s v="VARIABLE"/>
    <s v="INDIRECTO"/>
    <x v="5"/>
    <x v="4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70404.57370000001"/>
    <s v="OPEX"/>
    <s v="VARIABLE"/>
    <s v="INDIRECTO"/>
    <x v="5"/>
    <x v="5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3890.3655"/>
    <s v="OPEX"/>
    <s v="VARIABLE"/>
    <s v="INDIRECTO"/>
    <x v="5"/>
    <x v="6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92214.8940000001"/>
    <s v="OPEX"/>
    <s v="VARIABLE"/>
    <s v="INDIRECTO"/>
    <x v="5"/>
    <x v="0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40086.351799999997"/>
    <s v="OPEX"/>
    <s v="VARIABLE"/>
    <s v="INDIRECTO"/>
    <x v="5"/>
    <x v="7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306660.93810000003"/>
    <s v="OPEX"/>
    <s v="VARIABLE"/>
    <s v="INDIRECTO"/>
    <x v="5"/>
    <x v="8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3074.947"/>
    <s v="OPEX"/>
    <s v="VARIABLE"/>
    <s v="INDIRECTO"/>
    <x v="5"/>
    <x v="2"/>
    <s v="CC1"/>
    <n v="2850000"/>
    <n v="0"/>
    <s v="LEGALES"/>
    <s v="ADMINISTRACION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1"/>
    <s v="CC19"/>
    <n v="2840051.1872000005"/>
    <n v="0"/>
    <m/>
    <s v="BACHAS"/>
  </r>
  <r>
    <d v="2026-03-31T00:00:00"/>
    <s v="RRHH WORMS (NUEVO)"/>
    <s v="SEBASTIAN ERNESTO BAEZ"/>
    <s v="MANTENIMIENTO"/>
    <n v="2840051.1872"/>
    <m/>
    <s v="# RRHH"/>
    <n v="255604.60680000001"/>
    <s v="OPEX"/>
    <s v="FIJO"/>
    <s v="DIRECTO"/>
    <x v="6"/>
    <x v="5"/>
    <s v="CC19"/>
    <n v="2840051.1872000005"/>
    <n v="0"/>
    <m/>
    <s v="DISP. FINAL RESIDUOS LÍQUIDOS"/>
  </r>
  <r>
    <d v="2026-03-31T00:00:00"/>
    <s v="RRHH WORMS (NUEVO)"/>
    <s v="SEBASTIAN ERNESTO BAEZ"/>
    <s v="MANTENIMIENTO"/>
    <n v="2840051.1872"/>
    <m/>
    <s v="# RRHH"/>
    <n v="426007.67810000002"/>
    <s v="OPEX"/>
    <s v="FIJO"/>
    <s v="DIRECTO"/>
    <x v="6"/>
    <x v="0"/>
    <s v="CC19"/>
    <n v="2840051.1872000005"/>
    <n v="0"/>
    <m/>
    <s v="EXPORTACION"/>
  </r>
  <r>
    <d v="2026-03-31T00:00:00"/>
    <s v="RRHH WORMS (NUEVO)"/>
    <s v="SEBASTIAN ERNESTO BAEZ"/>
    <s v="MANTENIMIENTO"/>
    <n v="2840051.1872"/>
    <m/>
    <s v="# RRHH"/>
    <n v="1136020.4749"/>
    <s v="OPEX"/>
    <s v="FIJO"/>
    <s v="DIRECTO"/>
    <x v="6"/>
    <x v="7"/>
    <s v="CC19"/>
    <n v="2840051.1872000005"/>
    <n v="0"/>
    <m/>
    <s v="NFU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8"/>
    <s v="CC19"/>
    <n v="2840051.1872000005"/>
    <n v="0"/>
    <m/>
    <s v="PILETAS"/>
  </r>
  <r>
    <d v="2026-03-31T00:00:00"/>
    <s v="RRHH WORMS (NUEVO)"/>
    <s v="SEBASTIAN ERNESTO BAEZ"/>
    <s v="MANTENIMIENTO"/>
    <n v="2840051.1872"/>
    <m/>
    <s v="# RRHH"/>
    <n v="568010.23739999998"/>
    <s v="OPEX"/>
    <s v="FIJO"/>
    <s v="DIRECTO"/>
    <x v="6"/>
    <x v="2"/>
    <s v="CC19"/>
    <n v="2840051.1872000005"/>
    <n v="0"/>
    <m/>
    <s v="REACTOR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1"/>
    <s v="CC15"/>
    <n v="1957516.4937300002"/>
    <n v="838935.64016999956"/>
    <m/>
    <s v="BACH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3"/>
    <s v="CC15"/>
    <n v="1957516.4937300002"/>
    <n v="838935.64016999956"/>
    <m/>
    <s v="CEREAL &amp; POLVILLO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4"/>
    <s v="CC15"/>
    <n v="1957516.4937300002"/>
    <n v="838935.64016999956"/>
    <m/>
    <s v="COMPOST &amp; FERTILIZANT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5"/>
    <s v="CC15"/>
    <n v="1957516.4937300002"/>
    <n v="838935.64016999956"/>
    <m/>
    <s v="DISP. FINAL RESIDUOS LÍQU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6"/>
    <s v="CC15"/>
    <n v="1957516.4937300002"/>
    <n v="838935.64016999956"/>
    <m/>
    <s v="DISP. FINAL RESIDUOS SÓL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0"/>
    <s v="CC15"/>
    <n v="1957516.4937300002"/>
    <n v="838935.64016999956"/>
    <m/>
    <s v="EXPORTACION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7"/>
    <s v="CC15"/>
    <n v="1957516.4937300002"/>
    <n v="838935.64016999956"/>
    <m/>
    <s v="NFU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8"/>
    <s v="CC15"/>
    <n v="1957516.4937300002"/>
    <n v="838935.64016999956"/>
    <m/>
    <s v="PILET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2"/>
    <s v="CC15"/>
    <n v="1957516.4937300002"/>
    <n v="838935.64016999956"/>
    <m/>
    <s v="REACTORES"/>
  </r>
  <r>
    <d v="2026-03-10T00:00:00"/>
    <s v="Mil Propiedades Srl"/>
    <s v="FA-A 00001-00000743"/>
    <s v="SERVICIOS_x000a_Alquiler _x000a_Sauce viejo _x000a_Baradero_x000a_Coronda_x000a_Timbues"/>
    <n v="420000"/>
    <n v="4"/>
    <s v="UN "/>
    <n v="2541000"/>
    <s v="OPEX"/>
    <s v="VARIABLE"/>
    <s v="INDIRECTO"/>
    <x v="5"/>
    <x v="7"/>
    <s v="CC7"/>
    <n v="2541000"/>
    <n v="0"/>
    <s v="CAT'S"/>
    <s v="NFU"/>
  </r>
  <r>
    <d v="2026-03-31T00:00:00"/>
    <s v="RRHH WORMS (NUEVO)"/>
    <s v="BELTRAMO ANDRES"/>
    <s v="DISP FINAL LIQUIDOS+EXPO"/>
    <n v="2367780"/>
    <m/>
    <s v="# RRHH"/>
    <n v="355167"/>
    <s v="OPEX"/>
    <s v="FIJO"/>
    <s v="DIRECTO"/>
    <x v="6"/>
    <x v="5"/>
    <s v="CC25"/>
    <n v="2367780"/>
    <n v="0"/>
    <m/>
    <s v="DISP. FINAL RESIDUOS LÍQUIDOS"/>
  </r>
  <r>
    <d v="2026-03-31T00:00:00"/>
    <s v="RRHH WORMS (NUEVO)"/>
    <s v="BELTRAMO ANDRES"/>
    <s v="DISP FINAL LIQUIDOS+EXPO"/>
    <n v="2367780"/>
    <m/>
    <s v="# RRHH"/>
    <n v="2012613"/>
    <s v="OPEX"/>
    <s v="FIJO"/>
    <s v="DIRECTO"/>
    <x v="6"/>
    <x v="0"/>
    <s v="CC25"/>
    <n v="2367780"/>
    <n v="0"/>
    <m/>
    <s v="EXPORTACION"/>
  </r>
  <r>
    <d v="2026-03-01T00:00:00"/>
    <s v="Adhoc S.A.(W)"/>
    <s v="FA-A 00003-00021811"/>
    <s v="SERVICIOS_x000a_Sistema contable"/>
    <n v="1885338"/>
    <n v="1"/>
    <s v="UN "/>
    <n v="73952.112399999998"/>
    <s v="OPEX"/>
    <s v="FIJO"/>
    <s v="INDIRECTO"/>
    <x v="5"/>
    <x v="1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105.038200000001"/>
    <s v="OPEX"/>
    <s v="FIJO"/>
    <s v="INDIRECTO"/>
    <x v="5"/>
    <x v="3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27.40589999999997"/>
    <s v="OPEX"/>
    <s v="FIJO"/>
    <s v="INDIRECTO"/>
    <x v="5"/>
    <x v="4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36398.93470000001"/>
    <s v="OPEX"/>
    <s v="FIJO"/>
    <s v="INDIRECTO"/>
    <x v="5"/>
    <x v="5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1118.428400000001"/>
    <s v="OPEX"/>
    <s v="FIJO"/>
    <s v="INDIRECTO"/>
    <x v="5"/>
    <x v="6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74696.1455999999"/>
    <s v="OPEX"/>
    <s v="FIJO"/>
    <s v="INDIRECTO"/>
    <x v="5"/>
    <x v="0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32086.789499999999"/>
    <s v="OPEX"/>
    <s v="FIJO"/>
    <s v="INDIRECTO"/>
    <x v="5"/>
    <x v="7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245464.21710000001"/>
    <s v="OPEX"/>
    <s v="FIJO"/>
    <s v="INDIRECTO"/>
    <x v="5"/>
    <x v="8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0509.908200000005"/>
    <s v="OPEX"/>
    <s v="FIJO"/>
    <s v="INDIRECTO"/>
    <x v="5"/>
    <x v="2"/>
    <s v="CC1"/>
    <n v="2281258.9799999995"/>
    <n v="0"/>
    <s v="SISTEMA"/>
    <s v="ADMINISTRACION"/>
  </r>
  <r>
    <d v="2026-03-13T00:00:00"/>
    <s v="H.S.E. Ingenieria  S R L"/>
    <s v="FA-A 00003-00029654"/>
    <s v="SERVICIOS_x000a_Evaluacion impacto odorifico"/>
    <n v="1780000"/>
    <n v="1"/>
    <s v="UN "/>
    <n v="69820.244500000001"/>
    <s v="OPEX"/>
    <s v="VARIABLE"/>
    <s v="INDIRECTO"/>
    <x v="5"/>
    <x v="1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205.214099999999"/>
    <s v="OPEX"/>
    <s v="VARIABLE"/>
    <s v="INDIRECTO"/>
    <x v="5"/>
    <x v="3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75.58969999999999"/>
    <s v="OPEX"/>
    <s v="VARIABLE"/>
    <s v="INDIRECTO"/>
    <x v="5"/>
    <x v="4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28778.0248"/>
    <s v="OPEX"/>
    <s v="VARIABLE"/>
    <s v="INDIRECTO"/>
    <x v="5"/>
    <x v="5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0497.2173"/>
    <s v="OPEX"/>
    <s v="VARIABLE"/>
    <s v="INDIRECTO"/>
    <x v="5"/>
    <x v="6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81127.1714999999"/>
    <s v="OPEX"/>
    <s v="VARIABLE"/>
    <s v="INDIRECTO"/>
    <x v="5"/>
    <x v="0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30294.029699999999"/>
    <s v="OPEX"/>
    <s v="VARIABLE"/>
    <s v="INDIRECTO"/>
    <x v="5"/>
    <x v="7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231749.5889"/>
    <s v="OPEX"/>
    <s v="VARIABLE"/>
    <s v="INDIRECTO"/>
    <x v="5"/>
    <x v="8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5452.919599999994"/>
    <s v="OPEX"/>
    <s v="VARIABLE"/>
    <s v="INDIRECTO"/>
    <x v="5"/>
    <x v="2"/>
    <s v="CC1"/>
    <n v="2153799.9999999995"/>
    <n v="0"/>
    <s v="MEDIO AMBIENTE"/>
    <s v="INTENDENCIA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1"/>
    <s v="CC27"/>
    <n v="1838249.7040499998"/>
    <n v="138362.88095000014"/>
    <m/>
    <s v="BACHAS"/>
  </r>
  <r>
    <d v="2026-03-31T00:00:00"/>
    <s v="RRHH WORMS (NUEVO)"/>
    <s v="EZEQUIEL ORLANDO MORENO"/>
    <s v="INTENDENCIA"/>
    <n v="1976612.585"/>
    <m/>
    <s v="# RRHH"/>
    <n v="158129.0068"/>
    <s v="OPEX"/>
    <s v="FIJO"/>
    <s v="INDIRECTO"/>
    <x v="6"/>
    <x v="3"/>
    <s v="CC27"/>
    <n v="1838249.7040499998"/>
    <n v="138362.88095000014"/>
    <m/>
    <s v="CEREAL &amp; POLVILLO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5"/>
    <s v="CC27"/>
    <n v="1838249.7040499998"/>
    <n v="138362.88095000014"/>
    <m/>
    <s v="DISP. FINAL RESIDUOS LÍQUIDOS"/>
  </r>
  <r>
    <d v="2026-03-31T00:00:00"/>
    <s v="RRHH WORMS (NUEVO)"/>
    <s v="EZEQUIEL ORLANDO MORENO"/>
    <s v="INTENDENCIA"/>
    <n v="1976612.585"/>
    <m/>
    <s v="# RRHH"/>
    <n v="375556.39120000001"/>
    <s v="OPEX"/>
    <s v="FIJO"/>
    <s v="INDIRECTO"/>
    <x v="6"/>
    <x v="6"/>
    <s v="CC27"/>
    <n v="1838249.7040499998"/>
    <n v="138362.88095000014"/>
    <m/>
    <s v="DISP. FINAL RESIDUOS SÓLIDO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0"/>
    <s v="CC27"/>
    <n v="1838249.7040499998"/>
    <n v="138362.88095000014"/>
    <m/>
    <s v="EXPORTACION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7"/>
    <s v="CC27"/>
    <n v="1838249.7040499998"/>
    <n v="138362.88095000014"/>
    <m/>
    <s v="NFU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8"/>
    <s v="CC27"/>
    <n v="1838249.7040499998"/>
    <n v="138362.88095000014"/>
    <m/>
    <s v="PILETA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2"/>
    <s v="CC27"/>
    <n v="1838249.7040499998"/>
    <n v="138362.88095000014"/>
    <m/>
    <s v="REACTORES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1"/>
    <s v="CC19"/>
    <n v="1929687.1014"/>
    <n v="0"/>
    <m/>
    <s v="BACHAS"/>
  </r>
  <r>
    <d v="2026-03-31T00:00:00"/>
    <s v="RRHH WORMS (NUEVO)"/>
    <s v="MANEIRO LISANDRO NATANAEL"/>
    <s v="MANTENIMIENTO"/>
    <n v="1929687.1014"/>
    <m/>
    <s v="# RRHH"/>
    <n v="173671.83910000001"/>
    <s v="OPEX"/>
    <s v="FIJO"/>
    <s v="DIRECTO"/>
    <x v="6"/>
    <x v="5"/>
    <s v="CC19"/>
    <n v="1929687.1014"/>
    <n v="0"/>
    <m/>
    <s v="DISP. FINAL RESIDUOS LÍQUIDOS"/>
  </r>
  <r>
    <d v="2026-03-31T00:00:00"/>
    <s v="RRHH WORMS (NUEVO)"/>
    <s v="MANEIRO LISANDRO NATANAEL"/>
    <s v="MANTENIMIENTO"/>
    <n v="1929687.1014"/>
    <m/>
    <s v="# RRHH"/>
    <n v="289453.06520000001"/>
    <s v="OPEX"/>
    <s v="FIJO"/>
    <s v="DIRECTO"/>
    <x v="6"/>
    <x v="0"/>
    <s v="CC19"/>
    <n v="1929687.1014"/>
    <n v="0"/>
    <m/>
    <s v="EXPORTACION"/>
  </r>
  <r>
    <d v="2026-03-31T00:00:00"/>
    <s v="RRHH WORMS (NUEVO)"/>
    <s v="MANEIRO LISANDRO NATANAEL"/>
    <s v="MANTENIMIENTO"/>
    <n v="1929687.1014"/>
    <m/>
    <s v="# RRHH"/>
    <n v="771874.8406"/>
    <s v="OPEX"/>
    <s v="FIJO"/>
    <s v="DIRECTO"/>
    <x v="6"/>
    <x v="7"/>
    <s v="CC19"/>
    <n v="1929687.1014"/>
    <n v="0"/>
    <m/>
    <s v="NFU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8"/>
    <s v="CC19"/>
    <n v="1929687.1014"/>
    <n v="0"/>
    <m/>
    <s v="PILETAS"/>
  </r>
  <r>
    <d v="2026-03-31T00:00:00"/>
    <s v="RRHH WORMS (NUEVO)"/>
    <s v="MANEIRO LISANDRO NATANAEL"/>
    <s v="MANTENIMIENTO"/>
    <n v="1929687.1014"/>
    <m/>
    <s v="# RRHH"/>
    <n v="385937.4203"/>
    <s v="OPEX"/>
    <s v="FIJO"/>
    <s v="DIRECTO"/>
    <x v="6"/>
    <x v="2"/>
    <s v="CC19"/>
    <n v="1929687.1014"/>
    <n v="0"/>
    <m/>
    <s v="REACTORES"/>
  </r>
  <r>
    <d v="2026-03-30T00:00:00"/>
    <s v="MARTINS, JOAQUIN"/>
    <s v="prod7"/>
    <s v=" G2"/>
    <n v="1472"/>
    <n v="1000"/>
    <s v="Lts"/>
    <n v="1472000"/>
    <s v="OPEX"/>
    <s v="VARIABLE"/>
    <s v="DIRECTO"/>
    <x v="2"/>
    <x v="2"/>
    <s v="CC5"/>
    <n v="1472000"/>
    <n v="0"/>
    <s v=" G2"/>
    <s v="REACTORES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46842.907099999997"/>
    <s v="OPEX"/>
    <s v="VARIABLE"/>
    <s v="INDIRECTO"/>
    <x v="8"/>
    <x v="1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201.2881"/>
    <s v="OPEX"/>
    <s v="VARIABLE"/>
    <s v="INDIRECTO"/>
    <x v="8"/>
    <x v="3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87.43949999999995"/>
    <s v="OPEX"/>
    <s v="VARIABLE"/>
    <s v="INDIRECTO"/>
    <x v="8"/>
    <x v="4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86398.108399999997"/>
    <s v="OPEX"/>
    <s v="VARIABLE"/>
    <s v="INDIRECTO"/>
    <x v="8"/>
    <x v="5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7042.6589999999997"/>
    <s v="OPEX"/>
    <s v="VARIABLE"/>
    <s v="INDIRECTO"/>
    <x v="8"/>
    <x v="6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60789.6568"/>
    <s v="OPEX"/>
    <s v="VARIABLE"/>
    <s v="INDIRECTO"/>
    <x v="8"/>
    <x v="0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20324.4836"/>
    <s v="OPEX"/>
    <s v="VARIABLE"/>
    <s v="INDIRECTO"/>
    <x v="8"/>
    <x v="7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55482.47560000001"/>
    <s v="OPEX"/>
    <s v="VARIABLE"/>
    <s v="INDIRECTO"/>
    <x v="8"/>
    <x v="8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7330.981899999999"/>
    <s v="OPEX"/>
    <s v="VARIABLE"/>
    <s v="INDIRECTO"/>
    <x v="8"/>
    <x v="2"/>
    <s v="CC1"/>
    <n v="1445000"/>
    <n v="0"/>
    <s v="SISTEMA"/>
    <s v="ADMINISTRACION"/>
  </r>
  <r>
    <d v="2026-03-10T00:00:00"/>
    <s v="Dragubitzky, Jose Luis"/>
    <s v="FA-C 00010-00000107"/>
    <s v="HABILITACIONES Y CERT_x000a_gestión sistema de sustentabilidad Febrero 2026"/>
    <n v="1435000"/>
    <n v="1"/>
    <s v="UN "/>
    <n v="1435000"/>
    <s v="OPEX"/>
    <s v="VARIABLE"/>
    <s v="DIRECTO"/>
    <x v="8"/>
    <x v="0"/>
    <s v="CC11"/>
    <n v="1435000"/>
    <n v="0"/>
    <s v="ISCC"/>
    <s v="EXPORTACION"/>
  </r>
  <r>
    <d v="2026-03-27T00:00:00"/>
    <s v="Pierucci, Marcelo Nello"/>
    <s v="FA-A 00004-00006613"/>
    <s v="REPARACIONES_x000a_Reparaciones desde el mes  08 al12 "/>
    <n v="1171074.3899999999"/>
    <n v="1"/>
    <s v="UN "/>
    <n v="45935.224800000004"/>
    <s v="OPEX"/>
    <s v="VARIABLE"/>
    <s v="INDIRECTO"/>
    <x v="9"/>
    <x v="1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003.6162"/>
    <s v="OPEX"/>
    <s v="VARIABLE"/>
    <s v="INDIRECTO"/>
    <x v="9"/>
    <x v="3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76.05650000000003"/>
    <s v="OPEX"/>
    <s v="VARIABLE"/>
    <s v="INDIRECTO"/>
    <x v="9"/>
    <x v="4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84723.958799999993"/>
    <s v="OPEX"/>
    <s v="VARIABLE"/>
    <s v="INDIRECTO"/>
    <x v="9"/>
    <x v="5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6906.1922999999997"/>
    <s v="OPEX"/>
    <s v="VARIABLE"/>
    <s v="INDIRECTO"/>
    <x v="9"/>
    <x v="6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40234.5704"/>
    <s v="OPEX"/>
    <s v="VARIABLE"/>
    <s v="INDIRECTO"/>
    <x v="9"/>
    <x v="0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9930.652900000001"/>
    <s v="OPEX"/>
    <s v="VARIABLE"/>
    <s v="INDIRECTO"/>
    <x v="9"/>
    <x v="7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52469.66750000001"/>
    <s v="OPEX"/>
    <s v="VARIABLE"/>
    <s v="INDIRECTO"/>
    <x v="9"/>
    <x v="8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6220.070500000002"/>
    <s v="OPEX"/>
    <s v="VARIABLE"/>
    <s v="INDIRECTO"/>
    <x v="9"/>
    <x v="2"/>
    <s v="CC1"/>
    <n v="1417000.00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45422.383800000003"/>
    <s v="OPEX"/>
    <s v="VARIABLE"/>
    <s v="INDIRECTO"/>
    <x v="9"/>
    <x v="1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9891.9313999999995"/>
    <s v="OPEX"/>
    <s v="VARIABLE"/>
    <s v="INDIRECTO"/>
    <x v="9"/>
    <x v="3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69.62519999999995"/>
    <s v="OPEX"/>
    <s v="VARIABLE"/>
    <s v="INDIRECTO"/>
    <x v="9"/>
    <x v="4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83778.063299999994"/>
    <s v="OPEX"/>
    <s v="VARIABLE"/>
    <s v="INDIRECTO"/>
    <x v="9"/>
    <x v="5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6829.0884999999998"/>
    <s v="OPEX"/>
    <s v="VARIABLE"/>
    <s v="INDIRECTO"/>
    <x v="9"/>
    <x v="6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028620.9351"/>
    <s v="OPEX"/>
    <s v="VARIABLE"/>
    <s v="INDIRECTO"/>
    <x v="9"/>
    <x v="0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9708.1384"/>
    <s v="OPEX"/>
    <s v="VARIABLE"/>
    <s v="INDIRECTO"/>
    <x v="9"/>
    <x v="7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50767.42920000001"/>
    <s v="OPEX"/>
    <s v="VARIABLE"/>
    <s v="INDIRECTO"/>
    <x v="9"/>
    <x v="8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5592.404999999999"/>
    <s v="OPEX"/>
    <s v="VARIABLE"/>
    <s v="INDIRECTO"/>
    <x v="9"/>
    <x v="2"/>
    <s v="CC1"/>
    <n v="1401179.9999999998"/>
    <n v="0"/>
    <s v="BIEN DE USO"/>
    <s v="TALLER"/>
  </r>
  <r>
    <d v="2026-03-11T00:00:00"/>
    <s v="Picatto, Santiago"/>
    <s v="FA-A 00002-00004669"/>
    <s v="INSUMOS_x000a_consumibles para laboratorio"/>
    <n v="1065000"/>
    <n v="1"/>
    <s v="UN "/>
    <n v="44307.593200000003"/>
    <s v="OPEX"/>
    <s v="VARIABLE"/>
    <s v="INDIRECTO"/>
    <x v="1"/>
    <x v="1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9649.1561000000002"/>
    <s v="OPEX"/>
    <s v="VARIABLE"/>
    <s v="INDIRECTO"/>
    <x v="1"/>
    <x v="3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55.64499999999998"/>
    <s v="OPEX"/>
    <s v="VARIABLE"/>
    <s v="INDIRECTO"/>
    <x v="1"/>
    <x v="4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81721.918699999995"/>
    <s v="OPEX"/>
    <s v="VARIABLE"/>
    <s v="INDIRECTO"/>
    <x v="1"/>
    <x v="5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6661.4839000000002"/>
    <s v="OPEX"/>
    <s v="VARIABLE"/>
    <s v="INDIRECTO"/>
    <x v="1"/>
    <x v="6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003375.7417"/>
    <s v="OPEX"/>
    <s v="VARIABLE"/>
    <s v="INDIRECTO"/>
    <x v="1"/>
    <x v="0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9224.4463"/>
    <s v="OPEX"/>
    <s v="VARIABLE"/>
    <s v="INDIRECTO"/>
    <x v="1"/>
    <x v="7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47067.1808"/>
    <s v="OPEX"/>
    <s v="VARIABLE"/>
    <s v="INDIRECTO"/>
    <x v="1"/>
    <x v="8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4228.0141"/>
    <s v="OPEX"/>
    <s v="VARIABLE"/>
    <s v="INDIRECTO"/>
    <x v="1"/>
    <x v="2"/>
    <s v="CC1"/>
    <n v="1366791.18"/>
    <n v="0"/>
    <s v="CONSUMIBLE"/>
    <s v="LABORATORIO"/>
  </r>
  <r>
    <d v="2026-03-30T00:00:00"/>
    <s v="IMPUESTOS"/>
    <s v="imp1"/>
    <s v="IMPUESTOS"/>
    <n v="0.5"/>
    <n v="1828.6"/>
    <s v="UN "/>
    <n v="1338535.2"/>
    <s v="OPEX"/>
    <s v="VARIABLE"/>
    <s v="DIRECTO"/>
    <x v="7"/>
    <x v="0"/>
    <s v="CC11"/>
    <n v="1338535.2"/>
    <n v="0"/>
    <s v="GANANCIAS EXPORTACION"/>
    <s v="EXPORTACION"/>
  </r>
  <r>
    <d v="2026-03-10T00:00:00"/>
    <s v="Mollard, Martin  Enrique"/>
    <s v="FA-A 00004-00011678"/>
    <s v="HIGIENE Y SEGURIDAD_x000a_Guantes Rojos"/>
    <n v="6660.12"/>
    <n v="150"/>
    <s v="UN "/>
    <n v="39186.337599999999"/>
    <s v="OPEX"/>
    <s v="VARIABLE"/>
    <s v="DIRECTO"/>
    <x v="10"/>
    <x v="1"/>
    <s v="CC1"/>
    <n v="1208811.78"/>
    <n v="0"/>
    <s v="EPP"/>
    <s v="BACHAS"/>
  </r>
  <r>
    <d v="2026-03-10T00:00:00"/>
    <s v="Mollard, Martin  Enrique"/>
    <s v="FA-A 00004-00011678"/>
    <s v="HIGIENE Y SEGURIDAD_x000a_Guantes Rojos"/>
    <n v="6660.12"/>
    <n v="150"/>
    <s v="UN "/>
    <n v="8533.8665999999994"/>
    <s v="OPEX"/>
    <s v="VARIABLE"/>
    <s v="DIRECTO"/>
    <x v="10"/>
    <x v="3"/>
    <s v="CC1"/>
    <n v="1208811.78"/>
    <n v="0"/>
    <s v="EPP"/>
    <s v="CEREAL &amp; POLVILLO"/>
  </r>
  <r>
    <d v="2026-03-10T00:00:00"/>
    <s v="Mollard, Martin  Enrique"/>
    <s v="FA-A 00004-00011678"/>
    <s v="HIGIENE Y SEGURIDAD_x000a_Guantes Rojos"/>
    <n v="6660.12"/>
    <n v="150"/>
    <s v="UN "/>
    <n v="491.42129999999997"/>
    <s v="OPEX"/>
    <s v="VARIABLE"/>
    <s v="DIRECTO"/>
    <x v="10"/>
    <x v="4"/>
    <s v="CC1"/>
    <n v="1208811.78"/>
    <n v="0"/>
    <s v="EPP"/>
    <s v="COMPOST &amp; FERTILIZANTES"/>
  </r>
  <r>
    <d v="2026-03-10T00:00:00"/>
    <s v="Mollard, Martin  Enrique"/>
    <s v="FA-A 00004-00011678"/>
    <s v="HIGIENE Y SEGURIDAD_x000a_Guantes Rojos"/>
    <n v="6660.12"/>
    <n v="150"/>
    <s v="UN "/>
    <n v="72276.160000000003"/>
    <s v="OPEX"/>
    <s v="VARIABLE"/>
    <s v="DIRECTO"/>
    <x v="10"/>
    <x v="5"/>
    <s v="CC1"/>
    <n v="1208811.78"/>
    <n v="0"/>
    <s v="EPP"/>
    <s v="DISP. FINAL RESIDUOS LÍQUIDOS"/>
  </r>
  <r>
    <d v="2026-03-10T00:00:00"/>
    <s v="Mollard, Martin  Enrique"/>
    <s v="FA-A 00004-00011678"/>
    <s v="HIGIENE Y SEGURIDAD_x000a_Guantes Rojos"/>
    <n v="6660.12"/>
    <n v="150"/>
    <s v="UN "/>
    <n v="5891.5218999999997"/>
    <s v="OPEX"/>
    <s v="VARIABLE"/>
    <s v="DIRECTO"/>
    <x v="10"/>
    <x v="6"/>
    <s v="CC1"/>
    <n v="1208811.78"/>
    <n v="0"/>
    <s v="EPP"/>
    <s v="DISP. FINAL RESIDUOS SÓLIDOS"/>
  </r>
  <r>
    <d v="2026-03-10T00:00:00"/>
    <s v="Mollard, Martin  Enrique"/>
    <s v="FA-A 00004-00011678"/>
    <s v="HIGIENE Y SEGURIDAD_x000a_Guantes Rojos"/>
    <n v="6660.12"/>
    <n v="150"/>
    <s v="UN "/>
    <n v="887401.40709999995"/>
    <s v="OPEX"/>
    <s v="VARIABLE"/>
    <s v="DIRECTO"/>
    <x v="10"/>
    <x v="0"/>
    <s v="CC1"/>
    <n v="1208811.78"/>
    <n v="0"/>
    <s v="EPP"/>
    <s v="EXPORTACION"/>
  </r>
  <r>
    <d v="2026-03-10T00:00:00"/>
    <s v="Mollard, Martin  Enrique"/>
    <s v="FA-A 00004-00011678"/>
    <s v="HIGIENE Y SEGURIDAD_x000a_Guantes Rojos"/>
    <n v="6660.12"/>
    <n v="150"/>
    <s v="UN "/>
    <n v="17002.404999999999"/>
    <s v="OPEX"/>
    <s v="VARIABLE"/>
    <s v="DIRECTO"/>
    <x v="10"/>
    <x v="7"/>
    <s v="CC1"/>
    <n v="1208811.78"/>
    <n v="0"/>
    <s v="EPP"/>
    <s v="NFU"/>
  </r>
  <r>
    <d v="2026-03-10T00:00:00"/>
    <s v="Mollard, Martin  Enrique"/>
    <s v="FA-A 00004-00011678"/>
    <s v="HIGIENE Y SEGURIDAD_x000a_Guantes Rojos"/>
    <n v="6660.12"/>
    <n v="150"/>
    <s v="UN "/>
    <n v="130068.5454"/>
    <s v="OPEX"/>
    <s v="VARIABLE"/>
    <s v="DIRECTO"/>
    <x v="10"/>
    <x v="8"/>
    <s v="CC1"/>
    <n v="1208811.78"/>
    <n v="0"/>
    <s v="EPP"/>
    <s v="PILETAS"/>
  </r>
  <r>
    <d v="2026-03-10T00:00:00"/>
    <s v="Mollard, Martin  Enrique"/>
    <s v="FA-A 00004-00011678"/>
    <s v="HIGIENE Y SEGURIDAD_x000a_Guantes Rojos"/>
    <n v="6660.12"/>
    <n v="150"/>
    <s v="UN "/>
    <n v="47960.115100000003"/>
    <s v="OPEX"/>
    <s v="VARIABLE"/>
    <s v="DIRECTO"/>
    <x v="10"/>
    <x v="2"/>
    <s v="CC1"/>
    <n v="1208811.78"/>
    <n v="0"/>
    <s v="EPP"/>
    <s v="REACTORES"/>
  </r>
  <r>
    <d v="2026-03-09T00:00:00"/>
    <s v="Ambrogi, Raul"/>
    <s v="FA-A 00009-00000417"/>
    <s v="REPARACIONES_x000a_Pedido de repuestos para el Massey "/>
    <n v="933000"/>
    <n v="1"/>
    <s v="UN "/>
    <n v="36596.791100000002"/>
    <s v="OPEX"/>
    <s v="VARIABLE"/>
    <s v="DIRECTO"/>
    <x v="9"/>
    <x v="1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7969.924"/>
    <s v="OPEX"/>
    <s v="VARIABLE"/>
    <s v="DIRECTO"/>
    <x v="9"/>
    <x v="3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58.94670000000002"/>
    <s v="OPEX"/>
    <s v="VARIABLE"/>
    <s v="DIRECTO"/>
    <x v="9"/>
    <x v="4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67499.942200000005"/>
    <s v="OPEX"/>
    <s v="VARIABLE"/>
    <s v="DIRECTO"/>
    <x v="9"/>
    <x v="5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5502.1931000000004"/>
    <s v="OPEX"/>
    <s v="VARIABLE"/>
    <s v="DIRECTO"/>
    <x v="9"/>
    <x v="6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828759.35450000002"/>
    <s v="OPEX"/>
    <s v="VARIABLE"/>
    <s v="DIRECTO"/>
    <x v="9"/>
    <x v="0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5878.8369"/>
    <s v="OPEX"/>
    <s v="VARIABLE"/>
    <s v="DIRECTO"/>
    <x v="9"/>
    <x v="7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21473.2396"/>
    <s v="OPEX"/>
    <s v="VARIABLE"/>
    <s v="DIRECTO"/>
    <x v="9"/>
    <x v="8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4790.7719"/>
    <s v="OPEX"/>
    <s v="VARIABLE"/>
    <s v="DIRECTO"/>
    <x v="9"/>
    <x v="2"/>
    <s v="CC1"/>
    <n v="1128930"/>
    <n v="0"/>
    <s v="BIEN DE USO"/>
    <s v="TALLER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1"/>
    <s v="CC15"/>
    <n v="770000"/>
    <n v="330000"/>
    <m/>
    <s v="BACH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3"/>
    <s v="CC15"/>
    <n v="770000"/>
    <n v="330000"/>
    <m/>
    <s v="CEREAL &amp; POLVILLO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4"/>
    <s v="CC15"/>
    <n v="770000"/>
    <n v="330000"/>
    <m/>
    <s v="COMPOST &amp; FERTILIZANTE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5"/>
    <s v="CC15"/>
    <n v="770000"/>
    <n v="330000"/>
    <m/>
    <s v="DISP. FINAL RESIDUOS LÍQU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6"/>
    <s v="CC15"/>
    <n v="770000"/>
    <n v="330000"/>
    <m/>
    <s v="DISP. FINAL RESIDUOS SÓL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0"/>
    <s v="CC15"/>
    <n v="770000"/>
    <n v="330000"/>
    <m/>
    <s v="EXPORTACION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7"/>
    <s v="CC15"/>
    <n v="770000"/>
    <n v="330000"/>
    <m/>
    <s v="NFU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8"/>
    <s v="CC15"/>
    <n v="770000"/>
    <n v="330000"/>
    <m/>
    <s v="PILET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2"/>
    <s v="CC15"/>
    <n v="770000"/>
    <n v="330000"/>
    <m/>
    <s v="REACTORES"/>
  </r>
  <r>
    <d v="2026-03-02T00:00:00"/>
    <s v="Multinautica Rosario Srl"/>
    <s v="FA-A 00004-00001694"/>
    <s v="INVERSION_x000a_bomba para regador intendencia"/>
    <n v="867805.79"/>
    <n v="1"/>
    <s v="UN "/>
    <n v="34039.557699999998"/>
    <s v="CAPEX"/>
    <s v="VARIABLE"/>
    <s v="DIRECTO"/>
    <x v="3"/>
    <x v="1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413.0185000000001"/>
    <s v="CAPEX"/>
    <s v="VARIABLE"/>
    <s v="DIRECTO"/>
    <x v="3"/>
    <x v="3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26.87740000000002"/>
    <s v="CAPEX"/>
    <s v="VARIABLE"/>
    <s v="DIRECTO"/>
    <x v="3"/>
    <x v="4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62783.323600000003"/>
    <s v="CAPEX"/>
    <s v="VARIABLE"/>
    <s v="DIRECTO"/>
    <x v="3"/>
    <x v="5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5117.7224999999999"/>
    <s v="CAPEX"/>
    <s v="VARIABLE"/>
    <s v="DIRECTO"/>
    <x v="3"/>
    <x v="6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70849.05590000004"/>
    <s v="CAPEX"/>
    <s v="VARIABLE"/>
    <s v="DIRECTO"/>
    <x v="3"/>
    <x v="0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4769.289000000001"/>
    <s v="CAPEX"/>
    <s v="VARIABLE"/>
    <s v="DIRECTO"/>
    <x v="3"/>
    <x v="7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12985.1887"/>
    <s v="CAPEX"/>
    <s v="VARIABLE"/>
    <s v="DIRECTO"/>
    <x v="3"/>
    <x v="8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1660.976799999997"/>
    <s v="CAPEX"/>
    <s v="VARIABLE"/>
    <s v="DIRECTO"/>
    <x v="3"/>
    <x v="2"/>
    <s v="CC1"/>
    <n v="1050045.01"/>
    <n v="0"/>
    <s v="MANTENIMIENTO Y ORDEN"/>
    <s v="INTENDENCIA"/>
  </r>
  <r>
    <d v="2026-03-04T00:00:00"/>
    <s v="Telmex Argentina Sa"/>
    <s v="FA-A 00070-00348134"/>
    <s v="SERVICIOS_x000a_Internet "/>
    <n v="765310.3"/>
    <n v="1"/>
    <s v="UN "/>
    <n v="30019.186600000001"/>
    <s v="OPEX"/>
    <s v="VARIABLE"/>
    <s v="INDIRECTO"/>
    <x v="5"/>
    <x v="1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537.4758000000002"/>
    <s v="OPEX"/>
    <s v="VARIABLE"/>
    <s v="INDIRECTO"/>
    <x v="5"/>
    <x v="3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76.45940000000002"/>
    <s v="OPEX"/>
    <s v="VARIABLE"/>
    <s v="INDIRECTO"/>
    <x v="5"/>
    <x v="4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55368.061000000002"/>
    <s v="OPEX"/>
    <s v="VARIABLE"/>
    <s v="INDIRECTO"/>
    <x v="5"/>
    <x v="5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4513.2744000000002"/>
    <s v="OPEX"/>
    <s v="VARIABLE"/>
    <s v="INDIRECTO"/>
    <x v="5"/>
    <x v="6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79805.00340000005"/>
    <s v="OPEX"/>
    <s v="VARIABLE"/>
    <s v="INDIRECTO"/>
    <x v="5"/>
    <x v="0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13024.9061"/>
    <s v="OPEX"/>
    <s v="VARIABLE"/>
    <s v="INDIRECTO"/>
    <x v="5"/>
    <x v="7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99640.6443"/>
    <s v="OPEX"/>
    <s v="VARIABLE"/>
    <s v="INDIRECTO"/>
    <x v="5"/>
    <x v="8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6740.449099999998"/>
    <s v="OPEX"/>
    <s v="VARIABLE"/>
    <s v="INDIRECTO"/>
    <x v="5"/>
    <x v="2"/>
    <s v="CC1"/>
    <n v="926025.4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29408.342100000002"/>
    <s v="OPEX"/>
    <s v="VARIABLE"/>
    <s v="INDIRECTO"/>
    <x v="5"/>
    <x v="1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404.4481999999998"/>
    <s v="OPEX"/>
    <s v="VARIABLE"/>
    <s v="INDIRECTO"/>
    <x v="5"/>
    <x v="3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68.79910000000001"/>
    <s v="OPEX"/>
    <s v="VARIABLE"/>
    <s v="INDIRECTO"/>
    <x v="5"/>
    <x v="4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54241.405700000003"/>
    <s v="OPEX"/>
    <s v="VARIABLE"/>
    <s v="INDIRECTO"/>
    <x v="5"/>
    <x v="5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4421.4362000000001"/>
    <s v="OPEX"/>
    <s v="VARIABLE"/>
    <s v="INDIRECTO"/>
    <x v="5"/>
    <x v="6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65972.01260000002"/>
    <s v="OPEX"/>
    <s v="VARIABLE"/>
    <s v="INDIRECTO"/>
    <x v="5"/>
    <x v="0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12759.869199999999"/>
    <s v="OPEX"/>
    <s v="VARIABLE"/>
    <s v="INDIRECTO"/>
    <x v="5"/>
    <x v="7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97613.109800000006"/>
    <s v="OPEX"/>
    <s v="VARIABLE"/>
    <s v="INDIRECTO"/>
    <x v="5"/>
    <x v="8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5992.837200000002"/>
    <s v="OPEX"/>
    <s v="VARIABLE"/>
    <s v="INDIRECTO"/>
    <x v="5"/>
    <x v="2"/>
    <s v="CC1"/>
    <n v="907182.26"/>
    <n v="0"/>
    <s v="SISTEMA"/>
    <s v="ADMINISTRACION"/>
  </r>
  <r>
    <d v="2026-03-03T00:00:00"/>
    <s v="Estudio De Profesionales Sa"/>
    <s v="FA-A 00002-00001546"/>
    <s v="HONORARIOS_x000a_Estudio contable_x000a_"/>
    <n v="740000"/>
    <n v="1"/>
    <s v="UN "/>
    <n v="29026.393800000002"/>
    <s v="OPEX"/>
    <s v="FIJO"/>
    <s v="INDIRECTO"/>
    <x v="5"/>
    <x v="1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321.2687999999998"/>
    <s v="OPEX"/>
    <s v="FIJO"/>
    <s v="INDIRECTO"/>
    <x v="5"/>
    <x v="3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64.00920000000002"/>
    <s v="OPEX"/>
    <s v="FIJO"/>
    <s v="INDIRECTO"/>
    <x v="5"/>
    <x v="4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53536.931700000001"/>
    <s v="OPEX"/>
    <s v="FIJO"/>
    <s v="INDIRECTO"/>
    <x v="5"/>
    <x v="5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4364.0117"/>
    <s v="OPEX"/>
    <s v="FIJO"/>
    <s v="INDIRECTO"/>
    <x v="5"/>
    <x v="6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57322.53200000001"/>
    <s v="OPEX"/>
    <s v="FIJO"/>
    <s v="INDIRECTO"/>
    <x v="5"/>
    <x v="0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12594.147199999999"/>
    <s v="OPEX"/>
    <s v="FIJO"/>
    <s v="INDIRECTO"/>
    <x v="5"/>
    <x v="7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96345.334700000007"/>
    <s v="OPEX"/>
    <s v="FIJO"/>
    <s v="INDIRECTO"/>
    <x v="5"/>
    <x v="8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5525.371099999997"/>
    <s v="OPEX"/>
    <s v="FIJO"/>
    <s v="INDIRECTO"/>
    <x v="5"/>
    <x v="2"/>
    <s v="CC1"/>
    <n v="895399.99999999988"/>
    <n v="0"/>
    <s v="CONTABLE"/>
    <s v="ADMINISTRACION"/>
  </r>
  <r>
    <d v="2026-03-12T00:00:00"/>
    <s v="Comercial Uritorco S. R. L. (w)"/>
    <s v="FA-A 00001-00009009"/>
    <s v="REPOSICION"/>
    <n v="124786.25"/>
    <n v="1"/>
    <s v="UN "/>
    <n v="28260.537899999999"/>
    <s v="OPEX"/>
    <s v="VARIABLE"/>
    <s v="INDIRECTO"/>
    <x v="11"/>
    <x v="1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154.4832999999999"/>
    <s v="OPEX"/>
    <s v="VARIABLE"/>
    <s v="INDIRECTO"/>
    <x v="11"/>
    <x v="3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54.4049"/>
    <s v="OPEX"/>
    <s v="VARIABLE"/>
    <s v="INDIRECTO"/>
    <x v="11"/>
    <x v="4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52124.3698"/>
    <s v="OPEX"/>
    <s v="VARIABLE"/>
    <s v="INDIRECTO"/>
    <x v="11"/>
    <x v="5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4248.8680999999997"/>
    <s v="OPEX"/>
    <s v="VARIABLE"/>
    <s v="INDIRECTO"/>
    <x v="11"/>
    <x v="6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39979.201"/>
    <s v="OPEX"/>
    <s v="VARIABLE"/>
    <s v="INDIRECTO"/>
    <x v="11"/>
    <x v="0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12261.852999999999"/>
    <s v="OPEX"/>
    <s v="VARIABLE"/>
    <s v="INDIRECTO"/>
    <x v="11"/>
    <x v="7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93803.281199999998"/>
    <s v="OPEX"/>
    <s v="VARIABLE"/>
    <s v="INDIRECTO"/>
    <x v="11"/>
    <x v="8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4588.0409"/>
    <s v="OPEX"/>
    <s v="VARIABLE"/>
    <s v="INDIRECTO"/>
    <x v="11"/>
    <x v="2"/>
    <s v="CC1"/>
    <n v="871775.03999999992"/>
    <n v="0"/>
    <s v="BIEN DE USO "/>
    <s v="TALLER"/>
  </r>
  <r>
    <d v="2026-03-30T00:00:00"/>
    <s v="IMPUESTOS"/>
    <s v="imp7"/>
    <s v="IMPUESTOS"/>
    <n v="853146.27"/>
    <n v="1"/>
    <s v="UN "/>
    <n v="853146.27"/>
    <s v="OPEX"/>
    <s v="VARIABLE"/>
    <s v="INDIRECTO"/>
    <x v="7"/>
    <x v="7"/>
    <s v="CC7"/>
    <n v="853146.27"/>
    <n v="0"/>
    <s v="DREI NFU"/>
    <s v="NFU"/>
  </r>
  <r>
    <d v="2026-03-09T00:00:00"/>
    <s v="Boortmalt Argentina  S.A.U"/>
    <s v="FA-A 00005-00001995"/>
    <s v="MATERIA PRIMA_x000a_Recuperado seco"/>
    <n v="15731"/>
    <n v="42.64"/>
    <s v="UN "/>
    <n v="844344.78"/>
    <s v="OPEX"/>
    <s v="VARIABLE"/>
    <s v="DIRECTO"/>
    <x v="0"/>
    <x v="6"/>
    <s v="CC2"/>
    <n v="844344.78"/>
    <n v="0"/>
    <s v="BARRIDO"/>
    <s v="DISP. FINAL RESIDUOS SÓLIDOS"/>
  </r>
  <r>
    <d v="2026-03-11T00:00:00"/>
    <s v="Jukic, Federico Jose"/>
    <s v="RE-A 00002-00000249"/>
    <s v="HONORARIOS_x000a_Legal "/>
    <n v="675000"/>
    <n v="1"/>
    <s v="UN "/>
    <n v="26476.7781"/>
    <s v="OPEX"/>
    <s v="VARIABLE"/>
    <s v="INDIRECTO"/>
    <x v="5"/>
    <x v="1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766.0222000000003"/>
    <s v="OPEX"/>
    <s v="VARIABLE"/>
    <s v="INDIRECTO"/>
    <x v="5"/>
    <x v="3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32.03539999999998"/>
    <s v="OPEX"/>
    <s v="VARIABLE"/>
    <s v="INDIRECTO"/>
    <x v="5"/>
    <x v="4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48834.363299999997"/>
    <s v="OPEX"/>
    <s v="VARIABLE"/>
    <s v="INDIRECTO"/>
    <x v="5"/>
    <x v="5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980.6862999999998"/>
    <s v="OPEX"/>
    <s v="VARIABLE"/>
    <s v="INDIRECTO"/>
    <x v="5"/>
    <x v="6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99584.74199999997"/>
    <s v="OPEX"/>
    <s v="VARIABLE"/>
    <s v="INDIRECTO"/>
    <x v="5"/>
    <x v="0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11487.904500000001"/>
    <s v="OPEX"/>
    <s v="VARIABLE"/>
    <s v="INDIRECTO"/>
    <x v="5"/>
    <x v="7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87882.568799999994"/>
    <s v="OPEX"/>
    <s v="VARIABLE"/>
    <s v="INDIRECTO"/>
    <x v="5"/>
    <x v="8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2404.899300000001"/>
    <s v="OPEX"/>
    <s v="VARIABLE"/>
    <s v="INDIRECTO"/>
    <x v="5"/>
    <x v="2"/>
    <s v="CC1"/>
    <n v="816749.99999999988"/>
    <n v="0"/>
    <s v="LEGALES"/>
    <s v="ADMINISTRACION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26476.7781"/>
    <s v="OPEX"/>
    <s v="VARIABLE"/>
    <s v="INDIRECTO"/>
    <x v="9"/>
    <x v="1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766.0222000000003"/>
    <s v="OPEX"/>
    <s v="VARIABLE"/>
    <s v="INDIRECTO"/>
    <x v="9"/>
    <x v="3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32.03539999999998"/>
    <s v="OPEX"/>
    <s v="VARIABLE"/>
    <s v="INDIRECTO"/>
    <x v="9"/>
    <x v="4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48834.363299999997"/>
    <s v="OPEX"/>
    <s v="VARIABLE"/>
    <s v="INDIRECTO"/>
    <x v="9"/>
    <x v="5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980.6862999999998"/>
    <s v="OPEX"/>
    <s v="VARIABLE"/>
    <s v="INDIRECTO"/>
    <x v="9"/>
    <x v="6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99584.74199999997"/>
    <s v="OPEX"/>
    <s v="VARIABLE"/>
    <s v="INDIRECTO"/>
    <x v="9"/>
    <x v="0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11487.904500000001"/>
    <s v="OPEX"/>
    <s v="VARIABLE"/>
    <s v="INDIRECTO"/>
    <x v="9"/>
    <x v="7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87882.568799999994"/>
    <s v="OPEX"/>
    <s v="VARIABLE"/>
    <s v="INDIRECTO"/>
    <x v="9"/>
    <x v="8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2404.899300000001"/>
    <s v="OPEX"/>
    <s v="VARIABLE"/>
    <s v="INDIRECTO"/>
    <x v="9"/>
    <x v="2"/>
    <s v="CC1"/>
    <n v="816749.99999999988"/>
    <n v="0"/>
    <s v="BIEN DE USO"/>
    <s v="TALLER"/>
  </r>
  <r>
    <d v="2026-03-26T00:00:00"/>
    <s v="Strupeni, Federico Lisandro"/>
    <s v="FA-A 00008-00000131"/>
    <s v="REPARACIONES_x000a_Cámara de exportación "/>
    <n v="345100"/>
    <n v="1"/>
    <s v="UN "/>
    <n v="783466.9"/>
    <s v="OPEX"/>
    <s v="VARIABLE"/>
    <s v="DIRECTO"/>
    <x v="9"/>
    <x v="0"/>
    <s v="CC11"/>
    <n v="783466.9"/>
    <n v="0"/>
    <s v="SISTEMA"/>
    <s v="EXPORTACION"/>
  </r>
  <r>
    <d v="2026-03-25T00:00:00"/>
    <s v="Marotta, Claudio Mauricio"/>
    <s v="FA-A 00002-00000437"/>
    <s v="LOGISTICA_x000a_19/03_x000a_Entrega de Are "/>
    <n v="25000"/>
    <n v="24.92"/>
    <s v="UN "/>
    <n v="753830"/>
    <s v="OPEX"/>
    <s v="VARIABLE"/>
    <s v="DIRECTO"/>
    <x v="4"/>
    <x v="2"/>
    <s v="CC5"/>
    <n v="753830"/>
    <n v="0"/>
    <s v="LOGISTICA"/>
    <s v="REACTORES"/>
  </r>
  <r>
    <d v="2026-03-30T00:00:00"/>
    <s v="Aranda, Marisa Isabel"/>
    <s v="FA-C 00005-00000260"/>
    <s v="SERVICIOS_x000a_corte de pasto_x000a_30-03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6T00:00:00"/>
    <s v="Rodados Integrales S A"/>
    <s v="FA-A 00003-00045180"/>
    <s v="REPARACIONES_x000a_Desperfecto de la viscosa . _x000a_Camión Ford _x000a_Rolof "/>
    <n v="579210.84"/>
    <n v="1"/>
    <s v="UN "/>
    <n v="22719.462200000002"/>
    <s v="OPEX"/>
    <s v="VARIABLE"/>
    <s v="INDIRECTO"/>
    <x v="9"/>
    <x v="1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947.7668000000003"/>
    <s v="OPEX"/>
    <s v="VARIABLE"/>
    <s v="INDIRECTO"/>
    <x v="9"/>
    <x v="3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84.91629999999998"/>
    <s v="OPEX"/>
    <s v="VARIABLE"/>
    <s v="INDIRECTO"/>
    <x v="9"/>
    <x v="4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1904.285600000003"/>
    <s v="OPEX"/>
    <s v="VARIABLE"/>
    <s v="INDIRECTO"/>
    <x v="9"/>
    <x v="5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3415.7876999999999"/>
    <s v="OPEX"/>
    <s v="VARIABLE"/>
    <s v="INDIRECTO"/>
    <x v="9"/>
    <x v="6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514497.75380000001"/>
    <s v="OPEX"/>
    <s v="VARIABLE"/>
    <s v="INDIRECTO"/>
    <x v="9"/>
    <x v="0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9857.6576000000005"/>
    <s v="OPEX"/>
    <s v="VARIABLE"/>
    <s v="INDIRECTO"/>
    <x v="9"/>
    <x v="7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75411.165599999993"/>
    <s v="OPEX"/>
    <s v="VARIABLE"/>
    <s v="INDIRECTO"/>
    <x v="9"/>
    <x v="8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7806.324499999999"/>
    <s v="OPEX"/>
    <s v="VARIABLE"/>
    <s v="INDIRECTO"/>
    <x v="9"/>
    <x v="2"/>
    <s v="CC1"/>
    <n v="700845.12"/>
    <n v="0"/>
    <s v="BIEN DE USO"/>
    <s v="TALLER"/>
  </r>
  <r>
    <d v="2026-03-31T00:00:00"/>
    <s v="Comercial Uritorco S. R. L. (w)"/>
    <s v="FA-A 00001-00009286"/>
    <s v="REPOSICION"/>
    <n v="88835.98"/>
    <n v="1"/>
    <s v="UN "/>
    <n v="681156.86"/>
    <s v="OPEX"/>
    <s v="VARIABLE"/>
    <s v="INDIRECTO"/>
    <x v="11"/>
    <x v="2"/>
    <s v="CC5"/>
    <n v="681156.86"/>
    <n v="0"/>
    <s v="BIEN DE USO "/>
    <s v="REACTORES"/>
  </r>
  <r>
    <d v="2026-03-30T00:00:00"/>
    <s v="IMPUESTOS"/>
    <s v="imp4"/>
    <s v="IMPUESTOS"/>
    <n v="674169.95"/>
    <n v="1"/>
    <s v="UN "/>
    <n v="674169.95"/>
    <s v="OPEX"/>
    <s v="VARIABLE"/>
    <s v="INDIRECTO"/>
    <x v="7"/>
    <x v="5"/>
    <s v="CC3"/>
    <n v="674169.95"/>
    <n v="0"/>
    <s v="DREI DISPOSICIÓN FINAL RESIDUOS LIQUIDOS"/>
    <s v="DISP. FINAL RESIDUOS LÍQUIDOS"/>
  </r>
  <r>
    <d v="2026-03-02T00:00:00"/>
    <s v="Berardi, Alberto Jose -"/>
    <s v="FA-C 00005-00000221"/>
    <s v="SERVICIOS_x000a_Abono mensual"/>
    <n v="670000"/>
    <n v="1"/>
    <s v="UN "/>
    <n v="21719.548599999998"/>
    <s v="OPEX"/>
    <s v="FIJO"/>
    <s v="INDIRECTO"/>
    <x v="5"/>
    <x v="1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730.009"/>
    <s v="OPEX"/>
    <s v="FIJO"/>
    <s v="INDIRECTO"/>
    <x v="5"/>
    <x v="3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72.3768"/>
    <s v="OPEX"/>
    <s v="FIJO"/>
    <s v="INDIRECTO"/>
    <x v="5"/>
    <x v="4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0060.022599999997"/>
    <s v="OPEX"/>
    <s v="FIJO"/>
    <s v="INDIRECTO"/>
    <x v="5"/>
    <x v="5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3265.4544000000001"/>
    <s v="OPEX"/>
    <s v="FIJO"/>
    <s v="INDIRECTO"/>
    <x v="5"/>
    <x v="6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91854.02769999998"/>
    <s v="OPEX"/>
    <s v="FIJO"/>
    <s v="INDIRECTO"/>
    <x v="5"/>
    <x v="0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9423.8089999999993"/>
    <s v="OPEX"/>
    <s v="FIJO"/>
    <s v="INDIRECTO"/>
    <x v="5"/>
    <x v="7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72092.220499999996"/>
    <s v="OPEX"/>
    <s v="FIJO"/>
    <s v="INDIRECTO"/>
    <x v="5"/>
    <x v="8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6582.5314"/>
    <s v="OPEX"/>
    <s v="FIJO"/>
    <s v="INDIRECTO"/>
    <x v="5"/>
    <x v="2"/>
    <s v="CC1"/>
    <n v="669999.99999999988"/>
    <n v="0"/>
    <s v="HABILITACIONES Y CERT"/>
    <s v="ADMINISTRACION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1016.678100000001"/>
    <s v="OPEX"/>
    <s v="VARIABLE"/>
    <s v="DIRECTO"/>
    <x v="12"/>
    <x v="1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576.9403000000002"/>
    <s v="OPEX"/>
    <s v="VARIABLE"/>
    <s v="DIRECTO"/>
    <x v="12"/>
    <x v="3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63.56229999999999"/>
    <s v="OPEX"/>
    <s v="VARIABLE"/>
    <s v="DIRECTO"/>
    <x v="12"/>
    <x v="4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8763.632400000002"/>
    <s v="OPEX"/>
    <s v="VARIABLE"/>
    <s v="DIRECTO"/>
    <x v="12"/>
    <x v="5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159.7802999999999"/>
    <s v="OPEX"/>
    <s v="VARIABLE"/>
    <s v="DIRECTO"/>
    <x v="12"/>
    <x v="6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75937.0441"/>
    <s v="OPEX"/>
    <s v="VARIABLE"/>
    <s v="DIRECTO"/>
    <x v="12"/>
    <x v="0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9118.8433000000005"/>
    <s v="OPEX"/>
    <s v="VARIABLE"/>
    <s v="DIRECTO"/>
    <x v="12"/>
    <x v="7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69759.230200000005"/>
    <s v="OPEX"/>
    <s v="VARIABLE"/>
    <s v="DIRECTO"/>
    <x v="12"/>
    <x v="8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5722.2889"/>
    <s v="OPEX"/>
    <s v="VARIABLE"/>
    <s v="DIRECTO"/>
    <x v="12"/>
    <x v="2"/>
    <s v="CC1"/>
    <n v="648318"/>
    <n v="0"/>
    <s v="BIEN DE USO "/>
    <s v="TALLER"/>
  </r>
  <r>
    <d v="2026-03-02T00:00:00"/>
    <s v="Forciniti, Maria Alejandra(W)"/>
    <s v="FA-C 00002-00000822"/>
    <s v="SERVICIOS_x000a_Soporte tecnico"/>
    <n v="646500"/>
    <n v="1"/>
    <s v="UN "/>
    <n v="20957.7435"/>
    <s v="OPEX"/>
    <s v="VARIABLE"/>
    <s v="INDIRECTO"/>
    <x v="5"/>
    <x v="1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564.1057000000001"/>
    <s v="OPEX"/>
    <s v="VARIABLE"/>
    <s v="INDIRECTO"/>
    <x v="5"/>
    <x v="3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62.82330000000002"/>
    <s v="OPEX"/>
    <s v="VARIABLE"/>
    <s v="INDIRECTO"/>
    <x v="5"/>
    <x v="4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8654.932200000003"/>
    <s v="OPEX"/>
    <s v="VARIABLE"/>
    <s v="INDIRECTO"/>
    <x v="5"/>
    <x v="5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150.9198000000001"/>
    <s v="OPEX"/>
    <s v="VARIABLE"/>
    <s v="INDIRECTO"/>
    <x v="5"/>
    <x v="6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74602.43119999999"/>
    <s v="OPEX"/>
    <s v="VARIABLE"/>
    <s v="INDIRECTO"/>
    <x v="5"/>
    <x v="0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9093.2723999999998"/>
    <s v="OPEX"/>
    <s v="VARIABLE"/>
    <s v="INDIRECTO"/>
    <x v="5"/>
    <x v="7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69563.612800000003"/>
    <s v="OPEX"/>
    <s v="VARIABLE"/>
    <s v="INDIRECTO"/>
    <x v="5"/>
    <x v="8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5650.159"/>
    <s v="OPEX"/>
    <s v="VARIABLE"/>
    <s v="INDIRECTO"/>
    <x v="5"/>
    <x v="2"/>
    <s v="CC1"/>
    <n v="646499.99999999988"/>
    <n v="0"/>
    <s v="SISTEMA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19450.342000000001"/>
    <s v="OPEX"/>
    <s v="VARIABLE"/>
    <s v="INDIRECTO"/>
    <x v="5"/>
    <x v="1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235.8289999999997"/>
    <s v="OPEX"/>
    <s v="VARIABLE"/>
    <s v="INDIRECTO"/>
    <x v="5"/>
    <x v="3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43.9195"/>
    <s v="OPEX"/>
    <s v="VARIABLE"/>
    <s v="INDIRECTO"/>
    <x v="5"/>
    <x v="4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35874.647100000002"/>
    <s v="OPEX"/>
    <s v="VARIABLE"/>
    <s v="INDIRECTO"/>
    <x v="5"/>
    <x v="5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924.2874999999999"/>
    <s v="OPEX"/>
    <s v="VARIABLE"/>
    <s v="INDIRECTO"/>
    <x v="5"/>
    <x v="6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40466.29350000003"/>
    <s v="OPEX"/>
    <s v="VARIABLE"/>
    <s v="INDIRECTO"/>
    <x v="5"/>
    <x v="0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8439.232"/>
    <s v="OPEX"/>
    <s v="VARIABLE"/>
    <s v="INDIRECTO"/>
    <x v="5"/>
    <x v="7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64560.197500000002"/>
    <s v="OPEX"/>
    <s v="VARIABLE"/>
    <s v="INDIRECTO"/>
    <x v="5"/>
    <x v="8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3805.252"/>
    <s v="OPEX"/>
    <s v="VARIABLE"/>
    <s v="INDIRECTO"/>
    <x v="5"/>
    <x v="2"/>
    <s v="CC1"/>
    <n v="600000"/>
    <n v="0"/>
    <s v="LEGALES"/>
    <s v="ADMINISTRACION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18890.820199999998"/>
    <s v="OPEX"/>
    <s v="VARIABLE"/>
    <s v="INDIRECTO"/>
    <x v="9"/>
    <x v="1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113.9781999999996"/>
    <s v="OPEX"/>
    <s v="VARIABLE"/>
    <s v="INDIRECTO"/>
    <x v="9"/>
    <x v="3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6.90270000000001"/>
    <s v="OPEX"/>
    <s v="VARIABLE"/>
    <s v="INDIRECTO"/>
    <x v="9"/>
    <x v="4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34842.652499999997"/>
    <s v="OPEX"/>
    <s v="VARIABLE"/>
    <s v="INDIRECTO"/>
    <x v="9"/>
    <x v="5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840.1653999999999"/>
    <s v="OPEX"/>
    <s v="VARIABLE"/>
    <s v="INDIRECTO"/>
    <x v="9"/>
    <x v="6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27795.53909999999"/>
    <s v="OPEX"/>
    <s v="VARIABLE"/>
    <s v="INDIRECTO"/>
    <x v="9"/>
    <x v="0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8196.4632000000001"/>
    <s v="OPEX"/>
    <s v="VARIABLE"/>
    <s v="INDIRECTO"/>
    <x v="9"/>
    <x v="7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62703.0147"/>
    <s v="OPEX"/>
    <s v="VARIABLE"/>
    <s v="INDIRECTO"/>
    <x v="9"/>
    <x v="8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120.4539"/>
    <s v="OPEX"/>
    <s v="VARIABLE"/>
    <s v="INDIRECTO"/>
    <x v="9"/>
    <x v="2"/>
    <s v="CC1"/>
    <n v="582739.99"/>
    <n v="0"/>
    <s v="BIEN DE USO"/>
    <s v="TALLER"/>
  </r>
  <r>
    <d v="2026-03-12T00:00:00"/>
    <s v="Exolgan Sociedad Anonima"/>
    <s v="FA-A 00043-00069627"/>
    <s v="SERVICIOS_x000a_Exportación "/>
    <n v="45440"/>
    <n v="10"/>
    <s v="UN "/>
    <n v="568000"/>
    <s v="OPEX"/>
    <s v="VARIABLE"/>
    <s v="DIRECTO"/>
    <x v="5"/>
    <x v="0"/>
    <s v="CC11"/>
    <n v="568000"/>
    <n v="0"/>
    <s v="COMEX"/>
    <s v="EXPORTACION"/>
  </r>
  <r>
    <d v="2026-03-13T00:00:00"/>
    <s v="Exolgan Sociedad Anonima"/>
    <s v="FA-A 00043-00069664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03T00:00:00"/>
    <s v="Exolgan Sociedad Anonima"/>
    <s v="FA-A 00043-00069440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12T00:00:00"/>
    <s v="Cina, Dario Ruben"/>
    <s v="FA-A 00002-00000013"/>
    <s v="INVERSION_x000a_Perforación de muestreo _x000a_Arreglo de caño superior de perforación"/>
    <n v="465000"/>
    <n v="1"/>
    <s v="UN "/>
    <n v="18239.558199999999"/>
    <s v="CAPEX"/>
    <s v="VARIABLE"/>
    <s v="INDIRECTO"/>
    <x v="3"/>
    <x v="1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972.1486"/>
    <s v="CAPEX"/>
    <s v="VARIABLE"/>
    <s v="INDIRECTO"/>
    <x v="3"/>
    <x v="3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8.7355"/>
    <s v="CAPEX"/>
    <s v="VARIABLE"/>
    <s v="INDIRECTO"/>
    <x v="3"/>
    <x v="4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3641.450299999997"/>
    <s v="CAPEX"/>
    <s v="VARIABLE"/>
    <s v="INDIRECTO"/>
    <x v="3"/>
    <x v="5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742.2505999999998"/>
    <s v="CAPEX"/>
    <s v="VARIABLE"/>
    <s v="INDIRECTO"/>
    <x v="3"/>
    <x v="6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413047.26669999998"/>
    <s v="CAPEX"/>
    <s v="VARIABLE"/>
    <s v="INDIRECTO"/>
    <x v="3"/>
    <x v="0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7913.8897999999999"/>
    <s v="CAPEX"/>
    <s v="VARIABLE"/>
    <s v="INDIRECTO"/>
    <x v="3"/>
    <x v="7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60541.325199999999"/>
    <s v="CAPEX"/>
    <s v="VARIABLE"/>
    <s v="INDIRECTO"/>
    <x v="3"/>
    <x v="8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323.375100000001"/>
    <s v="CAPEX"/>
    <s v="VARIABLE"/>
    <s v="INDIRECTO"/>
    <x v="3"/>
    <x v="2"/>
    <s v="CC1"/>
    <n v="562649.99999999988"/>
    <n v="0"/>
    <s v="PROYECTO 50"/>
    <s v="INTENDENCIA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17687.557499999999"/>
    <s v="OPEX"/>
    <s v="FIJO"/>
    <s v="DIRECTO"/>
    <x v="10"/>
    <x v="1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851.9358000000002"/>
    <s v="OPEX"/>
    <s v="FIJO"/>
    <s v="DIRECTO"/>
    <x v="10"/>
    <x v="3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21.81309999999999"/>
    <s v="OPEX"/>
    <s v="FIJO"/>
    <s v="DIRECTO"/>
    <x v="10"/>
    <x v="4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2623.327799999999"/>
    <s v="OPEX"/>
    <s v="FIJO"/>
    <s v="DIRECTO"/>
    <x v="10"/>
    <x v="5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659.2593000000002"/>
    <s v="OPEX"/>
    <s v="FIJO"/>
    <s v="DIRECTO"/>
    <x v="10"/>
    <x v="6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400546.8333"/>
    <s v="OPEX"/>
    <s v="FIJO"/>
    <s v="DIRECTO"/>
    <x v="10"/>
    <x v="0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7674.3843999999999"/>
    <s v="OPEX"/>
    <s v="FIJO"/>
    <s v="DIRECTO"/>
    <x v="10"/>
    <x v="7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58709.106800000001"/>
    <s v="OPEX"/>
    <s v="FIJO"/>
    <s v="DIRECTO"/>
    <x v="10"/>
    <x v="8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1647.781999999999"/>
    <s v="OPEX"/>
    <s v="FIJO"/>
    <s v="DIRECTO"/>
    <x v="10"/>
    <x v="2"/>
    <s v="CC1"/>
    <n v="545622"/>
    <n v="0"/>
    <s v="HIGIENE Y SEGURIDAD"/>
    <s v="ADMINISTRACION"/>
  </r>
  <r>
    <d v="2026-03-05T00:00:00"/>
    <s v="Goma Paz S.R.L."/>
    <s v="FA-A 00005-00092591"/>
    <s v="REPOSICION_x000a_Mangueras para reactores"/>
    <n v="434996.13"/>
    <n v="1"/>
    <s v="UN "/>
    <n v="526345.31999999995"/>
    <s v="OPEX"/>
    <s v="VARIABLE"/>
    <s v="DIRECTO"/>
    <x v="11"/>
    <x v="2"/>
    <s v="CC5"/>
    <n v="526345.31999999995"/>
    <n v="0"/>
    <m/>
    <s v="REACTORES"/>
  </r>
  <r>
    <d v="2026-03-31T00:00:00"/>
    <s v="Neviera, Gustavo Jose"/>
    <s v="FA-C 00002-00001232"/>
    <s v="HONORARIOS_x000a_Estudio contable _x000a_Servicio impositivo "/>
    <n v="500000"/>
    <n v="1"/>
    <s v="UN "/>
    <n v="16208.618399999999"/>
    <s v="OPEX"/>
    <s v="FIJO"/>
    <s v="INDIRECTO"/>
    <x v="5"/>
    <x v="1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529.8575000000001"/>
    <s v="OPEX"/>
    <s v="FIJO"/>
    <s v="INDIRECTO"/>
    <x v="5"/>
    <x v="3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03.2662"/>
    <s v="OPEX"/>
    <s v="FIJO"/>
    <s v="INDIRECTO"/>
    <x v="5"/>
    <x v="4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9895.539199999999"/>
    <s v="OPEX"/>
    <s v="FIJO"/>
    <s v="INDIRECTO"/>
    <x v="5"/>
    <x v="5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436.9061999999999"/>
    <s v="OPEX"/>
    <s v="FIJO"/>
    <s v="INDIRECTO"/>
    <x v="5"/>
    <x v="6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67055.24459999998"/>
    <s v="OPEX"/>
    <s v="FIJO"/>
    <s v="INDIRECTO"/>
    <x v="5"/>
    <x v="0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7032.6932999999999"/>
    <s v="OPEX"/>
    <s v="FIJO"/>
    <s v="INDIRECTO"/>
    <x v="5"/>
    <x v="7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53800.164599999996"/>
    <s v="OPEX"/>
    <s v="FIJO"/>
    <s v="INDIRECTO"/>
    <x v="5"/>
    <x v="8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19837.71"/>
    <s v="OPEX"/>
    <s v="FIJO"/>
    <s v="INDIRECTO"/>
    <x v="5"/>
    <x v="2"/>
    <s v="CC1"/>
    <n v="500000"/>
    <n v="0"/>
    <s v="CONTABLE"/>
    <s v="ADMINISTRACION"/>
  </r>
  <r>
    <d v="2026-03-12T00:00:00"/>
    <s v="Petrolera Del Sur S R L"/>
    <s v="FA-A 00002-00006752"/>
    <s v="COMERCIAL_x000a_Hidráulico 68 tower oil x 20"/>
    <n v="65041.33"/>
    <n v="2"/>
    <s v="UN "/>
    <n v="15877.9622"/>
    <s v="OPEX"/>
    <s v="VARIABLE"/>
    <s v="DIRECTO"/>
    <x v="13"/>
    <x v="1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457.8483000000001"/>
    <s v="OPEX"/>
    <s v="VARIABLE"/>
    <s v="DIRECTO"/>
    <x v="13"/>
    <x v="3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9.11959999999999"/>
    <s v="OPEX"/>
    <s v="VARIABLE"/>
    <s v="DIRECTO"/>
    <x v="13"/>
    <x v="4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9285.669600000001"/>
    <s v="OPEX"/>
    <s v="VARIABLE"/>
    <s v="DIRECTO"/>
    <x v="13"/>
    <x v="5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387.1932999999999"/>
    <s v="OPEX"/>
    <s v="VARIABLE"/>
    <s v="DIRECTO"/>
    <x v="13"/>
    <x v="6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59567.31020000001"/>
    <s v="OPEX"/>
    <s v="VARIABLE"/>
    <s v="DIRECTO"/>
    <x v="13"/>
    <x v="0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6889.2262000000001"/>
    <s v="OPEX"/>
    <s v="VARIABLE"/>
    <s v="DIRECTO"/>
    <x v="13"/>
    <x v="7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52702.640099999997"/>
    <s v="OPEX"/>
    <s v="VARIABLE"/>
    <s v="DIRECTO"/>
    <x v="13"/>
    <x v="8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433.0203"/>
    <s v="OPEX"/>
    <s v="VARIABLE"/>
    <s v="DIRECTO"/>
    <x v="13"/>
    <x v="2"/>
    <s v="CC1"/>
    <n v="489799.99"/>
    <n v="0"/>
    <s v="BIEN DE USO"/>
    <s v="TALLER"/>
  </r>
  <r>
    <d v="2026-03-20T00:00:00"/>
    <s v="Antonini, Nicolas Ezequiel"/>
    <s v="FA-C 00001-00000034"/>
    <s v="SERVICIOS_x000a_Aire porteria"/>
    <n v="450000"/>
    <n v="1"/>
    <s v="UN "/>
    <n v="14587.7565"/>
    <s v="OPEX"/>
    <s v="VARIABLE"/>
    <s v="INDIRECTO"/>
    <x v="5"/>
    <x v="1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176.8717000000001"/>
    <s v="OPEX"/>
    <s v="VARIABLE"/>
    <s v="INDIRECTO"/>
    <x v="5"/>
    <x v="3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82.93960000000001"/>
    <s v="OPEX"/>
    <s v="VARIABLE"/>
    <s v="INDIRECTO"/>
    <x v="5"/>
    <x v="4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6905.9853"/>
    <s v="OPEX"/>
    <s v="VARIABLE"/>
    <s v="INDIRECTO"/>
    <x v="5"/>
    <x v="5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193.2156"/>
    <s v="OPEX"/>
    <s v="VARIABLE"/>
    <s v="INDIRECTO"/>
    <x v="5"/>
    <x v="6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30349.72009999998"/>
    <s v="OPEX"/>
    <s v="VARIABLE"/>
    <s v="INDIRECTO"/>
    <x v="5"/>
    <x v="0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6329.424"/>
    <s v="OPEX"/>
    <s v="VARIABLE"/>
    <s v="INDIRECTO"/>
    <x v="5"/>
    <x v="7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48420.148099999999"/>
    <s v="OPEX"/>
    <s v="VARIABLE"/>
    <s v="INDIRECTO"/>
    <x v="5"/>
    <x v="8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7853.938999999998"/>
    <s v="OPEX"/>
    <s v="VARIABLE"/>
    <s v="INDIRECTO"/>
    <x v="5"/>
    <x v="2"/>
    <s v="CC1"/>
    <n v="450000"/>
    <n v="0"/>
    <s v="MANTENIMIENTO Y ORDEN"/>
    <s v="INTENDENCIA"/>
  </r>
  <r>
    <d v="2026-03-05T00:00:00"/>
    <s v="Manufacturas Plasticas Tensil Sa"/>
    <s v="FA-A 00006-00006642"/>
    <s v="REPOSICION_x000a_soga poli revestida"/>
    <n v="90.27"/>
    <n v="4000"/>
    <s v="UN "/>
    <n v="436906.8"/>
    <s v="OPEX"/>
    <s v="VARIABLE"/>
    <s v="DIRECTO"/>
    <x v="11"/>
    <x v="0"/>
    <s v="CC11"/>
    <n v="436906.8"/>
    <n v="0"/>
    <s v="CONSUMIBLE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16T00:00:00"/>
    <s v="Oxitodo S. A."/>
    <s v="FA-A 00010-00186708"/>
    <s v="REPOSICION_x000a_Electrodos conarco "/>
    <n v="335967.06"/>
    <n v="1"/>
    <s v="UN "/>
    <n v="13178.259599999999"/>
    <s v="OPEX"/>
    <s v="VARIABLE"/>
    <s v="INDIRECTO"/>
    <x v="11"/>
    <x v="1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869.9162999999999"/>
    <s v="OPEX"/>
    <s v="VARIABLE"/>
    <s v="INDIRECTO"/>
    <x v="11"/>
    <x v="3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5.2636"/>
    <s v="OPEX"/>
    <s v="VARIABLE"/>
    <s v="INDIRECTO"/>
    <x v="11"/>
    <x v="4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4306.277600000001"/>
    <s v="OPEX"/>
    <s v="VARIABLE"/>
    <s v="INDIRECTO"/>
    <x v="11"/>
    <x v="5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981.3028999999999"/>
    <s v="OPEX"/>
    <s v="VARIABLE"/>
    <s v="INDIRECTO"/>
    <x v="11"/>
    <x v="6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98430.69880000001"/>
    <s v="OPEX"/>
    <s v="VARIABLE"/>
    <s v="INDIRECTO"/>
    <x v="11"/>
    <x v="0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5717.8629000000001"/>
    <s v="OPEX"/>
    <s v="VARIABLE"/>
    <s v="INDIRECTO"/>
    <x v="11"/>
    <x v="7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43741.700900000003"/>
    <s v="OPEX"/>
    <s v="VARIABLE"/>
    <s v="INDIRECTO"/>
    <x v="11"/>
    <x v="8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128.8573"/>
    <s v="OPEX"/>
    <s v="VARIABLE"/>
    <s v="INDIRECTO"/>
    <x v="11"/>
    <x v="2"/>
    <s v="CC1"/>
    <n v="406520.13999999996"/>
    <n v="0"/>
    <s v="CONSUMIBLE"/>
    <s v="TALLER"/>
  </r>
  <r>
    <d v="2026-03-16T00:00:00"/>
    <s v="Epp Y Mas S.A."/>
    <s v="FA-A 00006-00019518"/>
    <s v="HIGIENE Y SEGURIDAD_x000a_Mamelucos - botín se seguridad- anteojo "/>
    <n v="323389.5"/>
    <n v="1"/>
    <s v="UN "/>
    <n v="12684.9069"/>
    <s v="OPEX"/>
    <s v="VARIABLE"/>
    <s v="DIRECTO"/>
    <x v="10"/>
    <x v="1"/>
    <s v="CC1"/>
    <n v="391301.29999999993"/>
    <n v="0"/>
    <s v="EPP"/>
    <s v="BACHAS"/>
  </r>
  <r>
    <d v="2026-03-16T00:00:00"/>
    <s v="Epp Y Mas S.A."/>
    <s v="FA-A 00006-00019518"/>
    <s v="HIGIENE Y SEGURIDAD_x000a_Mamelucos - botín se seguridad- anteojo "/>
    <n v="323389.5"/>
    <n v="1"/>
    <s v="UN "/>
    <n v="2762.4756000000002"/>
    <s v="OPEX"/>
    <s v="VARIABLE"/>
    <s v="DIRECTO"/>
    <x v="10"/>
    <x v="3"/>
    <s v="CC1"/>
    <n v="391301.29999999993"/>
    <n v="0"/>
    <s v="EPP"/>
    <s v="CEREAL &amp; POLVILLO"/>
  </r>
  <r>
    <d v="2026-03-16T00:00:00"/>
    <s v="Epp Y Mas S.A."/>
    <s v="FA-A 00006-00019518"/>
    <s v="HIGIENE Y SEGURIDAD_x000a_Mamelucos - botín se seguridad- anteojo "/>
    <n v="323389.5"/>
    <n v="1"/>
    <s v="UN "/>
    <n v="159.07669999999999"/>
    <s v="OPEX"/>
    <s v="VARIABLE"/>
    <s v="DIRECTO"/>
    <x v="10"/>
    <x v="4"/>
    <s v="CC1"/>
    <n v="391301.29999999993"/>
    <n v="0"/>
    <s v="EPP"/>
    <s v="COMPOST &amp; FERTILIZANTES"/>
  </r>
  <r>
    <d v="2026-03-16T00:00:00"/>
    <s v="Epp Y Mas S.A."/>
    <s v="FA-A 00006-00019518"/>
    <s v="HIGIENE Y SEGURIDAD_x000a_Mamelucos - botín se seguridad- anteojo "/>
    <n v="323389.5"/>
    <n v="1"/>
    <s v="UN "/>
    <n v="23396.326700000001"/>
    <s v="OPEX"/>
    <s v="VARIABLE"/>
    <s v="DIRECTO"/>
    <x v="10"/>
    <x v="5"/>
    <s v="CC1"/>
    <n v="391301.29999999993"/>
    <n v="0"/>
    <s v="EPP"/>
    <s v="DISP. FINAL RESIDUOS LÍQUIDOS"/>
  </r>
  <r>
    <d v="2026-03-16T00:00:00"/>
    <s v="Epp Y Mas S.A."/>
    <s v="FA-A 00006-00019518"/>
    <s v="HIGIENE Y SEGURIDAD_x000a_Mamelucos - botín se seguridad- anteojo "/>
    <n v="323389.5"/>
    <n v="1"/>
    <s v="UN "/>
    <n v="1907.1292000000001"/>
    <s v="OPEX"/>
    <s v="VARIABLE"/>
    <s v="DIRECTO"/>
    <x v="10"/>
    <x v="6"/>
    <s v="CC1"/>
    <n v="391301.29999999993"/>
    <n v="0"/>
    <s v="EPP"/>
    <s v="DISP. FINAL RESIDUOS SÓLIDOS"/>
  </r>
  <r>
    <d v="2026-03-16T00:00:00"/>
    <s v="Epp Y Mas S.A."/>
    <s v="FA-A 00006-00019518"/>
    <s v="HIGIENE Y SEGURIDAD_x000a_Mamelucos - botín se seguridad- anteojo "/>
    <n v="323389.5"/>
    <n v="1"/>
    <s v="UN "/>
    <n v="287258.38870000001"/>
    <s v="OPEX"/>
    <s v="VARIABLE"/>
    <s v="DIRECTO"/>
    <x v="10"/>
    <x v="0"/>
    <s v="CC1"/>
    <n v="391301.29999999993"/>
    <n v="0"/>
    <s v="EPP"/>
    <s v="EXPORTACION"/>
  </r>
  <r>
    <d v="2026-03-16T00:00:00"/>
    <s v="Epp Y Mas S.A."/>
    <s v="FA-A 00006-00019518"/>
    <s v="HIGIENE Y SEGURIDAD_x000a_Mamelucos - botín se seguridad- anteojo "/>
    <n v="323389.5"/>
    <n v="1"/>
    <s v="UN "/>
    <n v="5503.8041000000003"/>
    <s v="OPEX"/>
    <s v="VARIABLE"/>
    <s v="DIRECTO"/>
    <x v="10"/>
    <x v="7"/>
    <s v="CC1"/>
    <n v="391301.29999999993"/>
    <n v="0"/>
    <s v="EPP"/>
    <s v="NFU"/>
  </r>
  <r>
    <d v="2026-03-16T00:00:00"/>
    <s v="Epp Y Mas S.A."/>
    <s v="FA-A 00006-00019518"/>
    <s v="HIGIENE Y SEGURIDAD_x000a_Mamelucos - botín se seguridad- anteojo "/>
    <n v="323389.5"/>
    <n v="1"/>
    <s v="UN "/>
    <n v="42104.148699999998"/>
    <s v="OPEX"/>
    <s v="VARIABLE"/>
    <s v="DIRECTO"/>
    <x v="10"/>
    <x v="8"/>
    <s v="CC1"/>
    <n v="391301.29999999993"/>
    <n v="0"/>
    <s v="EPP"/>
    <s v="PILETAS"/>
  </r>
  <r>
    <d v="2026-03-16T00:00:00"/>
    <s v="Epp Y Mas S.A."/>
    <s v="FA-A 00006-00019518"/>
    <s v="HIGIENE Y SEGURIDAD_x000a_Mamelucos - botín se seguridad- anteojo "/>
    <n v="323389.5"/>
    <n v="1"/>
    <s v="UN "/>
    <n v="15525.0434"/>
    <s v="OPEX"/>
    <s v="VARIABLE"/>
    <s v="DIRECTO"/>
    <x v="10"/>
    <x v="2"/>
    <s v="CC1"/>
    <n v="391301.29999999993"/>
    <n v="0"/>
    <s v="EPP"/>
    <s v="REACTORES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2482.918299999999"/>
    <s v="OPEX"/>
    <s v="FIJO"/>
    <s v="DIRECTO"/>
    <x v="5"/>
    <x v="1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718.4872999999998"/>
    <s v="OPEX"/>
    <s v="FIJO"/>
    <s v="DIRECTO"/>
    <x v="5"/>
    <x v="3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6.5436"/>
    <s v="OPEX"/>
    <s v="FIJO"/>
    <s v="DIRECTO"/>
    <x v="5"/>
    <x v="4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3023.7745"/>
    <s v="OPEX"/>
    <s v="FIJO"/>
    <s v="DIRECTO"/>
    <x v="5"/>
    <x v="5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876.7609"/>
    <s v="OPEX"/>
    <s v="FIJO"/>
    <s v="DIRECTO"/>
    <x v="5"/>
    <x v="6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82684.21970000002"/>
    <s v="OPEX"/>
    <s v="FIJO"/>
    <s v="DIRECTO"/>
    <x v="5"/>
    <x v="0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5416.1639999999998"/>
    <s v="OPEX"/>
    <s v="FIJO"/>
    <s v="DIRECTO"/>
    <x v="5"/>
    <x v="7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41433.701800000003"/>
    <s v="OPEX"/>
    <s v="FIJO"/>
    <s v="DIRECTO"/>
    <x v="5"/>
    <x v="8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277.829900000001"/>
    <s v="OPEX"/>
    <s v="FIJO"/>
    <s v="DIRECTO"/>
    <x v="5"/>
    <x v="2"/>
    <s v="CC1"/>
    <n v="385070.39999999997"/>
    <n v="0"/>
    <s v="MANTENIMIENTO Y ORDEN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2082.779399999999"/>
    <s v="OPEX"/>
    <s v="VARIABLE"/>
    <s v="INDIRECTO"/>
    <x v="5"/>
    <x v="1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631.3463999999999"/>
    <s v="OPEX"/>
    <s v="VARIABLE"/>
    <s v="INDIRECTO"/>
    <x v="5"/>
    <x v="3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51.5256"/>
    <s v="OPEX"/>
    <s v="VARIABLE"/>
    <s v="INDIRECTO"/>
    <x v="5"/>
    <x v="4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2285.749299999999"/>
    <s v="OPEX"/>
    <s v="VARIABLE"/>
    <s v="INDIRECTO"/>
    <x v="5"/>
    <x v="5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816.6015"/>
    <s v="OPEX"/>
    <s v="VARIABLE"/>
    <s v="INDIRECTO"/>
    <x v="5"/>
    <x v="6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73622.8003"/>
    <s v="OPEX"/>
    <s v="VARIABLE"/>
    <s v="INDIRECTO"/>
    <x v="5"/>
    <x v="0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5242.5493999999999"/>
    <s v="OPEX"/>
    <s v="VARIABLE"/>
    <s v="INDIRECTO"/>
    <x v="5"/>
    <x v="7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40105.547899999998"/>
    <s v="OPEX"/>
    <s v="VARIABLE"/>
    <s v="INDIRECTO"/>
    <x v="5"/>
    <x v="8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4788.1003"/>
    <s v="OPEX"/>
    <s v="VARIABLE"/>
    <s v="INDIRECTO"/>
    <x v="5"/>
    <x v="2"/>
    <s v="CC1"/>
    <n v="372727"/>
    <n v="0"/>
    <s v="LIMPIEZ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0982.959800000001"/>
    <s v="CAPEX"/>
    <s v="VARIABLE"/>
    <s v="INDIRECTO"/>
    <x v="5"/>
    <x v="1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391.8314"/>
    <s v="CAPEX"/>
    <s v="VARIABLE"/>
    <s v="INDIRECTO"/>
    <x v="5"/>
    <x v="3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7.73320000000001"/>
    <s v="CAPEX"/>
    <s v="VARIABLE"/>
    <s v="INDIRECTO"/>
    <x v="5"/>
    <x v="4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0257.217400000001"/>
    <s v="CAPEX"/>
    <s v="VARIABLE"/>
    <s v="INDIRECTO"/>
    <x v="5"/>
    <x v="5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651.2476999999999"/>
    <s v="CAPEX"/>
    <s v="VARIABLE"/>
    <s v="INDIRECTO"/>
    <x v="5"/>
    <x v="6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48716.63370000001"/>
    <s v="CAPEX"/>
    <s v="VARIABLE"/>
    <s v="INDIRECTO"/>
    <x v="5"/>
    <x v="0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4765.3530000000001"/>
    <s v="CAPEX"/>
    <s v="VARIABLE"/>
    <s v="INDIRECTO"/>
    <x v="5"/>
    <x v="7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36454.991499999996"/>
    <s v="CAPEX"/>
    <s v="VARIABLE"/>
    <s v="INDIRECTO"/>
    <x v="5"/>
    <x v="8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442.032300000001"/>
    <s v="CAPEX"/>
    <s v="VARIABLE"/>
    <s v="INDIRECTO"/>
    <x v="5"/>
    <x v="2"/>
    <s v="CC1"/>
    <n v="338800"/>
    <n v="0"/>
    <s v="SISTEMA"/>
    <s v="INTENDENCIA"/>
  </r>
  <r>
    <d v="2026-03-16T00:00:00"/>
    <s v="Sancor Cooperativa De Seguros Limitada (C)"/>
    <s v="OCOM/2026/0238"/>
    <s v="SERVICIOS_x000a_seguro mes Marzo 2026"/>
    <n v="298579.06"/>
    <n v="1"/>
    <s v="UN "/>
    <n v="9679.1080999999995"/>
    <s v="OPEX"/>
    <s v="VARIABLE"/>
    <s v="INDIRECTO"/>
    <x v="5"/>
    <x v="1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07.8831"/>
    <s v="OPEX"/>
    <s v="VARIABLE"/>
    <s v="INDIRECTO"/>
    <x v="5"/>
    <x v="3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21.38209999999999"/>
    <s v="OPEX"/>
    <s v="VARIABLE"/>
    <s v="INDIRECTO"/>
    <x v="5"/>
    <x v="4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7852.364000000001"/>
    <s v="OPEX"/>
    <s v="VARIABLE"/>
    <s v="INDIRECTO"/>
    <x v="5"/>
    <x v="5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455.2183"/>
    <s v="OPEX"/>
    <s v="VARIABLE"/>
    <s v="INDIRECTO"/>
    <x v="5"/>
    <x v="6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9190.01980000001"/>
    <s v="OPEX"/>
    <s v="VARIABLE"/>
    <s v="INDIRECTO"/>
    <x v="5"/>
    <x v="0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4199.6298999999999"/>
    <s v="OPEX"/>
    <s v="VARIABLE"/>
    <s v="INDIRECTO"/>
    <x v="5"/>
    <x v="7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32127.205099999999"/>
    <s v="OPEX"/>
    <s v="VARIABLE"/>
    <s v="INDIRECTO"/>
    <x v="5"/>
    <x v="8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1846.249599999999"/>
    <s v="OPEX"/>
    <s v="VARIABLE"/>
    <s v="INDIRECTO"/>
    <x v="5"/>
    <x v="2"/>
    <s v="CC1"/>
    <n v="298579.06"/>
    <n v="0"/>
    <s v="SEGURO"/>
    <s v="INTENDENCIA"/>
  </r>
  <r>
    <d v="2026-03-13T00:00:00"/>
    <s v="Picatto, Santiago"/>
    <s v="FA-A 00002-00004679"/>
    <s v="INSUMOS_x000a_Alcohol puro al 96%_x000a_Laboratorio "/>
    <n v="244320"/>
    <n v="1"/>
    <s v="UN "/>
    <n v="9583.4169000000002"/>
    <s v="OPEX"/>
    <s v="VARIABLE"/>
    <s v="INDIRECTO"/>
    <x v="1"/>
    <x v="1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087.0437999999999"/>
    <s v="OPEX"/>
    <s v="VARIABLE"/>
    <s v="INDIRECTO"/>
    <x v="1"/>
    <x v="3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20.18210000000001"/>
    <s v="OPEX"/>
    <s v="VARIABLE"/>
    <s v="INDIRECTO"/>
    <x v="1"/>
    <x v="4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7675.8691"/>
    <s v="OPEX"/>
    <s v="VARIABLE"/>
    <s v="INDIRECTO"/>
    <x v="1"/>
    <x v="5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440.8315"/>
    <s v="OPEX"/>
    <s v="VARIABLE"/>
    <s v="INDIRECTO"/>
    <x v="1"/>
    <x v="6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17023.02840000001"/>
    <s v="OPEX"/>
    <s v="VARIABLE"/>
    <s v="INDIRECTO"/>
    <x v="1"/>
    <x v="0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4158.1108999999997"/>
    <s v="OPEX"/>
    <s v="VARIABLE"/>
    <s v="INDIRECTO"/>
    <x v="1"/>
    <x v="7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31809.583999999999"/>
    <s v="OPEX"/>
    <s v="VARIABLE"/>
    <s v="INDIRECTO"/>
    <x v="1"/>
    <x v="8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1729.1333"/>
    <s v="OPEX"/>
    <s v="VARIABLE"/>
    <s v="INDIRECTO"/>
    <x v="1"/>
    <x v="2"/>
    <s v="CC1"/>
    <n v="295627.19999999995"/>
    <n v="0"/>
    <s v="CONSUMIBLE"/>
    <s v="LABORATORIO"/>
  </r>
  <r>
    <d v="2026-03-30T00:00:00"/>
    <s v="IMPUESTOS"/>
    <s v="imp6"/>
    <s v="IMPUESTOS"/>
    <n v="274451.49"/>
    <n v="1"/>
    <s v="UN "/>
    <n v="274451.49"/>
    <s v="OPEX"/>
    <s v="VARIABLE"/>
    <s v="INDIRECTO"/>
    <x v="7"/>
    <x v="8"/>
    <s v="CC4"/>
    <n v="274451.49"/>
    <n v="0"/>
    <s v="DREI PILETAS"/>
    <s v="PILETAS"/>
  </r>
  <r>
    <d v="2026-03-21T00:00:00"/>
    <s v="Sauli, Julian"/>
    <s v="FA-A 00001-00005358"/>
    <s v="MANTENIMIENTO PREVENTIVO"/>
    <n v="223140"/>
    <n v="1"/>
    <s v="UN "/>
    <n v="8752.6345000000001"/>
    <s v="OPEX"/>
    <s v="VARIABLE"/>
    <s v="INDIRECTO"/>
    <x v="12"/>
    <x v="1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06.1188"/>
    <s v="OPEX"/>
    <s v="VARIABLE"/>
    <s v="INDIRECTO"/>
    <x v="12"/>
    <x v="3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9.76349999999999"/>
    <s v="OPEX"/>
    <s v="VARIABLE"/>
    <s v="INDIRECTO"/>
    <x v="12"/>
    <x v="4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6143.5553"/>
    <s v="OPEX"/>
    <s v="VARIABLE"/>
    <s v="INDIRECTO"/>
    <x v="12"/>
    <x v="5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315.9264000000001"/>
    <s v="OPEX"/>
    <s v="VARIABLE"/>
    <s v="INDIRECTO"/>
    <x v="12"/>
    <x v="6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8209.3916"/>
    <s v="OPEX"/>
    <s v="VARIABLE"/>
    <s v="INDIRECTO"/>
    <x v="12"/>
    <x v="0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3797.6459"/>
    <s v="OPEX"/>
    <s v="VARIABLE"/>
    <s v="INDIRECTO"/>
    <x v="12"/>
    <x v="7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29052.024300000001"/>
    <s v="OPEX"/>
    <s v="VARIABLE"/>
    <s v="INDIRECTO"/>
    <x v="12"/>
    <x v="8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712.339599999999"/>
    <s v="OPEX"/>
    <s v="VARIABLE"/>
    <s v="INDIRECTO"/>
    <x v="12"/>
    <x v="2"/>
    <s v="CC1"/>
    <n v="269999.40000000002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8629.4683999999997"/>
    <s v="OPEX"/>
    <s v="VARIABLE"/>
    <s v="INDIRECTO"/>
    <x v="9"/>
    <x v="1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879.2961"/>
    <s v="OPEX"/>
    <s v="VARIABLE"/>
    <s v="INDIRECTO"/>
    <x v="9"/>
    <x v="3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8.2189"/>
    <s v="OPEX"/>
    <s v="VARIABLE"/>
    <s v="INDIRECTO"/>
    <x v="9"/>
    <x v="4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5916.3851"/>
    <s v="OPEX"/>
    <s v="VARIABLE"/>
    <s v="INDIRECTO"/>
    <x v="9"/>
    <x v="5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297.4088999999999"/>
    <s v="OPEX"/>
    <s v="VARIABLE"/>
    <s v="INDIRECTO"/>
    <x v="9"/>
    <x v="6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95420.21220000001"/>
    <s v="OPEX"/>
    <s v="VARIABLE"/>
    <s v="INDIRECTO"/>
    <x v="9"/>
    <x v="0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3744.2058999999999"/>
    <s v="OPEX"/>
    <s v="VARIABLE"/>
    <s v="INDIRECTO"/>
    <x v="9"/>
    <x v="7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28643.207600000002"/>
    <s v="OPEX"/>
    <s v="VARIABLE"/>
    <s v="INDIRECTO"/>
    <x v="9"/>
    <x v="8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561.596799999999"/>
    <s v="OPEX"/>
    <s v="VARIABLE"/>
    <s v="INDIRECTO"/>
    <x v="9"/>
    <x v="2"/>
    <s v="CC1"/>
    <n v="266200"/>
    <n v="0"/>
    <s v="BIEN DE USO"/>
    <s v="TALLER"/>
  </r>
  <r>
    <d v="2026-03-17T00:00:00"/>
    <s v="Fm Company S. R. L."/>
    <s v="FA-A 00001-00001639"/>
    <s v="HIGIENE Y SEGURIDAD_x000a_recarga matafuego 1kg abc"/>
    <n v="8264.4599999999991"/>
    <n v="3"/>
    <s v="UN "/>
    <n v="8441.4506999999994"/>
    <s v="OPEX"/>
    <s v="VARIABLE"/>
    <s v="DIRECTO"/>
    <x v="10"/>
    <x v="1"/>
    <s v="CC1"/>
    <n v="260400.07"/>
    <n v="0"/>
    <s v="EPP"/>
    <s v="BACHAS"/>
  </r>
  <r>
    <d v="2026-03-17T00:00:00"/>
    <s v="Fm Company S. R. L."/>
    <s v="FA-A 00001-00001639"/>
    <s v="HIGIENE Y SEGURIDAD_x000a_recarga matafuego 1kg abc"/>
    <n v="8264.4599999999991"/>
    <n v="3"/>
    <s v="UN "/>
    <n v="1838.3503000000001"/>
    <s v="OPEX"/>
    <s v="VARIABLE"/>
    <s v="DIRECTO"/>
    <x v="10"/>
    <x v="3"/>
    <s v="CC1"/>
    <n v="260400.07"/>
    <n v="0"/>
    <s v="EPP"/>
    <s v="CEREAL &amp; POLVILLO"/>
  </r>
  <r>
    <d v="2026-03-17T00:00:00"/>
    <s v="Fm Company S. R. L."/>
    <s v="FA-A 00001-00001639"/>
    <s v="HIGIENE Y SEGURIDAD_x000a_recarga matafuego 1kg abc"/>
    <n v="8264.4599999999991"/>
    <n v="3"/>
    <s v="UN "/>
    <n v="105.86109999999999"/>
    <s v="OPEX"/>
    <s v="VARIABLE"/>
    <s v="DIRECTO"/>
    <x v="10"/>
    <x v="4"/>
    <s v="CC1"/>
    <n v="260400.07"/>
    <n v="0"/>
    <s v="EPP"/>
    <s v="COMPOST &amp; FERTILIZANTES"/>
  </r>
  <r>
    <d v="2026-03-17T00:00:00"/>
    <s v="Fm Company S. R. L."/>
    <s v="FA-A 00001-00001639"/>
    <s v="HIGIENE Y SEGURIDAD_x000a_recarga matafuego 1kg abc"/>
    <n v="8264.4599999999991"/>
    <n v="3"/>
    <s v="UN "/>
    <n v="15569.601000000001"/>
    <s v="OPEX"/>
    <s v="VARIABLE"/>
    <s v="DIRECTO"/>
    <x v="10"/>
    <x v="5"/>
    <s v="CC1"/>
    <n v="260400.07"/>
    <n v="0"/>
    <s v="EPP"/>
    <s v="DISP. FINAL RESIDUOS LÍQUIDOS"/>
  </r>
  <r>
    <d v="2026-03-17T00:00:00"/>
    <s v="Fm Company S. R. L."/>
    <s v="FA-A 00001-00001639"/>
    <s v="HIGIENE Y SEGURIDAD_x000a_recarga matafuego 1kg abc"/>
    <n v="8264.4599999999991"/>
    <n v="3"/>
    <s v="UN "/>
    <n v="1269.1411000000001"/>
    <s v="OPEX"/>
    <s v="VARIABLE"/>
    <s v="DIRECTO"/>
    <x v="10"/>
    <x v="6"/>
    <s v="CC1"/>
    <n v="260400.07"/>
    <n v="0"/>
    <s v="EPP"/>
    <s v="DISP. FINAL RESIDUOS SÓLIDOS"/>
  </r>
  <r>
    <d v="2026-03-17T00:00:00"/>
    <s v="Fm Company S. R. L."/>
    <s v="FA-A 00001-00001639"/>
    <s v="HIGIENE Y SEGURIDAD_x000a_recarga matafuego 1kg abc"/>
    <n v="8264.4599999999991"/>
    <n v="3"/>
    <s v="UN "/>
    <n v="191162.4228"/>
    <s v="OPEX"/>
    <s v="VARIABLE"/>
    <s v="DIRECTO"/>
    <x v="10"/>
    <x v="0"/>
    <s v="CC1"/>
    <n v="260400.07"/>
    <n v="0"/>
    <s v="EPP"/>
    <s v="EXPORTACION"/>
  </r>
  <r>
    <d v="2026-03-17T00:00:00"/>
    <s v="Fm Company S. R. L."/>
    <s v="FA-A 00001-00001639"/>
    <s v="HIGIENE Y SEGURIDAD_x000a_recarga matafuego 1kg abc"/>
    <n v="8264.4599999999991"/>
    <n v="3"/>
    <s v="UN "/>
    <n v="3662.6277"/>
    <s v="OPEX"/>
    <s v="VARIABLE"/>
    <s v="DIRECTO"/>
    <x v="10"/>
    <x v="7"/>
    <s v="CC1"/>
    <n v="260400.07"/>
    <n v="0"/>
    <s v="EPP"/>
    <s v="NFU"/>
  </r>
  <r>
    <d v="2026-03-17T00:00:00"/>
    <s v="Fm Company S. R. L."/>
    <s v="FA-A 00001-00001639"/>
    <s v="HIGIENE Y SEGURIDAD_x000a_recarga matafuego 1kg abc"/>
    <n v="8264.4599999999991"/>
    <n v="3"/>
    <s v="UN "/>
    <n v="28019.1332"/>
    <s v="OPEX"/>
    <s v="VARIABLE"/>
    <s v="DIRECTO"/>
    <x v="10"/>
    <x v="8"/>
    <s v="CC1"/>
    <n v="260400.07"/>
    <n v="0"/>
    <s v="EPP"/>
    <s v="PILETAS"/>
  </r>
  <r>
    <d v="2026-03-17T00:00:00"/>
    <s v="Fm Company S. R. L."/>
    <s v="FA-A 00001-00001639"/>
    <s v="HIGIENE Y SEGURIDAD_x000a_recarga matafuego 1kg abc"/>
    <n v="8264.4599999999991"/>
    <n v="3"/>
    <s v="UN "/>
    <n v="10331.482099999999"/>
    <s v="OPEX"/>
    <s v="VARIABLE"/>
    <s v="DIRECTO"/>
    <x v="10"/>
    <x v="2"/>
    <s v="CC1"/>
    <n v="260400.07"/>
    <n v="0"/>
    <s v="EPP"/>
    <s v="REACTORES"/>
  </r>
  <r>
    <d v="2026-03-05T00:00:00"/>
    <s v="Tio Tom Sociedad Anonima"/>
    <s v="FA-A 00040-00192252"/>
    <s v="CONSUMIBLE_x000a_Pedido de librería "/>
    <n v="210616.46"/>
    <n v="1"/>
    <s v="UN "/>
    <n v="8261.4004999999997"/>
    <s v="OPEX"/>
    <s v="VARIABLE"/>
    <s v="INDIRECTO"/>
    <x v="14"/>
    <x v="1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799.1396"/>
    <s v="OPEX"/>
    <s v="VARIABLE"/>
    <s v="INDIRECTO"/>
    <x v="14"/>
    <x v="3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3.6031"/>
    <s v="OPEX"/>
    <s v="VARIABLE"/>
    <s v="INDIRECTO"/>
    <x v="14"/>
    <x v="4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5237.5124"/>
    <s v="OPEX"/>
    <s v="VARIABLE"/>
    <s v="INDIRECTO"/>
    <x v="14"/>
    <x v="5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242.0712000000001"/>
    <s v="OPEX"/>
    <s v="VARIABLE"/>
    <s v="INDIRECTO"/>
    <x v="14"/>
    <x v="6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87085.06299999999"/>
    <s v="OPEX"/>
    <s v="VARIABLE"/>
    <s v="INDIRECTO"/>
    <x v="14"/>
    <x v="0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3584.5064000000002"/>
    <s v="OPEX"/>
    <s v="VARIABLE"/>
    <s v="INDIRECTO"/>
    <x v="14"/>
    <x v="7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27421.5049"/>
    <s v="OPEX"/>
    <s v="VARIABLE"/>
    <s v="INDIRECTO"/>
    <x v="14"/>
    <x v="8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111.118899999999"/>
    <s v="OPEX"/>
    <s v="VARIABLE"/>
    <s v="INDIRECTO"/>
    <x v="14"/>
    <x v="2"/>
    <s v="CC1"/>
    <n v="254845.91999999995"/>
    <n v="0"/>
    <s v="CONSUMIBLE"/>
    <s v="ADMINISTRACION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8104.3091999999997"/>
    <s v="OPEX"/>
    <s v="VARIABLE"/>
    <s v="INDIRECTO"/>
    <x v="5"/>
    <x v="1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764.9286999999999"/>
    <s v="OPEX"/>
    <s v="VARIABLE"/>
    <s v="INDIRECTO"/>
    <x v="5"/>
    <x v="3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01.6331"/>
    <s v="OPEX"/>
    <s v="VARIABLE"/>
    <s v="INDIRECTO"/>
    <x v="5"/>
    <x v="4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4947.7696"/>
    <s v="OPEX"/>
    <s v="VARIABLE"/>
    <s v="INDIRECTO"/>
    <x v="5"/>
    <x v="5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218.4530999999999"/>
    <s v="OPEX"/>
    <s v="VARIABLE"/>
    <s v="INDIRECTO"/>
    <x v="5"/>
    <x v="6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83527.62229999999"/>
    <s v="OPEX"/>
    <s v="VARIABLE"/>
    <s v="INDIRECTO"/>
    <x v="5"/>
    <x v="0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3516.3465999999999"/>
    <s v="OPEX"/>
    <s v="VARIABLE"/>
    <s v="INDIRECTO"/>
    <x v="5"/>
    <x v="7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26900.082299999998"/>
    <s v="OPEX"/>
    <s v="VARIABLE"/>
    <s v="INDIRECTO"/>
    <x v="5"/>
    <x v="8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9918.8549999999996"/>
    <s v="OPEX"/>
    <s v="VARIABLE"/>
    <s v="INDIRECTO"/>
    <x v="5"/>
    <x v="2"/>
    <s v="CC1"/>
    <n v="250000"/>
    <n v="0"/>
    <s v="MANTENIMIENTO Y ORDEN"/>
    <s v="INTENDENCIA"/>
  </r>
  <r>
    <d v="2026-03-05T00:00:00"/>
    <s v="Barcia, Silvana"/>
    <s v="FA-A 00002-00010050"/>
    <s v="SERVICIOS_x000a_Aguas de efluentes . conductividad / dbo/dqo /ssee"/>
    <n v="100000"/>
    <n v="2"/>
    <s v="UN "/>
    <n v="7844.9713000000002"/>
    <s v="OPEX"/>
    <s v="VARIABLE"/>
    <s v="INDIRECTO"/>
    <x v="5"/>
    <x v="1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08.451"/>
    <s v="OPEX"/>
    <s v="VARIABLE"/>
    <s v="INDIRECTO"/>
    <x v="5"/>
    <x v="3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8.380899999999997"/>
    <s v="OPEX"/>
    <s v="VARIABLE"/>
    <s v="INDIRECTO"/>
    <x v="5"/>
    <x v="4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4469.441000000001"/>
    <s v="OPEX"/>
    <s v="VARIABLE"/>
    <s v="INDIRECTO"/>
    <x v="5"/>
    <x v="5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179.4626000000001"/>
    <s v="OPEX"/>
    <s v="VARIABLE"/>
    <s v="INDIRECTO"/>
    <x v="5"/>
    <x v="6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7654.7384"/>
    <s v="OPEX"/>
    <s v="VARIABLE"/>
    <s v="INDIRECTO"/>
    <x v="5"/>
    <x v="0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3403.8236000000002"/>
    <s v="OPEX"/>
    <s v="VARIABLE"/>
    <s v="INDIRECTO"/>
    <x v="5"/>
    <x v="7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26039.279699999999"/>
    <s v="OPEX"/>
    <s v="VARIABLE"/>
    <s v="INDIRECTO"/>
    <x v="5"/>
    <x v="8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601.4516000000003"/>
    <s v="OPEX"/>
    <s v="VARIABLE"/>
    <s v="INDIRECTO"/>
    <x v="5"/>
    <x v="2"/>
    <s v="CC1"/>
    <n v="241999.99999999997"/>
    <n v="0"/>
    <s v="SENASA"/>
    <s v="LABORATORIO"/>
  </r>
  <r>
    <d v="2026-03-30T00:00:00"/>
    <s v="MARTINS, JOAQUIN"/>
    <s v="prod11"/>
    <s v=" NAFTA"/>
    <n v="2050"/>
    <n v="115"/>
    <s v="Lts"/>
    <n v="235750"/>
    <s v="OPEX"/>
    <s v="VARIABLE"/>
    <s v="DIRECTO"/>
    <x v="2"/>
    <x v="5"/>
    <s v="CC3"/>
    <n v="235750"/>
    <n v="0"/>
    <s v=" NAFTA"/>
    <s v="DISP. FINAL RESIDUOS LÍQUIDOS"/>
  </r>
  <r>
    <d v="2026-03-26T00:00:00"/>
    <s v="Comercial Uritorco S. R. L. (w)"/>
    <s v="FA-A 00001-00008936"/>
    <s v="MANTENIMIENTO PREVENTIVO_x000a_SILCOX ROJO 300 G, CARTUCHO,LUBRICANTE MULTIUSO, SOGA TRENZADA"/>
    <n v="91820.34"/>
    <n v="1"/>
    <s v="UN "/>
    <n v="229395.28"/>
    <s v="OPEX"/>
    <s v="VARIABLE"/>
    <s v="INDIRECTO"/>
    <x v="12"/>
    <x v="7"/>
    <s v="CC7"/>
    <n v="229395.28"/>
    <n v="0"/>
    <s v="BIEN DE USO "/>
    <s v="NFU"/>
  </r>
  <r>
    <d v="2026-03-31T00:00:00"/>
    <s v="Exolgan Sociedad Anonima"/>
    <s v="FA-A 00046-00107625"/>
    <s v="SERVICIOS_x000a_Exportación "/>
    <n v="45440"/>
    <n v="4"/>
    <s v="UN "/>
    <n v="227200"/>
    <s v="OPEX"/>
    <s v="VARIABLE"/>
    <s v="DIRECTO"/>
    <x v="5"/>
    <x v="0"/>
    <s v="CC11"/>
    <n v="227200"/>
    <n v="0"/>
    <s v="COMEX"/>
    <s v="EXPORTACION"/>
  </r>
  <r>
    <d v="2026-03-30T00:00:00"/>
    <s v="MARTINS, JOAQUIN"/>
    <s v="prod9"/>
    <s v=" NAFTA"/>
    <n v="2050"/>
    <n v="105"/>
    <s v="Lts"/>
    <n v="215250"/>
    <s v="OPEX"/>
    <s v="VARIABLE"/>
    <s v="DIRECTO"/>
    <x v="2"/>
    <x v="1"/>
    <s v="CC6"/>
    <n v="215250"/>
    <n v="0"/>
    <s v=" NAFTA"/>
    <s v="BACHAS"/>
  </r>
  <r>
    <d v="2026-03-02T00:00:00"/>
    <s v="Covaleda, Maximiliano Luis"/>
    <s v="FA-C 00001-00000358"/>
    <s v="REPARACIONES_x000a_configuración de sitio web_x000a_"/>
    <n v="200000"/>
    <n v="1"/>
    <s v="UN "/>
    <n v="6483.4472999999998"/>
    <s v="OPEX"/>
    <s v="VARIABLE"/>
    <s v="INDIRECTO"/>
    <x v="9"/>
    <x v="1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11.943"/>
    <s v="OPEX"/>
    <s v="VARIABLE"/>
    <s v="INDIRECTO"/>
    <x v="9"/>
    <x v="3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81.3065"/>
    <s v="OPEX"/>
    <s v="VARIABLE"/>
    <s v="INDIRECTO"/>
    <x v="9"/>
    <x v="4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1958.215700000001"/>
    <s v="OPEX"/>
    <s v="VARIABLE"/>
    <s v="INDIRECTO"/>
    <x v="9"/>
    <x v="5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974.76250000000005"/>
    <s v="OPEX"/>
    <s v="VARIABLE"/>
    <s v="INDIRECTO"/>
    <x v="9"/>
    <x v="6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6822.09779999999"/>
    <s v="OPEX"/>
    <s v="VARIABLE"/>
    <s v="INDIRECTO"/>
    <x v="9"/>
    <x v="0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813.0772999999999"/>
    <s v="OPEX"/>
    <s v="VARIABLE"/>
    <s v="INDIRECTO"/>
    <x v="9"/>
    <x v="7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1520.0658"/>
    <s v="OPEX"/>
    <s v="VARIABLE"/>
    <s v="INDIRECTO"/>
    <x v="9"/>
    <x v="8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7935.0839999999998"/>
    <s v="OPEX"/>
    <s v="VARIABLE"/>
    <s v="INDIRECTO"/>
    <x v="9"/>
    <x v="2"/>
    <s v="CC1"/>
    <n v="199999.99999999997"/>
    <n v="0"/>
    <s v="SISTEMA"/>
    <s v="ADMINISTRACION"/>
  </r>
  <r>
    <d v="2026-03-06T00:00:00"/>
    <s v="Mercado Pago"/>
    <s v="OCOM/2026/0209"/>
    <s v="SERVICIOS_x000a_Para boleta se senasa "/>
    <n v="200000"/>
    <n v="1"/>
    <s v="UN "/>
    <n v="6483.4472999999998"/>
    <s v="OPEX"/>
    <s v="VARIABLE"/>
    <s v="DIRECTO"/>
    <x v="5"/>
    <x v="1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11.943"/>
    <s v="OPEX"/>
    <s v="VARIABLE"/>
    <s v="DIRECTO"/>
    <x v="5"/>
    <x v="3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81.3065"/>
    <s v="OPEX"/>
    <s v="VARIABLE"/>
    <s v="DIRECTO"/>
    <x v="5"/>
    <x v="4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1958.215700000001"/>
    <s v="OPEX"/>
    <s v="VARIABLE"/>
    <s v="DIRECTO"/>
    <x v="5"/>
    <x v="5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974.76250000000005"/>
    <s v="OPEX"/>
    <s v="VARIABLE"/>
    <s v="DIRECTO"/>
    <x v="5"/>
    <x v="6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6822.09779999999"/>
    <s v="OPEX"/>
    <s v="VARIABLE"/>
    <s v="DIRECTO"/>
    <x v="5"/>
    <x v="0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813.0772999999999"/>
    <s v="OPEX"/>
    <s v="VARIABLE"/>
    <s v="DIRECTO"/>
    <x v="5"/>
    <x v="7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1520.0658"/>
    <s v="OPEX"/>
    <s v="VARIABLE"/>
    <s v="DIRECTO"/>
    <x v="5"/>
    <x v="8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7935.0839999999998"/>
    <s v="OPEX"/>
    <s v="VARIABLE"/>
    <s v="DIRECTO"/>
    <x v="5"/>
    <x v="2"/>
    <s v="CC1"/>
    <n v="199999.99999999997"/>
    <n v="0"/>
    <s v="HABILITACIONES Y CERT"/>
    <s v="LABORATORIO"/>
  </r>
  <r>
    <d v="2026-03-12T00:00:00"/>
    <s v="Russo, Gabriela"/>
    <s v="FA-A 00003-00001590"/>
    <s v="INSUMOS_x000a_tubo de gas 45kg"/>
    <n v="89000"/>
    <n v="2"/>
    <s v="UN "/>
    <n v="196690"/>
    <s v="OPEX"/>
    <s v="VARIABLE"/>
    <s v="INDIRECTO"/>
    <x v="1"/>
    <x v="2"/>
    <s v="CC5"/>
    <n v="196690"/>
    <n v="0"/>
    <s v="GAS"/>
    <s v="REACTORES"/>
  </r>
  <r>
    <d v="2026-03-13T00:00:00"/>
    <s v="Mastrangelo Productos Electricos Sa"/>
    <s v="FA-A 00015-00069836"/>
    <s v="REPOSICION_x000a_guarda motor + 6 fusibles"/>
    <n v="159671.17000000001"/>
    <n v="1"/>
    <s v="UN "/>
    <n v="193202.12"/>
    <s v="OPEX"/>
    <s v="VARIABLE"/>
    <s v="INDIRECTO"/>
    <x v="11"/>
    <x v="2"/>
    <s v="CC5"/>
    <n v="193202.12"/>
    <n v="0"/>
    <m/>
    <s v="REACTORES"/>
  </r>
  <r>
    <d v="2026-03-18T00:00:00"/>
    <s v="Mastrangelo Productos Electricos Sa"/>
    <s v="FA-A 00015-00069850"/>
    <s v="REPOSICION_x000a_Bulón _x000a_Toma embutir_x000a_Ficha macho _x000a_ficha hembra _x000a_bandeja perforada "/>
    <n v="159154.26999999999"/>
    <n v="1"/>
    <s v="UN "/>
    <n v="192576.67"/>
    <s v="OPEX"/>
    <s v="VARIABLE"/>
    <s v="INDIRECTO"/>
    <x v="11"/>
    <x v="0"/>
    <s v="CC11"/>
    <n v="192576.67"/>
    <n v="0"/>
    <m/>
    <s v="EXPORTACION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5598.7262000000001"/>
    <s v="CAPEX"/>
    <s v="VARIABLE"/>
    <s v="INDIRECTO"/>
    <x v="11"/>
    <x v="1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19.2714000000001"/>
    <s v="CAPEX"/>
    <s v="VARIABLE"/>
    <s v="INDIRECTO"/>
    <x v="11"/>
    <x v="3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70.211500000000001"/>
    <s v="CAPEX"/>
    <s v="VARIABLE"/>
    <s v="INDIRECTO"/>
    <x v="11"/>
    <x v="4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0326.4161"/>
    <s v="CAPEX"/>
    <s v="VARIABLE"/>
    <s v="INDIRECTO"/>
    <x v="11"/>
    <x v="5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841.74789999999996"/>
    <s v="CAPEX"/>
    <s v="VARIABLE"/>
    <s v="INDIRECTO"/>
    <x v="11"/>
    <x v="6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6786.9819"/>
    <s v="CAPEX"/>
    <s v="VARIABLE"/>
    <s v="INDIRECTO"/>
    <x v="11"/>
    <x v="0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2429.2091"/>
    <s v="CAPEX"/>
    <s v="VARIABLE"/>
    <s v="INDIRECTO"/>
    <x v="11"/>
    <x v="7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8583.471000000001"/>
    <s v="CAPEX"/>
    <s v="VARIABLE"/>
    <s v="INDIRECTO"/>
    <x v="11"/>
    <x v="8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6852.2746999999999"/>
    <s v="CAPEX"/>
    <s v="VARIABLE"/>
    <s v="INDIRECTO"/>
    <x v="11"/>
    <x v="2"/>
    <s v="CC1"/>
    <n v="172708.30999999997"/>
    <n v="0"/>
    <m/>
    <s v="INTENDENCIA"/>
  </r>
  <r>
    <d v="2026-03-30T00:00:00"/>
    <s v="IMPUESTOS"/>
    <s v="imp5"/>
    <s v="IMPUESTOS"/>
    <n v="166429.71"/>
    <n v="1"/>
    <s v="UN "/>
    <n v="166429.71"/>
    <s v="OPEX"/>
    <s v="VARIABLE"/>
    <s v="INDIRECTO"/>
    <x v="7"/>
    <x v="4"/>
    <s v="CC8"/>
    <n v="166429.71"/>
    <n v="0"/>
    <s v="DREI COMPOST &amp; FERTILIZANTES"/>
    <s v="COMPOST &amp; FERTILIZANTES"/>
  </r>
  <r>
    <d v="2026-03-12T00:00:00"/>
    <s v="Carrizo, Juan Mario"/>
    <s v="FA-C 00001-00000209"/>
    <s v="REPARACIONES_x000a_Centrifuga 2hp 380v"/>
    <n v="160000"/>
    <n v="1"/>
    <s v="UN "/>
    <n v="160000"/>
    <s v="OPEX"/>
    <s v="VARIABLE"/>
    <s v="DIRECTO"/>
    <x v="9"/>
    <x v="2"/>
    <s v="CC5"/>
    <n v="160000"/>
    <n v="0"/>
    <m/>
    <s v="REACTORES"/>
  </r>
  <r>
    <d v="2026-03-30T00:00:00"/>
    <s v="Picatto, Santiago"/>
    <s v="FA-A 00002-00004744"/>
    <s v="INSUMOS_x000a_Acetona "/>
    <n v="23121"/>
    <n v="3"/>
    <s v="UN "/>
    <n v="4823.2060000000001"/>
    <s v="OPEX"/>
    <s v="VARIABLE"/>
    <s v="INDIRECTO"/>
    <x v="1"/>
    <x v="1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50.3813"/>
    <s v="OPEX"/>
    <s v="VARIABLE"/>
    <s v="INDIRECTO"/>
    <x v="1"/>
    <x v="3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60.485999999999997"/>
    <s v="OPEX"/>
    <s v="VARIABLE"/>
    <s v="INDIRECTO"/>
    <x v="1"/>
    <x v="4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8896.0293999999994"/>
    <s v="OPEX"/>
    <s v="VARIABLE"/>
    <s v="INDIRECTO"/>
    <x v="1"/>
    <x v="5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725.15129999999999"/>
    <s v="OPEX"/>
    <s v="VARIABLE"/>
    <s v="INDIRECTO"/>
    <x v="1"/>
    <x v="6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9224.798"/>
    <s v="OPEX"/>
    <s v="VARIABLE"/>
    <s v="INDIRECTO"/>
    <x v="1"/>
    <x v="0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2092.7217999999998"/>
    <s v="OPEX"/>
    <s v="VARIABLE"/>
    <s v="INDIRECTO"/>
    <x v="1"/>
    <x v="7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6009.3397"/>
    <s v="OPEX"/>
    <s v="VARIABLE"/>
    <s v="INDIRECTO"/>
    <x v="1"/>
    <x v="8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5903.1165000000001"/>
    <s v="OPEX"/>
    <s v="VARIABLE"/>
    <s v="INDIRECTO"/>
    <x v="1"/>
    <x v="2"/>
    <s v="CC1"/>
    <n v="148785.22999999998"/>
    <n v="0"/>
    <s v="CONSUMIBLE"/>
    <s v="LABORATORIO"/>
  </r>
  <r>
    <d v="2026-03-26T00:00:00"/>
    <s v="Russo, Gabriela"/>
    <s v="FA-A 00003-00001596"/>
    <s v="INSUMOS_x000a_tubo de gas 45kg"/>
    <n v="89000"/>
    <n v="1"/>
    <s v="UN "/>
    <n v="127075"/>
    <s v="OPEX"/>
    <s v="VARIABLE"/>
    <s v="INDIRECTO"/>
    <x v="1"/>
    <x v="2"/>
    <s v="CC5"/>
    <n v="127075"/>
    <n v="0"/>
    <s v="GAS"/>
    <s v="REACTORES"/>
  </r>
  <r>
    <d v="2026-03-05T00:00:00"/>
    <s v="Richetti, Adrian Leonardo"/>
    <s v="FA-A 00005-00003719"/>
    <s v="INVERSION_x000a_3 ángulos 1 1/2 x 1/8&quot;._x000a_Materiales para realizar soporte y ménsula para el montaje de bandejas y cableados del sector de bachas. "/>
    <n v="1980.3"/>
    <n v="33.81"/>
    <s v="UN "/>
    <n v="81014.27"/>
    <s v="CAPEX"/>
    <s v="VARIABLE"/>
    <s v="INDIRECTO"/>
    <x v="3"/>
    <x v="8"/>
    <s v="CC4"/>
    <n v="81014.27"/>
    <n v="0"/>
    <m/>
    <s v="PILETAS"/>
  </r>
  <r>
    <d v="2026-03-03T00:00:00"/>
    <s v="Acosta, Roberto Maximiliano"/>
    <s v="FA-C 00001-00000691"/>
    <s v="CONSUMIBLE_x000a_PRODUCTO_x000a_Secadores de piso de goma 3 cajas x 12 unidades"/>
    <n v="78573"/>
    <n v="1"/>
    <s v="UN "/>
    <n v="2547.1194999999998"/>
    <s v="OPEX"/>
    <s v="VARIABLE"/>
    <s v="INDIRECTO"/>
    <x v="14"/>
    <x v="1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54.70299999999997"/>
    <s v="OPEX"/>
    <s v="VARIABLE"/>
    <s v="INDIRECTO"/>
    <x v="14"/>
    <x v="3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.942499999999999"/>
    <s v="OPEX"/>
    <s v="VARIABLE"/>
    <s v="INDIRECTO"/>
    <x v="14"/>
    <x v="4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4697.9643999999998"/>
    <s v="OPEX"/>
    <s v="VARIABLE"/>
    <s v="INDIRECTO"/>
    <x v="14"/>
    <x v="5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82.95010000000002"/>
    <s v="OPEX"/>
    <s v="VARIABLE"/>
    <s v="INDIRECTO"/>
    <x v="14"/>
    <x v="6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7681.263500000001"/>
    <s v="OPEX"/>
    <s v="VARIABLE"/>
    <s v="INDIRECTO"/>
    <x v="14"/>
    <x v="0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1105.1596"/>
    <s v="OPEX"/>
    <s v="VARIABLE"/>
    <s v="INDIRECTO"/>
    <x v="14"/>
    <x v="7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8454.4807000000001"/>
    <s v="OPEX"/>
    <s v="VARIABLE"/>
    <s v="INDIRECTO"/>
    <x v="14"/>
    <x v="8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17.4168"/>
    <s v="OPEX"/>
    <s v="VARIABLE"/>
    <s v="INDIRECTO"/>
    <x v="14"/>
    <x v="2"/>
    <s v="CC1"/>
    <n v="78573"/>
    <n v="0"/>
    <s v="CONSUMIBLE"/>
    <s v="INTENDENCIA"/>
  </r>
  <r>
    <d v="2026-03-26T00:00:00"/>
    <s v="Gomeria Donatti S. R. L."/>
    <s v="FA-A 00003-00025096"/>
    <s v="REPARACIONES_x000a_parche camión ac482si"/>
    <n v="18181.82"/>
    <n v="1"/>
    <s v="UN "/>
    <n v="2463.71"/>
    <s v="OPEX"/>
    <s v="VARIABLE"/>
    <s v="DIRECTO"/>
    <x v="9"/>
    <x v="1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36.53830000000005"/>
    <s v="OPEX"/>
    <s v="VARIABLE"/>
    <s v="DIRECTO"/>
    <x v="9"/>
    <x v="3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.8965"/>
    <s v="OPEX"/>
    <s v="VARIABLE"/>
    <s v="DIRECTO"/>
    <x v="9"/>
    <x v="4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4544.1220000000003"/>
    <s v="OPEX"/>
    <s v="VARIABLE"/>
    <s v="DIRECTO"/>
    <x v="9"/>
    <x v="5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70.40969999999999"/>
    <s v="OPEX"/>
    <s v="VARIABLE"/>
    <s v="DIRECTO"/>
    <x v="9"/>
    <x v="6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5792.397199999999"/>
    <s v="OPEX"/>
    <s v="VARIABLE"/>
    <s v="DIRECTO"/>
    <x v="9"/>
    <x v="0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1068.9694"/>
    <s v="OPEX"/>
    <s v="VARIABLE"/>
    <s v="DIRECTO"/>
    <x v="9"/>
    <x v="7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8177.625"/>
    <s v="OPEX"/>
    <s v="VARIABLE"/>
    <s v="DIRECTO"/>
    <x v="9"/>
    <x v="8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15.3319000000001"/>
    <s v="OPEX"/>
    <s v="VARIABLE"/>
    <s v="DIRECTO"/>
    <x v="9"/>
    <x v="2"/>
    <s v="CC1"/>
    <n v="75999.999999999985"/>
    <n v="0"/>
    <s v="BIEN DE USO"/>
    <s v="TALLER"/>
  </r>
  <r>
    <d v="2026-03-13T00:00:00"/>
    <s v="Goma Paz S.R.L."/>
    <s v="FA-A 00005-00092866"/>
    <s v="REPOSICION_x000a_correas b65 para las bombas de vacío de los camiones chupadores. _x000a_"/>
    <n v="10384.5"/>
    <n v="6"/>
    <s v="UN "/>
    <n v="75391.47"/>
    <s v="OPEX"/>
    <s v="VARIABLE"/>
    <s v="DIRECTO"/>
    <x v="11"/>
    <x v="8"/>
    <s v="CC4"/>
    <n v="75391.47"/>
    <n v="0"/>
    <m/>
    <s v="PILETAS"/>
  </r>
  <r>
    <d v="2026-03-25T00:00:00"/>
    <s v="Fondo Cooperacion Tecnica Y Financiera Ley 25.363"/>
    <s v="FA-C 00101-00154638"/>
    <s v="IMPUESTOS_x000a_SSedronar "/>
    <n v="74000"/>
    <n v="1"/>
    <s v="UN "/>
    <n v="2398.8755000000001"/>
    <s v="OPEX"/>
    <s v="VARIABLE"/>
    <s v="DIRECTO"/>
    <x v="7"/>
    <x v="1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22.41890000000001"/>
    <s v="OPEX"/>
    <s v="VARIABLE"/>
    <s v="DIRECTO"/>
    <x v="7"/>
    <x v="3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0.083400000000001"/>
    <s v="OPEX"/>
    <s v="VARIABLE"/>
    <s v="DIRECTO"/>
    <x v="7"/>
    <x v="4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4424.5397999999996"/>
    <s v="OPEX"/>
    <s v="VARIABLE"/>
    <s v="DIRECTO"/>
    <x v="7"/>
    <x v="5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60.66210000000001"/>
    <s v="OPEX"/>
    <s v="VARIABLE"/>
    <s v="DIRECTO"/>
    <x v="7"/>
    <x v="6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4324.176200000002"/>
    <s v="OPEX"/>
    <s v="VARIABLE"/>
    <s v="DIRECTO"/>
    <x v="7"/>
    <x v="0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1040.8386"/>
    <s v="OPEX"/>
    <s v="VARIABLE"/>
    <s v="DIRECTO"/>
    <x v="7"/>
    <x v="7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7962.4243999999999"/>
    <s v="OPEX"/>
    <s v="VARIABLE"/>
    <s v="DIRECTO"/>
    <x v="7"/>
    <x v="8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2935.9811"/>
    <s v="OPEX"/>
    <s v="VARIABLE"/>
    <s v="DIRECTO"/>
    <x v="7"/>
    <x v="2"/>
    <s v="CC1"/>
    <n v="74000"/>
    <n v="0"/>
    <s v="HABILITACIONES Y CERT"/>
    <s v="LABORATORIO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1835.0941"/>
    <s v="OPEX"/>
    <s v="VARIABLE"/>
    <s v="INDIRECTO"/>
    <x v="12"/>
    <x v="1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99.64049999999997"/>
    <s v="OPEX"/>
    <s v="VARIABLE"/>
    <s v="INDIRECTO"/>
    <x v="12"/>
    <x v="3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3.013200000000001"/>
    <s v="OPEX"/>
    <s v="VARIABLE"/>
    <s v="INDIRECTO"/>
    <x v="12"/>
    <x v="4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384.6886"/>
    <s v="OPEX"/>
    <s v="VARIABLE"/>
    <s v="INDIRECTO"/>
    <x v="12"/>
    <x v="5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75.8997"/>
    <s v="OPEX"/>
    <s v="VARIABLE"/>
    <s v="INDIRECTO"/>
    <x v="12"/>
    <x v="6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41556.959699999999"/>
    <s v="OPEX"/>
    <s v="VARIABLE"/>
    <s v="INDIRECTO"/>
    <x v="12"/>
    <x v="0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796.22170000000006"/>
    <s v="OPEX"/>
    <s v="VARIABLE"/>
    <s v="INDIRECTO"/>
    <x v="12"/>
    <x v="7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6091.1028999999999"/>
    <s v="OPEX"/>
    <s v="VARIABLE"/>
    <s v="INDIRECTO"/>
    <x v="12"/>
    <x v="8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245.9695999999999"/>
    <s v="OPEX"/>
    <s v="VARIABLE"/>
    <s v="INDIRECTO"/>
    <x v="12"/>
    <x v="2"/>
    <s v="CC1"/>
    <n v="56608.59"/>
    <n v="0"/>
    <s v="BIEN DE USO "/>
    <s v="TALLER"/>
  </r>
  <r>
    <d v="2026-03-17T00:00:00"/>
    <s v="Picatto, Santiago"/>
    <s v="FA-A 00002-00004699"/>
    <s v="INSUMOS_x000a_Acido sulfúrico "/>
    <n v="42032"/>
    <n v="1"/>
    <s v="UN "/>
    <n v="1648.6992"/>
    <s v="OPEX"/>
    <s v="VARIABLE"/>
    <s v="INDIRECTO"/>
    <x v="1"/>
    <x v="1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59.04809999999998"/>
    <s v="OPEX"/>
    <s v="VARIABLE"/>
    <s v="INDIRECTO"/>
    <x v="1"/>
    <x v="3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.675699999999999"/>
    <s v="OPEX"/>
    <s v="VARIABLE"/>
    <s v="INDIRECTO"/>
    <x v="1"/>
    <x v="4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040.8977"/>
    <s v="OPEX"/>
    <s v="VARIABLE"/>
    <s v="INDIRECTO"/>
    <x v="1"/>
    <x v="5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47.8759"/>
    <s v="OPEX"/>
    <s v="VARIABLE"/>
    <s v="INDIRECTO"/>
    <x v="1"/>
    <x v="6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7335.919800000003"/>
    <s v="OPEX"/>
    <s v="VARIABLE"/>
    <s v="INDIRECTO"/>
    <x v="1"/>
    <x v="0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715.34760000000006"/>
    <s v="OPEX"/>
    <s v="VARIABLE"/>
    <s v="INDIRECTO"/>
    <x v="1"/>
    <x v="7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5472.415"/>
    <s v="OPEX"/>
    <s v="VARIABLE"/>
    <s v="INDIRECTO"/>
    <x v="1"/>
    <x v="8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17.8411000000001"/>
    <s v="OPEX"/>
    <s v="VARIABLE"/>
    <s v="INDIRECTO"/>
    <x v="1"/>
    <x v="2"/>
    <s v="CC1"/>
    <n v="50858.719999999994"/>
    <n v="0"/>
    <s v="CONSUMIBLE"/>
    <s v="LABORATORIO"/>
  </r>
  <r>
    <d v="2026-03-18T00:00:00"/>
    <s v="Tisone Emanuel (W)"/>
    <s v="FA-A 00003-00000932"/>
    <s v="REPOSICION_x000a_100 remitos R, x triplicado del nª 0003-10201 al 10400"/>
    <n v="42000"/>
    <n v="1"/>
    <s v="UN "/>
    <n v="1647.444"/>
    <s v="OPEX"/>
    <s v="VARIABLE"/>
    <s v="INDIRECTO"/>
    <x v="11"/>
    <x v="1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58.7747"/>
    <s v="OPEX"/>
    <s v="VARIABLE"/>
    <s v="INDIRECTO"/>
    <x v="11"/>
    <x v="3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.66"/>
    <s v="OPEX"/>
    <s v="VARIABLE"/>
    <s v="INDIRECTO"/>
    <x v="11"/>
    <x v="4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038.5826000000002"/>
    <s v="OPEX"/>
    <s v="VARIABLE"/>
    <s v="INDIRECTO"/>
    <x v="11"/>
    <x v="5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47.68709999999999"/>
    <s v="OPEX"/>
    <s v="VARIABLE"/>
    <s v="INDIRECTO"/>
    <x v="11"/>
    <x v="6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7307.4951"/>
    <s v="OPEX"/>
    <s v="VARIABLE"/>
    <s v="INDIRECTO"/>
    <x v="11"/>
    <x v="0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714.80290000000002"/>
    <s v="OPEX"/>
    <s v="VARIABLE"/>
    <s v="INDIRECTO"/>
    <x v="11"/>
    <x v="7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5468.2487000000001"/>
    <s v="OPEX"/>
    <s v="VARIABLE"/>
    <s v="INDIRECTO"/>
    <x v="11"/>
    <x v="8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16.3047999999999"/>
    <s v="OPEX"/>
    <s v="VARIABLE"/>
    <s v="INDIRECTO"/>
    <x v="11"/>
    <x v="2"/>
    <s v="CC1"/>
    <n v="50819.999999999993"/>
    <n v="0"/>
    <s v="LIBRERÍA"/>
    <s v="ADMINISTRACION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620.8617999999999"/>
    <s v="OPEX"/>
    <s v="VARIABLE"/>
    <s v="INDIRECTO"/>
    <x v="5"/>
    <x v="1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52.98570000000001"/>
    <s v="OPEX"/>
    <s v="VARIABLE"/>
    <s v="INDIRECTO"/>
    <x v="5"/>
    <x v="3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0.326599999999999"/>
    <s v="OPEX"/>
    <s v="VARIABLE"/>
    <s v="INDIRECTO"/>
    <x v="5"/>
    <x v="4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989.5538999999999"/>
    <s v="OPEX"/>
    <s v="VARIABLE"/>
    <s v="INDIRECTO"/>
    <x v="5"/>
    <x v="5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43.69059999999999"/>
    <s v="OPEX"/>
    <s v="VARIABLE"/>
    <s v="INDIRECTO"/>
    <x v="5"/>
    <x v="6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6705.5245"/>
    <s v="OPEX"/>
    <s v="VARIABLE"/>
    <s v="INDIRECTO"/>
    <x v="5"/>
    <x v="0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703.26930000000004"/>
    <s v="OPEX"/>
    <s v="VARIABLE"/>
    <s v="INDIRECTO"/>
    <x v="5"/>
    <x v="7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5380.0164999999997"/>
    <s v="OPEX"/>
    <s v="VARIABLE"/>
    <s v="INDIRECTO"/>
    <x v="5"/>
    <x v="8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983.771"/>
    <s v="OPEX"/>
    <s v="VARIABLE"/>
    <s v="INDIRECTO"/>
    <x v="5"/>
    <x v="2"/>
    <s v="CC1"/>
    <n v="49999.999999999993"/>
    <n v="0"/>
    <s v="MANTENIMIENTO Y ORDEN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616.7911999999999"/>
    <s v="CAPEX"/>
    <s v="VARIABLE"/>
    <s v="INDIRECTO"/>
    <x v="5"/>
    <x v="1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52.09930000000003"/>
    <s v="CAPEX"/>
    <s v="VARIABLE"/>
    <s v="INDIRECTO"/>
    <x v="5"/>
    <x v="3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0.275600000000001"/>
    <s v="CAPEX"/>
    <s v="VARIABLE"/>
    <s v="INDIRECTO"/>
    <x v="5"/>
    <x v="4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982.0459999999998"/>
    <s v="CAPEX"/>
    <s v="VARIABLE"/>
    <s v="INDIRECTO"/>
    <x v="5"/>
    <x v="5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43.07859999999999"/>
    <s v="CAPEX"/>
    <s v="VARIABLE"/>
    <s v="INDIRECTO"/>
    <x v="5"/>
    <x v="6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6613.342199999999"/>
    <s v="CAPEX"/>
    <s v="VARIABLE"/>
    <s v="INDIRECTO"/>
    <x v="5"/>
    <x v="0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701.50310000000002"/>
    <s v="CAPEX"/>
    <s v="VARIABLE"/>
    <s v="INDIRECTO"/>
    <x v="5"/>
    <x v="7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5366.5051000000003"/>
    <s v="CAPEX"/>
    <s v="VARIABLE"/>
    <s v="INDIRECTO"/>
    <x v="5"/>
    <x v="8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978.789"/>
    <s v="CAPEX"/>
    <s v="VARIABLE"/>
    <s v="INDIRECTO"/>
    <x v="5"/>
    <x v="2"/>
    <s v="CC1"/>
    <n v="49874.429999999993"/>
    <n v="0"/>
    <s v="SISTEMA"/>
    <s v="INTENDENCIA"/>
  </r>
  <r>
    <d v="2026-03-03T00:00:00"/>
    <s v="Strupeni, Federico Lisandro"/>
    <s v="FA-A 00008-00000094"/>
    <s v="SERVICIOS_x000a_Servicio de monitoreo básico _x000a_Administración "/>
    <n v="41218.54"/>
    <n v="1"/>
    <s v="UN "/>
    <n v="1616.7911999999999"/>
    <s v="OPEX"/>
    <s v="VARIABLE"/>
    <s v="INDIRECTO"/>
    <x v="5"/>
    <x v="1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52.09930000000003"/>
    <s v="OPEX"/>
    <s v="VARIABLE"/>
    <s v="INDIRECTO"/>
    <x v="5"/>
    <x v="3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0.275600000000001"/>
    <s v="OPEX"/>
    <s v="VARIABLE"/>
    <s v="INDIRECTO"/>
    <x v="5"/>
    <x v="4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982.0459999999998"/>
    <s v="OPEX"/>
    <s v="VARIABLE"/>
    <s v="INDIRECTO"/>
    <x v="5"/>
    <x v="5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43.07859999999999"/>
    <s v="OPEX"/>
    <s v="VARIABLE"/>
    <s v="INDIRECTO"/>
    <x v="5"/>
    <x v="6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6613.342199999999"/>
    <s v="OPEX"/>
    <s v="VARIABLE"/>
    <s v="INDIRECTO"/>
    <x v="5"/>
    <x v="0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701.50310000000002"/>
    <s v="OPEX"/>
    <s v="VARIABLE"/>
    <s v="INDIRECTO"/>
    <x v="5"/>
    <x v="7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5366.5051000000003"/>
    <s v="OPEX"/>
    <s v="VARIABLE"/>
    <s v="INDIRECTO"/>
    <x v="5"/>
    <x v="8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1978.789"/>
    <s v="OPEX"/>
    <s v="VARIABLE"/>
    <s v="INDIRECTO"/>
    <x v="5"/>
    <x v="2"/>
    <s v="CC1"/>
    <n v="49874.429999999993"/>
    <n v="0"/>
    <s v="SISTEMA"/>
    <s v="ADMINISTRACION"/>
  </r>
  <r>
    <d v="2026-03-16T00:00:00"/>
    <s v="Oxitodo S. A."/>
    <s v="FA-A 00010-00186685"/>
    <s v="MANTENIMIENTO PREVENTIVO_x000a_Electrodos "/>
    <n v="39074.68"/>
    <n v="1"/>
    <s v="UN "/>
    <n v="1532.6985999999999"/>
    <s v="OPEX"/>
    <s v="VARIABLE"/>
    <s v="INDIRECTO"/>
    <x v="11"/>
    <x v="1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33.78590000000003"/>
    <s v="OPEX"/>
    <s v="VARIABLE"/>
    <s v="INDIRECTO"/>
    <x v="11"/>
    <x v="3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9.221"/>
    <s v="OPEX"/>
    <s v="VARIABLE"/>
    <s v="INDIRECTO"/>
    <x v="11"/>
    <x v="4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826.9436999999998"/>
    <s v="OPEX"/>
    <s v="VARIABLE"/>
    <s v="INDIRECTO"/>
    <x v="11"/>
    <x v="5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30.43559999999999"/>
    <s v="OPEX"/>
    <s v="VARIABLE"/>
    <s v="INDIRECTO"/>
    <x v="11"/>
    <x v="6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4709.008199999997"/>
    <s v="OPEX"/>
    <s v="VARIABLE"/>
    <s v="INDIRECTO"/>
    <x v="11"/>
    <x v="0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665.01649999999995"/>
    <s v="OPEX"/>
    <s v="VARIABLE"/>
    <s v="INDIRECTO"/>
    <x v="11"/>
    <x v="7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5087.3823000000002"/>
    <s v="OPEX"/>
    <s v="VARIABLE"/>
    <s v="INDIRECTO"/>
    <x v="11"/>
    <x v="8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875.8680999999999"/>
    <s v="OPEX"/>
    <s v="VARIABLE"/>
    <s v="INDIRECTO"/>
    <x v="11"/>
    <x v="2"/>
    <s v="CC1"/>
    <n v="47280.360000000008"/>
    <n v="0"/>
    <s v="CONSUMIBLE"/>
    <s v="TALLER"/>
  </r>
  <r>
    <d v="2026-03-18T00:00:00"/>
    <s v="Mercado Pago"/>
    <s v="OCOM/2026/0240"/>
    <s v="INSUMOS_x000a_Frascos para laboratorio"/>
    <n v="40000"/>
    <n v="1"/>
    <s v="UN "/>
    <n v="1296.6895"/>
    <s v="OPEX"/>
    <s v="VARIABLE"/>
    <s v="INDIRECTO"/>
    <x v="1"/>
    <x v="1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82.3886"/>
    <s v="OPEX"/>
    <s v="VARIABLE"/>
    <s v="INDIRECTO"/>
    <x v="1"/>
    <x v="3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6.261299999999999"/>
    <s v="OPEX"/>
    <s v="VARIABLE"/>
    <s v="INDIRECTO"/>
    <x v="1"/>
    <x v="4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391.6430999999998"/>
    <s v="OPEX"/>
    <s v="VARIABLE"/>
    <s v="INDIRECTO"/>
    <x v="1"/>
    <x v="5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94.95249999999999"/>
    <s v="OPEX"/>
    <s v="VARIABLE"/>
    <s v="INDIRECTO"/>
    <x v="1"/>
    <x v="6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9364.419600000001"/>
    <s v="OPEX"/>
    <s v="VARIABLE"/>
    <s v="INDIRECTO"/>
    <x v="1"/>
    <x v="0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562.6155"/>
    <s v="OPEX"/>
    <s v="VARIABLE"/>
    <s v="INDIRECTO"/>
    <x v="1"/>
    <x v="7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4304.0132000000003"/>
    <s v="OPEX"/>
    <s v="VARIABLE"/>
    <s v="INDIRECTO"/>
    <x v="1"/>
    <x v="8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587.0168000000001"/>
    <s v="OPEX"/>
    <s v="VARIABLE"/>
    <s v="INDIRECTO"/>
    <x v="1"/>
    <x v="2"/>
    <s v="CC1"/>
    <n v="40000"/>
    <n v="0"/>
    <s v="CONSUMIBLE"/>
    <s v="LABORATORIO"/>
  </r>
  <r>
    <d v="2026-03-30T00:00:00"/>
    <s v="SALINERA JAISAL S. A."/>
    <s v="prod3"/>
    <s v=" CLORURO DE SODIO (SAL)"/>
    <n v="114.95"/>
    <n v="300"/>
    <s v="KG"/>
    <n v="34485"/>
    <s v="OPEX"/>
    <s v="VARIABLE"/>
    <s v="DIRECTO"/>
    <x v="1"/>
    <x v="1"/>
    <s v="CC6"/>
    <n v="34485"/>
    <n v="0"/>
    <s v=" CLORURO DE SODIO (SAL)"/>
    <s v="BACHAS"/>
  </r>
  <r>
    <d v="2026-03-30T00:00:00"/>
    <s v="IMPUESTOS"/>
    <s v="imp3"/>
    <s v="IMPUESTOS"/>
    <n v="32811.49"/>
    <n v="1"/>
    <s v="UN "/>
    <n v="1063.6578"/>
    <s v="OPEX"/>
    <s v="VARIABLE"/>
    <s v="INDIRECTO"/>
    <x v="7"/>
    <x v="1"/>
    <s v="CC1"/>
    <n v="32811.49"/>
    <n v="0"/>
    <s v="IB"/>
    <s v="BACHAS"/>
  </r>
  <r>
    <d v="2026-03-30T00:00:00"/>
    <s v="IMPUESTOS"/>
    <s v="imp3"/>
    <s v="IMPUESTOS"/>
    <n v="32811.49"/>
    <n v="1"/>
    <s v="UN "/>
    <n v="231.63980000000001"/>
    <s v="OPEX"/>
    <s v="VARIABLE"/>
    <s v="INDIRECTO"/>
    <x v="7"/>
    <x v="3"/>
    <s v="CC1"/>
    <n v="32811.49"/>
    <n v="0"/>
    <s v="IB"/>
    <s v="CEREAL &amp; POLVILLO"/>
  </r>
  <r>
    <d v="2026-03-30T00:00:00"/>
    <s v="IMPUESTOS"/>
    <s v="imp3"/>
    <s v="IMPUESTOS"/>
    <n v="32811.49"/>
    <n v="1"/>
    <s v="UN "/>
    <n v="13.338900000000001"/>
    <s v="OPEX"/>
    <s v="VARIABLE"/>
    <s v="INDIRECTO"/>
    <x v="7"/>
    <x v="4"/>
    <s v="CC1"/>
    <n v="32811.49"/>
    <n v="0"/>
    <s v="IB"/>
    <s v="COMPOST &amp; FERTILIZANTES"/>
  </r>
  <r>
    <d v="2026-03-30T00:00:00"/>
    <s v="IMPUESTOS"/>
    <s v="imp3"/>
    <s v="IMPUESTOS"/>
    <n v="32811.49"/>
    <n v="1"/>
    <s v="UN "/>
    <n v="1961.8344"/>
    <s v="OPEX"/>
    <s v="VARIABLE"/>
    <s v="INDIRECTO"/>
    <x v="7"/>
    <x v="5"/>
    <s v="CC1"/>
    <n v="32811.49"/>
    <n v="0"/>
    <s v="IB"/>
    <s v="DISP. FINAL RESIDUOS LÍQUIDOS"/>
  </r>
  <r>
    <d v="2026-03-30T00:00:00"/>
    <s v="IMPUESTOS"/>
    <s v="imp3"/>
    <s v="IMPUESTOS"/>
    <n v="32811.49"/>
    <n v="1"/>
    <s v="UN "/>
    <n v="159.917"/>
    <s v="OPEX"/>
    <s v="VARIABLE"/>
    <s v="INDIRECTO"/>
    <x v="7"/>
    <x v="6"/>
    <s v="CC1"/>
    <n v="32811.49"/>
    <n v="0"/>
    <s v="IB"/>
    <s v="DISP. FINAL RESIDUOS SÓLIDOS"/>
  </r>
  <r>
    <d v="2026-03-30T00:00:00"/>
    <s v="IMPUESTOS"/>
    <s v="imp3"/>
    <s v="IMPUESTOS"/>
    <n v="32811.49"/>
    <n v="1"/>
    <s v="UN "/>
    <n v="24087.258999999998"/>
    <s v="OPEX"/>
    <s v="VARIABLE"/>
    <s v="INDIRECTO"/>
    <x v="7"/>
    <x v="0"/>
    <s v="CC1"/>
    <n v="32811.49"/>
    <n v="0"/>
    <s v="IB"/>
    <s v="EXPORTACION"/>
  </r>
  <r>
    <d v="2026-03-30T00:00:00"/>
    <s v="IMPUESTOS"/>
    <s v="imp3"/>
    <s v="IMPUESTOS"/>
    <n v="32811.49"/>
    <n v="1"/>
    <s v="UN "/>
    <n v="461.50630000000001"/>
    <s v="OPEX"/>
    <s v="VARIABLE"/>
    <s v="INDIRECTO"/>
    <x v="7"/>
    <x v="7"/>
    <s v="CC1"/>
    <n v="32811.49"/>
    <n v="0"/>
    <s v="IB"/>
    <s v="NFU"/>
  </r>
  <r>
    <d v="2026-03-30T00:00:00"/>
    <s v="IMPUESTOS"/>
    <s v="imp3"/>
    <s v="IMPUESTOS"/>
    <n v="32811.49"/>
    <n v="1"/>
    <s v="UN "/>
    <n v="3530.5270999999998"/>
    <s v="OPEX"/>
    <s v="VARIABLE"/>
    <s v="INDIRECTO"/>
    <x v="7"/>
    <x v="8"/>
    <s v="CC1"/>
    <n v="32811.49"/>
    <n v="0"/>
    <s v="IB"/>
    <s v="PILETAS"/>
  </r>
  <r>
    <d v="2026-03-30T00:00:00"/>
    <s v="IMPUESTOS"/>
    <s v="imp3"/>
    <s v="IMPUESTOS"/>
    <n v="32811.49"/>
    <n v="1"/>
    <s v="UN "/>
    <n v="1301.8096"/>
    <s v="OPEX"/>
    <s v="VARIABLE"/>
    <s v="INDIRECTO"/>
    <x v="7"/>
    <x v="2"/>
    <s v="CC1"/>
    <n v="32811.49"/>
    <n v="0"/>
    <s v="IB"/>
    <s v="REACTORES"/>
  </r>
  <r>
    <d v="2026-03-16T00:00:00"/>
    <s v="Mastrangelo Productos Electricos Sa"/>
    <s v="FA-A 00017-00051360"/>
    <s v="REPOSICION_x000a_Jabalina cobre 5/8 3mts c7tomacable "/>
    <n v="24961.66"/>
    <n v="1"/>
    <s v="UN "/>
    <n v="30203.61"/>
    <s v="OPEX"/>
    <s v="VARIABLE"/>
    <s v="INDIRECTO"/>
    <x v="11"/>
    <x v="7"/>
    <s v="CC7"/>
    <n v="30203.61"/>
    <n v="0"/>
    <m/>
    <s v="NFU"/>
  </r>
  <r>
    <d v="2026-03-03T00:00:00"/>
    <s v="Acosta, Roberto Maximiliano"/>
    <s v="FA-C 00001-00000689"/>
    <s v="CONSUMIBLE_x000a_PRODUCTO_x000a_Bolsas de residuo 15 u 45x60 y 15 u de 60x90"/>
    <n v="27000"/>
    <n v="1"/>
    <s v="UN "/>
    <n v="875.2654"/>
    <s v="OPEX"/>
    <s v="VARIABLE"/>
    <s v="INDIRECTO"/>
    <x v="14"/>
    <x v="1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0.6123"/>
    <s v="OPEX"/>
    <s v="VARIABLE"/>
    <s v="INDIRECTO"/>
    <x v="14"/>
    <x v="3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.9764"/>
    <s v="OPEX"/>
    <s v="VARIABLE"/>
    <s v="INDIRECTO"/>
    <x v="14"/>
    <x v="4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614.3590999999999"/>
    <s v="OPEX"/>
    <s v="VARIABLE"/>
    <s v="INDIRECTO"/>
    <x v="14"/>
    <x v="5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31.59289999999999"/>
    <s v="OPEX"/>
    <s v="VARIABLE"/>
    <s v="INDIRECTO"/>
    <x v="14"/>
    <x v="6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820.983199999999"/>
    <s v="OPEX"/>
    <s v="VARIABLE"/>
    <s v="INDIRECTO"/>
    <x v="14"/>
    <x v="0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379.7654"/>
    <s v="OPEX"/>
    <s v="VARIABLE"/>
    <s v="INDIRECTO"/>
    <x v="14"/>
    <x v="7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2905.2089000000001"/>
    <s v="OPEX"/>
    <s v="VARIABLE"/>
    <s v="INDIRECTO"/>
    <x v="14"/>
    <x v="8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71.2363"/>
    <s v="OPEX"/>
    <s v="VARIABLE"/>
    <s v="INDIRECTO"/>
    <x v="14"/>
    <x v="2"/>
    <s v="CC1"/>
    <n v="26999.999999999996"/>
    <n v="0"/>
    <s v="CONSUMIBLE"/>
    <s v="INTENDENCIA"/>
  </r>
  <r>
    <d v="2026-03-31T00:00:00"/>
    <s v="Gomeria Donatti S. R. L."/>
    <s v="FA-A 00003-00025186"/>
    <s v="REPARACIONES_x000a_parche camión ac482si"/>
    <n v="18181.82"/>
    <n v="1"/>
    <s v="UN "/>
    <n v="713.17920000000004"/>
    <s v="OPEX"/>
    <s v="VARIABLE"/>
    <s v="DIRECTO"/>
    <x v="9"/>
    <x v="1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55.31370000000001"/>
    <s v="OPEX"/>
    <s v="VARIABLE"/>
    <s v="DIRECTO"/>
    <x v="9"/>
    <x v="3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.9436999999999998"/>
    <s v="OPEX"/>
    <s v="VARIABLE"/>
    <s v="DIRECTO"/>
    <x v="9"/>
    <x v="4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315.4037000000001"/>
    <s v="OPEX"/>
    <s v="VARIABLE"/>
    <s v="DIRECTO"/>
    <x v="9"/>
    <x v="5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07.2239"/>
    <s v="OPEX"/>
    <s v="VARIABLE"/>
    <s v="DIRECTO"/>
    <x v="9"/>
    <x v="6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6150.4308"/>
    <s v="OPEX"/>
    <s v="VARIABLE"/>
    <s v="DIRECTO"/>
    <x v="9"/>
    <x v="0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309.43849999999998"/>
    <s v="OPEX"/>
    <s v="VARIABLE"/>
    <s v="DIRECTO"/>
    <x v="9"/>
    <x v="7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2367.2071999999998"/>
    <s v="OPEX"/>
    <s v="VARIABLE"/>
    <s v="DIRECTO"/>
    <x v="9"/>
    <x v="8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72.85919999999999"/>
    <s v="OPEX"/>
    <s v="VARIABLE"/>
    <s v="DIRECTO"/>
    <x v="9"/>
    <x v="2"/>
    <s v="CC1"/>
    <n v="21999.999999999996"/>
    <n v="0"/>
    <s v="BIEN DE USO"/>
    <s v="TALLER"/>
  </r>
  <r>
    <d v="2026-03-19T00:00:00"/>
    <s v="Expreso Brio S R L"/>
    <s v="FA-A 00018-00300212"/>
    <s v="SERVICIOS_x000a_Logística de soga de tensil "/>
    <n v="18054.2"/>
    <n v="1"/>
    <s v="UN "/>
    <n v="21845.58"/>
    <s v="OPEX"/>
    <s v="VARIABLE"/>
    <s v="INDIRECTO"/>
    <x v="5"/>
    <x v="0"/>
    <s v="CC11"/>
    <n v="21845.58"/>
    <n v="0"/>
    <s v="LOGISTICA"/>
    <s v="EXPORTACION"/>
  </r>
  <r>
    <d v="2026-03-03T00:00:00"/>
    <s v="Acosta, Roberto Maximiliano"/>
    <s v="FA-C 00001-00000690"/>
    <s v="CONSUMIBLE_x000a_PRODUCTO_x000a_Palo de secador de 1,5mts  x 10 u"/>
    <n v="18000"/>
    <n v="1"/>
    <s v="UN "/>
    <n v="583.51030000000003"/>
    <s v="OPEX"/>
    <s v="VARIABLE"/>
    <s v="INDIRECTO"/>
    <x v="14"/>
    <x v="1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27.0749"/>
    <s v="OPEX"/>
    <s v="VARIABLE"/>
    <s v="INDIRECTO"/>
    <x v="14"/>
    <x v="3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.3175999999999997"/>
    <s v="OPEX"/>
    <s v="VARIABLE"/>
    <s v="INDIRECTO"/>
    <x v="14"/>
    <x v="4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076.2393999999999"/>
    <s v="OPEX"/>
    <s v="VARIABLE"/>
    <s v="INDIRECTO"/>
    <x v="14"/>
    <x v="5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87.7286"/>
    <s v="OPEX"/>
    <s v="VARIABLE"/>
    <s v="INDIRECTO"/>
    <x v="14"/>
    <x v="6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3213.988799999999"/>
    <s v="OPEX"/>
    <s v="VARIABLE"/>
    <s v="INDIRECTO"/>
    <x v="14"/>
    <x v="0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253.17699999999999"/>
    <s v="OPEX"/>
    <s v="VARIABLE"/>
    <s v="INDIRECTO"/>
    <x v="14"/>
    <x v="7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936.8059000000001"/>
    <s v="OPEX"/>
    <s v="VARIABLE"/>
    <s v="INDIRECTO"/>
    <x v="14"/>
    <x v="8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14.1576"/>
    <s v="OPEX"/>
    <s v="VARIABLE"/>
    <s v="INDIRECTO"/>
    <x v="14"/>
    <x v="2"/>
    <s v="CC1"/>
    <n v="18000"/>
    <n v="0"/>
    <s v="CONSUMIBLE"/>
    <s v="INTENDENCIA"/>
  </r>
  <r>
    <d v="2026-03-30T00:00:00"/>
    <s v="Bunge Argentina S A"/>
    <s v="FA-A 02619-00306776"/>
    <s v="MATERIA PRIMA_x000a_RESIDUO SUCATA GR "/>
    <n v="0.1"/>
    <n v="147110"/>
    <s v="UN "/>
    <n v="17947.419999999998"/>
    <s v="OPEX"/>
    <s v="VARIABLE"/>
    <s v="DIRECTO"/>
    <x v="0"/>
    <x v="6"/>
    <s v="CC2"/>
    <n v="17947.419999999998"/>
    <n v="0"/>
    <s v="MATERIA PRIMA"/>
    <s v="DISP. FINAL RESIDUOS SÓLIDOS"/>
  </r>
  <r>
    <d v="2026-03-30T00:00:00"/>
    <s v="Bunge Argentina S A"/>
    <s v="FA-A 02619-00306777"/>
    <s v="MATERIA PRIMA_x000a_RESIDUO SUCATA GR "/>
    <n v="0.1"/>
    <n v="104760"/>
    <s v="UN "/>
    <n v="12780.72"/>
    <s v="OPEX"/>
    <s v="VARIABLE"/>
    <s v="DIRECTO"/>
    <x v="0"/>
    <x v="6"/>
    <s v="CC2"/>
    <n v="12780.72"/>
    <n v="0"/>
    <s v="MATERIA PRIMA"/>
    <s v="DISP. FINAL RESIDUOS SÓLIDOS"/>
  </r>
  <r>
    <d v="2026-03-10T00:00:00"/>
    <s v="Tio Tom Sociedad Anonima"/>
    <s v="FA-A 00040-00192327"/>
    <s v="CONSUMIBLE_x000a_Pedido de librería "/>
    <n v="2932.22"/>
    <n v="1"/>
    <s v="UN "/>
    <n v="115.01600000000001"/>
    <s v="OPEX"/>
    <s v="VARIABLE"/>
    <s v="INDIRECTO"/>
    <x v="14"/>
    <x v="1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5.047799999999999"/>
    <s v="OPEX"/>
    <s v="VARIABLE"/>
    <s v="INDIRECTO"/>
    <x v="14"/>
    <x v="3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.4423999999999999"/>
    <s v="OPEX"/>
    <s v="VARIABLE"/>
    <s v="INDIRECTO"/>
    <x v="14"/>
    <x v="4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12.13810000000001"/>
    <s v="OPEX"/>
    <s v="VARIABLE"/>
    <s v="INDIRECTO"/>
    <x v="14"/>
    <x v="5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7.292200000000001"/>
    <s v="OPEX"/>
    <s v="VARIABLE"/>
    <s v="INDIRECTO"/>
    <x v="14"/>
    <x v="6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604.6167"/>
    <s v="OPEX"/>
    <s v="VARIABLE"/>
    <s v="INDIRECTO"/>
    <x v="14"/>
    <x v="0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49.9039"/>
    <s v="OPEX"/>
    <s v="VARIABLE"/>
    <s v="INDIRECTO"/>
    <x v="14"/>
    <x v="7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381.76490000000001"/>
    <s v="OPEX"/>
    <s v="VARIABLE"/>
    <s v="INDIRECTO"/>
    <x v="14"/>
    <x v="8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40.768"/>
    <s v="OPEX"/>
    <s v="VARIABLE"/>
    <s v="INDIRECTO"/>
    <x v="14"/>
    <x v="2"/>
    <s v="CC1"/>
    <n v="3547.9900000000002"/>
    <n v="0"/>
    <s v="CONSUMIBLE"/>
    <s v="ADMINISTR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6-03-30T00:00:00"/>
    <s v="WORMS 2"/>
    <s v="prod17"/>
    <n v="-2081068633.3499999"/>
    <s v="AFE (S)"/>
    <n v="1541.07"/>
    <n v="945"/>
    <s v="TN"/>
    <s v="MATERIA PRIMA"/>
    <x v="0"/>
    <s v="VARIABLE"/>
    <s v="DIRECTO"/>
    <n v="0"/>
    <s v="CC11"/>
    <s v="gastos_produccion"/>
    <n v="1"/>
    <s v="EXPORTACION"/>
    <n v="1"/>
    <n v="-2081068633.3499999"/>
    <n v="1541.07"/>
    <s v="APERTURADO POR EMPRESA"/>
    <s v="EXPORTACION"/>
    <s v="CC11EXPORTACION"/>
    <n v="1"/>
    <n v="2081068633.3499999"/>
    <n v="5"/>
    <n v="8"/>
    <x v="0"/>
    <s v="M.PRIMAS"/>
    <n v="2081068633.3499999"/>
    <n v="0"/>
  </r>
  <r>
    <d v="2026-03-30T00:00:00"/>
    <s v="WORMS 2"/>
    <s v="prod15"/>
    <n v="-128496823.2"/>
    <s v="AFE (G)"/>
    <n v="97.74"/>
    <n v="920"/>
    <s v="TN"/>
    <s v="MATERIA PRIMA"/>
    <x v="0"/>
    <s v="VARIABLE"/>
    <s v="DIRECTO"/>
    <n v="0"/>
    <s v="CC11"/>
    <s v="gastos_produccion"/>
    <n v="1"/>
    <s v="EXPORTACION"/>
    <n v="1"/>
    <n v="-128496823.2"/>
    <n v="97.74"/>
    <s v="APERTURADO POR EMPRESA"/>
    <s v="EXPORTACION"/>
    <s v="CC11EXPORTACION"/>
    <n v="1"/>
    <n v="128496823.2"/>
    <n v="5"/>
    <n v="8"/>
    <x v="0"/>
    <s v="M.PRIMAS"/>
    <n v="128496823.2"/>
    <n v="0"/>
  </r>
  <r>
    <d v="2026-03-30T00:00:00"/>
    <s v="WORMS 2"/>
    <s v="prod23"/>
    <n v="-89426820"/>
    <s v="AG- C"/>
    <n v="83.44"/>
    <n v="750"/>
    <s v="TN"/>
    <s v="MATERIA PRIMA"/>
    <x v="0"/>
    <s v="VARIABLE"/>
    <s v="DIRECTO"/>
    <n v="0"/>
    <s v="CC11"/>
    <s v="gastos_produccion"/>
    <n v="1"/>
    <s v="EXPORTACION"/>
    <n v="1"/>
    <n v="-89426820"/>
    <n v="83.44"/>
    <s v="APERTURADO POR EMPRESA"/>
    <s v="EXPORTACION"/>
    <s v="CC11EXPORTACION"/>
    <n v="1"/>
    <n v="89426820"/>
    <n v="5"/>
    <n v="8"/>
    <x v="0"/>
    <s v="M.PRIMAS"/>
    <n v="89426820"/>
    <n v="0"/>
  </r>
  <r>
    <d v="2026-03-30T00:00:00"/>
    <s v="EDUARDO SEMINARA -  DENIS LUQUE"/>
    <s v="prod13"/>
    <n v="-87306126.840000004"/>
    <s v="_x000a_GLICERINA CRUDA "/>
    <n v="169.71100000000001"/>
    <n v="360"/>
    <s v="TN"/>
    <s v="INSUMOS"/>
    <x v="0"/>
    <s v="VARIABLE"/>
    <s v="DIRECTO"/>
    <n v="0"/>
    <s v="CC5"/>
    <s v="gastos_produccion"/>
    <n v="1"/>
    <s v="REACTORES"/>
    <n v="1"/>
    <n v="-87306126.840000004"/>
    <n v="169.71100000000001"/>
    <s v="APERTURADO POR EMPRESA"/>
    <s v="REACTORES"/>
    <s v="CC5REACTORES"/>
    <n v="1"/>
    <n v="87306126.840000004"/>
    <n v="8"/>
    <n v="5"/>
    <x v="1"/>
    <s v="INSUMOS"/>
    <n v="87306126.840000004"/>
    <n v="0"/>
  </r>
  <r>
    <d v="2026-03-30T00:00:00"/>
    <s v="WORMS 2"/>
    <s v="prod29"/>
    <n v="-80532152.400000006"/>
    <s v="ARE- B"/>
    <n v="67.09"/>
    <n v="840"/>
    <s v="TN"/>
    <s v="MATERIA PRIMA"/>
    <x v="0"/>
    <s v="VARIABLE"/>
    <s v="DIRECTO"/>
    <n v="0"/>
    <s v="CC11"/>
    <s v="gastos_produccion"/>
    <n v="1"/>
    <s v="EXPORTACION"/>
    <n v="1"/>
    <n v="-80532152.400000006"/>
    <n v="67.09"/>
    <s v="APERTURADO POR EMPRESA"/>
    <s v="EXPORTACION"/>
    <s v="CC11EXPORTACION"/>
    <n v="1"/>
    <n v="80532152.400000006"/>
    <n v="5"/>
    <n v="8"/>
    <x v="0"/>
    <s v="M.PRIMAS"/>
    <n v="80532152.400000006"/>
    <n v="0"/>
  </r>
  <r>
    <d v="2026-03-30T00:00:00"/>
    <s v="WORMS 1"/>
    <s v="prod26"/>
    <n v="-79981130"/>
    <s v="AG-D"/>
    <n v="111.94"/>
    <n v="500"/>
    <s v="TN"/>
    <s v="MATERIA PRIMA"/>
    <x v="0"/>
    <s v="VARIABLE"/>
    <s v="DIRECTO"/>
    <n v="0"/>
    <s v="CC6"/>
    <s v="gastos_produccion"/>
    <n v="1"/>
    <s v="BACHAS"/>
    <n v="1"/>
    <n v="-79981130"/>
    <n v="111.94"/>
    <s v="APERTURADO POR EMPRESA"/>
    <s v="BACHAS"/>
    <s v="CC6BACHAS"/>
    <n v="1"/>
    <n v="79981130"/>
    <n v="1"/>
    <n v="8"/>
    <x v="2"/>
    <s v="M.PRIMAS"/>
    <n v="79981130"/>
    <n v="0"/>
  </r>
  <r>
    <d v="2026-03-19T00:00:00"/>
    <s v="Construcciones Industriales Y Portuarias S.A."/>
    <s v="FA-A 00003-00001298"/>
    <n v="-54208000"/>
    <s v="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  <n v="54208000"/>
    <n v="0"/>
  </r>
  <r>
    <d v="2026-03-12T00:00:00"/>
    <s v="Construcciones Industriales Y Portuarias S.A."/>
    <s v="FA-A 00003-00001295"/>
    <n v="-50700270.310000002"/>
    <s v="INVERSION_x000a_Planta de efluentes Actualizacion"/>
    <n v="1"/>
    <n v="41901049.840000004"/>
    <s v="UN "/>
    <s v="INVERSION"/>
    <x v="1"/>
    <s v="VARIABLE"/>
    <s v="INDIRECTO"/>
    <n v="0"/>
    <s v="CC3"/>
    <s v="gastos_produccion"/>
    <n v="1"/>
    <s v="DISPOSICIÓN FINAL RESIDUOS LIQUIDOS"/>
    <n v="1"/>
    <n v="-50700270.310000002"/>
    <n v="1"/>
    <s v="APERTURADO POR EMPRESA"/>
    <s v="DISPOSICIÓN FINAL RESIDUOS LIQUIDOS"/>
    <s v="CC3DISPOSICIÓN FINAL RESIDUOS LIQUIDOS"/>
    <n v="1"/>
    <n v="50700270.310000002"/>
    <n v="3"/>
    <s v="CAPEX"/>
    <x v="3"/>
    <s v="INVERSION"/>
    <n v="50700270.310000002"/>
    <n v="0"/>
  </r>
  <r>
    <d v="2026-03-30T00:00:00"/>
    <s v="WORMS 2"/>
    <s v="prod19"/>
    <n v="-47687159"/>
    <s v="AG- A"/>
    <n v="39.26"/>
    <n v="850"/>
    <s v="TN"/>
    <s v="MATERIA PRIMA"/>
    <x v="0"/>
    <s v="VARIABLE"/>
    <s v="DIRECTO"/>
    <n v="0"/>
    <s v="CC11"/>
    <s v="gastos_produccion"/>
    <n v="1"/>
    <s v="EXPORTACION"/>
    <n v="1"/>
    <n v="-47687159"/>
    <n v="39.26"/>
    <s v="APERTURADO POR EMPRESA"/>
    <s v="EXPORTACION"/>
    <s v="CC11EXPORTACION"/>
    <n v="1"/>
    <n v="47687159"/>
    <n v="5"/>
    <n v="8"/>
    <x v="0"/>
    <s v="M.PRIMAS"/>
    <n v="47687159"/>
    <n v="0"/>
  </r>
  <r>
    <d v="2026-03-30T00:00:00"/>
    <s v="WORMS 1"/>
    <s v="prod25"/>
    <n v="-45305016"/>
    <s v="AG- C"/>
    <n v="42.271999999999998"/>
    <n v="750"/>
    <s v="TN"/>
    <s v="MATERIA PRIMA"/>
    <x v="0"/>
    <s v="VARIABLE"/>
    <s v="DIRECTO"/>
    <n v="0"/>
    <s v="CC5"/>
    <s v="gastos_produccion"/>
    <n v="1"/>
    <s v="REACTORES"/>
    <n v="1"/>
    <n v="-45305016"/>
    <n v="42.271999999999998"/>
    <s v="APERTURADO POR EMPRESA"/>
    <s v="REACTORES"/>
    <s v="CC5REACTORES"/>
    <n v="1"/>
    <n v="45305016"/>
    <n v="8"/>
    <n v="8"/>
    <x v="1"/>
    <s v="M.PRIMAS"/>
    <n v="45305016"/>
    <n v="0"/>
  </r>
  <r>
    <d v="2026-03-30T00:00:00"/>
    <s v="LOGISTICA EXPORTACION "/>
    <s v="FA-C 2-2026-3"/>
    <n v="-41270898.375"/>
    <s v="FOB"/>
    <n v="1038.915"/>
    <n v="39725"/>
    <s v="TN"/>
    <s v="LOGISTICA"/>
    <x v="0"/>
    <s v="VARIABLE"/>
    <s v="DIRECTO"/>
    <n v="0"/>
    <s v="CC11"/>
    <s v="gastos_produccion"/>
    <n v="1"/>
    <s v="EXPORTACION"/>
    <n v="1"/>
    <n v="-41270898.375"/>
    <n v="1038.915"/>
    <s v="APERTURADO POR EMPRESA"/>
    <s v="EXPORTACION"/>
    <s v="CC11EXPORTACION"/>
    <n v="1"/>
    <n v="41270898.375"/>
    <n v="5"/>
    <n v="7"/>
    <x v="0"/>
    <s v="LOGISTICA"/>
    <n v="63902892.274999999"/>
    <n v="-22631993.899999999"/>
  </r>
  <r>
    <d v="2026-03-04T00:00:00"/>
    <s v="Nation Limited S.A."/>
    <s v="FA-A 00001-00000285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04T00:00:00"/>
    <s v="Nation Limited S.A."/>
    <s v="FA-A 00001-00000284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DISPOSICION FINAL DE R. SOLIDOS"/>
    <s v="CC18DISPOSICION FINAL DE R. SOLIDOS"/>
    <n v="0.37"/>
    <n v="13497175.978594001"/>
    <n v="4"/>
    <n v="10"/>
    <x v="4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EXPORTACION"/>
    <s v="CC18EXPORTACION"/>
    <n v="0.2"/>
    <n v="7295770.7992400005"/>
    <n v="5"/>
    <n v="10"/>
    <x v="0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NFU"/>
    <s v="CC18NFU"/>
    <n v="0.12"/>
    <n v="4377462.4795439998"/>
    <n v="6"/>
    <n v="10"/>
    <x v="5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PILETAS"/>
    <s v="CC18PILETAS"/>
    <n v="0.17"/>
    <n v="6201405.1793540008"/>
    <n v="7"/>
    <n v="10"/>
    <x v="6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REACTORES"/>
    <s v="CC18REACTORES"/>
    <n v="0.14000000000000001"/>
    <n v="5107039.5594680011"/>
    <n v="8"/>
    <n v="10"/>
    <x v="1"/>
    <s v="PERSONAL"/>
    <n v="36478853.996200003"/>
    <n v="0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BACHAS"/>
    <s v="CC16BACHAS"/>
    <n v="7.7777777777777779E-2"/>
    <n v="2650269.2076233332"/>
    <n v="1"/>
    <n v="10"/>
    <x v="2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EREAL Y POLVILLO"/>
    <s v="CC16CEREAL Y POLVILLO"/>
    <n v="7.7777777777777779E-2"/>
    <n v="2650269.2076233332"/>
    <n v="2"/>
    <n v="10"/>
    <x v="7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OMPOST Y FERTILIZANTES"/>
    <s v="CC16COMPOST Y FERTILIZANTES"/>
    <n v="7.7777777777777779E-2"/>
    <n v="2650269.2076233332"/>
    <n v="10"/>
    <n v="10"/>
    <x v="8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LIQUIDOS"/>
    <s v="CC16DISPOSICION FINAL DE R. LIQUIDOS"/>
    <n v="7.7777777777777779E-2"/>
    <n v="2650269.2076233332"/>
    <n v="3"/>
    <n v="10"/>
    <x v="3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SOLIDOS"/>
    <s v="CC16DISPOSICION FINAL DE R. SOLIDOS"/>
    <n v="7.7777777777777779E-2"/>
    <n v="2650269.2076233332"/>
    <n v="4"/>
    <n v="10"/>
    <x v="4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EXPORTACION"/>
    <s v="CC16EXPORTACION"/>
    <n v="7.7777777777777779E-2"/>
    <n v="2650269.2076233332"/>
    <n v="5"/>
    <n v="10"/>
    <x v="0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NFU"/>
    <s v="CC16NFU"/>
    <n v="7.7777777777777779E-2"/>
    <n v="2650269.2076233332"/>
    <n v="6"/>
    <n v="10"/>
    <x v="5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PILETAS"/>
    <s v="CC16PILETAS"/>
    <n v="7.7777777777777779E-2"/>
    <n v="2650269.2076233332"/>
    <n v="7"/>
    <n v="10"/>
    <x v="6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REACTORES"/>
    <s v="CC16REACTORES"/>
    <n v="7.7777777777777779E-2"/>
    <n v="2650269.2076233332"/>
    <n v="8"/>
    <n v="10"/>
    <x v="1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TIERRAS FILTRANTES"/>
    <s v="CC16TIERRAS FILTRANTES"/>
    <n v="0"/>
    <n v="0"/>
    <n v="9"/>
    <n v="10"/>
    <x v="9"/>
    <s v="PERSONAL"/>
    <n v="23852422.868609998"/>
    <n v="10222466.943689998"/>
  </r>
  <r>
    <d v="2026-03-02T00:00:00"/>
    <s v="Gmc Valores Sociedad Anonima"/>
    <s v="OCOM/2026/0183"/>
    <n v="-31500000"/>
    <s v="INVERSION_x000a_exim "/>
    <n v="1"/>
    <n v="31500000"/>
    <s v="UN "/>
    <s v="INVERSION"/>
    <x v="1"/>
    <s v="VARIABLE"/>
    <s v="DIRECTO"/>
    <n v="0"/>
    <s v="CC7"/>
    <s v="gastos_produccion"/>
    <n v="1"/>
    <s v="NFU"/>
    <n v="1"/>
    <n v="-31500000"/>
    <n v="1"/>
    <s v="APERTURADO POR EMPRESA"/>
    <s v="NFU"/>
    <s v="CC7NFU"/>
    <n v="1"/>
    <n v="31500000"/>
    <n v="6"/>
    <s v="CAPEX"/>
    <x v="5"/>
    <s v="INVERSION"/>
    <n v="31500000"/>
    <n v="0"/>
  </r>
  <r>
    <d v="2026-03-30T00:00:00"/>
    <s v="ULTRAONIX SRL"/>
    <s v="prod4"/>
    <n v="-29192968.809"/>
    <s v=" FUEL OIL "/>
    <n v="46167.3"/>
    <n v="632.33000000000004"/>
    <s v="KG"/>
    <s v="ENERGIA"/>
    <x v="0"/>
    <s v="VARIABLE"/>
    <s v="DIRECTO"/>
    <n v="0"/>
    <s v="CC5"/>
    <s v="gastos_produccion"/>
    <n v="1"/>
    <s v="REACTORES"/>
    <n v="1"/>
    <n v="-29192968.809"/>
    <n v="46167.3"/>
    <s v="APERTURADO POR EMPRESA"/>
    <s v="REACTORES"/>
    <s v="CC5REACTORES"/>
    <n v="1"/>
    <n v="29192968.809"/>
    <n v="8"/>
    <n v="1"/>
    <x v="1"/>
    <s v="ENERGIA"/>
    <n v="29192968.809"/>
    <n v="0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BACHAS"/>
    <s v="CC14BACHAS"/>
    <n v="5.6730377039698875E-2"/>
    <n v="1573243.7418457973"/>
    <n v="1"/>
    <n v="1"/>
    <x v="2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EREAL &amp; POLVILLO"/>
    <s v="CC14CEREAL &amp; POLVILLO"/>
    <n v="8.3810181246943662E-4"/>
    <n v="23242.194046665198"/>
    <n v="2"/>
    <n v="1"/>
    <x v="7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OMPOST &amp; FERTILIZANTES"/>
    <s v="CC14COMPOST &amp; FERTILIZANTES"/>
    <n v="5.4746435199977984E-5"/>
    <n v="1518.2251742564658"/>
    <n v="10"/>
    <n v="1"/>
    <x v="8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LIQUIDOS"/>
    <s v="CC14DISPOSICIÓN FINAL RESIDUOS LIQUIDOS"/>
    <n v="7.3784406490697979E-2"/>
    <n v="2046185.1624230486"/>
    <n v="3"/>
    <n v="1"/>
    <x v="3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SOLIDOS"/>
    <s v="CC14DISPOSICIÓN FINAL RESIDUOS SOLIDOS"/>
    <n v="1.2325330745804766E-4"/>
    <n v="3418.0540433298465"/>
    <n v="4"/>
    <n v="1"/>
    <x v="4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EXPORTACION"/>
    <s v="CC14EXPORTACION"/>
    <n v="0.12033392951698757"/>
    <n v="3337094.0124694584"/>
    <n v="5"/>
    <n v="1"/>
    <x v="0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NFU"/>
    <s v="CC14NFU"/>
    <n v="0.50969306785499291"/>
    <n v="14134780.537487315"/>
    <n v="6"/>
    <n v="1"/>
    <x v="5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PILETAS"/>
    <s v="CC14PILETAS"/>
    <n v="1.7206376041699646E-2"/>
    <n v="477166.28797489684"/>
    <n v="7"/>
    <n v="1"/>
    <x v="6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REACTORES"/>
    <s v="CC14REACTORES"/>
    <n v="0.22127154340461799"/>
    <n v="6136290.4509919286"/>
    <n v="8"/>
    <n v="1"/>
    <x v="1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TIERRAS FILTRANTES"/>
    <s v="CC14TIERRAS FILTRANTES"/>
    <n v="0"/>
    <n v="0"/>
    <n v="9"/>
    <n v="1"/>
    <x v="9"/>
    <s v="ENERGIA"/>
    <n v="27732938.666456696"/>
    <n v="-992.85645669698715"/>
  </r>
  <r>
    <d v="2026-03-25T00:00:00"/>
    <s v="Electromecanica Dick Costantino S.A."/>
    <s v="FA-A 00004-00023210"/>
    <n v="-23215002.949999999"/>
    <s v="INVERSION_x000a_Colocación de radares tanques_x000a_ítem 1"/>
    <n v="1"/>
    <n v="23215002"/>
    <s v="UN "/>
    <s v="INVERSION"/>
    <x v="1"/>
    <s v="VARIABLE"/>
    <s v="INDIRECTO"/>
    <n v="0"/>
    <s v="CC11"/>
    <s v="gastos_produccion"/>
    <n v="1"/>
    <s v="EXPORTACION"/>
    <n v="1"/>
    <n v="-23215002.949999999"/>
    <n v="1"/>
    <s v="APERTURADO POR EMPRESA"/>
    <s v="EXPORTACION"/>
    <s v="CC11EXPORTACION"/>
    <n v="1"/>
    <n v="23215002.949999999"/>
    <n v="5"/>
    <s v="CAPEX"/>
    <x v="0"/>
    <s v="INVERSION"/>
    <n v="23215002.949999999"/>
    <n v="0"/>
  </r>
  <r>
    <d v="2026-03-30T00:00:00"/>
    <s v="COOPERATIVA DE TRABAJO COMERCIO EXTERIOR LIMITADA"/>
    <s v="FA-C 2-2026-3"/>
    <n v="-22211089.899999999"/>
    <s v="SERVICIO DE DESPACHO"/>
    <n v="1828.6"/>
    <n v="8.5"/>
    <s v="UN "/>
    <s v="SERVICIOS"/>
    <x v="0"/>
    <s v="VARIABLE"/>
    <s v="DIRECTO"/>
    <n v="0"/>
    <s v="CC11"/>
    <s v="gastos_produccion"/>
    <n v="1"/>
    <s v="EXPORTACION"/>
    <n v="1"/>
    <n v="-22211089.899999999"/>
    <n v="1828.6"/>
    <s v="APERTURADO POR EMPRESA"/>
    <s v="EXPORTACION"/>
    <s v="CC11EXPORTACION"/>
    <n v="1"/>
    <n v="22211089.899999999"/>
    <n v="5"/>
    <n v="13"/>
    <x v="0"/>
    <s v="SERVICIOS"/>
    <n v="63902892.274999999"/>
    <n v="-41691802.375"/>
  </r>
  <r>
    <d v="2026-03-05T00:00:00"/>
    <s v="Hidalgo, Ruben Dario"/>
    <s v="FA-A 00003-00000130"/>
    <n v="-14157000"/>
    <s v="SERVICIOS_x000a_Trabajo realizado en campo con pala "/>
    <n v="60"/>
    <n v="80000"/>
    <s v="UN "/>
    <s v="SERVICIOS"/>
    <x v="0"/>
    <s v="VARIABLE"/>
    <s v="INDIRECTO"/>
    <n v="0"/>
    <s v="CC3"/>
    <s v="gastos_produccion"/>
    <n v="1"/>
    <s v="DISPOSICIÓN FINAL RESIDUOS LIQUIDOS"/>
    <n v="1"/>
    <n v="-14157000"/>
    <n v="60"/>
    <s v="APERTURADO POR EMPRESA"/>
    <s v="DISPOSICIÓN FINAL RESIDUOS LIQUIDOS"/>
    <s v="CC3DISPOSICIÓN FINAL RESIDUOS LIQUIDOS"/>
    <n v="1"/>
    <n v="14157000"/>
    <n v="3"/>
    <n v="13"/>
    <x v="3"/>
    <s v="SERVICIOS"/>
    <n v="14157000"/>
    <n v="0"/>
  </r>
  <r>
    <d v="2026-03-06T00:00:00"/>
    <s v="Quiroz, Maria Ines"/>
    <s v="FA-C 00002-00000036"/>
    <n v="-13172300"/>
    <s v="INVERSION_x000a_Servicios varios , Mantenimiento y Ampliación "/>
    <n v="1"/>
    <n v="13172300"/>
    <s v="UN "/>
    <s v="INVERSION"/>
    <x v="1"/>
    <s v="VARIABLE"/>
    <s v="INDIRECTO"/>
    <n v="0"/>
    <s v="CC5"/>
    <s v="gastos_produccion"/>
    <n v="1"/>
    <s v="REACTORES"/>
    <n v="1"/>
    <n v="-13172300"/>
    <n v="1"/>
    <s v="APERTURADO POR EMPRESA"/>
    <s v="REACTORES"/>
    <s v="CC5REACTORES"/>
    <n v="1"/>
    <n v="13172300"/>
    <n v="8"/>
    <s v="CAPEX"/>
    <x v="1"/>
    <s v="INVERSION"/>
    <n v="13172300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DISPOSICION FINAL DE R. SOLIDOS"/>
    <s v="CC20DISPOSICION FINAL DE R. SOLIDOS"/>
    <n v="0.03"/>
    <n v="349642.95574499998"/>
    <n v="4"/>
    <n v="10"/>
    <x v="4"/>
    <s v="PERSONAL"/>
    <n v="11654765.191500001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NFU"/>
    <s v="CC20NFU"/>
    <n v="0.97"/>
    <n v="11305122.235755"/>
    <n v="6"/>
    <n v="10"/>
    <x v="5"/>
    <s v="PERSONAL"/>
    <n v="11654765.191500001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BACHAS"/>
    <s v="CC1BACHAS"/>
    <n v="3.2417236735101898E-2"/>
    <n v="356946.19369020697"/>
    <n v="1"/>
    <n v="1"/>
    <x v="2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EREAL &amp; POLVILLO"/>
    <s v="CC1CEREAL &amp; POLVILLO"/>
    <n v="7.0597149630605652E-3"/>
    <n v="77734.521458259886"/>
    <n v="2"/>
    <n v="1"/>
    <x v="7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OMPOST &amp; FERTILIZANTES"/>
    <s v="CC1COMPOST &amp; FERTILIZANTES"/>
    <n v="4.0653249223577111E-4"/>
    <n v="4476.3292720080753"/>
    <n v="10"/>
    <n v="1"/>
    <x v="8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LIQUIDOS"/>
    <s v="CC1DISPOSICIÓN FINAL RESIDUOS LIQUIDOS"/>
    <n v="5.9791078481547098E-2"/>
    <n v="658359.56516031513"/>
    <n v="3"/>
    <n v="1"/>
    <x v="3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SOLIDOS"/>
    <s v="CC1DISPOSICIÓN FINAL RESIDUOS SOLIDOS"/>
    <n v="4.8738124634855849E-3"/>
    <n v="53665.549035439777"/>
    <n v="4"/>
    <n v="1"/>
    <x v="4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EXPORTACION"/>
    <s v="CC1EXPORTACION"/>
    <n v="0.73411048911804788"/>
    <n v="8083290.5956788249"/>
    <n v="5"/>
    <n v="1"/>
    <x v="0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NFU"/>
    <s v="CC1NFU"/>
    <n v="1.4065386597374174E-2"/>
    <n v="154873.97182368702"/>
    <n v="6"/>
    <n v="1"/>
    <x v="5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PILETAS"/>
    <s v="CC1PILETAS"/>
    <n v="0.10760032914202722"/>
    <n v="1184787.2241828616"/>
    <n v="7"/>
    <n v="1"/>
    <x v="6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REACTORES"/>
    <s v="CC1REACTORES"/>
    <n v="3.9675420007119738E-2"/>
    <n v="436866.04969839542"/>
    <n v="8"/>
    <n v="1"/>
    <x v="1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TIERRAS FILTRANTES"/>
    <s v="CC1TIERRAS FILTRANTES"/>
    <n v="0"/>
    <n v="0"/>
    <n v="9"/>
    <n v="1"/>
    <x v="9"/>
    <s v="ENERGIA"/>
    <n v="11010999.999999998"/>
    <n v="0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BACHAS"/>
    <s v="CC28BACHAS"/>
    <n v="0.1111"/>
    <n v="1066525.6460468501"/>
    <n v="1"/>
    <n v="10"/>
    <x v="2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EREAL &amp; POLVILLO"/>
    <s v="CC28CEREAL &amp; POLVILLO"/>
    <n v="0.1111"/>
    <n v="1066525.6460468501"/>
    <n v="2"/>
    <n v="10"/>
    <x v="7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OMPOST &amp; FERTILIZANTES"/>
    <s v="CC28COMPOST &amp; FERTILIZANTES"/>
    <n v="0.1111"/>
    <n v="1066525.6460468501"/>
    <n v="10"/>
    <n v="10"/>
    <x v="8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LIQUIDOS"/>
    <s v="CC28DISPOSICIÓN FINAL RESIDUOS LIQUIDOS"/>
    <n v="0.1111"/>
    <n v="1066525.6460468501"/>
    <n v="3"/>
    <n v="10"/>
    <x v="3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SOLIDOS"/>
    <s v="CC28DISPOSICIÓN FINAL RESIDUOS SOLIDOS"/>
    <n v="0.1111"/>
    <n v="1066525.6460468501"/>
    <n v="4"/>
    <n v="10"/>
    <x v="4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EXPORTACION"/>
    <s v="CC28EXPORTACION"/>
    <n v="0.1111"/>
    <n v="1066525.6460468501"/>
    <n v="5"/>
    <n v="10"/>
    <x v="0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NFU"/>
    <s v="CC28NFU"/>
    <n v="0.1111"/>
    <n v="1066525.6460468501"/>
    <n v="6"/>
    <n v="10"/>
    <x v="5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PILETAS"/>
    <s v="CC28PILETAS"/>
    <n v="0.1111"/>
    <n v="1066525.6460468501"/>
    <n v="7"/>
    <n v="10"/>
    <x v="6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REACTORES"/>
    <s v="CC28REACTORES"/>
    <n v="0.1111"/>
    <n v="1066525.6460468501"/>
    <n v="8"/>
    <n v="10"/>
    <x v="1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TIERRAS FILTRANTES"/>
    <s v="CC28TIERRAS FILTRANTES"/>
    <n v="0"/>
    <n v="0"/>
    <n v="9"/>
    <n v="10"/>
    <x v="9"/>
    <s v="PERSONAL"/>
    <n v="9598730.8144216519"/>
    <n v="959.9690783489495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BACHAS"/>
    <s v="CC28BACHAS"/>
    <n v="0.1111"/>
    <n v="926661.74093614006"/>
    <n v="1"/>
    <n v="10"/>
    <x v="2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EREAL &amp; POLVILLO"/>
    <s v="CC28CEREAL &amp; POLVILLO"/>
    <n v="0.1111"/>
    <n v="926661.74093614006"/>
    <n v="2"/>
    <n v="10"/>
    <x v="7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OMPOST &amp; FERTILIZANTES"/>
    <s v="CC28COMPOST &amp; FERTILIZANTES"/>
    <n v="0.1111"/>
    <n v="926661.74093614006"/>
    <n v="10"/>
    <n v="10"/>
    <x v="8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LIQUIDOS"/>
    <s v="CC28DISPOSICIÓN FINAL RESIDUOS LIQUIDOS"/>
    <n v="0.1111"/>
    <n v="926661.74093614006"/>
    <n v="3"/>
    <n v="10"/>
    <x v="3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SOLIDOS"/>
    <s v="CC28DISPOSICIÓN FINAL RESIDUOS SOLIDOS"/>
    <n v="0.1111"/>
    <n v="926661.74093614006"/>
    <n v="4"/>
    <n v="10"/>
    <x v="4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EXPORTACION"/>
    <s v="CC28EXPORTACION"/>
    <n v="0.1111"/>
    <n v="926661.74093614006"/>
    <n v="5"/>
    <n v="10"/>
    <x v="0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NFU"/>
    <s v="CC28NFU"/>
    <n v="0.1111"/>
    <n v="926661.74093614006"/>
    <n v="6"/>
    <n v="10"/>
    <x v="5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PILETAS"/>
    <s v="CC28PILETAS"/>
    <n v="0.1111"/>
    <n v="926661.74093614006"/>
    <n v="7"/>
    <n v="10"/>
    <x v="6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REACTORES"/>
    <s v="CC28REACTORES"/>
    <n v="0.1111"/>
    <n v="926661.74093614006"/>
    <n v="8"/>
    <n v="10"/>
    <x v="1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TIERRAS FILTRANTES"/>
    <s v="CC28TIERRAS FILTRANTES"/>
    <n v="0"/>
    <n v="0"/>
    <n v="9"/>
    <n v="10"/>
    <x v="9"/>
    <s v="PERSONAL"/>
    <n v="8339955.6684252582"/>
    <n v="834.07897474151105"/>
  </r>
  <r>
    <d v="2026-03-31T00:00:00"/>
    <s v="RRHH WORMS (NUEVO)"/>
    <s v="ANDRES HONORES"/>
    <n v="-8298958.5404000003"/>
    <s v="REACTOR"/>
    <e v="#NUM!"/>
    <n v="8298958.5404000003"/>
    <s v="# RRHH"/>
    <s v="PERSONAL"/>
    <x v="0"/>
    <s v="FIJO"/>
    <s v="DIRECTO"/>
    <n v="0"/>
    <s v="CC5"/>
    <s v="rrhh_nuevo"/>
    <n v="1"/>
    <s v="REACTORES"/>
    <n v="1"/>
    <n v="-8298958.5404000003"/>
    <e v="#NUM!"/>
    <s v="APERTURADO POR EMPRESA"/>
    <s v="REACTORES"/>
    <s v="CC5REACTORES"/>
    <n v="1"/>
    <n v="8298958.5404000003"/>
    <n v="8"/>
    <n v="10"/>
    <x v="1"/>
    <s v="PERSONAL"/>
    <n v="8298958.5404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BACHAS"/>
    <s v="CC17BACHAS"/>
    <n v="0.05"/>
    <n v="403385.30928500002"/>
    <n v="1"/>
    <n v="10"/>
    <x v="2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DISPOSICION FINAL DE R. LIQUIDOS"/>
    <s v="CC17DISPOSICION FINAL DE R. LIQUIDOS"/>
    <n v="0.06"/>
    <n v="484062.37114200002"/>
    <n v="3"/>
    <n v="10"/>
    <x v="3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EXPORTACION"/>
    <s v="CC17EXPORTACION"/>
    <n v="0.63"/>
    <n v="5082654.8969910005"/>
    <n v="5"/>
    <n v="10"/>
    <x v="0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NFU"/>
    <s v="CC17NFU"/>
    <n v="0.05"/>
    <n v="403385.30928500002"/>
    <n v="6"/>
    <n v="10"/>
    <x v="5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PILETAS"/>
    <s v="CC17PILETAS"/>
    <n v="0.14000000000000001"/>
    <n v="1129478.8659980001"/>
    <n v="7"/>
    <n v="10"/>
    <x v="6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REACTORES"/>
    <s v="CC17REACTORES"/>
    <n v="7.0000000000000007E-2"/>
    <n v="564739.43299900007"/>
    <n v="8"/>
    <n v="10"/>
    <x v="1"/>
    <s v="PERSONAL"/>
    <n v="8067706.1857000003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BACHAS"/>
    <s v="CC22BACHAS"/>
    <n v="0.02"/>
    <n v="156556.57115800001"/>
    <n v="1"/>
    <n v="10"/>
    <x v="2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COMPOST Y FERTILIZANTES"/>
    <s v="CC22COMPOST Y FERTILIZANTES"/>
    <n v="2.1100000000000001E-2"/>
    <n v="165167.18257169001"/>
    <n v="10"/>
    <n v="10"/>
    <x v="8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LIQUIDOS"/>
    <s v="CC22DISPOSICION FINAL DE R. LIQUIDOS"/>
    <n v="0.57830000000000004"/>
    <n v="4526833.2550335703"/>
    <n v="3"/>
    <n v="10"/>
    <x v="3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SOLIDOS"/>
    <s v="CC22DISPOSICION FINAL DE R. SOLIDOS"/>
    <n v="0.23"/>
    <n v="1800400.5683170001"/>
    <n v="4"/>
    <n v="10"/>
    <x v="4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EXPORTACION"/>
    <s v="CC22EXPORTACION"/>
    <n v="0.10680000000000001"/>
    <n v="836012.0899837201"/>
    <n v="5"/>
    <n v="10"/>
    <x v="0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NFU"/>
    <s v="CC22NFU"/>
    <n v="2.6100000000000002E-2"/>
    <n v="204306.32536119001"/>
    <n v="6"/>
    <n v="10"/>
    <x v="5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REACTORES"/>
    <s v="CC22REACTORES"/>
    <n v="1.77E-2"/>
    <n v="138552.56547483001"/>
    <n v="8"/>
    <n v="10"/>
    <x v="1"/>
    <s v="PERSONAL"/>
    <n v="7827828.5579000004"/>
    <n v="0"/>
  </r>
  <r>
    <d v="2026-03-30T00:00:00"/>
    <s v="WORMS 1"/>
    <s v="prod33"/>
    <n v="-7557266.5"/>
    <s v="FONDO TK"/>
    <n v="10.577"/>
    <n v="500"/>
    <s v="TN"/>
    <s v="MATERIA PRIMA"/>
    <x v="0"/>
    <s v="VARIABLE"/>
    <s v="DIRECTO"/>
    <n v="0"/>
    <s v="CC6"/>
    <s v="gastos_produccion"/>
    <n v="1"/>
    <s v="BACHAS"/>
    <n v="1"/>
    <n v="-7557266.5"/>
    <n v="10.577"/>
    <s v="APERTURADO POR EMPRESA"/>
    <s v="BACHAS"/>
    <s v="CC6BACHAS"/>
    <n v="1"/>
    <n v="7557266.5"/>
    <n v="1"/>
    <n v="8"/>
    <x v="2"/>
    <s v="M.PRIMAS"/>
    <n v="7557266.5"/>
    <n v="0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BACHAS"/>
    <s v="CC23BACHAS"/>
    <n v="0.14000000000000001"/>
    <n v="981947.21128000005"/>
    <n v="1"/>
    <n v="10"/>
    <x v="2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EREAL Y POLVILLO"/>
    <s v="CC23CEREAL Y POLVILLO"/>
    <n v="7.0000000000000007E-2"/>
    <n v="490973.60564000002"/>
    <n v="2"/>
    <n v="10"/>
    <x v="7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OMPOST Y FERTILIZANTES"/>
    <s v="CC23COMPOST Y FERTILIZANTES"/>
    <n v="7.0000000000000007E-2"/>
    <n v="490973.60564000002"/>
    <n v="10"/>
    <n v="10"/>
    <x v="8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LIQUIDOS"/>
    <s v="CC23DISPOSICION FINAL DE R. LIQUIDOS"/>
    <n v="0.06"/>
    <n v="420834.51911999995"/>
    <n v="3"/>
    <n v="10"/>
    <x v="3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SOLIDOS"/>
    <s v="CC23DISPOSICION FINAL DE R. SOLIDOS"/>
    <n v="0.09"/>
    <n v="631251.77867999999"/>
    <n v="4"/>
    <n v="10"/>
    <x v="4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EXPORTACION"/>
    <s v="CC23EXPORTACION"/>
    <n v="0.15"/>
    <n v="1052086.2977999998"/>
    <n v="5"/>
    <n v="10"/>
    <x v="0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NFU"/>
    <s v="CC23NFU"/>
    <n v="0.1"/>
    <n v="701390.8652"/>
    <n v="6"/>
    <n v="10"/>
    <x v="5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PILETAS"/>
    <s v="CC23PILETAS"/>
    <n v="0.2"/>
    <n v="1402781.7304"/>
    <n v="7"/>
    <n v="10"/>
    <x v="6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REACTORES"/>
    <s v="CC23REACTORES"/>
    <n v="0"/>
    <n v="0"/>
    <n v="8"/>
    <n v="10"/>
    <x v="1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TIERRAS FILTRANTES"/>
    <s v="CC23TIERRAS FILTRANTES"/>
    <n v="0"/>
    <n v="0"/>
    <n v="9"/>
    <n v="10"/>
    <x v="9"/>
    <s v="PERSONAL"/>
    <n v="6172239.6137600001"/>
    <n v="841669.03823999967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BACHAS"/>
    <s v="CC22BACHAS"/>
    <n v="0.02"/>
    <n v="132252.65082400001"/>
    <n v="1"/>
    <n v="10"/>
    <x v="2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COMPOST Y FERTILIZANTES"/>
    <s v="CC22COMPOST Y FERTILIZANTES"/>
    <n v="2.1100000000000001E-2"/>
    <n v="139526.54661932"/>
    <n v="10"/>
    <n v="10"/>
    <x v="8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LIQUIDOS"/>
    <s v="CC22DISPOSICION FINAL DE R. LIQUIDOS"/>
    <n v="0.57830000000000004"/>
    <n v="3824085.3985759602"/>
    <n v="3"/>
    <n v="10"/>
    <x v="3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SOLIDOS"/>
    <s v="CC22DISPOSICION FINAL DE R. SOLIDOS"/>
    <n v="0.23"/>
    <n v="1520905.4844760001"/>
    <n v="4"/>
    <n v="10"/>
    <x v="4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EXPORTACION"/>
    <s v="CC22EXPORTACION"/>
    <n v="0.10680000000000001"/>
    <n v="706229.15540016"/>
    <n v="5"/>
    <n v="10"/>
    <x v="0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NFU"/>
    <s v="CC22NFU"/>
    <n v="2.6100000000000002E-2"/>
    <n v="172589.70932532"/>
    <n v="6"/>
    <n v="10"/>
    <x v="5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REACTORES"/>
    <s v="CC22REACTORES"/>
    <n v="1.77E-2"/>
    <n v="117043.59597924"/>
    <n v="8"/>
    <n v="10"/>
    <x v="1"/>
    <s v="PERSONAL"/>
    <n v="6612632.5411999999"/>
    <n v="0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BACHAS"/>
    <s v="CC28BACHAS"/>
    <n v="0.1111"/>
    <n v="725062.11208188999"/>
    <n v="1"/>
    <n v="10"/>
    <x v="2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EREAL &amp; POLVILLO"/>
    <s v="CC28CEREAL &amp; POLVILLO"/>
    <n v="0.1111"/>
    <n v="725062.11208188999"/>
    <n v="2"/>
    <n v="10"/>
    <x v="7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OMPOST &amp; FERTILIZANTES"/>
    <s v="CC28COMPOST &amp; FERTILIZANTES"/>
    <n v="0.1111"/>
    <n v="725062.11208188999"/>
    <n v="10"/>
    <n v="10"/>
    <x v="8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LIQUIDOS"/>
    <s v="CC28DISPOSICIÓN FINAL RESIDUOS LIQUIDOS"/>
    <n v="0.1111"/>
    <n v="725062.11208188999"/>
    <n v="3"/>
    <n v="10"/>
    <x v="3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SOLIDOS"/>
    <s v="CC28DISPOSICIÓN FINAL RESIDUOS SOLIDOS"/>
    <n v="0.1111"/>
    <n v="725062.11208188999"/>
    <n v="4"/>
    <n v="10"/>
    <x v="4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EXPORTACION"/>
    <s v="CC28EXPORTACION"/>
    <n v="0.1111"/>
    <n v="725062.11208188999"/>
    <n v="5"/>
    <n v="10"/>
    <x v="0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NFU"/>
    <s v="CC28NFU"/>
    <n v="0.1111"/>
    <n v="725062.11208188999"/>
    <n v="6"/>
    <n v="10"/>
    <x v="5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PILETAS"/>
    <s v="CC28PILETAS"/>
    <n v="0.1111"/>
    <n v="725062.11208188999"/>
    <n v="7"/>
    <n v="10"/>
    <x v="6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REACTORES"/>
    <s v="CC28REACTORES"/>
    <n v="0.1111"/>
    <n v="725062.11208188999"/>
    <n v="8"/>
    <n v="10"/>
    <x v="1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TIERRAS FILTRANTES"/>
    <s v="CC28TIERRAS FILTRANTES"/>
    <n v="0"/>
    <n v="0"/>
    <n v="9"/>
    <n v="10"/>
    <x v="9"/>
    <s v="PERSONAL"/>
    <n v="6525559.0087370099"/>
    <n v="652.62116299010813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BACHAS"/>
    <s v="CC27BACHAS"/>
    <n v="0.11"/>
    <n v="710675.025654"/>
    <n v="1"/>
    <n v="10"/>
    <x v="2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EREAL Y POLVILLO"/>
    <s v="CC27CEREAL Y POLVILLO"/>
    <n v="0.08"/>
    <n v="516854.56411200005"/>
    <n v="2"/>
    <n v="10"/>
    <x v="7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OMPOST Y FERTILIZANTES"/>
    <s v="CC27COMPOST Y FERTILIZANTES"/>
    <n v="0"/>
    <n v="0"/>
    <n v="10"/>
    <n v="10"/>
    <x v="8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LIQUIDOS"/>
    <s v="CC27DISPOSICION FINAL DE R. LIQUIDOS"/>
    <n v="0.11"/>
    <n v="710675.025654"/>
    <n v="3"/>
    <n v="10"/>
    <x v="3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SOLIDOS"/>
    <s v="CC27DISPOSICION FINAL DE R. SOLIDOS"/>
    <n v="0.19"/>
    <n v="1227529.5897660002"/>
    <n v="4"/>
    <n v="10"/>
    <x v="4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EXPORTACION"/>
    <s v="CC27EXPORTACION"/>
    <n v="0.11"/>
    <n v="710675.025654"/>
    <n v="5"/>
    <n v="10"/>
    <x v="0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NFU"/>
    <s v="CC27NFU"/>
    <n v="0.11"/>
    <n v="710675.025654"/>
    <n v="6"/>
    <n v="10"/>
    <x v="5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PILETAS"/>
    <s v="CC27PILETAS"/>
    <n v="0.11"/>
    <n v="710675.025654"/>
    <n v="7"/>
    <n v="10"/>
    <x v="6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REACTORES"/>
    <s v="CC27REACTORES"/>
    <n v="0.11"/>
    <n v="710675.025654"/>
    <n v="8"/>
    <n v="10"/>
    <x v="1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TIERRAS FILTRANTES"/>
    <s v="CC27TIERRAS FILTRANTES"/>
    <n v="0"/>
    <n v="0"/>
    <n v="9"/>
    <n v="10"/>
    <x v="9"/>
    <s v="PERSONAL"/>
    <n v="6008434.307802001"/>
    <n v="452247.74359799922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BACHAS"/>
    <s v="CC17BACHAS"/>
    <n v="0.05"/>
    <n v="322651.77348500001"/>
    <n v="1"/>
    <n v="10"/>
    <x v="2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DISPOSICION FINAL DE R. LIQUIDOS"/>
    <s v="CC17DISPOSICION FINAL DE R. LIQUIDOS"/>
    <n v="0.06"/>
    <n v="387182.12818200001"/>
    <n v="3"/>
    <n v="10"/>
    <x v="3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EXPORTACION"/>
    <s v="CC17EXPORTACION"/>
    <n v="0.63"/>
    <n v="4065412.3459110004"/>
    <n v="5"/>
    <n v="10"/>
    <x v="0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NFU"/>
    <s v="CC17NFU"/>
    <n v="0.05"/>
    <n v="322651.77348500001"/>
    <n v="6"/>
    <n v="10"/>
    <x v="5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PILETAS"/>
    <s v="CC17PILETAS"/>
    <n v="0.14000000000000001"/>
    <n v="903424.96575800015"/>
    <n v="7"/>
    <n v="10"/>
    <x v="6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REACTORES"/>
    <s v="CC17REACTORES"/>
    <n v="7.0000000000000007E-2"/>
    <n v="451712.48287900008"/>
    <n v="8"/>
    <n v="10"/>
    <x v="1"/>
    <s v="PERSONAL"/>
    <n v="6453035.4697000012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BACHAS"/>
    <s v="CC22BACHAS"/>
    <n v="0.02"/>
    <n v="128367.90658600001"/>
    <n v="1"/>
    <n v="10"/>
    <x v="2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COMPOST Y FERTILIZANTES"/>
    <s v="CC22COMPOST Y FERTILIZANTES"/>
    <n v="2.1100000000000001E-2"/>
    <n v="135428.14144823002"/>
    <n v="10"/>
    <n v="10"/>
    <x v="8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LIQUIDOS"/>
    <s v="CC22DISPOSICION FINAL DE R. LIQUIDOS"/>
    <n v="0.57830000000000004"/>
    <n v="3711758.0189341903"/>
    <n v="3"/>
    <n v="10"/>
    <x v="3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SOLIDOS"/>
    <s v="CC22DISPOSICION FINAL DE R. SOLIDOS"/>
    <n v="0.23"/>
    <n v="1476230.9257390001"/>
    <n v="4"/>
    <n v="10"/>
    <x v="4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EXPORTACION"/>
    <s v="CC22EXPORTACION"/>
    <n v="0.10680000000000001"/>
    <n v="685484.6211692401"/>
    <n v="5"/>
    <n v="10"/>
    <x v="0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NFU"/>
    <s v="CC22NFU"/>
    <n v="2.6100000000000002E-2"/>
    <n v="167520.11809473002"/>
    <n v="6"/>
    <n v="10"/>
    <x v="5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REACTORES"/>
    <s v="CC22REACTORES"/>
    <n v="1.77E-2"/>
    <n v="113605.59732861001"/>
    <n v="8"/>
    <n v="10"/>
    <x v="1"/>
    <s v="PERSONAL"/>
    <n v="6418395.3293000003"/>
    <n v="0"/>
  </r>
  <r>
    <d v="2026-03-05T00:00:00"/>
    <s v="Hidalgo, Ruben Dario"/>
    <s v="FA-A 00003-00000128"/>
    <n v="-6388800"/>
    <s v="SERVICIOS_x000a_movimiento de suelo "/>
    <n v="1"/>
    <n v="5280000"/>
    <s v="UN "/>
    <s v="SERVICIOS"/>
    <x v="0"/>
    <s v="VARIABLE"/>
    <s v="INDIRECTO"/>
    <n v="0"/>
    <s v="CC3"/>
    <s v="gastos_produccion"/>
    <n v="1"/>
    <s v="DISPOSICIÓN FINAL RESIDUOS LIQUIDOS"/>
    <n v="1"/>
    <n v="-6388800"/>
    <n v="1"/>
    <s v="APERTURADO POR EMPRESA"/>
    <s v="DISPOSICIÓN FINAL RESIDUOS LIQUIDOS"/>
    <s v="CC3DISPOSICIÓN FINAL RESIDUOS LIQUIDOS"/>
    <n v="1"/>
    <n v="6388800"/>
    <n v="3"/>
    <n v="13"/>
    <x v="3"/>
    <s v="SERVICIOS"/>
    <n v="6388800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DISPOSICION FINAL DE R. LIQUIDOS"/>
    <s v="CC25DISPOSICION FINAL DE R. LIQUIDOS"/>
    <n v="0.15"/>
    <n v="948122.91937500006"/>
    <n v="3"/>
    <n v="10"/>
    <x v="3"/>
    <s v="PERSONAL"/>
    <n v="6320819.4625000004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EXPORTACION"/>
    <s v="CC25EXPORTACION"/>
    <n v="0.85"/>
    <n v="5372696.5431249999"/>
    <n v="5"/>
    <n v="10"/>
    <x v="0"/>
    <s v="PERSONAL"/>
    <n v="6320819.4625000004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BACHAS"/>
    <s v="CC21BACHAS"/>
    <n v="0.05"/>
    <n v="312004.84236499999"/>
    <n v="1"/>
    <n v="10"/>
    <x v="2"/>
    <s v="PERSONAL"/>
    <n v="6240096.8472999996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PILETAS"/>
    <s v="CC21PILETAS"/>
    <n v="0.95"/>
    <n v="5928092.0049349992"/>
    <n v="7"/>
    <n v="10"/>
    <x v="6"/>
    <s v="PERSONAL"/>
    <n v="6240096.8472999996"/>
    <n v="0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BACHAS"/>
    <s v="CC15BACHAS"/>
    <n v="7.7777777777777779E-2"/>
    <n v="477747.54805555556"/>
    <n v="1"/>
    <n v="10"/>
    <x v="2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EREAL Y POLVILLO"/>
    <s v="CC15CEREAL Y POLVILLO"/>
    <n v="7.7777777777777779E-2"/>
    <n v="477747.54805555556"/>
    <n v="2"/>
    <n v="10"/>
    <x v="7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OMPOST Y FERTILIZANTES"/>
    <s v="CC15COMPOST Y FERTILIZANTES"/>
    <n v="7.7777777777777779E-2"/>
    <n v="477747.54805555556"/>
    <n v="10"/>
    <n v="10"/>
    <x v="8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LIQUIDOS"/>
    <s v="CC15DISPOSICION FINAL DE R. LIQUIDOS"/>
    <n v="7.7777777777777779E-2"/>
    <n v="477747.54805555556"/>
    <n v="3"/>
    <n v="10"/>
    <x v="3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SOLIDOS"/>
    <s v="CC15DISPOSICION FINAL DE R. SOLIDOS"/>
    <n v="7.7777777777777779E-2"/>
    <n v="477747.54805555556"/>
    <n v="4"/>
    <n v="10"/>
    <x v="4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EXPORTACION"/>
    <s v="CC15EXPORTACION"/>
    <n v="7.7777777777777779E-2"/>
    <n v="477747.54805555556"/>
    <n v="5"/>
    <n v="10"/>
    <x v="0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NFU"/>
    <s v="CC15NFU"/>
    <n v="7.7777777777777779E-2"/>
    <n v="477747.54805555556"/>
    <n v="6"/>
    <n v="10"/>
    <x v="5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PILETAS"/>
    <s v="CC15PILETAS"/>
    <n v="7.7777777777777779E-2"/>
    <n v="477747.54805555556"/>
    <n v="7"/>
    <n v="10"/>
    <x v="6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REACTORES"/>
    <s v="CC15REACTORES"/>
    <n v="7.7777777777777779E-2"/>
    <n v="477747.54805555556"/>
    <n v="8"/>
    <n v="10"/>
    <x v="1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TIERRAS FILTRANTES"/>
    <s v="CC15TIERRAS FILTRANTES"/>
    <n v="0"/>
    <n v="0"/>
    <n v="9"/>
    <n v="10"/>
    <x v="9"/>
    <s v="PERSONAL"/>
    <n v="4299727.9325000001"/>
    <n v="1842740.5424999995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BACHAS"/>
    <s v="CC27BACHAS"/>
    <n v="0.11"/>
    <n v="670807.18199000007"/>
    <n v="1"/>
    <n v="10"/>
    <x v="2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EREAL Y POLVILLO"/>
    <s v="CC27CEREAL Y POLVILLO"/>
    <n v="0.08"/>
    <n v="487859.76872000005"/>
    <n v="2"/>
    <n v="10"/>
    <x v="7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OMPOST Y FERTILIZANTES"/>
    <s v="CC27COMPOST Y FERTILIZANTES"/>
    <n v="0"/>
    <n v="0"/>
    <n v="10"/>
    <n v="10"/>
    <x v="8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LIQUIDOS"/>
    <s v="CC27DISPOSICION FINAL DE R. LIQUIDOS"/>
    <n v="0.11"/>
    <n v="670807.18199000007"/>
    <n v="3"/>
    <n v="10"/>
    <x v="3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SOLIDOS"/>
    <s v="CC27DISPOSICION FINAL DE R. SOLIDOS"/>
    <n v="0.19"/>
    <n v="1158666.95071"/>
    <n v="4"/>
    <n v="10"/>
    <x v="4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EXPORTACION"/>
    <s v="CC27EXPORTACION"/>
    <n v="0.11"/>
    <n v="670807.18199000007"/>
    <n v="5"/>
    <n v="10"/>
    <x v="0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NFU"/>
    <s v="CC27NFU"/>
    <n v="0.11"/>
    <n v="670807.18199000007"/>
    <n v="6"/>
    <n v="10"/>
    <x v="5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PILETAS"/>
    <s v="CC27PILETAS"/>
    <n v="0.11"/>
    <n v="670807.18199000007"/>
    <n v="7"/>
    <n v="10"/>
    <x v="6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REACTORES"/>
    <s v="CC27REACTORES"/>
    <n v="0.11"/>
    <n v="670807.18199000007"/>
    <n v="8"/>
    <n v="10"/>
    <x v="1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TIERRAS FILTRANTES"/>
    <s v="CC27TIERRAS FILTRANTES"/>
    <n v="0"/>
    <n v="0"/>
    <n v="9"/>
    <n v="10"/>
    <x v="9"/>
    <s v="PERSONAL"/>
    <n v="5671369.8113700012"/>
    <n v="426877.297629999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BACHAS"/>
    <s v="CC15BACHAS"/>
    <n v="7.7777777777777779E-2"/>
    <n v="459875.32252666669"/>
    <n v="1"/>
    <n v="10"/>
    <x v="2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EREAL Y POLVILLO"/>
    <s v="CC15CEREAL Y POLVILLO"/>
    <n v="7.7777777777777779E-2"/>
    <n v="459875.32252666669"/>
    <n v="2"/>
    <n v="10"/>
    <x v="7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OMPOST Y FERTILIZANTES"/>
    <s v="CC15COMPOST Y FERTILIZANTES"/>
    <n v="7.7777777777777779E-2"/>
    <n v="459875.32252666669"/>
    <n v="10"/>
    <n v="10"/>
    <x v="8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LIQUIDOS"/>
    <s v="CC15DISPOSICION FINAL DE R. LIQUIDOS"/>
    <n v="7.7777777777777779E-2"/>
    <n v="459875.32252666669"/>
    <n v="3"/>
    <n v="10"/>
    <x v="3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SOLIDOS"/>
    <s v="CC15DISPOSICION FINAL DE R. SOLIDOS"/>
    <n v="7.7777777777777779E-2"/>
    <n v="459875.32252666669"/>
    <n v="4"/>
    <n v="10"/>
    <x v="4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EXPORTACION"/>
    <s v="CC15EXPORTACION"/>
    <n v="7.7777777777777779E-2"/>
    <n v="459875.32252666669"/>
    <n v="5"/>
    <n v="10"/>
    <x v="0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NFU"/>
    <s v="CC15NFU"/>
    <n v="7.7777777777777779E-2"/>
    <n v="459875.32252666669"/>
    <n v="6"/>
    <n v="10"/>
    <x v="5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PILETAS"/>
    <s v="CC15PILETAS"/>
    <n v="7.7777777777777779E-2"/>
    <n v="459875.32252666669"/>
    <n v="7"/>
    <n v="10"/>
    <x v="6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REACTORES"/>
    <s v="CC15REACTORES"/>
    <n v="7.7777777777777779E-2"/>
    <n v="459875.32252666669"/>
    <n v="8"/>
    <n v="10"/>
    <x v="1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TIERRAS FILTRANTES"/>
    <s v="CC15TIERRAS FILTRANTES"/>
    <n v="0"/>
    <n v="0"/>
    <n v="9"/>
    <n v="10"/>
    <x v="9"/>
    <s v="PERSONAL"/>
    <n v="4138877.9027400007"/>
    <n v="1773804.8154599993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BACHAS"/>
    <s v="CC17BACHAS"/>
    <n v="0.05"/>
    <n v="286498.88724000001"/>
    <n v="1"/>
    <n v="10"/>
    <x v="2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DISPOSICION FINAL DE R. LIQUIDOS"/>
    <s v="CC17DISPOSICION FINAL DE R. LIQUIDOS"/>
    <n v="0.06"/>
    <n v="343798.66468799999"/>
    <n v="3"/>
    <n v="10"/>
    <x v="3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EXPORTACION"/>
    <s v="CC17EXPORTACION"/>
    <n v="0.63"/>
    <n v="3609885.9792240001"/>
    <n v="5"/>
    <n v="10"/>
    <x v="0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NFU"/>
    <s v="CC17NFU"/>
    <n v="0.05"/>
    <n v="286498.88724000001"/>
    <n v="6"/>
    <n v="10"/>
    <x v="5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PILETAS"/>
    <s v="CC17PILETAS"/>
    <n v="0.14000000000000001"/>
    <n v="802196.88427200017"/>
    <n v="7"/>
    <n v="10"/>
    <x v="6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REACTORES"/>
    <s v="CC17REACTORES"/>
    <n v="7.0000000000000007E-2"/>
    <n v="401098.44213600009"/>
    <n v="8"/>
    <n v="10"/>
    <x v="1"/>
    <s v="PERSONAL"/>
    <n v="5729977.7448000005"/>
    <n v="0"/>
  </r>
  <r>
    <d v="2026-03-30T00:00:00"/>
    <s v="TOTAL QUIMICA S.A."/>
    <s v="prod12"/>
    <n v="-5645419.8399999999"/>
    <s v=" SODA CAUSTICA"/>
    <n v="5867.2"/>
    <n v="962.2"/>
    <s v="KG"/>
    <s v="INSUMOS"/>
    <x v="0"/>
    <s v="VARIABLE"/>
    <s v="DIRECTO"/>
    <n v="0"/>
    <s v="CC5"/>
    <s v="gastos_produccion"/>
    <n v="1"/>
    <s v="REACTORES"/>
    <n v="1"/>
    <n v="-5645419.8399999999"/>
    <n v="5867.2"/>
    <s v="APERTURADO POR EMPRESA"/>
    <s v="REACTORES"/>
    <s v="CC5REACTORES"/>
    <n v="1"/>
    <n v="5645419.8399999999"/>
    <n v="8"/>
    <n v="5"/>
    <x v="1"/>
    <s v="INSUMOS"/>
    <n v="5645419.8399999999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BACHAS"/>
    <s v="CC22BACHAS"/>
    <n v="0.02"/>
    <n v="110860.14347400001"/>
    <n v="1"/>
    <n v="10"/>
    <x v="2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COMPOST Y FERTILIZANTES"/>
    <s v="CC22COMPOST Y FERTILIZANTES"/>
    <n v="2.1100000000000001E-2"/>
    <n v="116957.45136507001"/>
    <n v="10"/>
    <n v="10"/>
    <x v="8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LIQUIDOS"/>
    <s v="CC22DISPOSICION FINAL DE R. LIQUIDOS"/>
    <n v="0.57830000000000004"/>
    <n v="3205521.0485507101"/>
    <n v="3"/>
    <n v="10"/>
    <x v="3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SOLIDOS"/>
    <s v="CC22DISPOSICION FINAL DE R. SOLIDOS"/>
    <n v="0.23"/>
    <n v="1274891.649951"/>
    <n v="4"/>
    <n v="10"/>
    <x v="4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EXPORTACION"/>
    <s v="CC22EXPORTACION"/>
    <n v="0.10680000000000001"/>
    <n v="591993.16615116003"/>
    <n v="5"/>
    <n v="10"/>
    <x v="0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NFU"/>
    <s v="CC22NFU"/>
    <n v="2.6100000000000002E-2"/>
    <n v="144672.48723357002"/>
    <n v="6"/>
    <n v="10"/>
    <x v="5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REACTORES"/>
    <s v="CC22REACTORES"/>
    <n v="1.77E-2"/>
    <n v="98111.226974490011"/>
    <n v="8"/>
    <n v="10"/>
    <x v="1"/>
    <s v="PERSONAL"/>
    <n v="5543007.1737000002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BACHAS"/>
    <s v="CC22BACHAS"/>
    <n v="0.02"/>
    <n v="106952.27301999999"/>
    <n v="1"/>
    <n v="10"/>
    <x v="2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COMPOST Y FERTILIZANTES"/>
    <s v="CC22COMPOST Y FERTILIZANTES"/>
    <n v="2.1100000000000001E-2"/>
    <n v="112834.6480361"/>
    <n v="10"/>
    <n v="10"/>
    <x v="8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LIQUIDOS"/>
    <s v="CC22DISPOSICION FINAL DE R. LIQUIDOS"/>
    <n v="0.57830000000000004"/>
    <n v="3092524.9743733001"/>
    <n v="3"/>
    <n v="10"/>
    <x v="3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SOLIDOS"/>
    <s v="CC22DISPOSICION FINAL DE R. SOLIDOS"/>
    <n v="0.23"/>
    <n v="1229951.1397299999"/>
    <n v="4"/>
    <n v="10"/>
    <x v="4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EXPORTACION"/>
    <s v="CC22EXPORTACION"/>
    <n v="0.10680000000000001"/>
    <n v="571125.13792679994"/>
    <n v="5"/>
    <n v="10"/>
    <x v="0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NFU"/>
    <s v="CC22NFU"/>
    <n v="2.6100000000000002E-2"/>
    <n v="139572.71629109999"/>
    <n v="6"/>
    <n v="10"/>
    <x v="5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REACTORES"/>
    <s v="CC22REACTORES"/>
    <n v="1.77E-2"/>
    <n v="94652.761622699996"/>
    <n v="8"/>
    <n v="10"/>
    <x v="1"/>
    <s v="PERSONAL"/>
    <n v="5347613.6509999996"/>
    <n v="0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BACHAS"/>
    <s v="CC15BACHAS"/>
    <n v="7.7777777777777779E-2"/>
    <n v="402768.93324111117"/>
    <n v="1"/>
    <n v="10"/>
    <x v="2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EREAL Y POLVILLO"/>
    <s v="CC15CEREAL Y POLVILLO"/>
    <n v="7.7777777777777779E-2"/>
    <n v="402768.93324111117"/>
    <n v="2"/>
    <n v="10"/>
    <x v="7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OMPOST Y FERTILIZANTES"/>
    <s v="CC15COMPOST Y FERTILIZANTES"/>
    <n v="7.7777777777777779E-2"/>
    <n v="402768.93324111117"/>
    <n v="10"/>
    <n v="10"/>
    <x v="8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LIQUIDOS"/>
    <s v="CC15DISPOSICION FINAL DE R. LIQUIDOS"/>
    <n v="7.7777777777777779E-2"/>
    <n v="402768.93324111117"/>
    <n v="3"/>
    <n v="10"/>
    <x v="3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SOLIDOS"/>
    <s v="CC15DISPOSICION FINAL DE R. SOLIDOS"/>
    <n v="7.7777777777777779E-2"/>
    <n v="402768.93324111117"/>
    <n v="4"/>
    <n v="10"/>
    <x v="4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EXPORTACION"/>
    <s v="CC15EXPORTACION"/>
    <n v="7.7777777777777779E-2"/>
    <n v="402768.93324111117"/>
    <n v="5"/>
    <n v="10"/>
    <x v="0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NFU"/>
    <s v="CC15NFU"/>
    <n v="7.7777777777777779E-2"/>
    <n v="402768.93324111117"/>
    <n v="6"/>
    <n v="10"/>
    <x v="5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PILETAS"/>
    <s v="CC15PILETAS"/>
    <n v="7.7777777777777779E-2"/>
    <n v="402768.93324111117"/>
    <n v="7"/>
    <n v="10"/>
    <x v="6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REACTORES"/>
    <s v="CC15REACTORES"/>
    <n v="7.7777777777777779E-2"/>
    <n v="402768.93324111117"/>
    <n v="8"/>
    <n v="10"/>
    <x v="1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TIERRAS FILTRANTES"/>
    <s v="CC15TIERRAS FILTRANTES"/>
    <n v="0"/>
    <n v="0"/>
    <n v="9"/>
    <n v="10"/>
    <x v="9"/>
    <s v="PERSONAL"/>
    <n v="3624920.3991700006"/>
    <n v="1553537.3139299997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DISPOSICION FINAL DE R. LIQUIDOS"/>
    <s v="CC25DISPOSICION FINAL DE R. LIQUIDOS"/>
    <n v="0.15"/>
    <n v="770479.67505000008"/>
    <n v="3"/>
    <n v="10"/>
    <x v="3"/>
    <s v="PERSONAL"/>
    <n v="5136531.1670000004"/>
    <n v="0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EXPORTACION"/>
    <s v="CC25EXPORTACION"/>
    <n v="0.85"/>
    <n v="4366051.4919500006"/>
    <n v="5"/>
    <n v="10"/>
    <x v="0"/>
    <s v="PERSONAL"/>
    <n v="5136531.1670000004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BACHAS"/>
    <s v="CC1BACHAS"/>
    <n v="3.2417236735101898E-2"/>
    <n v="163357.90247162888"/>
    <n v="1"/>
    <n v="4"/>
    <x v="2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EREAL &amp; POLVILLO"/>
    <s v="CC1CEREAL &amp; POLVILLO"/>
    <n v="7.0597149630605652E-3"/>
    <n v="35575.525385986351"/>
    <n v="2"/>
    <n v="4"/>
    <x v="7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OMPOST &amp; FERTILIZANTES"/>
    <s v="CC1COMPOST &amp; FERTILIZANTES"/>
    <n v="4.0653249223577111E-4"/>
    <n v="2048.6106129548421"/>
    <n v="10"/>
    <n v="4"/>
    <x v="8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LIQUIDOS"/>
    <s v="CC1DISPOSICIÓN FINAL RESIDUOS LIQUIDOS"/>
    <n v="5.9791078481547098E-2"/>
    <n v="301300.97907715384"/>
    <n v="3"/>
    <n v="4"/>
    <x v="3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SOLIDOS"/>
    <s v="CC1DISPOSICIÓN FINAL RESIDUOS SOLIDOS"/>
    <n v="4.8738124634855849E-3"/>
    <n v="24560.260566964851"/>
    <n v="4"/>
    <n v="4"/>
    <x v="4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EXPORTACION"/>
    <s v="CC1EXPORTACION"/>
    <n v="0.73411048911804788"/>
    <n v="3699351.3871862986"/>
    <n v="5"/>
    <n v="4"/>
    <x v="0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NFU"/>
    <s v="CC1NFU"/>
    <n v="1.4065386597374174E-2"/>
    <n v="70878.71402412375"/>
    <n v="6"/>
    <n v="4"/>
    <x v="5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PILETAS"/>
    <s v="CC1PILETAS"/>
    <n v="0.10760032914202722"/>
    <n v="542222.77541828237"/>
    <n v="7"/>
    <n v="4"/>
    <x v="6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REACTORES"/>
    <s v="CC1REACTORES"/>
    <n v="3.9675420007119738E-2"/>
    <n v="199933.5552566062"/>
    <n v="8"/>
    <n v="4"/>
    <x v="1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TIERRAS FILTRANTES"/>
    <s v="CC1TIERRAS FILTRANTES"/>
    <n v="0"/>
    <n v="0"/>
    <n v="9"/>
    <n v="4"/>
    <x v="9"/>
    <s v="IMPUESTOS"/>
    <n v="5039229.71"/>
    <n v="0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BACHAS"/>
    <s v="CC15BACHAS"/>
    <n v="7.7777777777777779E-2"/>
    <n v="387456.56904888892"/>
    <n v="1"/>
    <n v="10"/>
    <x v="2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EREAL Y POLVILLO"/>
    <s v="CC15CEREAL Y POLVILLO"/>
    <n v="7.7777777777777779E-2"/>
    <n v="387456.56904888892"/>
    <n v="2"/>
    <n v="10"/>
    <x v="7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OMPOST Y FERTILIZANTES"/>
    <s v="CC15COMPOST Y FERTILIZANTES"/>
    <n v="7.7777777777777779E-2"/>
    <n v="387456.56904888892"/>
    <n v="10"/>
    <n v="10"/>
    <x v="8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LIQUIDOS"/>
    <s v="CC15DISPOSICION FINAL DE R. LIQUIDOS"/>
    <n v="7.7777777777777779E-2"/>
    <n v="387456.56904888892"/>
    <n v="3"/>
    <n v="10"/>
    <x v="3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SOLIDOS"/>
    <s v="CC15DISPOSICION FINAL DE R. SOLIDOS"/>
    <n v="7.7777777777777779E-2"/>
    <n v="387456.56904888892"/>
    <n v="4"/>
    <n v="10"/>
    <x v="4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EXPORTACION"/>
    <s v="CC15EXPORTACION"/>
    <n v="7.7777777777777779E-2"/>
    <n v="387456.56904888892"/>
    <n v="5"/>
    <n v="10"/>
    <x v="0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NFU"/>
    <s v="CC15NFU"/>
    <n v="7.7777777777777779E-2"/>
    <n v="387456.56904888892"/>
    <n v="6"/>
    <n v="10"/>
    <x v="5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PILETAS"/>
    <s v="CC15PILETAS"/>
    <n v="7.7777777777777779E-2"/>
    <n v="387456.56904888892"/>
    <n v="7"/>
    <n v="10"/>
    <x v="6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REACTORES"/>
    <s v="CC15REACTORES"/>
    <n v="7.7777777777777779E-2"/>
    <n v="387456.56904888892"/>
    <n v="8"/>
    <n v="10"/>
    <x v="1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TIERRAS FILTRANTES"/>
    <s v="CC15TIERRAS FILTRANTES"/>
    <n v="0"/>
    <n v="0"/>
    <n v="9"/>
    <n v="10"/>
    <x v="9"/>
    <s v="PERSONAL"/>
    <n v="3487109.1214400004"/>
    <n v="1494475.33776"/>
  </r>
  <r>
    <d v="2026-03-31T00:00:00"/>
    <s v="RRHH WORMS (NUEVO)"/>
    <s v="JORGE SEBASTIAN ACOSTA"/>
    <n v="-4977942.8901000004"/>
    <s v="BACHAS"/>
    <e v="#NUM!"/>
    <n v="4977942.8901000004"/>
    <s v="# RRHH"/>
    <s v="PERSONAL"/>
    <x v="0"/>
    <s v="FIJO"/>
    <s v="DIRECTO"/>
    <n v="0"/>
    <s v="CC6"/>
    <s v="rrhh_nuevo"/>
    <n v="1"/>
    <s v="BACHAS"/>
    <n v="1"/>
    <n v="-4977942.8901000004"/>
    <e v="#NUM!"/>
    <s v="APERTURADO POR EMPRESA"/>
    <s v="BACHAS"/>
    <s v="CC6BACHAS"/>
    <n v="1"/>
    <n v="4977942.8901000004"/>
    <n v="1"/>
    <n v="10"/>
    <x v="2"/>
    <s v="PERSONAL"/>
    <n v="4977942.8901000004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DISPOSICION FINAL DE R. SOLIDOS"/>
    <s v="CC18DISPOSICION FINAL DE R. SOLIDOS"/>
    <n v="0.37"/>
    <n v="1830201.1612130001"/>
    <n v="4"/>
    <n v="10"/>
    <x v="4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EXPORTACION"/>
    <s v="CC18EXPORTACION"/>
    <n v="0.2"/>
    <n v="989297.92498000013"/>
    <n v="5"/>
    <n v="10"/>
    <x v="0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NFU"/>
    <s v="CC18NFU"/>
    <n v="0.12"/>
    <n v="593578.75498800003"/>
    <n v="6"/>
    <n v="10"/>
    <x v="5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PILETAS"/>
    <s v="CC18PILETAS"/>
    <n v="0.17"/>
    <n v="840903.23623300006"/>
    <n v="7"/>
    <n v="10"/>
    <x v="6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REACTORES"/>
    <s v="CC18REACTORES"/>
    <n v="0.14000000000000001"/>
    <n v="692508.54748600011"/>
    <n v="8"/>
    <n v="10"/>
    <x v="1"/>
    <s v="PERSONAL"/>
    <n v="4946489.6248999992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DISPOSICION FINAL DE R. LIQUIDOS"/>
    <s v="CC25DISPOSICION FINAL DE R. LIQUIDOS"/>
    <n v="0.15"/>
    <n v="715637.36555999995"/>
    <n v="3"/>
    <n v="10"/>
    <x v="3"/>
    <s v="PERSONAL"/>
    <n v="4770915.7703999998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EXPORTACION"/>
    <s v="CC25EXPORTACION"/>
    <n v="0.85"/>
    <n v="4055278.4048399995"/>
    <n v="5"/>
    <n v="10"/>
    <x v="0"/>
    <s v="PERSONAL"/>
    <n v="4770915.7703999998"/>
    <n v="0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BACHAS"/>
    <s v="CC27BACHAS"/>
    <n v="0.11"/>
    <n v="523873.87891299999"/>
    <n v="1"/>
    <n v="10"/>
    <x v="2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EREAL Y POLVILLO"/>
    <s v="CC27CEREAL Y POLVILLO"/>
    <n v="0.08"/>
    <n v="380999.184664"/>
    <n v="2"/>
    <n v="10"/>
    <x v="7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OMPOST Y FERTILIZANTES"/>
    <s v="CC27COMPOST Y FERTILIZANTES"/>
    <n v="0"/>
    <n v="0"/>
    <n v="10"/>
    <n v="10"/>
    <x v="8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LIQUIDOS"/>
    <s v="CC27DISPOSICION FINAL DE R. LIQUIDOS"/>
    <n v="0.11"/>
    <n v="523873.87891299999"/>
    <n v="3"/>
    <n v="10"/>
    <x v="3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SOLIDOS"/>
    <s v="CC27DISPOSICION FINAL DE R. SOLIDOS"/>
    <n v="0.19"/>
    <n v="904873.06357699994"/>
    <n v="4"/>
    <n v="10"/>
    <x v="4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EXPORTACION"/>
    <s v="CC27EXPORTACION"/>
    <n v="0.11"/>
    <n v="523873.87891299999"/>
    <n v="5"/>
    <n v="10"/>
    <x v="0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NFU"/>
    <s v="CC27NFU"/>
    <n v="0.11"/>
    <n v="523873.87891299999"/>
    <n v="6"/>
    <n v="10"/>
    <x v="5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PILETAS"/>
    <s v="CC27PILETAS"/>
    <n v="0.11"/>
    <n v="523873.87891299999"/>
    <n v="7"/>
    <n v="10"/>
    <x v="6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REACTORES"/>
    <s v="CC27REACTORES"/>
    <n v="0.11"/>
    <n v="523873.87891299999"/>
    <n v="8"/>
    <n v="10"/>
    <x v="1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TIERRAS FILTRANTES"/>
    <s v="CC27TIERRAS FILTRANTES"/>
    <n v="0"/>
    <n v="0"/>
    <n v="9"/>
    <n v="10"/>
    <x v="9"/>
    <s v="PERSONAL"/>
    <n v="4429115.5217190003"/>
    <n v="333374.28658099938"/>
  </r>
  <r>
    <d v="2026-03-30T00:00:00"/>
    <s v="TOTAL QUIMICA S.A."/>
    <s v="prod2"/>
    <n v="-4738755.84"/>
    <s v=" ACIDO SULFÚRICO 70/80"/>
    <n v="12224"/>
    <n v="387.66"/>
    <s v="KG"/>
    <s v="INSUMOS"/>
    <x v="0"/>
    <s v="VARIABLE"/>
    <s v="DIRECTO"/>
    <n v="0"/>
    <s v="CC6"/>
    <s v="gastos_produccion"/>
    <n v="1"/>
    <s v="BACHAS"/>
    <n v="1"/>
    <n v="-4738755.84"/>
    <n v="12224"/>
    <s v="APERTURADO POR EMPRESA"/>
    <s v="BACHAS"/>
    <s v="CC6BACHAS"/>
    <n v="1"/>
    <n v="4738755.84"/>
    <n v="1"/>
    <n v="5"/>
    <x v="2"/>
    <s v="INSUMOS"/>
    <n v="4738755.84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BACHAS"/>
    <s v="CC21BACHAS"/>
    <n v="0.05"/>
    <n v="234250.93281500001"/>
    <n v="1"/>
    <n v="10"/>
    <x v="2"/>
    <s v="PERSONAL"/>
    <n v="4685018.6562999999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PILETAS"/>
    <s v="CC21PILETAS"/>
    <n v="0.95"/>
    <n v="4450767.7234849995"/>
    <n v="7"/>
    <n v="10"/>
    <x v="6"/>
    <s v="PERSONAL"/>
    <n v="4685018.6562999999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DISPOSICION FINAL DE R. LIQUIDOS"/>
    <s v="CC25DISPOSICION FINAL DE R. LIQUIDOS"/>
    <n v="0.15"/>
    <n v="692024.21845499997"/>
    <n v="3"/>
    <n v="10"/>
    <x v="3"/>
    <s v="PERSONAL"/>
    <n v="4613494.7896999996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EXPORTACION"/>
    <s v="CC25EXPORTACION"/>
    <n v="0.85"/>
    <n v="3921470.5712449998"/>
    <n v="5"/>
    <n v="10"/>
    <x v="0"/>
    <s v="PERSONAL"/>
    <n v="4613494.7896999996"/>
    <n v="0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BACHAS"/>
    <s v="CC27BACHAS"/>
    <n v="0.11"/>
    <n v="507318.32632799994"/>
    <n v="1"/>
    <n v="10"/>
    <x v="2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EREAL Y POLVILLO"/>
    <s v="CC27CEREAL Y POLVILLO"/>
    <n v="0.08"/>
    <n v="368958.78278399998"/>
    <n v="2"/>
    <n v="10"/>
    <x v="7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OMPOST Y FERTILIZANTES"/>
    <s v="CC27COMPOST Y FERTILIZANTES"/>
    <n v="0"/>
    <n v="0"/>
    <n v="10"/>
    <n v="10"/>
    <x v="8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LIQUIDOS"/>
    <s v="CC27DISPOSICION FINAL DE R. LIQUIDOS"/>
    <n v="0.11"/>
    <n v="507318.32632799994"/>
    <n v="3"/>
    <n v="10"/>
    <x v="3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SOLIDOS"/>
    <s v="CC27DISPOSICION FINAL DE R. SOLIDOS"/>
    <n v="0.19"/>
    <n v="876277.10911199998"/>
    <n v="4"/>
    <n v="10"/>
    <x v="4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EXPORTACION"/>
    <s v="CC27EXPORTACION"/>
    <n v="0.11"/>
    <n v="507318.32632799994"/>
    <n v="5"/>
    <n v="10"/>
    <x v="0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NFU"/>
    <s v="CC27NFU"/>
    <n v="0.11"/>
    <n v="507318.32632799994"/>
    <n v="6"/>
    <n v="10"/>
    <x v="5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PILETAS"/>
    <s v="CC27PILETAS"/>
    <n v="0.11"/>
    <n v="507318.32632799994"/>
    <n v="7"/>
    <n v="10"/>
    <x v="6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REACTORES"/>
    <s v="CC27REACTORES"/>
    <n v="0.11"/>
    <n v="507318.32632799994"/>
    <n v="8"/>
    <n v="10"/>
    <x v="1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TIERRAS FILTRANTES"/>
    <s v="CC27TIERRAS FILTRANTES"/>
    <n v="0"/>
    <n v="0"/>
    <n v="9"/>
    <n v="10"/>
    <x v="9"/>
    <s v="PERSONAL"/>
    <n v="4289145.8498639995"/>
    <n v="322838.93493600003"/>
  </r>
  <r>
    <d v="2026-03-31T00:00:00"/>
    <s v="RRHH WORMS (NUEVO)"/>
    <s v="LISARDO MATIAS IVAN"/>
    <n v="-4527168.9790000003"/>
    <s v="REACTOR"/>
    <e v="#NUM!"/>
    <n v="4527168.9790000003"/>
    <s v="# RRHH"/>
    <s v="PERSONAL"/>
    <x v="0"/>
    <s v="FIJO"/>
    <s v="DIRECTO"/>
    <n v="0"/>
    <s v="CC5"/>
    <s v="rrhh_nuevo"/>
    <n v="1"/>
    <s v="REACTORES"/>
    <n v="1"/>
    <n v="-4527168.9790000003"/>
    <e v="#NUM!"/>
    <s v="APERTURADO POR EMPRESA"/>
    <s v="REACTORES"/>
    <s v="CC5REACTORES"/>
    <n v="1"/>
    <n v="4527168.9790000003"/>
    <n v="8"/>
    <n v="10"/>
    <x v="1"/>
    <s v="PERSONAL"/>
    <n v="4527168.9790000003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DISPOSICION FINAL DE R. SOLIDOS"/>
    <s v="CC20DISPOSICION FINAL DE R. SOLIDOS"/>
    <n v="0.03"/>
    <n v="135017.00094299999"/>
    <n v="4"/>
    <n v="10"/>
    <x v="4"/>
    <s v="PERSONAL"/>
    <n v="4500566.6980999997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NFU"/>
    <s v="CC20NFU"/>
    <n v="0.97"/>
    <n v="4365549.6971569993"/>
    <n v="6"/>
    <n v="10"/>
    <x v="5"/>
    <s v="PERSONAL"/>
    <n v="4500566.6980999997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DISPOSICION FINAL DE R. SOLIDOS"/>
    <s v="CC18DISPOSICION FINAL DE R. SOLIDOS"/>
    <n v="0.37"/>
    <n v="1658675.889552"/>
    <n v="4"/>
    <n v="10"/>
    <x v="4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EXPORTACION"/>
    <s v="CC18EXPORTACION"/>
    <n v="0.2"/>
    <n v="896581.56192000012"/>
    <n v="5"/>
    <n v="10"/>
    <x v="0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NFU"/>
    <s v="CC18NFU"/>
    <n v="0.12"/>
    <n v="537948.93715200003"/>
    <n v="6"/>
    <n v="10"/>
    <x v="5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PILETAS"/>
    <s v="CC18PILETAS"/>
    <n v="0.17"/>
    <n v="762094.32763200009"/>
    <n v="7"/>
    <n v="10"/>
    <x v="6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REACTORES"/>
    <s v="CC18REACTORES"/>
    <n v="0.14000000000000001"/>
    <n v="627607.09334400005"/>
    <n v="8"/>
    <n v="10"/>
    <x v="1"/>
    <s v="PERSONAL"/>
    <n v="4482907.8096000003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BACHAS"/>
    <s v="CC21BACHAS"/>
    <n v="0.05"/>
    <n v="222661.82694000003"/>
    <n v="1"/>
    <n v="10"/>
    <x v="2"/>
    <s v="PERSONAL"/>
    <n v="4453236.5388000002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PILETAS"/>
    <s v="CC21PILETAS"/>
    <n v="0.95"/>
    <n v="4230574.7118600002"/>
    <n v="7"/>
    <n v="10"/>
    <x v="6"/>
    <s v="PERSONAL"/>
    <n v="4453236.5388000002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DISPOSICION FINAL DE R. LIQUIDOS"/>
    <s v="CC25DISPOSICION FINAL DE R. LIQUIDOS"/>
    <n v="0.15"/>
    <n v="662855.78739000007"/>
    <n v="3"/>
    <n v="10"/>
    <x v="3"/>
    <s v="PERSONAL"/>
    <n v="4419038.5826000003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EXPORTACION"/>
    <s v="CC25EXPORTACION"/>
    <n v="0.85"/>
    <n v="3756182.7952100001"/>
    <n v="5"/>
    <n v="10"/>
    <x v="0"/>
    <s v="PERSONAL"/>
    <n v="4419038.5826000003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DISPOSICION FINAL DE R. LIQUIDOS"/>
    <s v="CC25DISPOSICION FINAL DE R. LIQUIDOS"/>
    <n v="0.15"/>
    <n v="656940.35070000007"/>
    <n v="3"/>
    <n v="10"/>
    <x v="3"/>
    <s v="PERSONAL"/>
    <n v="4379602.3380000005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EXPORTACION"/>
    <s v="CC25EXPORTACION"/>
    <n v="0.85"/>
    <n v="3722661.9873000002"/>
    <n v="5"/>
    <n v="10"/>
    <x v="0"/>
    <s v="PERSONAL"/>
    <n v="4379602.3380000005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BACHAS"/>
    <s v="CC21BACHAS"/>
    <n v="0.05"/>
    <n v="216714.83581500003"/>
    <n v="1"/>
    <n v="10"/>
    <x v="2"/>
    <s v="PERSONAL"/>
    <n v="4334296.7163000004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PILETAS"/>
    <s v="CC21PILETAS"/>
    <n v="0.95"/>
    <n v="4117581.8804850001"/>
    <n v="7"/>
    <n v="10"/>
    <x v="6"/>
    <s v="PERSONAL"/>
    <n v="4334296.7163000004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DISPOSICION FINAL DE R. LIQUIDOS"/>
    <s v="CC25DISPOSICION FINAL DE R. LIQUIDOS"/>
    <n v="0.15"/>
    <n v="647822.30735999986"/>
    <n v="3"/>
    <n v="10"/>
    <x v="3"/>
    <s v="PERSONAL"/>
    <n v="4318815.3823999995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EXPORTACION"/>
    <s v="CC25EXPORTACION"/>
    <n v="0.85"/>
    <n v="3670993.0750399996"/>
    <n v="5"/>
    <n v="10"/>
    <x v="0"/>
    <s v="PERSONAL"/>
    <n v="4318815.3823999995"/>
    <n v="0"/>
  </r>
  <r>
    <d v="2026-03-31T00:00:00"/>
    <s v="RRHH WORMS (NUEVO)"/>
    <s v="JEREMIAS EDGARDO NAHUEL FERNANDEZ"/>
    <n v="-4293958.3320000004"/>
    <s v="BACHAS"/>
    <e v="#NUM!"/>
    <n v="4293958.3320000004"/>
    <s v="# RRHH"/>
    <s v="PERSONAL"/>
    <x v="0"/>
    <s v="FIJO"/>
    <s v="DIRECTO"/>
    <n v="0"/>
    <s v="CC6"/>
    <s v="rrhh_nuevo"/>
    <n v="1"/>
    <s v="BACHAS"/>
    <n v="1"/>
    <n v="-4293958.3320000004"/>
    <e v="#NUM!"/>
    <s v="APERTURADO POR EMPRESA"/>
    <s v="BACHAS"/>
    <s v="CC6BACHAS"/>
    <n v="1"/>
    <n v="4293958.3320000004"/>
    <n v="1"/>
    <n v="10"/>
    <x v="2"/>
    <s v="PERSONAL"/>
    <n v="4293958.3320000004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DISPOSICION FINAL DE R. LIQUIDOS"/>
    <s v="CC25DISPOSICION FINAL DE R. LIQUIDOS"/>
    <n v="0.15"/>
    <n v="631014.86084999994"/>
    <n v="3"/>
    <n v="10"/>
    <x v="3"/>
    <s v="PERSONAL"/>
    <n v="4206765.7390000001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EXPORTACION"/>
    <s v="CC25EXPORTACION"/>
    <n v="0.85"/>
    <n v="3575750.8781499998"/>
    <n v="5"/>
    <n v="10"/>
    <x v="0"/>
    <s v="PERSONAL"/>
    <n v="4206765.7390000001"/>
    <n v="0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BACHAS"/>
    <s v="CC29BACHAS"/>
    <n v="0.1111"/>
    <n v="462587.38105778006"/>
    <n v="1"/>
    <n v="10"/>
    <x v="2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EREAL Y POLVILLO"/>
    <s v="CC29CEREAL Y POLVILLO"/>
    <n v="0.1111"/>
    <n v="462587.38105778006"/>
    <n v="2"/>
    <n v="10"/>
    <x v="7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OMPOST Y FERTILIZANTES"/>
    <s v="CC29COMPOST Y FERTILIZANTES"/>
    <n v="0.1111"/>
    <n v="462587.38105778006"/>
    <n v="10"/>
    <n v="10"/>
    <x v="8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LIQUIDOS"/>
    <s v="CC29DISPOSICION FINAL DE R. LIQUIDOS"/>
    <n v="0.1111"/>
    <n v="462587.38105778006"/>
    <n v="3"/>
    <n v="10"/>
    <x v="3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SOLIDOS"/>
    <s v="CC29DISPOSICION FINAL DE R. SOLIDOS"/>
    <n v="0.1111"/>
    <n v="462587.38105778006"/>
    <n v="4"/>
    <n v="10"/>
    <x v="4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EXPORTACION"/>
    <s v="CC29EXPORTACION"/>
    <n v="0.1111"/>
    <n v="462587.38105778006"/>
    <n v="5"/>
    <n v="10"/>
    <x v="0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NFU"/>
    <s v="CC29NFU"/>
    <n v="0.1111"/>
    <n v="462587.38105778006"/>
    <n v="6"/>
    <n v="10"/>
    <x v="5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PILETAS"/>
    <s v="CC29PILETAS"/>
    <n v="0.1111"/>
    <n v="462587.38105778006"/>
    <n v="7"/>
    <n v="10"/>
    <x v="6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REACTORES"/>
    <s v="CC29REACTORES"/>
    <n v="0.1111"/>
    <n v="462587.38105778006"/>
    <n v="8"/>
    <n v="10"/>
    <x v="1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TIERRAS FILTRANTES"/>
    <s v="CC29TIERRAS FILTRANTES"/>
    <n v="0"/>
    <n v="0"/>
    <n v="9"/>
    <n v="10"/>
    <x v="9"/>
    <s v="PERSONAL"/>
    <n v="4163286.4295200212"/>
    <n v="416.37027997896075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DISPOSICION FINAL DE R. LIQUIDOS"/>
    <s v="CC25DISPOSICION FINAL DE R. LIQUIDOS"/>
    <n v="0.15"/>
    <n v="621614.45493000001"/>
    <n v="3"/>
    <n v="10"/>
    <x v="3"/>
    <s v="PERSONAL"/>
    <n v="4144096.3662"/>
    <n v="0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EXPORTACION"/>
    <s v="CC25EXPORTACION"/>
    <n v="0.85"/>
    <n v="3522481.91127"/>
    <n v="5"/>
    <n v="10"/>
    <x v="0"/>
    <s v="PERSONAL"/>
    <n v="4144096.3662"/>
    <n v="0"/>
  </r>
  <r>
    <d v="2026-03-30T00:00:00"/>
    <s v="ULTRAONIX SRL"/>
    <s v="prod5"/>
    <n v="-4074324.7702000001"/>
    <s v=" FUEL OIL "/>
    <n v="6443.3519999999999"/>
    <n v="632.33000000000004"/>
    <s v="KG"/>
    <s v="ENERGIA"/>
    <x v="0"/>
    <s v="VARIABLE"/>
    <s v="DIRECTO"/>
    <n v="0"/>
    <s v="CC6"/>
    <s v="gastos_produccion"/>
    <n v="1"/>
    <s v="BACHAS"/>
    <n v="1"/>
    <n v="-4074324.7702000001"/>
    <n v="6443.3519999999999"/>
    <s v="APERTURADO POR EMPRESA"/>
    <s v="BACHAS"/>
    <s v="CC6BACHAS"/>
    <n v="1"/>
    <n v="4074324.7702000001"/>
    <n v="1"/>
    <n v="1"/>
    <x v="2"/>
    <s v="ENERGIA"/>
    <n v="4074324.7702000001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BACHAS"/>
    <s v="CC17BACHAS"/>
    <n v="0.05"/>
    <n v="203563.44901500002"/>
    <n v="1"/>
    <n v="10"/>
    <x v="2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DISPOSICION FINAL DE R. LIQUIDOS"/>
    <s v="CC17DISPOSICION FINAL DE R. LIQUIDOS"/>
    <n v="0.06"/>
    <n v="244276.13881799998"/>
    <n v="3"/>
    <n v="10"/>
    <x v="3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EXPORTACION"/>
    <s v="CC17EXPORTACION"/>
    <n v="0.63"/>
    <n v="2564899.457589"/>
    <n v="5"/>
    <n v="10"/>
    <x v="0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NFU"/>
    <s v="CC17NFU"/>
    <n v="0.05"/>
    <n v="203563.44901500002"/>
    <n v="6"/>
    <n v="10"/>
    <x v="5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PILETAS"/>
    <s v="CC17PILETAS"/>
    <n v="0.14000000000000001"/>
    <n v="569977.6572420001"/>
    <n v="7"/>
    <n v="10"/>
    <x v="6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REACTORES"/>
    <s v="CC17REACTORES"/>
    <n v="7.0000000000000007E-2"/>
    <n v="284988.82862100005"/>
    <n v="8"/>
    <n v="10"/>
    <x v="1"/>
    <s v="PERSONAL"/>
    <n v="4071268.9802999999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BACHAS"/>
    <s v="CC17BACHAS"/>
    <n v="0.05"/>
    <n v="203538.61527000001"/>
    <n v="1"/>
    <n v="10"/>
    <x v="2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DISPOSICION FINAL DE R. LIQUIDOS"/>
    <s v="CC17DISPOSICION FINAL DE R. LIQUIDOS"/>
    <n v="0.06"/>
    <n v="244246.33832399998"/>
    <n v="3"/>
    <n v="10"/>
    <x v="3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EXPORTACION"/>
    <s v="CC17EXPORTACION"/>
    <n v="0.63"/>
    <n v="2564586.5524019999"/>
    <n v="5"/>
    <n v="10"/>
    <x v="0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NFU"/>
    <s v="CC17NFU"/>
    <n v="0.05"/>
    <n v="203538.61527000001"/>
    <n v="6"/>
    <n v="10"/>
    <x v="5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PILETAS"/>
    <s v="CC17PILETAS"/>
    <n v="0.14000000000000001"/>
    <n v="569908.12275600003"/>
    <n v="7"/>
    <n v="10"/>
    <x v="6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REACTORES"/>
    <s v="CC17REACTORES"/>
    <n v="7.0000000000000007E-2"/>
    <n v="284954.06137800001"/>
    <n v="8"/>
    <n v="10"/>
    <x v="1"/>
    <s v="PERSONAL"/>
    <n v="4070772.3054"/>
    <n v="0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BACHAS"/>
    <s v="CC29BACHAS"/>
    <n v="0.1111"/>
    <n v="449057.65743212"/>
    <n v="1"/>
    <n v="10"/>
    <x v="2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EREAL Y POLVILLO"/>
    <s v="CC29CEREAL Y POLVILLO"/>
    <n v="0.1111"/>
    <n v="449057.65743212"/>
    <n v="2"/>
    <n v="10"/>
    <x v="7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OMPOST Y FERTILIZANTES"/>
    <s v="CC29COMPOST Y FERTILIZANTES"/>
    <n v="0.1111"/>
    <n v="449057.65743212"/>
    <n v="10"/>
    <n v="10"/>
    <x v="8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LIQUIDOS"/>
    <s v="CC29DISPOSICION FINAL DE R. LIQUIDOS"/>
    <n v="0.1111"/>
    <n v="449057.65743212"/>
    <n v="3"/>
    <n v="10"/>
    <x v="3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SOLIDOS"/>
    <s v="CC29DISPOSICION FINAL DE R. SOLIDOS"/>
    <n v="0.1111"/>
    <n v="449057.65743212"/>
    <n v="4"/>
    <n v="10"/>
    <x v="4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EXPORTACION"/>
    <s v="CC29EXPORTACION"/>
    <n v="0.1111"/>
    <n v="449057.65743212"/>
    <n v="5"/>
    <n v="10"/>
    <x v="0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NFU"/>
    <s v="CC29NFU"/>
    <n v="0.1111"/>
    <n v="449057.65743212"/>
    <n v="6"/>
    <n v="10"/>
    <x v="5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PILETAS"/>
    <s v="CC29PILETAS"/>
    <n v="0.1111"/>
    <n v="449057.65743212"/>
    <n v="7"/>
    <n v="10"/>
    <x v="6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REACTORES"/>
    <s v="CC29REACTORES"/>
    <n v="0.1111"/>
    <n v="449057.65743212"/>
    <n v="8"/>
    <n v="10"/>
    <x v="1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TIERRAS FILTRANTES"/>
    <s v="CC29TIERRAS FILTRANTES"/>
    <n v="0"/>
    <n v="0"/>
    <n v="9"/>
    <n v="10"/>
    <x v="9"/>
    <s v="PERSONAL"/>
    <n v="4041518.9168890794"/>
    <n v="404.19231092045084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DISPOSICION FINAL DE R. SOLIDOS"/>
    <s v="CC20DISPOSICION FINAL DE R. SOLIDOS"/>
    <n v="0.03"/>
    <n v="120662.42625299998"/>
    <n v="4"/>
    <n v="10"/>
    <x v="4"/>
    <s v="PERSONAL"/>
    <n v="4022080.8750999994"/>
    <n v="0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NFU"/>
    <s v="CC20NFU"/>
    <n v="0.97"/>
    <n v="3901418.4488469996"/>
    <n v="6"/>
    <n v="10"/>
    <x v="5"/>
    <s v="PERSONAL"/>
    <n v="4022080.8750999994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DISPOSICION FINAL DE R. SOLIDOS"/>
    <s v="CC20DISPOSICION FINAL DE R. SOLIDOS"/>
    <n v="0.03"/>
    <n v="119936.06682599999"/>
    <n v="4"/>
    <n v="10"/>
    <x v="4"/>
    <s v="PERSONAL"/>
    <n v="3997868.8942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NFU"/>
    <s v="CC20NFU"/>
    <n v="0.97"/>
    <n v="3877932.8273740001"/>
    <n v="6"/>
    <n v="10"/>
    <x v="5"/>
    <s v="PERSONAL"/>
    <n v="3997868.8942"/>
    <n v="0"/>
  </r>
  <r>
    <d v="2026-03-31T00:00:00"/>
    <s v="RRHH WORMS (NUEVO)"/>
    <s v="CAMILO RAFAEL BORDON"/>
    <n v="-3989019.8629000001"/>
    <s v="REACTOR"/>
    <e v="#NUM!"/>
    <n v="3989019.8629000001"/>
    <s v="# RRHH"/>
    <s v="PERSONAL"/>
    <x v="0"/>
    <s v="FIJO"/>
    <s v="DIRECTO"/>
    <n v="0"/>
    <s v="CC5"/>
    <s v="rrhh_nuevo"/>
    <n v="1"/>
    <s v="REACTORES"/>
    <n v="1"/>
    <n v="-3989019.8629000001"/>
    <e v="#NUM!"/>
    <s v="APERTURADO POR EMPRESA"/>
    <s v="REACTORES"/>
    <s v="CC5REACTORES"/>
    <n v="1"/>
    <n v="3989019.8629000001"/>
    <n v="8"/>
    <n v="10"/>
    <x v="1"/>
    <s v="PERSONAL"/>
    <n v="3989019.8629000001"/>
    <n v="0"/>
  </r>
  <r>
    <d v="2026-03-31T00:00:00"/>
    <s v="RRHH WORMS (NUEVO)"/>
    <s v="BRIAN NICOLAS BERON"/>
    <n v="-3933373.0433"/>
    <s v="REACTOR"/>
    <e v="#NUM!"/>
    <n v="3933373.0433"/>
    <s v="# RRHH"/>
    <s v="PERSONAL"/>
    <x v="0"/>
    <s v="FIJO"/>
    <s v="DIRECTO"/>
    <n v="0"/>
    <s v="CC5"/>
    <s v="rrhh_nuevo"/>
    <n v="1"/>
    <s v="REACTORES"/>
    <n v="1"/>
    <n v="-3933373.0433"/>
    <e v="#NUM!"/>
    <s v="APERTURADO POR EMPRESA"/>
    <s v="REACTORES"/>
    <s v="CC5REACTORES"/>
    <n v="1"/>
    <n v="3933373.0433"/>
    <n v="8"/>
    <n v="10"/>
    <x v="1"/>
    <s v="PERSONAL"/>
    <n v="3933373.0433"/>
    <n v="0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BACHAS"/>
    <s v="CC23BACHAS"/>
    <n v="0.14000000000000001"/>
    <n v="547136.68966600008"/>
    <n v="1"/>
    <n v="10"/>
    <x v="2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EREAL Y POLVILLO"/>
    <s v="CC23CEREAL Y POLVILLO"/>
    <n v="7.0000000000000007E-2"/>
    <n v="273568.34483300004"/>
    <n v="2"/>
    <n v="10"/>
    <x v="7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OMPOST Y FERTILIZANTES"/>
    <s v="CC23COMPOST Y FERTILIZANTES"/>
    <n v="7.0000000000000007E-2"/>
    <n v="273568.34483300004"/>
    <n v="10"/>
    <n v="10"/>
    <x v="8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LIQUIDOS"/>
    <s v="CC23DISPOSICION FINAL DE R. LIQUIDOS"/>
    <n v="0.06"/>
    <n v="234487.152714"/>
    <n v="3"/>
    <n v="10"/>
    <x v="3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SOLIDOS"/>
    <s v="CC23DISPOSICION FINAL DE R. SOLIDOS"/>
    <n v="0.09"/>
    <n v="351730.72907100001"/>
    <n v="4"/>
    <n v="10"/>
    <x v="4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EXPORTACION"/>
    <s v="CC23EXPORTACION"/>
    <n v="0.15"/>
    <n v="586217.88178499998"/>
    <n v="5"/>
    <n v="10"/>
    <x v="0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NFU"/>
    <s v="CC23NFU"/>
    <n v="0.1"/>
    <n v="390811.92119000002"/>
    <n v="6"/>
    <n v="10"/>
    <x v="5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PILETAS"/>
    <s v="CC23PILETAS"/>
    <n v="0.2"/>
    <n v="781623.84238000005"/>
    <n v="7"/>
    <n v="10"/>
    <x v="6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REACTORES"/>
    <s v="CC23REACTORES"/>
    <n v="0"/>
    <n v="0"/>
    <n v="8"/>
    <n v="10"/>
    <x v="1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TIERRAS FILTRANTES"/>
    <s v="CC23TIERRAS FILTRANTES"/>
    <n v="0"/>
    <n v="0"/>
    <n v="9"/>
    <n v="10"/>
    <x v="9"/>
    <s v="PERSONAL"/>
    <n v="3439144.9064720003"/>
    <n v="468974.3054279997"/>
  </r>
  <r>
    <d v="2026-03-31T00:00:00"/>
    <s v="RRHH WORMS (NUEVO)"/>
    <s v="JULIAN LEON CABRERA"/>
    <n v="-3885128.5373999998"/>
    <s v="REACTOR"/>
    <e v="#NUM!"/>
    <n v="3885128.5373999998"/>
    <s v="# RRHH"/>
    <s v="PERSONAL"/>
    <x v="0"/>
    <s v="FIJO"/>
    <s v="DIRECTO"/>
    <n v="0"/>
    <s v="CC5"/>
    <s v="rrhh_nuevo"/>
    <n v="1"/>
    <s v="REACTORES"/>
    <n v="1"/>
    <n v="-3885128.5373999998"/>
    <e v="#NUM!"/>
    <s v="APERTURADO POR EMPRESA"/>
    <s v="REACTORES"/>
    <s v="CC5REACTORES"/>
    <n v="1"/>
    <n v="3885128.5373999998"/>
    <n v="8"/>
    <n v="10"/>
    <x v="1"/>
    <s v="PERSONAL"/>
    <n v="3885128.5373999998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DISPOSICION FINAL DE R. LIQUIDOS"/>
    <s v="CC25DISPOSICION FINAL DE R. LIQUIDOS"/>
    <n v="0.15"/>
    <n v="582623.16396000003"/>
    <n v="3"/>
    <n v="10"/>
    <x v="3"/>
    <s v="PERSONAL"/>
    <n v="3884154.4264000002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EXPORTACION"/>
    <s v="CC25EXPORTACION"/>
    <n v="0.85"/>
    <n v="3301531.2624400002"/>
    <n v="5"/>
    <n v="10"/>
    <x v="0"/>
    <s v="PERSONAL"/>
    <n v="3884154.4264000002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DISPOSICION FINAL DE R. LIQUIDOS"/>
    <s v="CC25DISPOSICION FINAL DE R. LIQUIDOS"/>
    <n v="0.15"/>
    <n v="578495.91202499997"/>
    <n v="3"/>
    <n v="10"/>
    <x v="3"/>
    <s v="PERSONAL"/>
    <n v="3856639.4134999998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EXPORTACION"/>
    <s v="CC25EXPORTACION"/>
    <n v="0.85"/>
    <n v="3278143.5014749998"/>
    <n v="5"/>
    <n v="10"/>
    <x v="0"/>
    <s v="PERSONAL"/>
    <n v="3856639.4134999998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BACHAS"/>
    <s v="CC19BACHAS"/>
    <n v="0.08"/>
    <n v="305827.88172800001"/>
    <n v="1"/>
    <n v="10"/>
    <x v="2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DISPOSICION FINAL DE R. LIQUIDOS"/>
    <s v="CC19DISPOSICION FINAL DE R. LIQUIDOS"/>
    <n v="0.09"/>
    <n v="344056.36694400001"/>
    <n v="3"/>
    <n v="10"/>
    <x v="3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EXPORTACION"/>
    <s v="CC19EXPORTACION"/>
    <n v="0.15"/>
    <n v="573427.27824000001"/>
    <n v="5"/>
    <n v="10"/>
    <x v="0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NFU"/>
    <s v="CC19NFU"/>
    <n v="0.4"/>
    <n v="1529139.40864"/>
    <n v="6"/>
    <n v="10"/>
    <x v="5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PILETAS"/>
    <s v="CC19PILETAS"/>
    <n v="0.08"/>
    <n v="305827.88172800001"/>
    <n v="7"/>
    <n v="10"/>
    <x v="6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REACTORES"/>
    <s v="CC19REACTORES"/>
    <n v="0.2"/>
    <n v="764569.70432000002"/>
    <n v="8"/>
    <n v="10"/>
    <x v="1"/>
    <s v="PERSONAL"/>
    <n v="3822848.5216000001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BACHAS"/>
    <s v="CC19BACHAS"/>
    <n v="0.08"/>
    <n v="301240.10862399999"/>
    <n v="1"/>
    <n v="10"/>
    <x v="2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DISPOSICION FINAL DE R. LIQUIDOS"/>
    <s v="CC19DISPOSICION FINAL DE R. LIQUIDOS"/>
    <n v="0.09"/>
    <n v="338895.122202"/>
    <n v="3"/>
    <n v="10"/>
    <x v="3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EXPORTACION"/>
    <s v="CC19EXPORTACION"/>
    <n v="0.15"/>
    <n v="564825.20366999996"/>
    <n v="5"/>
    <n v="10"/>
    <x v="0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NFU"/>
    <s v="CC19NFU"/>
    <n v="0.4"/>
    <n v="1506200.54312"/>
    <n v="6"/>
    <n v="10"/>
    <x v="5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PILETAS"/>
    <s v="CC19PILETAS"/>
    <n v="0.08"/>
    <n v="301240.10862399999"/>
    <n v="7"/>
    <n v="10"/>
    <x v="6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REACTORES"/>
    <s v="CC19REACTORES"/>
    <n v="0.2"/>
    <n v="753100.27156000002"/>
    <n v="8"/>
    <n v="10"/>
    <x v="1"/>
    <s v="PERSONAL"/>
    <n v="3765501.3578000003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BACHAS"/>
    <s v="CC21BACHAS"/>
    <n v="0.05"/>
    <n v="187558.206535"/>
    <n v="1"/>
    <n v="10"/>
    <x v="2"/>
    <s v="PERSONAL"/>
    <n v="3751164.1306999996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PILETAS"/>
    <s v="CC21PILETAS"/>
    <n v="0.95"/>
    <n v="3563605.9241649997"/>
    <n v="7"/>
    <n v="10"/>
    <x v="6"/>
    <s v="PERSONAL"/>
    <n v="3751164.1306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BACHAS"/>
    <s v="CC21BACHAS"/>
    <n v="0.05"/>
    <n v="185902.63813000001"/>
    <n v="1"/>
    <n v="10"/>
    <x v="2"/>
    <s v="PERSONAL"/>
    <n v="3718052.7625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PILETAS"/>
    <s v="CC21PILETAS"/>
    <n v="0.95"/>
    <n v="3532150.1244699997"/>
    <n v="7"/>
    <n v="10"/>
    <x v="6"/>
    <s v="PERSONAL"/>
    <n v="3718052.7625999996"/>
    <n v="0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BACHAS"/>
    <s v="CC15BACHAS"/>
    <n v="7.7777777777777779E-2"/>
    <n v="289174.34474444448"/>
    <n v="1"/>
    <n v="10"/>
    <x v="2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EREAL Y POLVILLO"/>
    <s v="CC15CEREAL Y POLVILLO"/>
    <n v="7.7777777777777779E-2"/>
    <n v="289174.34474444448"/>
    <n v="2"/>
    <n v="10"/>
    <x v="7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OMPOST Y FERTILIZANTES"/>
    <s v="CC15COMPOST Y FERTILIZANTES"/>
    <n v="7.7777777777777779E-2"/>
    <n v="289174.34474444448"/>
    <n v="10"/>
    <n v="10"/>
    <x v="8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LIQUIDOS"/>
    <s v="CC15DISPOSICION FINAL DE R. LIQUIDOS"/>
    <n v="7.7777777777777779E-2"/>
    <n v="289174.34474444448"/>
    <n v="3"/>
    <n v="10"/>
    <x v="3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SOLIDOS"/>
    <s v="CC15DISPOSICION FINAL DE R. SOLIDOS"/>
    <n v="7.7777777777777779E-2"/>
    <n v="289174.34474444448"/>
    <n v="4"/>
    <n v="10"/>
    <x v="4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EXPORTACION"/>
    <s v="CC15EXPORTACION"/>
    <n v="7.7777777777777779E-2"/>
    <n v="289174.34474444448"/>
    <n v="5"/>
    <n v="10"/>
    <x v="0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NFU"/>
    <s v="CC15NFU"/>
    <n v="7.7777777777777779E-2"/>
    <n v="289174.34474444448"/>
    <n v="6"/>
    <n v="10"/>
    <x v="5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PILETAS"/>
    <s v="CC15PILETAS"/>
    <n v="7.7777777777777779E-2"/>
    <n v="289174.34474444448"/>
    <n v="7"/>
    <n v="10"/>
    <x v="6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REACTORES"/>
    <s v="CC15REACTORES"/>
    <n v="7.7777777777777779E-2"/>
    <n v="289174.34474444448"/>
    <n v="8"/>
    <n v="10"/>
    <x v="1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TIERRAS FILTRANTES"/>
    <s v="CC15TIERRAS FILTRANTES"/>
    <n v="0"/>
    <n v="0"/>
    <n v="9"/>
    <n v="10"/>
    <x v="9"/>
    <s v="PERSONAL"/>
    <n v="2602569.1026999997"/>
    <n v="1115386.7583000003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DISPOSICION FINAL DE R. SOLIDOS"/>
    <s v="CC20DISPOSICION FINAL DE R. SOLIDOS"/>
    <n v="0.03"/>
    <n v="110355.74722799999"/>
    <n v="4"/>
    <n v="10"/>
    <x v="4"/>
    <s v="PERSONAL"/>
    <n v="3678524.9075999996"/>
    <n v="0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NFU"/>
    <s v="CC20NFU"/>
    <n v="0.97"/>
    <n v="3568169.1603719997"/>
    <n v="6"/>
    <n v="10"/>
    <x v="5"/>
    <s v="PERSONAL"/>
    <n v="3678524.9075999996"/>
    <n v="0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BACHAS"/>
    <s v="CC23BACHAS"/>
    <n v="0.14000000000000001"/>
    <n v="514306.37883800006"/>
    <n v="1"/>
    <n v="10"/>
    <x v="2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EREAL Y POLVILLO"/>
    <s v="CC23CEREAL Y POLVILLO"/>
    <n v="7.0000000000000007E-2"/>
    <n v="257153.18941900003"/>
    <n v="2"/>
    <n v="10"/>
    <x v="7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OMPOST Y FERTILIZANTES"/>
    <s v="CC23COMPOST Y FERTILIZANTES"/>
    <n v="7.0000000000000007E-2"/>
    <n v="257153.18941900003"/>
    <n v="10"/>
    <n v="10"/>
    <x v="8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LIQUIDOS"/>
    <s v="CC23DISPOSICION FINAL DE R. LIQUIDOS"/>
    <n v="0.06"/>
    <n v="220417.01950200001"/>
    <n v="3"/>
    <n v="10"/>
    <x v="3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SOLIDOS"/>
    <s v="CC23DISPOSICION FINAL DE R. SOLIDOS"/>
    <n v="0.09"/>
    <n v="330625.52925299999"/>
    <n v="4"/>
    <n v="10"/>
    <x v="4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EXPORTACION"/>
    <s v="CC23EXPORTACION"/>
    <n v="0.15"/>
    <n v="551042.548755"/>
    <n v="5"/>
    <n v="10"/>
    <x v="0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NFU"/>
    <s v="CC23NFU"/>
    <n v="0.1"/>
    <n v="367361.69917000004"/>
    <n v="6"/>
    <n v="10"/>
    <x v="5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PILETAS"/>
    <s v="CC23PILETAS"/>
    <n v="0.2"/>
    <n v="734723.39834000007"/>
    <n v="7"/>
    <n v="10"/>
    <x v="6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REACTORES"/>
    <s v="CC23REACTORES"/>
    <n v="0"/>
    <n v="0"/>
    <n v="8"/>
    <n v="10"/>
    <x v="1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TIERRAS FILTRANTES"/>
    <s v="CC23TIERRAS FILTRANTES"/>
    <n v="0"/>
    <n v="0"/>
    <n v="9"/>
    <n v="10"/>
    <x v="9"/>
    <s v="PERSONAL"/>
    <n v="3232782.9526960002"/>
    <n v="440834.039003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BACHAS"/>
    <s v="CC15BACHAS"/>
    <n v="7.7777777777777779E-2"/>
    <n v="284286.25480111112"/>
    <n v="1"/>
    <n v="10"/>
    <x v="2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EREAL Y POLVILLO"/>
    <s v="CC15CEREAL Y POLVILLO"/>
    <n v="7.7777777777777779E-2"/>
    <n v="284286.25480111112"/>
    <n v="2"/>
    <n v="10"/>
    <x v="7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OMPOST Y FERTILIZANTES"/>
    <s v="CC15COMPOST Y FERTILIZANTES"/>
    <n v="7.7777777777777779E-2"/>
    <n v="284286.25480111112"/>
    <n v="10"/>
    <n v="10"/>
    <x v="8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LIQUIDOS"/>
    <s v="CC15DISPOSICION FINAL DE R. LIQUIDOS"/>
    <n v="7.7777777777777779E-2"/>
    <n v="284286.25480111112"/>
    <n v="3"/>
    <n v="10"/>
    <x v="3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SOLIDOS"/>
    <s v="CC15DISPOSICION FINAL DE R. SOLIDOS"/>
    <n v="7.7777777777777779E-2"/>
    <n v="284286.25480111112"/>
    <n v="4"/>
    <n v="10"/>
    <x v="4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EXPORTACION"/>
    <s v="CC15EXPORTACION"/>
    <n v="7.7777777777777779E-2"/>
    <n v="284286.25480111112"/>
    <n v="5"/>
    <n v="10"/>
    <x v="0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NFU"/>
    <s v="CC15NFU"/>
    <n v="7.7777777777777779E-2"/>
    <n v="284286.25480111112"/>
    <n v="6"/>
    <n v="10"/>
    <x v="5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PILETAS"/>
    <s v="CC15PILETAS"/>
    <n v="7.7777777777777779E-2"/>
    <n v="284286.25480111112"/>
    <n v="7"/>
    <n v="10"/>
    <x v="6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REACTORES"/>
    <s v="CC15REACTORES"/>
    <n v="7.7777777777777779E-2"/>
    <n v="284286.25480111112"/>
    <n v="8"/>
    <n v="10"/>
    <x v="1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TIERRAS FILTRANTES"/>
    <s v="CC15TIERRAS FILTRANTES"/>
    <n v="0"/>
    <n v="0"/>
    <n v="9"/>
    <n v="10"/>
    <x v="9"/>
    <s v="PERSONAL"/>
    <n v="2558576.2932100003"/>
    <n v="1096532.6970899999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DISPOSICION FINAL DE R. SOLIDOS"/>
    <s v="CC20DISPOSICION FINAL DE R. SOLIDOS"/>
    <n v="0.03"/>
    <n v="108704.62135799999"/>
    <n v="4"/>
    <n v="10"/>
    <x v="4"/>
    <s v="PERSONAL"/>
    <n v="3623487.3785999999"/>
    <n v="0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NFU"/>
    <s v="CC20NFU"/>
    <n v="0.97"/>
    <n v="3514782.7572419997"/>
    <n v="6"/>
    <n v="10"/>
    <x v="5"/>
    <s v="PERSONAL"/>
    <n v="3623487.3785999999"/>
    <n v="0"/>
  </r>
  <r>
    <d v="2026-03-31T00:00:00"/>
    <s v="RRHH WORMS (NUEVO)"/>
    <s v="ALEJO NAHUEL MARTINEZ"/>
    <n v="-3616495.3757000002"/>
    <s v="REACTOR"/>
    <e v="#NUM!"/>
    <n v="3616495.3757000002"/>
    <s v="# RRHH"/>
    <s v="PERSONAL"/>
    <x v="0"/>
    <s v="FIJO"/>
    <s v="DIRECTO"/>
    <n v="0"/>
    <s v="CC5"/>
    <s v="rrhh_nuevo"/>
    <n v="1"/>
    <s v="REACTORES"/>
    <n v="1"/>
    <n v="-3616495.3757000002"/>
    <e v="#NUM!"/>
    <s v="APERTURADO POR EMPRESA"/>
    <s v="REACTORES"/>
    <s v="CC5REACTORES"/>
    <n v="1"/>
    <n v="3616495.3757000002"/>
    <n v="8"/>
    <n v="10"/>
    <x v="1"/>
    <s v="PERSONAL"/>
    <n v="3616495.3757000002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DISPOSICION FINAL DE R. SOLIDOS"/>
    <s v="CC20DISPOSICION FINAL DE R. SOLIDOS"/>
    <n v="0.03"/>
    <n v="107919.822564"/>
    <n v="4"/>
    <n v="10"/>
    <x v="4"/>
    <s v="PERSONAL"/>
    <n v="3597327.4187999996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NFU"/>
    <s v="CC20NFU"/>
    <n v="0.97"/>
    <n v="3489407.5962359998"/>
    <n v="6"/>
    <n v="10"/>
    <x v="5"/>
    <s v="PERSONAL"/>
    <n v="3597327.4187999996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DISPOSICION FINAL DE R. SOLIDOS"/>
    <s v="CC20DISPOSICION FINAL DE R. SOLIDOS"/>
    <n v="0.03"/>
    <n v="107657.76197699999"/>
    <n v="4"/>
    <n v="10"/>
    <x v="4"/>
    <s v="PERSONAL"/>
    <n v="3588592.0658999998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NFU"/>
    <s v="CC20NFU"/>
    <n v="0.97"/>
    <n v="3480934.3039229997"/>
    <n v="6"/>
    <n v="10"/>
    <x v="5"/>
    <s v="PERSONAL"/>
    <n v="3588592.0658999998"/>
    <n v="0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BACHAS"/>
    <s v="CC29BACHAS"/>
    <n v="0.1111"/>
    <n v="394095.15894276003"/>
    <n v="1"/>
    <n v="10"/>
    <x v="2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EREAL Y POLVILLO"/>
    <s v="CC29CEREAL Y POLVILLO"/>
    <n v="0.1111"/>
    <n v="394095.15894276003"/>
    <n v="2"/>
    <n v="10"/>
    <x v="7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OMPOST Y FERTILIZANTES"/>
    <s v="CC29COMPOST Y FERTILIZANTES"/>
    <n v="0.1111"/>
    <n v="394095.15894276003"/>
    <n v="10"/>
    <n v="10"/>
    <x v="8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LIQUIDOS"/>
    <s v="CC29DISPOSICION FINAL DE R. LIQUIDOS"/>
    <n v="0.1111"/>
    <n v="394095.15894276003"/>
    <n v="3"/>
    <n v="10"/>
    <x v="3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SOLIDOS"/>
    <s v="CC29DISPOSICION FINAL DE R. SOLIDOS"/>
    <n v="0.1111"/>
    <n v="394095.15894276003"/>
    <n v="4"/>
    <n v="10"/>
    <x v="4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EXPORTACION"/>
    <s v="CC29EXPORTACION"/>
    <n v="0.1111"/>
    <n v="394095.15894276003"/>
    <n v="5"/>
    <n v="10"/>
    <x v="0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NFU"/>
    <s v="CC29NFU"/>
    <n v="0.1111"/>
    <n v="394095.15894276003"/>
    <n v="6"/>
    <n v="10"/>
    <x v="5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PILETAS"/>
    <s v="CC29PILETAS"/>
    <n v="0.1111"/>
    <n v="394095.15894276003"/>
    <n v="7"/>
    <n v="10"/>
    <x v="6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REACTORES"/>
    <s v="CC29REACTORES"/>
    <n v="0.1111"/>
    <n v="394095.15894276003"/>
    <n v="8"/>
    <n v="10"/>
    <x v="1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TIERRAS FILTRANTES"/>
    <s v="CC29TIERRAS FILTRANTES"/>
    <n v="0"/>
    <n v="0"/>
    <n v="9"/>
    <n v="10"/>
    <x v="9"/>
    <s v="PERSONAL"/>
    <n v="3546856.4304848402"/>
    <n v="354.72111515980214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DISPOSICION FINAL DE R. SOLIDOS"/>
    <s v="CC20DISPOSICION FINAL DE R. SOLIDOS"/>
    <n v="0.03"/>
    <n v="105542.98275"/>
    <n v="4"/>
    <n v="10"/>
    <x v="4"/>
    <s v="PERSONAL"/>
    <n v="3518099.4249999998"/>
    <n v="0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NFU"/>
    <s v="CC20NFU"/>
    <n v="0.97"/>
    <n v="3412556.4422499998"/>
    <n v="6"/>
    <n v="10"/>
    <x v="5"/>
    <s v="PERSONAL"/>
    <n v="3518099.4249999998"/>
    <n v="0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BACHAS"/>
    <s v="CC15BACHAS"/>
    <n v="7.7777777777777779E-2"/>
    <n v="272590.34715888888"/>
    <n v="1"/>
    <n v="10"/>
    <x v="2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EREAL Y POLVILLO"/>
    <s v="CC15CEREAL Y POLVILLO"/>
    <n v="7.7777777777777779E-2"/>
    <n v="272590.34715888888"/>
    <n v="2"/>
    <n v="10"/>
    <x v="7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OMPOST Y FERTILIZANTES"/>
    <s v="CC15COMPOST Y FERTILIZANTES"/>
    <n v="7.7777777777777779E-2"/>
    <n v="272590.34715888888"/>
    <n v="10"/>
    <n v="10"/>
    <x v="8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LIQUIDOS"/>
    <s v="CC15DISPOSICION FINAL DE R. LIQUIDOS"/>
    <n v="7.7777777777777779E-2"/>
    <n v="272590.34715888888"/>
    <n v="3"/>
    <n v="10"/>
    <x v="3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SOLIDOS"/>
    <s v="CC15DISPOSICION FINAL DE R. SOLIDOS"/>
    <n v="7.7777777777777779E-2"/>
    <n v="272590.34715888888"/>
    <n v="4"/>
    <n v="10"/>
    <x v="4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EXPORTACION"/>
    <s v="CC15EXPORTACION"/>
    <n v="7.7777777777777779E-2"/>
    <n v="272590.34715888888"/>
    <n v="5"/>
    <n v="10"/>
    <x v="0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NFU"/>
    <s v="CC15NFU"/>
    <n v="7.7777777777777779E-2"/>
    <n v="272590.34715888888"/>
    <n v="6"/>
    <n v="10"/>
    <x v="5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PILETAS"/>
    <s v="CC15PILETAS"/>
    <n v="7.7777777777777779E-2"/>
    <n v="272590.34715888888"/>
    <n v="7"/>
    <n v="10"/>
    <x v="6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REACTORES"/>
    <s v="CC15REACTORES"/>
    <n v="7.7777777777777779E-2"/>
    <n v="272590.34715888888"/>
    <n v="8"/>
    <n v="10"/>
    <x v="1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TIERRAS FILTRANTES"/>
    <s v="CC15TIERRAS FILTRANTES"/>
    <n v="0"/>
    <n v="0"/>
    <n v="9"/>
    <n v="10"/>
    <x v="9"/>
    <s v="PERSONAL"/>
    <n v="2453313.1244299999"/>
    <n v="1051419.91047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BACHAS"/>
    <s v="CC28BACHAS"/>
    <n v="0.1111"/>
    <n v="389352.16968912003"/>
    <n v="1"/>
    <n v="10"/>
    <x v="2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EREAL &amp; POLVILLO"/>
    <s v="CC28CEREAL &amp; POLVILLO"/>
    <n v="0.1111"/>
    <n v="389352.16968912003"/>
    <n v="2"/>
    <n v="10"/>
    <x v="7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OMPOST &amp; FERTILIZANTES"/>
    <s v="CC28COMPOST &amp; FERTILIZANTES"/>
    <n v="0.1111"/>
    <n v="389352.16968912003"/>
    <n v="10"/>
    <n v="10"/>
    <x v="8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LIQUIDOS"/>
    <s v="CC28DISPOSICIÓN FINAL RESIDUOS LIQUIDOS"/>
    <n v="0.1111"/>
    <n v="389352.16968912003"/>
    <n v="3"/>
    <n v="10"/>
    <x v="3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SOLIDOS"/>
    <s v="CC28DISPOSICIÓN FINAL RESIDUOS SOLIDOS"/>
    <n v="0.1111"/>
    <n v="389352.16968912003"/>
    <n v="4"/>
    <n v="10"/>
    <x v="4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EXPORTACION"/>
    <s v="CC28EXPORTACION"/>
    <n v="0.1111"/>
    <n v="389352.16968912003"/>
    <n v="5"/>
    <n v="10"/>
    <x v="0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NFU"/>
    <s v="CC28NFU"/>
    <n v="0.1111"/>
    <n v="389352.16968912003"/>
    <n v="6"/>
    <n v="10"/>
    <x v="5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PILETAS"/>
    <s v="CC28PILETAS"/>
    <n v="0.1111"/>
    <n v="389352.16968912003"/>
    <n v="7"/>
    <n v="10"/>
    <x v="6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REACTORES"/>
    <s v="CC28REACTORES"/>
    <n v="0.1111"/>
    <n v="389352.16968912003"/>
    <n v="8"/>
    <n v="10"/>
    <x v="1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TIERRAS FILTRANTES"/>
    <s v="CC28TIERRAS FILTRANTES"/>
    <n v="0"/>
    <n v="0"/>
    <n v="9"/>
    <n v="10"/>
    <x v="9"/>
    <s v="PERSONAL"/>
    <n v="3504169.52720208"/>
    <n v="350.45199791993946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DISPOSICION FINAL DE R. SOLIDOS"/>
    <s v="CC18DISPOSICION FINAL DE R. SOLIDOS"/>
    <n v="0.37"/>
    <n v="1295194.106107"/>
    <n v="4"/>
    <n v="10"/>
    <x v="4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EXPORTACION"/>
    <s v="CC18EXPORTACION"/>
    <n v="0.2"/>
    <n v="700104.92222000007"/>
    <n v="5"/>
    <n v="10"/>
    <x v="0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NFU"/>
    <s v="CC18NFU"/>
    <n v="0.12"/>
    <n v="420062.95333199995"/>
    <n v="6"/>
    <n v="10"/>
    <x v="5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PILETAS"/>
    <s v="CC18PILETAS"/>
    <n v="0.17"/>
    <n v="595089.18388699996"/>
    <n v="7"/>
    <n v="10"/>
    <x v="6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REACTORES"/>
    <s v="CC18REACTORES"/>
    <n v="0.14000000000000001"/>
    <n v="490073.44555400003"/>
    <n v="8"/>
    <n v="10"/>
    <x v="1"/>
    <s v="PERSONAL"/>
    <n v="3500524.6110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DISPOSICION FINAL DE R. SOLIDOS"/>
    <s v="CC20DISPOSICION FINAL DE R. SOLIDOS"/>
    <n v="0.03"/>
    <n v="104565.056835"/>
    <n v="4"/>
    <n v="10"/>
    <x v="4"/>
    <s v="PERSONAL"/>
    <n v="3485501.8944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NFU"/>
    <s v="CC20NFU"/>
    <n v="0.97"/>
    <n v="3380936.837665"/>
    <n v="6"/>
    <n v="10"/>
    <x v="5"/>
    <s v="PERSONAL"/>
    <n v="3485501.8944999999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DISPOSICION FINAL DE R. LIQUIDOS"/>
    <s v="CC25DISPOSICION FINAL DE R. LIQUIDOS"/>
    <n v="0.15"/>
    <n v="522064.95178499992"/>
    <n v="3"/>
    <n v="10"/>
    <x v="3"/>
    <s v="PERSONAL"/>
    <n v="3480433.0118999998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EXPORTACION"/>
    <s v="CC25EXPORTACION"/>
    <n v="0.85"/>
    <n v="2958368.0601149998"/>
    <n v="5"/>
    <n v="10"/>
    <x v="0"/>
    <s v="PERSONAL"/>
    <n v="3480433.0118999998"/>
    <n v="0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BACHAS"/>
    <s v="CC15BACHAS"/>
    <n v="7.7777777777777779E-2"/>
    <n v="270456.4610455556"/>
    <n v="1"/>
    <n v="10"/>
    <x v="2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EREAL Y POLVILLO"/>
    <s v="CC15CEREAL Y POLVILLO"/>
    <n v="7.7777777777777779E-2"/>
    <n v="270456.4610455556"/>
    <n v="2"/>
    <n v="10"/>
    <x v="7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OMPOST Y FERTILIZANTES"/>
    <s v="CC15COMPOST Y FERTILIZANTES"/>
    <n v="7.7777777777777779E-2"/>
    <n v="270456.4610455556"/>
    <n v="10"/>
    <n v="10"/>
    <x v="8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LIQUIDOS"/>
    <s v="CC15DISPOSICION FINAL DE R. LIQUIDOS"/>
    <n v="7.7777777777777779E-2"/>
    <n v="270456.4610455556"/>
    <n v="3"/>
    <n v="10"/>
    <x v="3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SOLIDOS"/>
    <s v="CC15DISPOSICION FINAL DE R. SOLIDOS"/>
    <n v="7.7777777777777779E-2"/>
    <n v="270456.4610455556"/>
    <n v="4"/>
    <n v="10"/>
    <x v="4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EXPORTACION"/>
    <s v="CC15EXPORTACION"/>
    <n v="7.7777777777777779E-2"/>
    <n v="270456.4610455556"/>
    <n v="5"/>
    <n v="10"/>
    <x v="0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NFU"/>
    <s v="CC15NFU"/>
    <n v="7.7777777777777779E-2"/>
    <n v="270456.4610455556"/>
    <n v="6"/>
    <n v="10"/>
    <x v="5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PILETAS"/>
    <s v="CC15PILETAS"/>
    <n v="7.7777777777777779E-2"/>
    <n v="270456.4610455556"/>
    <n v="7"/>
    <n v="10"/>
    <x v="6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REACTORES"/>
    <s v="CC15REACTORES"/>
    <n v="7.7777777777777779E-2"/>
    <n v="270456.4610455556"/>
    <n v="8"/>
    <n v="10"/>
    <x v="1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TIERRAS FILTRANTES"/>
    <s v="CC15TIERRAS FILTRANTES"/>
    <n v="0"/>
    <n v="0"/>
    <n v="9"/>
    <n v="10"/>
    <x v="9"/>
    <s v="PERSONAL"/>
    <n v="2434108.1494100005"/>
    <n v="1043189.2068899996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DISPOSICION FINAL DE R. LIQUIDOS"/>
    <s v="CC25DISPOSICION FINAL DE R. LIQUIDOS"/>
    <n v="0.15"/>
    <n v="517530.78868499998"/>
    <n v="3"/>
    <n v="10"/>
    <x v="3"/>
    <s v="PERSONAL"/>
    <n v="3450205.2579000001"/>
    <n v="0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EXPORTACION"/>
    <s v="CC25EXPORTACION"/>
    <n v="0.85"/>
    <n v="2932674.469215"/>
    <n v="5"/>
    <n v="10"/>
    <x v="0"/>
    <s v="PERSONAL"/>
    <n v="3450205.2579000001"/>
    <n v="0"/>
  </r>
  <r>
    <d v="2026-03-30T00:00:00"/>
    <s v="MARTINS, JOAQUIN"/>
    <s v="prod10"/>
    <n v="-3444000"/>
    <s v=" NAFTA"/>
    <n v="1680"/>
    <n v="2050"/>
    <s v="Lts"/>
    <s v="ENERGIA"/>
    <x v="0"/>
    <s v="VARIABLE"/>
    <s v="DIRECTO"/>
    <n v="0"/>
    <s v="CC4"/>
    <s v="gastos_produccion"/>
    <n v="1"/>
    <s v="PILETAS"/>
    <n v="1"/>
    <n v="-3444000"/>
    <n v="1680"/>
    <s v="APERTURADO POR EMPRESA"/>
    <s v="PILETAS"/>
    <s v="CC4PILETAS"/>
    <n v="1"/>
    <n v="3444000"/>
    <n v="7"/>
    <n v="1"/>
    <x v="6"/>
    <s v="ENERGIA"/>
    <n v="3444000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BACHAS"/>
    <s v="CC17BACHAS"/>
    <n v="0.05"/>
    <n v="171116.74826000002"/>
    <n v="1"/>
    <n v="10"/>
    <x v="2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DISPOSICION FINAL DE R. LIQUIDOS"/>
    <s v="CC17DISPOSICION FINAL DE R. LIQUIDOS"/>
    <n v="0.06"/>
    <n v="205340.097912"/>
    <n v="3"/>
    <n v="10"/>
    <x v="3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EXPORTACION"/>
    <s v="CC17EXPORTACION"/>
    <n v="0.63"/>
    <n v="2156071.028076"/>
    <n v="5"/>
    <n v="10"/>
    <x v="0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NFU"/>
    <s v="CC17NFU"/>
    <n v="0.05"/>
    <n v="171116.74826000002"/>
    <n v="6"/>
    <n v="10"/>
    <x v="5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PILETAS"/>
    <s v="CC17PILETAS"/>
    <n v="0.14000000000000001"/>
    <n v="479126.89512800006"/>
    <n v="7"/>
    <n v="10"/>
    <x v="6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REACTORES"/>
    <s v="CC17REACTORES"/>
    <n v="7.0000000000000007E-2"/>
    <n v="239563.44756400003"/>
    <n v="8"/>
    <n v="10"/>
    <x v="1"/>
    <s v="PERSONAL"/>
    <n v="3422334.9651999995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BACHAS"/>
    <s v="CC19BACHAS"/>
    <n v="0.08"/>
    <n v="270776.31281599996"/>
    <n v="1"/>
    <n v="10"/>
    <x v="2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DISPOSICION FINAL DE R. LIQUIDOS"/>
    <s v="CC19DISPOSICION FINAL DE R. LIQUIDOS"/>
    <n v="0.09"/>
    <n v="304623.35191799997"/>
    <n v="3"/>
    <n v="10"/>
    <x v="3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EXPORTACION"/>
    <s v="CC19EXPORTACION"/>
    <n v="0.15"/>
    <n v="507705.58652999997"/>
    <n v="5"/>
    <n v="10"/>
    <x v="0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NFU"/>
    <s v="CC19NFU"/>
    <n v="0.4"/>
    <n v="1353881.5640799999"/>
    <n v="6"/>
    <n v="10"/>
    <x v="5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PILETAS"/>
    <s v="CC19PILETAS"/>
    <n v="0.08"/>
    <n v="270776.31281599996"/>
    <n v="7"/>
    <n v="10"/>
    <x v="6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REACTORES"/>
    <s v="CC19REACTORES"/>
    <n v="0.2"/>
    <n v="676940.78203999996"/>
    <n v="8"/>
    <n v="10"/>
    <x v="1"/>
    <s v="PERSONAL"/>
    <n v="3384703.9101999998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BACHAS"/>
    <s v="CC21BACHAS"/>
    <n v="0.05"/>
    <n v="168747.48497500003"/>
    <n v="1"/>
    <n v="10"/>
    <x v="2"/>
    <s v="PERSONAL"/>
    <n v="3374949.6994999996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PILETAS"/>
    <s v="CC21PILETAS"/>
    <n v="0.95"/>
    <n v="3206202.2145249997"/>
    <n v="7"/>
    <n v="10"/>
    <x v="6"/>
    <s v="PERSONAL"/>
    <n v="3374949.6994999996"/>
    <n v="0"/>
  </r>
  <r>
    <d v="2026-03-31T00:00:00"/>
    <s v="RRHH WORMS (NUEVO)"/>
    <s v="LEANDRO MARCELO ALEJANDRO RODRIGUEZ"/>
    <n v="-3363195.8886000002"/>
    <s v="REACTOR"/>
    <e v="#NUM!"/>
    <n v="3363195.8886000002"/>
    <s v="# RRHH"/>
    <s v="PERSONAL"/>
    <x v="0"/>
    <s v="FIJO"/>
    <s v="DIRECTO"/>
    <n v="0"/>
    <s v="CC5"/>
    <s v="rrhh_nuevo"/>
    <n v="1"/>
    <s v="REACTORES"/>
    <n v="1"/>
    <n v="-3363195.8886000002"/>
    <e v="#NUM!"/>
    <s v="APERTURADO POR EMPRESA"/>
    <s v="REACTORES"/>
    <s v="CC5REACTORES"/>
    <n v="1"/>
    <n v="3363195.8886000002"/>
    <n v="8"/>
    <n v="10"/>
    <x v="1"/>
    <s v="PERSONAL"/>
    <n v="3363195.8886000002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DISPOSICION FINAL DE R. LIQUIDOS"/>
    <s v="CC25DISPOSICION FINAL DE R. LIQUIDOS"/>
    <n v="0.15"/>
    <n v="499309.62190500001"/>
    <n v="3"/>
    <n v="10"/>
    <x v="3"/>
    <s v="PERSONAL"/>
    <n v="3328730.8127000001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EXPORTACION"/>
    <s v="CC25EXPORTACION"/>
    <n v="0.85"/>
    <n v="2829421.1907950002"/>
    <n v="5"/>
    <n v="10"/>
    <x v="0"/>
    <s v="PERSONAL"/>
    <n v="3328730.8127000001"/>
    <n v="0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BACHAS"/>
    <s v="CC15BACHAS"/>
    <n v="7.7777777777777779E-2"/>
    <n v="256979.33319333332"/>
    <n v="1"/>
    <n v="10"/>
    <x v="2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EREAL Y POLVILLO"/>
    <s v="CC15CEREAL Y POLVILLO"/>
    <n v="7.7777777777777779E-2"/>
    <n v="256979.33319333332"/>
    <n v="2"/>
    <n v="10"/>
    <x v="7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OMPOST Y FERTILIZANTES"/>
    <s v="CC15COMPOST Y FERTILIZANTES"/>
    <n v="7.7777777777777779E-2"/>
    <n v="256979.33319333332"/>
    <n v="10"/>
    <n v="10"/>
    <x v="8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LIQUIDOS"/>
    <s v="CC15DISPOSICION FINAL DE R. LIQUIDOS"/>
    <n v="7.7777777777777779E-2"/>
    <n v="256979.33319333332"/>
    <n v="3"/>
    <n v="10"/>
    <x v="3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SOLIDOS"/>
    <s v="CC15DISPOSICION FINAL DE R. SOLIDOS"/>
    <n v="7.7777777777777779E-2"/>
    <n v="256979.33319333332"/>
    <n v="4"/>
    <n v="10"/>
    <x v="4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EXPORTACION"/>
    <s v="CC15EXPORTACION"/>
    <n v="7.7777777777777779E-2"/>
    <n v="256979.33319333332"/>
    <n v="5"/>
    <n v="10"/>
    <x v="0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NFU"/>
    <s v="CC15NFU"/>
    <n v="7.7777777777777779E-2"/>
    <n v="256979.33319333332"/>
    <n v="6"/>
    <n v="10"/>
    <x v="5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PILETAS"/>
    <s v="CC15PILETAS"/>
    <n v="7.7777777777777779E-2"/>
    <n v="256979.33319333332"/>
    <n v="7"/>
    <n v="10"/>
    <x v="6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REACTORES"/>
    <s v="CC15REACTORES"/>
    <n v="7.7777777777777779E-2"/>
    <n v="256979.33319333332"/>
    <n v="8"/>
    <n v="10"/>
    <x v="1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TIERRAS FILTRANTES"/>
    <s v="CC15TIERRAS FILTRANTES"/>
    <n v="0"/>
    <n v="0"/>
    <n v="9"/>
    <n v="10"/>
    <x v="9"/>
    <s v="PERSONAL"/>
    <n v="2312813.9987399997"/>
    <n v="991205.99946000008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BACHAS"/>
    <s v="CC15BACHAS"/>
    <n v="7.7777777777777779E-2"/>
    <n v="251108.72568444445"/>
    <n v="1"/>
    <n v="10"/>
    <x v="2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EREAL Y POLVILLO"/>
    <s v="CC15CEREAL Y POLVILLO"/>
    <n v="7.7777777777777779E-2"/>
    <n v="251108.72568444445"/>
    <n v="2"/>
    <n v="10"/>
    <x v="7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OMPOST Y FERTILIZANTES"/>
    <s v="CC15COMPOST Y FERTILIZANTES"/>
    <n v="7.7777777777777779E-2"/>
    <n v="251108.72568444445"/>
    <n v="10"/>
    <n v="10"/>
    <x v="8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LIQUIDOS"/>
    <s v="CC15DISPOSICION FINAL DE R. LIQUIDOS"/>
    <n v="7.7777777777777779E-2"/>
    <n v="251108.72568444445"/>
    <n v="3"/>
    <n v="10"/>
    <x v="3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SOLIDOS"/>
    <s v="CC15DISPOSICION FINAL DE R. SOLIDOS"/>
    <n v="7.7777777777777779E-2"/>
    <n v="251108.72568444445"/>
    <n v="4"/>
    <n v="10"/>
    <x v="4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EXPORTACION"/>
    <s v="CC15EXPORTACION"/>
    <n v="7.7777777777777779E-2"/>
    <n v="251108.72568444445"/>
    <n v="5"/>
    <n v="10"/>
    <x v="0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NFU"/>
    <s v="CC15NFU"/>
    <n v="7.7777777777777779E-2"/>
    <n v="251108.72568444445"/>
    <n v="6"/>
    <n v="10"/>
    <x v="5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PILETAS"/>
    <s v="CC15PILETAS"/>
    <n v="7.7777777777777779E-2"/>
    <n v="251108.72568444445"/>
    <n v="7"/>
    <n v="10"/>
    <x v="6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REACTORES"/>
    <s v="CC15REACTORES"/>
    <n v="7.7777777777777779E-2"/>
    <n v="251108.72568444445"/>
    <n v="8"/>
    <n v="10"/>
    <x v="1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TIERRAS FILTRANTES"/>
    <s v="CC15TIERRAS FILTRANTES"/>
    <n v="0"/>
    <n v="0"/>
    <n v="9"/>
    <n v="10"/>
    <x v="9"/>
    <s v="PERSONAL"/>
    <n v="2259978.5311600002"/>
    <n v="968562.22763999971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BACHAS"/>
    <s v="CC29BACHAS"/>
    <n v="0.1111"/>
    <n v="353181.13738743"/>
    <n v="1"/>
    <n v="10"/>
    <x v="2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EREAL Y POLVILLO"/>
    <s v="CC29CEREAL Y POLVILLO"/>
    <n v="0.1111"/>
    <n v="353181.13738743"/>
    <n v="2"/>
    <n v="10"/>
    <x v="7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OMPOST Y FERTILIZANTES"/>
    <s v="CC29COMPOST Y FERTILIZANTES"/>
    <n v="0.1111"/>
    <n v="353181.13738743"/>
    <n v="10"/>
    <n v="10"/>
    <x v="8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LIQUIDOS"/>
    <s v="CC29DISPOSICION FINAL DE R. LIQUIDOS"/>
    <n v="0.1111"/>
    <n v="353181.13738743"/>
    <n v="3"/>
    <n v="10"/>
    <x v="3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SOLIDOS"/>
    <s v="CC29DISPOSICION FINAL DE R. SOLIDOS"/>
    <n v="0.1111"/>
    <n v="353181.13738743"/>
    <n v="4"/>
    <n v="10"/>
    <x v="4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EXPORTACION"/>
    <s v="CC29EXPORTACION"/>
    <n v="0.1111"/>
    <n v="353181.13738743"/>
    <n v="5"/>
    <n v="10"/>
    <x v="0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NFU"/>
    <s v="CC29NFU"/>
    <n v="0.1111"/>
    <n v="353181.13738743"/>
    <n v="6"/>
    <n v="10"/>
    <x v="5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PILETAS"/>
    <s v="CC29PILETAS"/>
    <n v="0.1111"/>
    <n v="353181.13738743"/>
    <n v="7"/>
    <n v="10"/>
    <x v="6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REACTORES"/>
    <s v="CC29REACTORES"/>
    <n v="0.1111"/>
    <n v="353181.13738743"/>
    <n v="8"/>
    <n v="10"/>
    <x v="1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TIERRAS FILTRANTES"/>
    <s v="CC29TIERRAS FILTRANTES"/>
    <n v="0"/>
    <n v="0"/>
    <n v="9"/>
    <n v="10"/>
    <x v="9"/>
    <s v="PERSONAL"/>
    <n v="3178630.2364868694"/>
    <n v="317.89481313060969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BACHAS"/>
    <s v="CC17BACHAS"/>
    <n v="0.05"/>
    <n v="155041.24681500002"/>
    <n v="1"/>
    <n v="10"/>
    <x v="2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DISPOSICION FINAL DE R. LIQUIDOS"/>
    <s v="CC17DISPOSICION FINAL DE R. LIQUIDOS"/>
    <n v="0.06"/>
    <n v="186049.496178"/>
    <n v="3"/>
    <n v="10"/>
    <x v="3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EXPORTACION"/>
    <s v="CC17EXPORTACION"/>
    <n v="0.63"/>
    <n v="1953519.7098690001"/>
    <n v="5"/>
    <n v="10"/>
    <x v="0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NFU"/>
    <s v="CC17NFU"/>
    <n v="0.05"/>
    <n v="155041.24681500002"/>
    <n v="6"/>
    <n v="10"/>
    <x v="5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PILETAS"/>
    <s v="CC17PILETAS"/>
    <n v="0.14000000000000001"/>
    <n v="434115.49108200008"/>
    <n v="7"/>
    <n v="10"/>
    <x v="6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REACTORES"/>
    <s v="CC17REACTORES"/>
    <n v="7.0000000000000007E-2"/>
    <n v="217057.74554100004"/>
    <n v="8"/>
    <n v="10"/>
    <x v="1"/>
    <s v="PERSONAL"/>
    <n v="3100824.9363000002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DISPOSICION FINAL DE R. LIQUIDOS"/>
    <s v="CC25DISPOSICION FINAL DE R. LIQUIDOS"/>
    <n v="0.15"/>
    <n v="462540.53434499999"/>
    <n v="3"/>
    <n v="10"/>
    <x v="3"/>
    <s v="PERSONAL"/>
    <n v="3083603.5622999999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EXPORTACION"/>
    <s v="CC25EXPORTACION"/>
    <n v="0.85"/>
    <n v="2621063.0279549998"/>
    <n v="5"/>
    <n v="10"/>
    <x v="0"/>
    <s v="PERSONAL"/>
    <n v="3083603.5622999999"/>
    <n v="0"/>
  </r>
  <r>
    <d v="2026-03-31T00:00:00"/>
    <s v="RRHH WORMS (NUEVO)"/>
    <s v="LAZARO MARTIN CABRERA"/>
    <n v="-3063383.1713999999"/>
    <s v="REACTOR"/>
    <e v="#NUM!"/>
    <n v="3063383.1713999999"/>
    <s v="# RRHH"/>
    <s v="PERSONAL"/>
    <x v="0"/>
    <s v="FIJO"/>
    <s v="DIRECTO"/>
    <n v="0"/>
    <s v="CC5"/>
    <s v="rrhh_nuevo"/>
    <n v="1"/>
    <s v="REACTORES"/>
    <n v="1"/>
    <n v="-3063383.1713999999"/>
    <e v="#NUM!"/>
    <s v="APERTURADO POR EMPRESA"/>
    <s v="REACTORES"/>
    <s v="CC5REACTORES"/>
    <n v="1"/>
    <n v="3063383.1713999999"/>
    <n v="8"/>
    <n v="10"/>
    <x v="1"/>
    <s v="PERSONAL"/>
    <n v="3063383.1713999999"/>
    <n v="0"/>
  </r>
  <r>
    <d v="2026-03-05T00:00:00"/>
    <s v="Exportdeniv Internacional Sa"/>
    <s v="FA-A 00002-00000626"/>
    <n v="-3012576.34"/>
    <s v="SERVICIOS_x000a_Almacenaje cargas generales 2/26"/>
    <n v="3585.12"/>
    <n v="840.3"/>
    <s v="UN "/>
    <s v="SERVICIOS"/>
    <x v="1"/>
    <s v="VARIABLE"/>
    <s v="DIRECTO"/>
    <n v="0"/>
    <s v="CC7"/>
    <s v="gastos_produccion"/>
    <n v="1"/>
    <s v="NFU"/>
    <n v="1"/>
    <n v="-3012576.34"/>
    <n v="3585.12"/>
    <s v="APERTURADO POR EMPRESA"/>
    <s v="NFU"/>
    <s v="CC7NFU"/>
    <n v="1"/>
    <n v="3012576.34"/>
    <n v="6"/>
    <s v="CAPEX"/>
    <x v="5"/>
    <s v="SERVICIOS"/>
    <n v="3012576.34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COMPOST Y FERTILIZANTES"/>
    <s v="CC24COMPOST Y FERTILIZANTES"/>
    <n v="0.6"/>
    <n v="1806986.2932599999"/>
    <n v="10"/>
    <n v="10"/>
    <x v="8"/>
    <s v="PERSONAL"/>
    <n v="3011643.8221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DISPOSICION FINAL DE R. SOLIDOS"/>
    <s v="CC24DISPOSICION FINAL DE R. SOLIDOS"/>
    <n v="0.4"/>
    <n v="1204657.52884"/>
    <n v="4"/>
    <n v="10"/>
    <x v="4"/>
    <s v="PERSONAL"/>
    <n v="3011643.8221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BACHAS"/>
    <s v="CC21BACHAS"/>
    <n v="0.05"/>
    <n v="145352.41644"/>
    <n v="1"/>
    <n v="10"/>
    <x v="2"/>
    <s v="PERSONAL"/>
    <n v="2907048.3287999993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PILETAS"/>
    <s v="CC21PILETAS"/>
    <n v="0.95"/>
    <n v="2761695.9123599995"/>
    <n v="7"/>
    <n v="10"/>
    <x v="6"/>
    <s v="PERSONAL"/>
    <n v="2907048.3287999993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2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7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8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3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4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5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6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1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0000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BACHAS"/>
    <s v="CC19BACHAS"/>
    <n v="0.08"/>
    <n v="227204.09497600002"/>
    <n v="1"/>
    <n v="10"/>
    <x v="2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DISPOSICION FINAL DE R. LIQUIDOS"/>
    <s v="CC19DISPOSICION FINAL DE R. LIQUIDOS"/>
    <n v="0.09"/>
    <n v="255604.606848"/>
    <n v="3"/>
    <n v="10"/>
    <x v="3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EXPORTACION"/>
    <s v="CC19EXPORTACION"/>
    <n v="0.15"/>
    <n v="426007.67807999998"/>
    <n v="5"/>
    <n v="10"/>
    <x v="0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NFU"/>
    <s v="CC19NFU"/>
    <n v="0.4"/>
    <n v="1136020.4748800001"/>
    <n v="6"/>
    <n v="10"/>
    <x v="5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PILETAS"/>
    <s v="CC19PILETAS"/>
    <n v="0.08"/>
    <n v="227204.09497600002"/>
    <n v="7"/>
    <n v="10"/>
    <x v="6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REACTORES"/>
    <s v="CC19REACTORES"/>
    <n v="0.2"/>
    <n v="568010.23744000006"/>
    <n v="8"/>
    <n v="10"/>
    <x v="1"/>
    <s v="PERSONAL"/>
    <n v="2840051.1872000005"/>
    <n v="0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BACHAS"/>
    <s v="CC15BACHAS"/>
    <n v="7.7777777777777779E-2"/>
    <n v="217501.83263666666"/>
    <n v="1"/>
    <n v="10"/>
    <x v="2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EREAL Y POLVILLO"/>
    <s v="CC15CEREAL Y POLVILLO"/>
    <n v="7.7777777777777779E-2"/>
    <n v="217501.83263666666"/>
    <n v="2"/>
    <n v="10"/>
    <x v="7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OMPOST Y FERTILIZANTES"/>
    <s v="CC15COMPOST Y FERTILIZANTES"/>
    <n v="7.7777777777777779E-2"/>
    <n v="217501.83263666666"/>
    <n v="10"/>
    <n v="10"/>
    <x v="8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LIQUIDOS"/>
    <s v="CC15DISPOSICION FINAL DE R. LIQUIDOS"/>
    <n v="7.7777777777777779E-2"/>
    <n v="217501.83263666666"/>
    <n v="3"/>
    <n v="10"/>
    <x v="3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SOLIDOS"/>
    <s v="CC15DISPOSICION FINAL DE R. SOLIDOS"/>
    <n v="7.7777777777777779E-2"/>
    <n v="217501.83263666666"/>
    <n v="4"/>
    <n v="10"/>
    <x v="4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EXPORTACION"/>
    <s v="CC15EXPORTACION"/>
    <n v="7.7777777777777779E-2"/>
    <n v="217501.83263666666"/>
    <n v="5"/>
    <n v="10"/>
    <x v="0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NFU"/>
    <s v="CC15NFU"/>
    <n v="7.7777777777777779E-2"/>
    <n v="217501.83263666666"/>
    <n v="6"/>
    <n v="10"/>
    <x v="5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PILETAS"/>
    <s v="CC15PILETAS"/>
    <n v="7.7777777777777779E-2"/>
    <n v="217501.83263666666"/>
    <n v="7"/>
    <n v="10"/>
    <x v="6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REACTORES"/>
    <s v="CC15REACTORES"/>
    <n v="7.7777777777777779E-2"/>
    <n v="217501.83263666666"/>
    <n v="8"/>
    <n v="10"/>
    <x v="1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TIERRAS FILTRANTES"/>
    <s v="CC15TIERRAS FILTRANTES"/>
    <n v="0"/>
    <n v="0"/>
    <n v="9"/>
    <n v="10"/>
    <x v="9"/>
    <s v="PERSONAL"/>
    <n v="1957516.4937300002"/>
    <n v="838935.64016999956"/>
  </r>
  <r>
    <d v="2026-03-10T00:00:00"/>
    <s v="Mil Propiedades Srl"/>
    <s v="FA-A 00001-00000743"/>
    <n v="-2541000"/>
    <s v="SERVICIOS_x000a_Alquiler _x000a_Sauce viejo _x000a_Baradero_x000a_Coronda_x000a_Timbues"/>
    <n v="4"/>
    <n v="420000"/>
    <s v="UN "/>
    <s v="SERVICIOS"/>
    <x v="0"/>
    <s v="VARIABLE"/>
    <s v="INDIRECTO"/>
    <n v="0"/>
    <s v="CC7"/>
    <s v="gastos_produccion"/>
    <n v="1"/>
    <s v="NFU"/>
    <n v="1"/>
    <n v="-2541000"/>
    <n v="4"/>
    <s v="APERTURADO POR EMPRESA"/>
    <s v="NFU"/>
    <s v="CC7NFU"/>
    <n v="1"/>
    <n v="2541000"/>
    <n v="6"/>
    <n v="13"/>
    <x v="5"/>
    <s v="SERVICIOS"/>
    <n v="254100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DISPOSICION FINAL DE R. LIQUIDOS"/>
    <s v="CC25DISPOSICION FINAL DE R. LIQUIDOS"/>
    <n v="0.15"/>
    <n v="355167"/>
    <n v="3"/>
    <n v="10"/>
    <x v="3"/>
    <s v="PERSONAL"/>
    <n v="236778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EXPORTACION"/>
    <s v="CC25EXPORTACION"/>
    <n v="0.85"/>
    <n v="2012613"/>
    <n v="5"/>
    <n v="10"/>
    <x v="0"/>
    <s v="PERSONAL"/>
    <n v="2367780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BACHAS"/>
    <s v="CC1BACHAS"/>
    <n v="3.2417236735101898E-2"/>
    <n v="73952.112408737084"/>
    <n v="1"/>
    <n v="13"/>
    <x v="2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EREAL &amp; POLVILLO"/>
    <s v="CC1CEREAL &amp; POLVILLO"/>
    <n v="7.0597149630605652E-3"/>
    <n v="16105.038155722283"/>
    <n v="2"/>
    <n v="13"/>
    <x v="7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OMPOST &amp; FERTILIZANTES"/>
    <s v="CC1COMPOST &amp; FERTILIZANTES"/>
    <n v="4.0653249223577111E-4"/>
    <n v="927.40589857463306"/>
    <n v="10"/>
    <n v="13"/>
    <x v="8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LIQUIDOS"/>
    <s v="CC1DISPOSICIÓN FINAL RESIDUOS LIQUIDOS"/>
    <n v="5.9791078481547098E-2"/>
    <n v="136398.93470991409"/>
    <n v="3"/>
    <n v="13"/>
    <x v="3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SOLIDOS"/>
    <s v="CC1DISPOSICIÓN FINAL RESIDUOS SOLIDOS"/>
    <n v="4.8738124634855849E-3"/>
    <n v="11118.428449162413"/>
    <n v="4"/>
    <n v="13"/>
    <x v="4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EXPORTACION"/>
    <s v="CC1EXPORTACION"/>
    <n v="0.73411048911804788"/>
    <n v="1674696.145612739"/>
    <n v="5"/>
    <n v="13"/>
    <x v="0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NFU"/>
    <s v="CC1NFU"/>
    <n v="1.4065386597374174E-2"/>
    <n v="32086.789482431479"/>
    <n v="6"/>
    <n v="13"/>
    <x v="5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PILETAS"/>
    <s v="CC1PILETAS"/>
    <n v="0.10760032914202722"/>
    <n v="245464.21710620529"/>
    <n v="7"/>
    <n v="13"/>
    <x v="6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REACTORES"/>
    <s v="CC1REACTORES"/>
    <n v="3.9675420007119738E-2"/>
    <n v="90509.908176513563"/>
    <n v="8"/>
    <n v="13"/>
    <x v="1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TIERRAS FILTRANTES"/>
    <s v="CC1TIERRAS FILTRANTES"/>
    <n v="0"/>
    <n v="0"/>
    <n v="9"/>
    <n v="13"/>
    <x v="9"/>
    <s v="SERVICIOS"/>
    <n v="2281258.97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BACHAS"/>
    <s v="CC1BACHAS"/>
    <n v="3.2417236735101898E-2"/>
    <n v="69820.244480062465"/>
    <n v="1"/>
    <n v="13"/>
    <x v="2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EREAL &amp; POLVILLO"/>
    <s v="CC1CEREAL &amp; POLVILLO"/>
    <n v="7.0597149630605652E-3"/>
    <n v="15205.214087439845"/>
    <n v="2"/>
    <n v="13"/>
    <x v="7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OMPOST &amp; FERTILIZANTES"/>
    <s v="CC1COMPOST &amp; FERTILIZANTES"/>
    <n v="4.0653249223577111E-4"/>
    <n v="875.58968177740383"/>
    <n v="10"/>
    <n v="13"/>
    <x v="8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LIQUIDOS"/>
    <s v="CC1DISPOSICIÓN FINAL RESIDUOS LIQUIDOS"/>
    <n v="5.9791078481547098E-2"/>
    <n v="128778.02483355613"/>
    <n v="3"/>
    <n v="13"/>
    <x v="3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SOLIDOS"/>
    <s v="CC1DISPOSICIÓN FINAL RESIDUOS SOLIDOS"/>
    <n v="4.8738124634855849E-3"/>
    <n v="10497.217283855252"/>
    <n v="4"/>
    <n v="13"/>
    <x v="4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EXPORTACION"/>
    <s v="CC1EXPORTACION"/>
    <n v="0.73411048911804788"/>
    <n v="1581127.1714624516"/>
    <n v="5"/>
    <n v="13"/>
    <x v="0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NFU"/>
    <s v="CC1NFU"/>
    <n v="1.4065386597374174E-2"/>
    <n v="30294.029653424495"/>
    <n v="6"/>
    <n v="13"/>
    <x v="5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PILETAS"/>
    <s v="CC1PILETAS"/>
    <n v="0.10760032914202722"/>
    <n v="231749.58890609822"/>
    <n v="7"/>
    <n v="13"/>
    <x v="6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REACTORES"/>
    <s v="CC1REACTORES"/>
    <n v="3.9675420007119738E-2"/>
    <n v="85452.919611334495"/>
    <n v="8"/>
    <n v="13"/>
    <x v="1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TIERRAS FILTRANTES"/>
    <s v="CC1TIERRAS FILTRANTES"/>
    <n v="0"/>
    <n v="0"/>
    <n v="9"/>
    <n v="13"/>
    <x v="9"/>
    <s v="SERVICIOS"/>
    <n v="2153799.9999999995"/>
    <n v="0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BACHAS"/>
    <s v="CC27BACHAS"/>
    <n v="0.11"/>
    <n v="217427.38435000001"/>
    <n v="1"/>
    <n v="10"/>
    <x v="2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EREAL Y POLVILLO"/>
    <s v="CC27CEREAL Y POLVILLO"/>
    <n v="0.08"/>
    <n v="158129.0068"/>
    <n v="2"/>
    <n v="10"/>
    <x v="7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OMPOST Y FERTILIZANTES"/>
    <s v="CC27COMPOST Y FERTILIZANTES"/>
    <n v="0"/>
    <n v="0"/>
    <n v="10"/>
    <n v="10"/>
    <x v="8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LIQUIDOS"/>
    <s v="CC27DISPOSICION FINAL DE R. LIQUIDOS"/>
    <n v="0.11"/>
    <n v="217427.38435000001"/>
    <n v="3"/>
    <n v="10"/>
    <x v="3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SOLIDOS"/>
    <s v="CC27DISPOSICION FINAL DE R. SOLIDOS"/>
    <n v="0.19"/>
    <n v="375556.39114999998"/>
    <n v="4"/>
    <n v="10"/>
    <x v="4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EXPORTACION"/>
    <s v="CC27EXPORTACION"/>
    <n v="0.11"/>
    <n v="217427.38435000001"/>
    <n v="5"/>
    <n v="10"/>
    <x v="0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NFU"/>
    <s v="CC27NFU"/>
    <n v="0.11"/>
    <n v="217427.38435000001"/>
    <n v="6"/>
    <n v="10"/>
    <x v="5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PILETAS"/>
    <s v="CC27PILETAS"/>
    <n v="0.11"/>
    <n v="217427.38435000001"/>
    <n v="7"/>
    <n v="10"/>
    <x v="6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REACTORES"/>
    <s v="CC27REACTORES"/>
    <n v="0.11"/>
    <n v="217427.38435000001"/>
    <n v="8"/>
    <n v="10"/>
    <x v="1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TIERRAS FILTRANTES"/>
    <s v="CC27TIERRAS FILTRANTES"/>
    <n v="0"/>
    <n v="0"/>
    <n v="9"/>
    <n v="10"/>
    <x v="9"/>
    <s v="PERSONAL"/>
    <n v="1838249.7040499998"/>
    <n v="138362.88095000014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BACHAS"/>
    <s v="CC19BACHAS"/>
    <n v="0.08"/>
    <n v="154374.968112"/>
    <n v="1"/>
    <n v="10"/>
    <x v="2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DISPOSICION FINAL DE R. LIQUIDOS"/>
    <s v="CC19DISPOSICION FINAL DE R. LIQUIDOS"/>
    <n v="0.09"/>
    <n v="173671.83912600001"/>
    <n v="3"/>
    <n v="10"/>
    <x v="3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EXPORTACION"/>
    <s v="CC19EXPORTACION"/>
    <n v="0.15"/>
    <n v="289453.06520999997"/>
    <n v="5"/>
    <n v="10"/>
    <x v="0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NFU"/>
    <s v="CC19NFU"/>
    <n v="0.4"/>
    <n v="771874.84056000004"/>
    <n v="6"/>
    <n v="10"/>
    <x v="5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PILETAS"/>
    <s v="CC19PILETAS"/>
    <n v="0.08"/>
    <n v="154374.968112"/>
    <n v="7"/>
    <n v="10"/>
    <x v="6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REACTORES"/>
    <s v="CC19REACTORES"/>
    <n v="0.2"/>
    <n v="385937.42028000002"/>
    <n v="8"/>
    <n v="10"/>
    <x v="1"/>
    <s v="PERSONAL"/>
    <n v="1929687.1014"/>
    <n v="0"/>
  </r>
  <r>
    <d v="2026-03-30T00:00:00"/>
    <s v="MARTINS, JOAQUIN"/>
    <s v="prod7"/>
    <n v="-1472000"/>
    <s v=" G2"/>
    <n v="1000"/>
    <n v="1472"/>
    <s v="Lts"/>
    <s v="ENERGIA"/>
    <x v="0"/>
    <s v="VARIABLE"/>
    <s v="DIRECTO"/>
    <n v="0"/>
    <s v="CC5"/>
    <s v="gastos_produccion"/>
    <n v="1"/>
    <s v="REACTORES"/>
    <n v="1"/>
    <n v="-1472000"/>
    <n v="1000"/>
    <s v="APERTURADO POR EMPRESA"/>
    <s v="REACTORES"/>
    <s v="CC5REACTORES"/>
    <n v="1"/>
    <n v="1472000"/>
    <n v="8"/>
    <n v="1"/>
    <x v="1"/>
    <s v="ENERGIA"/>
    <n v="1472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BACHAS"/>
    <s v="CC1BACHAS"/>
    <n v="3.2417236735101898E-2"/>
    <n v="46842.907082222242"/>
    <n v="1"/>
    <n v="2"/>
    <x v="2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EREAL &amp; POLVILLO"/>
    <s v="CC1CEREAL &amp; POLVILLO"/>
    <n v="7.0597149630605652E-3"/>
    <n v="10201.288121622516"/>
    <n v="2"/>
    <n v="2"/>
    <x v="7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OMPOST &amp; FERTILIZANTES"/>
    <s v="CC1COMPOST &amp; FERTILIZANTES"/>
    <n v="4.0653249223577111E-4"/>
    <n v="587.43945128068924"/>
    <n v="10"/>
    <n v="2"/>
    <x v="8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LIQUIDOS"/>
    <s v="CC1DISPOSICIÓN FINAL RESIDUOS LIQUIDOS"/>
    <n v="5.9791078481547098E-2"/>
    <n v="86398.108405835563"/>
    <n v="3"/>
    <n v="2"/>
    <x v="3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SOLIDOS"/>
    <s v="CC1DISPOSICIÓN FINAL RESIDUOS SOLIDOS"/>
    <n v="4.8738124634855849E-3"/>
    <n v="7042.6590097366698"/>
    <n v="4"/>
    <n v="2"/>
    <x v="4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EXPORTACION"/>
    <s v="CC1EXPORTACION"/>
    <n v="0.73411048911804788"/>
    <n v="1060789.6567755791"/>
    <n v="5"/>
    <n v="2"/>
    <x v="0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NFU"/>
    <s v="CC1NFU"/>
    <n v="1.4065386597374174E-2"/>
    <n v="20324.48363320568"/>
    <n v="6"/>
    <n v="2"/>
    <x v="5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PILETAS"/>
    <s v="CC1PILETAS"/>
    <n v="0.10760032914202722"/>
    <n v="155482.47561022933"/>
    <n v="7"/>
    <n v="2"/>
    <x v="6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REACTORES"/>
    <s v="CC1REACTORES"/>
    <n v="3.9675420007119738E-2"/>
    <n v="57330.981910288021"/>
    <n v="8"/>
    <n v="2"/>
    <x v="1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TIERRAS FILTRANTES"/>
    <s v="CC1TIERRAS FILTRANTES"/>
    <n v="0"/>
    <n v="0"/>
    <n v="9"/>
    <n v="2"/>
    <x v="9"/>
    <s v="HABILITACIONES Y CERT"/>
    <n v="1445000"/>
    <n v="0"/>
  </r>
  <r>
    <d v="2026-03-10T00:00:00"/>
    <s v="Dragubitzky, Jose Luis"/>
    <s v="FA-C 00010-00000107"/>
    <n v="-1435000"/>
    <s v="HABILITACIONES Y CERT_x000a_gestión sistema de sustentabilidad Febrero 2026"/>
    <n v="1"/>
    <n v="1435000"/>
    <s v="UN "/>
    <s v="HABILITACIONES Y CERT"/>
    <x v="0"/>
    <s v="VARIABLE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BACHAS"/>
    <s v="CC1BACHAS"/>
    <n v="3.2417236735101898E-2"/>
    <n v="45935.22477781176"/>
    <n v="1"/>
    <n v="11"/>
    <x v="2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EREAL &amp; POLVILLO"/>
    <s v="CC1CEREAL &amp; POLVILLO"/>
    <n v="7.0597149630605652E-3"/>
    <n v="10003.616173253971"/>
    <n v="2"/>
    <n v="11"/>
    <x v="7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OMPOST &amp; FERTILIZANTES"/>
    <s v="CC1COMPOST &amp; FERTILIZANTES"/>
    <n v="4.0653249223577111E-4"/>
    <n v="576.05654556341256"/>
    <n v="10"/>
    <n v="11"/>
    <x v="8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LIQUIDOS"/>
    <s v="CC1DISPOSICIÓN FINAL RESIDUOS LIQUIDOS"/>
    <n v="5.9791078481547098E-2"/>
    <n v="84723.958806263021"/>
    <n v="3"/>
    <n v="11"/>
    <x v="3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SOLIDOS"/>
    <s v="CC1DISPOSICIÓN FINAL RESIDUOS SOLIDOS"/>
    <n v="4.8738124634855849E-3"/>
    <n v="6906.1923094971989"/>
    <n v="4"/>
    <n v="11"/>
    <x v="4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EXPORTACION"/>
    <s v="CC1EXPORTACION"/>
    <n v="0.73411048911804788"/>
    <n v="1040234.5704213787"/>
    <n v="5"/>
    <n v="11"/>
    <x v="0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NFU"/>
    <s v="CC1NFU"/>
    <n v="1.4065386597374174E-2"/>
    <n v="19930.652949133069"/>
    <n v="6"/>
    <n v="11"/>
    <x v="5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PILETAS"/>
    <s v="CC1PILETAS"/>
    <n v="0.10760032914202722"/>
    <n v="152469.66747025587"/>
    <n v="7"/>
    <n v="11"/>
    <x v="6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REACTORES"/>
    <s v="CC1REACTORES"/>
    <n v="3.9675420007119738E-2"/>
    <n v="56220.070546842871"/>
    <n v="8"/>
    <n v="11"/>
    <x v="1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TIERRAS FILTRANTES"/>
    <s v="CC1TIERRAS FILTRANTES"/>
    <n v="0"/>
    <n v="0"/>
    <n v="9"/>
    <n v="11"/>
    <x v="9"/>
    <s v="REPARACIONES"/>
    <n v="1417000.00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BACHAS"/>
    <s v="CC1BACHAS"/>
    <n v="3.2417236735101898E-2"/>
    <n v="45422.383768490079"/>
    <n v="1"/>
    <n v="11"/>
    <x v="2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EREAL &amp; POLVILLO"/>
    <s v="CC1CEREAL &amp; POLVILLO"/>
    <n v="7.0597149630605652E-3"/>
    <n v="9891.9314119412029"/>
    <n v="2"/>
    <n v="11"/>
    <x v="7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OMPOST &amp; FERTILIZANTES"/>
    <s v="CC1COMPOST &amp; FERTILIZANTES"/>
    <n v="4.0653249223577111E-4"/>
    <n v="569.62519747091778"/>
    <n v="10"/>
    <n v="11"/>
    <x v="8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LIQUIDOS"/>
    <s v="CC1DISPOSICIÓN FINAL RESIDUOS LIQUIDOS"/>
    <n v="5.9791078481547098E-2"/>
    <n v="83778.063346774157"/>
    <n v="3"/>
    <n v="11"/>
    <x v="3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SOLIDOS"/>
    <s v="CC1DISPOSICIÓN FINAL RESIDUOS SOLIDOS"/>
    <n v="4.8738124634855849E-3"/>
    <n v="6829.0885475867317"/>
    <n v="4"/>
    <n v="11"/>
    <x v="4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EXPORTACION"/>
    <s v="CC1EXPORTACION"/>
    <n v="0.73411048911804788"/>
    <n v="1028620.9351424263"/>
    <n v="5"/>
    <n v="11"/>
    <x v="0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NFU"/>
    <s v="CC1NFU"/>
    <n v="1.4065386597374174E-2"/>
    <n v="19708.138392508743"/>
    <n v="6"/>
    <n v="11"/>
    <x v="5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PILETAS"/>
    <s v="CC1PILETAS"/>
    <n v="0.10760032914202722"/>
    <n v="150767.4291872257"/>
    <n v="7"/>
    <n v="11"/>
    <x v="6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REACTORES"/>
    <s v="CC1REACTORES"/>
    <n v="3.9675420007119738E-2"/>
    <n v="55592.405005576038"/>
    <n v="8"/>
    <n v="11"/>
    <x v="1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TIERRAS FILTRANTES"/>
    <s v="CC1TIERRAS FILTRANTES"/>
    <n v="0"/>
    <n v="0"/>
    <n v="9"/>
    <n v="11"/>
    <x v="9"/>
    <s v="REPARACIONES"/>
    <n v="1401179.999999999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BACHAS"/>
    <s v="CC1BACHAS"/>
    <n v="3.2417236735101898E-2"/>
    <n v="44307.593249509271"/>
    <n v="1"/>
    <n v="5"/>
    <x v="2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EREAL &amp; POLVILLO"/>
    <s v="CC1CEREAL &amp; POLVILLO"/>
    <n v="7.0597149630605652E-3"/>
    <n v="9649.156144825205"/>
    <n v="2"/>
    <n v="5"/>
    <x v="7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OMPOST &amp; FERTILIZANTES"/>
    <s v="CC1COMPOST &amp; FERTILIZANTES"/>
    <n v="4.0653249223577111E-4"/>
    <n v="555.64502477127041"/>
    <n v="10"/>
    <n v="5"/>
    <x v="8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LIQUIDOS"/>
    <s v="CC1DISPOSICIÓN FINAL RESIDUOS LIQUIDOS"/>
    <n v="5.9791078481547098E-2"/>
    <n v="81721.918711266364"/>
    <n v="3"/>
    <n v="5"/>
    <x v="3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SOLIDOS"/>
    <s v="CC1DISPOSICIÓN FINAL RESIDUOS SOLIDOS"/>
    <n v="4.8738124634855849E-3"/>
    <n v="6661.4838880661691"/>
    <n v="4"/>
    <n v="5"/>
    <x v="4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EXPORTACION"/>
    <s v="CC1EXPORTACION"/>
    <n v="0.73411048911804788"/>
    <n v="1003375.7416720338"/>
    <n v="5"/>
    <n v="5"/>
    <x v="0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NFU"/>
    <s v="CC1NFU"/>
    <n v="1.4065386597374174E-2"/>
    <n v="19224.446344581229"/>
    <n v="6"/>
    <n v="5"/>
    <x v="5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PILETAS"/>
    <s v="CC1PILETAS"/>
    <n v="0.10760032914202722"/>
    <n v="147067.18083641975"/>
    <n v="7"/>
    <n v="5"/>
    <x v="6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REACTORES"/>
    <s v="CC1REACTORES"/>
    <n v="3.9675420007119738E-2"/>
    <n v="54228.014128526796"/>
    <n v="8"/>
    <n v="5"/>
    <x v="1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TIERRAS FILTRANTES"/>
    <s v="CC1TIERRAS FILTRANTES"/>
    <n v="0"/>
    <n v="0"/>
    <n v="9"/>
    <n v="5"/>
    <x v="9"/>
    <s v="INSUMOS"/>
    <n v="1366791.18"/>
    <n v="0"/>
  </r>
  <r>
    <d v="2026-03-30T00:00:00"/>
    <s v="IMPUESTOS"/>
    <s v="imp1"/>
    <n v="-1338535.2"/>
    <s v="IMPUESTOS"/>
    <n v="1828.6"/>
    <n v="0.5"/>
    <s v="UN "/>
    <s v="IMPUESTOS"/>
    <x v="0"/>
    <s v="VARIABLE"/>
    <s v="DIRECTO"/>
    <n v="0"/>
    <s v="CC11"/>
    <s v="gastos_impuestos"/>
    <n v="1"/>
    <s v="EXPORTACION"/>
    <n v="1"/>
    <n v="-1338535.2"/>
    <n v="1828.6"/>
    <s v="APERTURADO POR EMPRESA"/>
    <s v="EXPORTACION"/>
    <s v="CC11EXPORTACION"/>
    <n v="1"/>
    <n v="1338535.2"/>
    <n v="5"/>
    <n v="4"/>
    <x v="0"/>
    <s v="IMPUESTOS"/>
    <n v="1338535.2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BACHAS"/>
    <s v="CC1BACHAS"/>
    <n v="3.2417236735101898E-2"/>
    <n v="39186.337640439917"/>
    <n v="1"/>
    <n v="3"/>
    <x v="2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EREAL &amp; POLVILLO"/>
    <s v="CC1CEREAL &amp; POLVILLO"/>
    <n v="7.0597149630605652E-3"/>
    <n v="8533.8666107898771"/>
    <n v="2"/>
    <n v="3"/>
    <x v="7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OMPOST &amp; FERTILIZANTES"/>
    <s v="CC1COMPOST &amp; FERTILIZANTES"/>
    <n v="4.0653249223577111E-4"/>
    <n v="491.42126556735866"/>
    <n v="10"/>
    <n v="3"/>
    <x v="8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LIQUIDOS"/>
    <s v="CC1DISPOSICIÓN FINAL RESIDUOS LIQUIDOS"/>
    <n v="5.9791078481547098E-2"/>
    <n v="72276.160007398648"/>
    <n v="3"/>
    <n v="3"/>
    <x v="3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SOLIDOS"/>
    <s v="CC1DISPOSICIÓN FINAL RESIDUOS SOLIDOS"/>
    <n v="4.8738124634855849E-3"/>
    <n v="5891.521919372195"/>
    <n v="4"/>
    <n v="3"/>
    <x v="4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EXPORTACION"/>
    <s v="CC1EXPORTACION"/>
    <n v="0.73411048911804788"/>
    <n v="887401.40706745815"/>
    <n v="5"/>
    <n v="3"/>
    <x v="0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NFU"/>
    <s v="CC1NFU"/>
    <n v="1.4065386597374174E-2"/>
    <n v="17002.405009160018"/>
    <n v="6"/>
    <n v="3"/>
    <x v="5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PILETAS"/>
    <s v="CC1PILETAS"/>
    <n v="0.10760032914202722"/>
    <n v="130068.5453987598"/>
    <n v="7"/>
    <n v="3"/>
    <x v="6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REACTORES"/>
    <s v="CC1REACTORES"/>
    <n v="3.9675420007119738E-2"/>
    <n v="47960.115081054028"/>
    <n v="8"/>
    <n v="3"/>
    <x v="1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TIERRAS FILTRANTES"/>
    <s v="CC1TIERRAS FILTRANTES"/>
    <n v="0"/>
    <n v="0"/>
    <n v="9"/>
    <n v="3"/>
    <x v="9"/>
    <s v="HIGIENE Y SEGURIDAD"/>
    <n v="1208811.78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BACHAS"/>
    <s v="CC1BACHAS"/>
    <n v="3.2417236735101898E-2"/>
    <n v="36596.791067358587"/>
    <n v="1"/>
    <n v="11"/>
    <x v="2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EREAL &amp; POLVILLO"/>
    <s v="CC1CEREAL &amp; POLVILLO"/>
    <n v="7.0597149630605652E-3"/>
    <n v="7969.9240132479636"/>
    <n v="2"/>
    <n v="11"/>
    <x v="7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OMPOST &amp; FERTILIZANTES"/>
    <s v="CC1COMPOST &amp; FERTILIZANTES"/>
    <n v="4.0653249223577111E-4"/>
    <n v="458.94672645972906"/>
    <n v="10"/>
    <n v="11"/>
    <x v="8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LIQUIDOS"/>
    <s v="CC1DISPOSICIÓN FINAL RESIDUOS LIQUIDOS"/>
    <n v="5.9791078481547098E-2"/>
    <n v="67499.942230172965"/>
    <n v="3"/>
    <n v="11"/>
    <x v="3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SOLIDOS"/>
    <s v="CC1DISPOSICIÓN FINAL RESIDUOS SOLIDOS"/>
    <n v="4.8738124634855849E-3"/>
    <n v="5502.1931044027815"/>
    <n v="4"/>
    <n v="11"/>
    <x v="4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EXPORTACION"/>
    <s v="CC1EXPORTACION"/>
    <n v="0.73411048911804788"/>
    <n v="828759.35448003781"/>
    <n v="5"/>
    <n v="11"/>
    <x v="0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NFU"/>
    <s v="CC1NFU"/>
    <n v="1.4065386597374174E-2"/>
    <n v="15878.836891373625"/>
    <n v="6"/>
    <n v="11"/>
    <x v="5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PILETAS"/>
    <s v="CC1PILETAS"/>
    <n v="0.10760032914202722"/>
    <n v="121473.23957830878"/>
    <n v="7"/>
    <n v="11"/>
    <x v="6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REACTORES"/>
    <s v="CC1REACTORES"/>
    <n v="3.9675420007119738E-2"/>
    <n v="44790.771908637689"/>
    <n v="8"/>
    <n v="11"/>
    <x v="1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TIERRAS FILTRANTES"/>
    <s v="CC1TIERRAS FILTRANTES"/>
    <n v="0"/>
    <n v="0"/>
    <n v="9"/>
    <n v="11"/>
    <x v="9"/>
    <s v="REPARACIONES"/>
    <n v="1128930"/>
    <n v="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BACHAS"/>
    <s v="CC15BACHAS"/>
    <n v="7.7777777777777779E-2"/>
    <n v="85555.555555555562"/>
    <n v="1"/>
    <n v="10"/>
    <x v="2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EREAL Y POLVILLO"/>
    <s v="CC15CEREAL Y POLVILLO"/>
    <n v="7.7777777777777779E-2"/>
    <n v="85555.555555555562"/>
    <n v="2"/>
    <n v="10"/>
    <x v="7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OMPOST Y FERTILIZANTES"/>
    <s v="CC15COMPOST Y FERTILIZANTES"/>
    <n v="7.7777777777777779E-2"/>
    <n v="85555.555555555562"/>
    <n v="10"/>
    <n v="10"/>
    <x v="8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LIQUIDOS"/>
    <s v="CC15DISPOSICION FINAL DE R. LIQUIDOS"/>
    <n v="7.7777777777777779E-2"/>
    <n v="85555.555555555562"/>
    <n v="3"/>
    <n v="10"/>
    <x v="3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SOLIDOS"/>
    <s v="CC15DISPOSICION FINAL DE R. SOLIDOS"/>
    <n v="7.7777777777777779E-2"/>
    <n v="85555.555555555562"/>
    <n v="4"/>
    <n v="10"/>
    <x v="4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EXPORTACION"/>
    <s v="CC15EXPORTACION"/>
    <n v="7.7777777777777779E-2"/>
    <n v="85555.555555555562"/>
    <n v="5"/>
    <n v="10"/>
    <x v="0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NFU"/>
    <s v="CC15NFU"/>
    <n v="7.7777777777777779E-2"/>
    <n v="85555.555555555562"/>
    <n v="6"/>
    <n v="10"/>
    <x v="5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PILETAS"/>
    <s v="CC15PILETAS"/>
    <n v="7.7777777777777779E-2"/>
    <n v="85555.555555555562"/>
    <n v="7"/>
    <n v="10"/>
    <x v="6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REACTORES"/>
    <s v="CC15REACTORES"/>
    <n v="7.7777777777777779E-2"/>
    <n v="85555.555555555562"/>
    <n v="8"/>
    <n v="10"/>
    <x v="1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TIERRAS FILTRANTES"/>
    <s v="CC15TIERRAS FILTRANTES"/>
    <n v="0"/>
    <n v="0"/>
    <n v="9"/>
    <n v="10"/>
    <x v="9"/>
    <s v="PERSONAL"/>
    <n v="770000"/>
    <n v="33000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BACHAS"/>
    <s v="CC1BACHAS"/>
    <n v="3.2417236735101898E-2"/>
    <n v="34039.557671682443"/>
    <n v="1"/>
    <s v="CAPEX"/>
    <x v="2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EREAL &amp; POLVILLO"/>
    <s v="CC1CEREAL &amp; POLVILLO"/>
    <n v="7.0597149630605652E-3"/>
    <n v="7413.0184689840808"/>
    <n v="2"/>
    <s v="CAPEX"/>
    <x v="7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OMPOST &amp; FERTILIZANTES"/>
    <s v="CC1COMPOST &amp; FERTILIZANTES"/>
    <n v="4.0653249223577111E-4"/>
    <n v="426.87741487503519"/>
    <n v="10"/>
    <s v="CAPEX"/>
    <x v="8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LIQUIDOS"/>
    <s v="CC1DISPOSICIÓN FINAL RESIDUOS LIQUIDOS"/>
    <n v="5.9791078481547098E-2"/>
    <n v="62783.323602066906"/>
    <n v="3"/>
    <s v="CAPEX"/>
    <x v="3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SOLIDOS"/>
    <s v="CC1DISPOSICIÓN FINAL RESIDUOS SOLIDOS"/>
    <n v="4.8738124634855849E-3"/>
    <n v="5117.7224569588461"/>
    <n v="4"/>
    <s v="CAPEX"/>
    <x v="4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EXPORTACION"/>
    <s v="CC1EXPORTACION"/>
    <n v="0.73411048911804788"/>
    <n v="770849.05588706548"/>
    <n v="5"/>
    <s v="CAPEX"/>
    <x v="0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NFU"/>
    <s v="CC1NFU"/>
    <n v="1.4065386597374174E-2"/>
    <n v="14769.289010293631"/>
    <n v="6"/>
    <s v="CAPEX"/>
    <x v="5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PILETAS"/>
    <s v="CC1PILETAS"/>
    <n v="0.10760032914202722"/>
    <n v="112985.18868994326"/>
    <n v="7"/>
    <s v="CAPEX"/>
    <x v="6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REACTORES"/>
    <s v="CC1REACTORES"/>
    <n v="3.9675420007119738E-2"/>
    <n v="41660.976798130243"/>
    <n v="8"/>
    <s v="CAPEX"/>
    <x v="1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TIERRAS FILTRANTES"/>
    <s v="CC1TIERRAS FILTRANTES"/>
    <n v="0"/>
    <n v="0"/>
    <n v="9"/>
    <s v="CAPEX"/>
    <x v="9"/>
    <s v="INVERSION"/>
    <n v="1050045.01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BACHAS"/>
    <s v="CC1BACHAS"/>
    <n v="3.2417236735101898E-2"/>
    <n v="30019.186559551632"/>
    <n v="1"/>
    <n v="13"/>
    <x v="2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EREAL &amp; POLVILLO"/>
    <s v="CC1CEREAL &amp; POLVILLO"/>
    <n v="7.0597149630605652E-3"/>
    <n v="6537.4757961370424"/>
    <n v="2"/>
    <n v="13"/>
    <x v="7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OMPOST &amp; FERTILIZANTES"/>
    <s v="CC1COMPOST &amp; FERTILIZANTES"/>
    <n v="4.0653249223577111E-4"/>
    <n v="376.45943812757633"/>
    <n v="10"/>
    <n v="13"/>
    <x v="8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LIQUIDOS"/>
    <s v="CC1DISPOSICIÓN FINAL RESIDUOS LIQUIDOS"/>
    <n v="5.9791078481547098E-2"/>
    <n v="55368.06095477075"/>
    <n v="3"/>
    <n v="13"/>
    <x v="3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SOLIDOS"/>
    <s v="CC1DISPOSICIÓN FINAL RESIDUOS SOLIDOS"/>
    <n v="4.8738124634855849E-3"/>
    <n v="4513.2744284529717"/>
    <n v="4"/>
    <n v="13"/>
    <x v="4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EXPORTACION"/>
    <s v="CC1EXPORTACION"/>
    <n v="0.73411048911804788"/>
    <n v="679805.00337636529"/>
    <n v="5"/>
    <n v="13"/>
    <x v="0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NFU"/>
    <s v="CC1NFU"/>
    <n v="1.4065386597374174E-2"/>
    <n v="13024.906093911253"/>
    <n v="6"/>
    <n v="13"/>
    <x v="5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PILETAS"/>
    <s v="CC1PILETAS"/>
    <n v="0.10760032914202722"/>
    <n v="99640.644289897158"/>
    <n v="7"/>
    <n v="13"/>
    <x v="6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REACTORES"/>
    <s v="CC1REACTORES"/>
    <n v="3.9675420007119738E-2"/>
    <n v="36740.449062786254"/>
    <n v="8"/>
    <n v="13"/>
    <x v="1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TIERRAS FILTRANTES"/>
    <s v="CC1TIERRAS FILTRANTES"/>
    <n v="0"/>
    <n v="0"/>
    <n v="9"/>
    <n v="13"/>
    <x v="9"/>
    <s v="SERVICIOS"/>
    <n v="926025.4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BACHAS"/>
    <s v="CC1BACHAS"/>
    <n v="3.2417236735101898E-2"/>
    <n v="29408.342084304761"/>
    <n v="1"/>
    <n v="13"/>
    <x v="2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EREAL &amp; POLVILLO"/>
    <s v="CC1CEREAL &amp; POLVILLO"/>
    <n v="7.0597149630605652E-3"/>
    <n v="6404.4481751451003"/>
    <n v="2"/>
    <n v="13"/>
    <x v="7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OMPOST &amp; FERTILIZANTES"/>
    <s v="CC1COMPOST &amp; FERTILIZANTES"/>
    <n v="4.0653249223577111E-4"/>
    <n v="368.7990650698793"/>
    <n v="10"/>
    <n v="13"/>
    <x v="8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LIQUIDOS"/>
    <s v="CC1DISPOSICIÓN FINAL RESIDUOS LIQUIDOS"/>
    <n v="5.9791078481547098E-2"/>
    <n v="54241.405704727265"/>
    <n v="3"/>
    <n v="13"/>
    <x v="3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SOLIDOS"/>
    <s v="CC1DISPOSICIÓN FINAL RESIDUOS SOLIDOS"/>
    <n v="4.8738124634855849E-3"/>
    <n v="4421.4362054410203"/>
    <n v="4"/>
    <n v="13"/>
    <x v="4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EXPORTACION"/>
    <s v="CC1EXPORTACION"/>
    <n v="0.73411048911804788"/>
    <n v="665972.01260781614"/>
    <n v="5"/>
    <n v="13"/>
    <x v="0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NFU"/>
    <s v="CC1NFU"/>
    <n v="1.4065386597374174E-2"/>
    <n v="12759.869201179614"/>
    <n v="6"/>
    <n v="13"/>
    <x v="5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PILETAS"/>
    <s v="CC1PILETAS"/>
    <n v="0.10760032914202722"/>
    <n v="97613.109767808113"/>
    <n v="7"/>
    <n v="13"/>
    <x v="6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REACTORES"/>
    <s v="CC1REACTORES"/>
    <n v="3.9675420007119738E-2"/>
    <n v="35992.8371885081"/>
    <n v="8"/>
    <n v="13"/>
    <x v="1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TIERRAS FILTRANTES"/>
    <s v="CC1TIERRAS FILTRANTES"/>
    <n v="0"/>
    <n v="0"/>
    <n v="9"/>
    <n v="13"/>
    <x v="9"/>
    <s v="SERVICIOS"/>
    <n v="907182.26"/>
    <n v="0"/>
  </r>
  <r>
    <d v="2026-03-03T00:00:00"/>
    <s v="Estudio De Profesionales Sa"/>
    <s v="FA-A 00002-00001547"/>
    <n v="-895400"/>
    <s v="HONORARIOS_x000a_Estudio contable_x000a_Servicios comunales "/>
    <n v="1"/>
    <n v="740000"/>
    <s v="UN "/>
    <s v="HONORARIOS"/>
    <x v="0"/>
    <s v="FIJO"/>
    <s v="INDIRECTO"/>
    <s v="CC13"/>
    <n v="0"/>
    <s v="gastos_produccion"/>
    <n v="0"/>
    <s v="0"/>
    <n v="0.7"/>
    <n v="-626780"/>
    <n v="0.7"/>
    <s v="APERTURADO POR EMPRESA"/>
    <s v="0"/>
    <s v="00"/>
    <n v="0"/>
    <n v="0"/>
    <n v="0"/>
    <n v="13"/>
    <x v="10"/>
    <s v="SERVICIOS"/>
    <n v="0"/>
    <n v="62678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BACHAS"/>
    <s v="CC1BACHAS"/>
    <n v="3.2417236735101898E-2"/>
    <n v="29026.393772610241"/>
    <n v="1"/>
    <n v="13"/>
    <x v="2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EREAL &amp; POLVILLO"/>
    <s v="CC1CEREAL &amp; POLVILLO"/>
    <n v="7.0597149630605652E-3"/>
    <n v="6321.2687779244297"/>
    <n v="2"/>
    <n v="13"/>
    <x v="7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OMPOST &amp; FERTILIZANTES"/>
    <s v="CC1COMPOST &amp; FERTILIZANTES"/>
    <n v="4.0653249223577111E-4"/>
    <n v="364.00919354790943"/>
    <n v="10"/>
    <n v="13"/>
    <x v="8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LIQUIDOS"/>
    <s v="CC1DISPOSICIÓN FINAL RESIDUOS LIQUIDOS"/>
    <n v="5.9791078481547098E-2"/>
    <n v="53536.931672377272"/>
    <n v="3"/>
    <n v="13"/>
    <x v="3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SOLIDOS"/>
    <s v="CC1DISPOSICIÓN FINAL RESIDUOS SOLIDOS"/>
    <n v="4.8738124634855849E-3"/>
    <n v="4364.011679804993"/>
    <n v="4"/>
    <n v="13"/>
    <x v="4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EXPORTACION"/>
    <s v="CC1EXPORTACION"/>
    <n v="0.73411048911804788"/>
    <n v="657322.53195630002"/>
    <n v="5"/>
    <n v="13"/>
    <x v="0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NFU"/>
    <s v="CC1NFU"/>
    <n v="1.4065386597374174E-2"/>
    <n v="12594.147159288836"/>
    <n v="6"/>
    <n v="13"/>
    <x v="5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PILETAS"/>
    <s v="CC1PILETAS"/>
    <n v="0.10760032914202722"/>
    <n v="96345.334713771168"/>
    <n v="7"/>
    <n v="13"/>
    <x v="6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REACTORES"/>
    <s v="CC1REACTORES"/>
    <n v="3.9675420007119738E-2"/>
    <n v="35525.371074375013"/>
    <n v="8"/>
    <n v="13"/>
    <x v="1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TIERRAS FILTRANTES"/>
    <s v="CC1TIERRAS FILTRANTES"/>
    <n v="0"/>
    <n v="0"/>
    <n v="9"/>
    <n v="13"/>
    <x v="9"/>
    <s v="SERVICIOS"/>
    <n v="895399.99999999988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BACHAS"/>
    <s v="CC1BACHAS"/>
    <n v="3.2417236735101898E-2"/>
    <n v="28260.537851432928"/>
    <n v="1"/>
    <n v="12"/>
    <x v="2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EREAL &amp; POLVILLO"/>
    <s v="CC1CEREAL &amp; POLVILLO"/>
    <n v="7.0597149630605652E-3"/>
    <n v="6154.4832943107231"/>
    <n v="2"/>
    <n v="12"/>
    <x v="7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OMPOST &amp; FERTILIZANTES"/>
    <s v="CC1COMPOST &amp; FERTILIZANTES"/>
    <n v="4.0653249223577111E-4"/>
    <n v="354.40487968013906"/>
    <n v="10"/>
    <n v="12"/>
    <x v="8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LIQUIDOS"/>
    <s v="CC1DISPOSICIÓN FINAL RESIDUOS LIQUIDOS"/>
    <n v="5.9791078481547098E-2"/>
    <n v="52124.369834893863"/>
    <n v="3"/>
    <n v="12"/>
    <x v="3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SOLIDOS"/>
    <s v="CC1DISPOSICIÓN FINAL RESIDUOS SOLIDOS"/>
    <n v="4.8738124634855849E-3"/>
    <n v="4248.8680553076447"/>
    <n v="4"/>
    <n v="12"/>
    <x v="4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EXPORTACION"/>
    <s v="CC1EXPORTACION"/>
    <n v="0.73411048911804788"/>
    <n v="639979.20101530582"/>
    <n v="5"/>
    <n v="12"/>
    <x v="0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NFU"/>
    <s v="CC1NFU"/>
    <n v="1.4065386597374174E-2"/>
    <n v="12261.852963541334"/>
    <n v="6"/>
    <n v="12"/>
    <x v="5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PILETAS"/>
    <s v="CC1PILETAS"/>
    <n v="0.10760032914202722"/>
    <n v="93803.281241803954"/>
    <n v="7"/>
    <n v="12"/>
    <x v="6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REACTORES"/>
    <s v="CC1REACTORES"/>
    <n v="3.9675420007119738E-2"/>
    <n v="34588.040863723611"/>
    <n v="8"/>
    <n v="12"/>
    <x v="1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TIERRAS FILTRANTES"/>
    <s v="CC1TIERRAS FILTRANTES"/>
    <n v="0"/>
    <n v="0"/>
    <n v="9"/>
    <n v="12"/>
    <x v="9"/>
    <s v="REPOSICION"/>
    <n v="871775.03999999992"/>
    <n v="0"/>
  </r>
  <r>
    <d v="2026-03-30T00:00:00"/>
    <s v="IMPUESTOS"/>
    <s v="imp7"/>
    <n v="-853146.27"/>
    <s v="IMPUESTOS"/>
    <n v="1"/>
    <n v="853146.27"/>
    <s v="UN "/>
    <s v="IMPUESTOS"/>
    <x v="0"/>
    <s v="VARIABLE"/>
    <s v="INDIRECTO"/>
    <n v="0"/>
    <s v="CC7"/>
    <s v="gastos_impuestos"/>
    <n v="1"/>
    <s v="NFU"/>
    <n v="1"/>
    <n v="-853146.27"/>
    <n v="1"/>
    <s v="APERTURADO POR EMPRESA"/>
    <s v="NFU"/>
    <s v="CC7NFU"/>
    <n v="1"/>
    <n v="853146.27"/>
    <n v="6"/>
    <n v="4"/>
    <x v="5"/>
    <s v="IMPUESTOS"/>
    <n v="853146.27"/>
    <n v="0"/>
  </r>
  <r>
    <d v="2026-03-09T00:00:00"/>
    <s v="Boortmalt Argentina  S.A.U"/>
    <s v="FA-A 00005-00001995"/>
    <n v="-844344.78"/>
    <s v="MATERIA PRIMA_x000a_Recuperado seco"/>
    <n v="42.64"/>
    <n v="15731"/>
    <s v="UN "/>
    <s v="MATERIA PRIMA"/>
    <x v="0"/>
    <s v="VARIABLE"/>
    <s v="DIRECTO"/>
    <n v="0"/>
    <s v="CC2"/>
    <s v="gastos_produccion"/>
    <n v="1"/>
    <s v="DISPOSICIÓN FINAL RESIDUOS SOLIDOS"/>
    <n v="1"/>
    <n v="-844344.78"/>
    <n v="42.64"/>
    <s v="APERTURADO POR EMPRESA"/>
    <s v="DISPOSICIÓN FINAL RESIDUOS SOLIDOS"/>
    <s v="CC2DISPOSICIÓN FINAL RESIDUOS SOLIDOS"/>
    <n v="1"/>
    <n v="844344.78"/>
    <n v="4"/>
    <n v="8"/>
    <x v="4"/>
    <s v="M.PRIMAS"/>
    <n v="844344.7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3"/>
    <x v="2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3"/>
    <x v="7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8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3"/>
    <x v="3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3"/>
    <x v="4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3"/>
    <x v="0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3"/>
    <x v="5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3"/>
    <x v="6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3"/>
    <x v="1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1"/>
    <x v="2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1"/>
    <x v="7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1"/>
    <x v="8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1"/>
    <x v="3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1"/>
    <x v="4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1"/>
    <x v="0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1"/>
    <x v="5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1"/>
    <x v="6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1"/>
    <x v="1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1"/>
    <x v="9"/>
    <s v="REPARACIONES"/>
    <n v="816749.99999999988"/>
    <n v="0"/>
  </r>
  <r>
    <d v="2026-03-26T00:00:00"/>
    <s v="Strupeni, Federico Lisandro"/>
    <s v="FA-A 00008-00000131"/>
    <n v="-783466.9"/>
    <s v="REPARACIONES_x000a_Cámara de exportación "/>
    <n v="1"/>
    <n v="345100"/>
    <s v="UN "/>
    <s v="REPARACIONES"/>
    <x v="0"/>
    <s v="VARIABLE"/>
    <s v="DIRECTO"/>
    <n v="0"/>
    <s v="CC11"/>
    <s v="gastos_produccion"/>
    <n v="1"/>
    <s v="EXPORTACION"/>
    <n v="1"/>
    <n v="-783466.9"/>
    <n v="1"/>
    <s v="APERTURADO POR EMPRESA"/>
    <s v="EXPORTACION"/>
    <s v="CC11EXPORTACION"/>
    <n v="1"/>
    <n v="783466.9"/>
    <n v="5"/>
    <n v="11"/>
    <x v="0"/>
    <s v="REPARACIONES"/>
    <n v="783466.9"/>
    <n v="0"/>
  </r>
  <r>
    <d v="2026-03-25T00:00:00"/>
    <s v="Marotta, Claudio Mauricio"/>
    <s v="FA-A 00002-00000437"/>
    <n v="-753830"/>
    <s v="LOGISTICA_x000a_19/03_x000a_Entrega de Are "/>
    <n v="24.92"/>
    <n v="25000"/>
    <s v="UN "/>
    <s v="LOGISTICA"/>
    <x v="0"/>
    <s v="VARIABLE"/>
    <s v="DIRECTO"/>
    <n v="0"/>
    <s v="CC5"/>
    <s v="gastos_produccion"/>
    <n v="1"/>
    <s v="REACTORES"/>
    <n v="1"/>
    <n v="-753830"/>
    <n v="24.92"/>
    <s v="APERTURADO POR EMPRESA"/>
    <s v="REACTORES"/>
    <s v="CC5REACTORES"/>
    <n v="1"/>
    <n v="753830"/>
    <n v="8"/>
    <n v="7"/>
    <x v="1"/>
    <s v="LOGISTICA"/>
    <n v="753830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BACHAS"/>
    <s v="CC1BACHAS"/>
    <n v="3.2417236735101898E-2"/>
    <n v="22719.462169680897"/>
    <n v="1"/>
    <n v="11"/>
    <x v="2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EREAL &amp; POLVILLO"/>
    <s v="CC1CEREAL &amp; POLVILLO"/>
    <n v="7.0597149630605652E-3"/>
    <n v="4947.766780451977"/>
    <n v="2"/>
    <n v="11"/>
    <x v="7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OMPOST &amp; FERTILIZANTES"/>
    <s v="CC1COMPOST &amp; FERTILIZANTES"/>
    <n v="4.0653249223577111E-4"/>
    <n v="284.91631330487809"/>
    <n v="10"/>
    <n v="11"/>
    <x v="8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LIQUIDOS"/>
    <s v="CC1DISPOSICIÓN FINAL RESIDUOS LIQUIDOS"/>
    <n v="5.9791078481547098E-2"/>
    <n v="41904.285573329296"/>
    <n v="3"/>
    <n v="11"/>
    <x v="3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SOLIDOS"/>
    <s v="CC1DISPOSICIÓN FINAL RESIDUOS SOLIDOS"/>
    <n v="4.8738124634855849E-3"/>
    <n v="3415.7876808290503"/>
    <n v="4"/>
    <n v="11"/>
    <x v="4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EXPORTACION"/>
    <s v="CC1EXPORTACION"/>
    <n v="0.73411048911804788"/>
    <n v="514497.75383919699"/>
    <n v="5"/>
    <n v="11"/>
    <x v="0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NFU"/>
    <s v="CC1NFU"/>
    <n v="1.4065386597374174E-2"/>
    <n v="9857.6575576830946"/>
    <n v="6"/>
    <n v="11"/>
    <x v="5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PILETAS"/>
    <s v="CC1PILETAS"/>
    <n v="0.10760032914202722"/>
    <n v="75411.165589583557"/>
    <n v="7"/>
    <n v="11"/>
    <x v="6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REACTORES"/>
    <s v="CC1REACTORES"/>
    <n v="3.9675420007119738E-2"/>
    <n v="27806.324495940233"/>
    <n v="8"/>
    <n v="11"/>
    <x v="1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TIERRAS FILTRANTES"/>
    <s v="CC1TIERRAS FILTRANTES"/>
    <n v="0"/>
    <n v="0"/>
    <n v="9"/>
    <n v="11"/>
    <x v="9"/>
    <s v="REPARACIONES"/>
    <n v="700845.12"/>
    <n v="0"/>
  </r>
  <r>
    <d v="2026-03-31T00:00:00"/>
    <s v="Comercial Uritorco S. R. L. (w)"/>
    <s v="FA-A 00001-00009286"/>
    <n v="-681156.86"/>
    <s v="REPOSICION"/>
    <n v="1"/>
    <n v="88835.98"/>
    <s v="UN "/>
    <s v="REPOSICION"/>
    <x v="0"/>
    <s v="VARIABLE"/>
    <s v="INDIRECTO"/>
    <n v="0"/>
    <s v="CC5"/>
    <s v="gastos_produccion"/>
    <n v="1"/>
    <s v="REACTORES"/>
    <n v="1"/>
    <n v="-681156.86"/>
    <n v="1"/>
    <s v="APERTURADO POR EMPRESA"/>
    <s v="REACTORES"/>
    <s v="CC5REACTORES"/>
    <n v="1"/>
    <n v="681156.86"/>
    <n v="8"/>
    <n v="12"/>
    <x v="1"/>
    <s v="REPOSICION"/>
    <n v="681156.86"/>
    <n v="0"/>
  </r>
  <r>
    <d v="2026-03-30T00:00:00"/>
    <s v="IMPUESTOS"/>
    <s v="imp4"/>
    <n v="-674169.95"/>
    <s v="IMPUESTOS"/>
    <n v="1"/>
    <n v="674169.95"/>
    <s v="UN "/>
    <s v="IMPUESTOS"/>
    <x v="0"/>
    <s v="VARIABLE"/>
    <s v="INDIRECTO"/>
    <n v="0"/>
    <s v="CC3"/>
    <s v="gastos_impuestos"/>
    <n v="1"/>
    <s v="DISPOSICIÓN FINAL RESIDUOS LIQUIDOS"/>
    <n v="1"/>
    <n v="-674169.95"/>
    <n v="1"/>
    <s v="APERTURADO POR EMPRESA"/>
    <s v="DISPOSICIÓN FINAL RESIDUOS LIQUIDOS"/>
    <s v="CC3DISPOSICIÓN FINAL RESIDUOS LIQUIDOS"/>
    <n v="1"/>
    <n v="674169.95"/>
    <n v="3"/>
    <n v="4"/>
    <x v="3"/>
    <s v="IMPUESTOS"/>
    <n v="674169.95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7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8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3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4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5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6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BACHAS"/>
    <s v="CC1BACHAS"/>
    <n v="3.2417236735101898E-2"/>
    <n v="21016.678085627791"/>
    <n v="1"/>
    <n v="9"/>
    <x v="2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EREAL &amp; POLVILLO"/>
    <s v="CC1CEREAL &amp; POLVILLO"/>
    <n v="7.0597149630605652E-3"/>
    <n v="4576.9402854214995"/>
    <n v="2"/>
    <n v="9"/>
    <x v="7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OMPOST &amp; FERTILIZANTES"/>
    <s v="CC1COMPOST &amp; FERTILIZANTES"/>
    <n v="4.0653249223577111E-4"/>
    <n v="263.56233230131068"/>
    <n v="10"/>
    <n v="9"/>
    <x v="8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LIQUIDOS"/>
    <s v="CC1DISPOSICIÓN FINAL RESIDUOS LIQUIDOS"/>
    <n v="5.9791078481547098E-2"/>
    <n v="38763.632418999652"/>
    <n v="3"/>
    <n v="9"/>
    <x v="3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SOLIDOS"/>
    <s v="CC1DISPOSICIÓN FINAL RESIDUOS SOLIDOS"/>
    <n v="4.8738124634855849E-3"/>
    <n v="3159.7803487020474"/>
    <n v="4"/>
    <n v="9"/>
    <x v="4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EXPORTACION"/>
    <s v="CC1EXPORTACION"/>
    <n v="0.73411048911804788"/>
    <n v="475937.04408403457"/>
    <n v="5"/>
    <n v="9"/>
    <x v="0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NFU"/>
    <s v="CC1NFU"/>
    <n v="1.4065386597374174E-2"/>
    <n v="9118.8433080364302"/>
    <n v="6"/>
    <n v="9"/>
    <x v="5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PILETAS"/>
    <s v="CC1PILETAS"/>
    <n v="0.10760032914202722"/>
    <n v="69759.230188700807"/>
    <n v="7"/>
    <n v="9"/>
    <x v="6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REACTORES"/>
    <s v="CC1REACTORES"/>
    <n v="3.9675420007119738E-2"/>
    <n v="25722.288948175854"/>
    <n v="8"/>
    <n v="9"/>
    <x v="1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TIERRAS FILTRANTES"/>
    <s v="CC1TIERRAS FILTRANTES"/>
    <n v="0"/>
    <n v="0"/>
    <n v="9"/>
    <n v="9"/>
    <x v="9"/>
    <s v="MANTENIMIENTO PREVENTIVO"/>
    <n v="64831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BACHAS"/>
    <s v="CC1BACHAS"/>
    <n v="3.2417236735101898E-2"/>
    <n v="20957.743549243376"/>
    <n v="1"/>
    <n v="13"/>
    <x v="2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EREAL &amp; POLVILLO"/>
    <s v="CC1CEREAL &amp; POLVILLO"/>
    <n v="7.0597149630605652E-3"/>
    <n v="4564.1057236186552"/>
    <n v="2"/>
    <n v="13"/>
    <x v="7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OMPOST &amp; FERTILIZANTES"/>
    <s v="CC1COMPOST &amp; FERTILIZANTES"/>
    <n v="4.0653249223577111E-4"/>
    <n v="262.82325623042601"/>
    <n v="10"/>
    <n v="13"/>
    <x v="8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LIQUIDOS"/>
    <s v="CC1DISPOSICIÓN FINAL RESIDUOS LIQUIDOS"/>
    <n v="5.9791078481547098E-2"/>
    <n v="38654.932238320202"/>
    <n v="3"/>
    <n v="13"/>
    <x v="3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SOLIDOS"/>
    <s v="CC1DISPOSICIÓN FINAL RESIDUOS SOLIDOS"/>
    <n v="4.8738124634855849E-3"/>
    <n v="3150.9197576434308"/>
    <n v="4"/>
    <n v="13"/>
    <x v="4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EXPORTACION"/>
    <s v="CC1EXPORTACION"/>
    <n v="0.73411048911804788"/>
    <n v="474602.43121481797"/>
    <n v="5"/>
    <n v="13"/>
    <x v="0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NFU"/>
    <s v="CC1NFU"/>
    <n v="1.4065386597374174E-2"/>
    <n v="9093.2724352024034"/>
    <n v="6"/>
    <n v="13"/>
    <x v="5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PILETAS"/>
    <s v="CC1PILETAS"/>
    <n v="0.10760032914202722"/>
    <n v="69563.612790320592"/>
    <n v="7"/>
    <n v="13"/>
    <x v="6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REACTORES"/>
    <s v="CC1REACTORES"/>
    <n v="3.9675420007119738E-2"/>
    <n v="25650.159034602912"/>
    <n v="8"/>
    <n v="13"/>
    <x v="1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TIERRAS FILTRANTES"/>
    <s v="CC1TIERRAS FILTRANTES"/>
    <n v="0"/>
    <n v="0"/>
    <n v="9"/>
    <n v="13"/>
    <x v="9"/>
    <s v="SERVICIOS"/>
    <n v="646499.99999999988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BACHAS"/>
    <s v="CC1BACHAS"/>
    <n v="3.2417236735101898E-2"/>
    <n v="19450.34204106114"/>
    <n v="1"/>
    <n v="13"/>
    <x v="2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EREAL &amp; POLVILLO"/>
    <s v="CC1CEREAL &amp; POLVILLO"/>
    <n v="7.0597149630605652E-3"/>
    <n v="4235.8289778363387"/>
    <n v="2"/>
    <n v="13"/>
    <x v="7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OMPOST &amp; FERTILIZANTES"/>
    <s v="CC1COMPOST &amp; FERTILIZANTES"/>
    <n v="4.0653249223577111E-4"/>
    <n v="243.91949534146266"/>
    <n v="10"/>
    <n v="13"/>
    <x v="8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LIQUIDOS"/>
    <s v="CC1DISPOSICIÓN FINAL RESIDUOS LIQUIDOS"/>
    <n v="5.9791078481547098E-2"/>
    <n v="35874.647088928257"/>
    <n v="3"/>
    <n v="13"/>
    <x v="3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SOLIDOS"/>
    <s v="CC1DISPOSICIÓN FINAL RESIDUOS SOLIDOS"/>
    <n v="4.8738124634855849E-3"/>
    <n v="2924.2874780913507"/>
    <n v="4"/>
    <n v="13"/>
    <x v="4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EXPORTACION"/>
    <s v="CC1EXPORTACION"/>
    <n v="0.73411048911804788"/>
    <n v="440466.29347082874"/>
    <n v="5"/>
    <n v="13"/>
    <x v="0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NFU"/>
    <s v="CC1NFU"/>
    <n v="1.4065386597374174E-2"/>
    <n v="8439.2319584245033"/>
    <n v="6"/>
    <n v="13"/>
    <x v="5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PILETAS"/>
    <s v="CC1PILETAS"/>
    <n v="0.10760032914202722"/>
    <n v="64560.197485216333"/>
    <n v="7"/>
    <n v="13"/>
    <x v="6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REACTORES"/>
    <s v="CC1REACTORES"/>
    <n v="3.9675420007119738E-2"/>
    <n v="23805.252004271842"/>
    <n v="8"/>
    <n v="13"/>
    <x v="1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TIERRAS FILTRANTES"/>
    <s v="CC1TIERRAS FILTRANTES"/>
    <n v="0"/>
    <n v="0"/>
    <n v="9"/>
    <n v="13"/>
    <x v="9"/>
    <s v="SERVICIOS"/>
    <n v="600000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BACHAS"/>
    <s v="CC1BACHAS"/>
    <n v="3.2417236735101898E-2"/>
    <n v="18890.820210840913"/>
    <n v="1"/>
    <n v="11"/>
    <x v="2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EREAL &amp; POLVILLO"/>
    <s v="CC1CEREAL &amp; POLVILLO"/>
    <n v="7.0597149630605652E-3"/>
    <n v="4113.9782269767638"/>
    <n v="2"/>
    <n v="11"/>
    <x v="7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OMPOST &amp; FERTILIZANTES"/>
    <s v="CC1COMPOST &amp; FERTILIZANTES"/>
    <n v="4.0653249223577111E-4"/>
    <n v="236.90274046014832"/>
    <n v="10"/>
    <n v="11"/>
    <x v="8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LIQUIDOS"/>
    <s v="CC1DISPOSICIÓN FINAL RESIDUOS LIQUIDOS"/>
    <n v="5.9791078481547098E-2"/>
    <n v="34842.652476425974"/>
    <n v="3"/>
    <n v="11"/>
    <x v="3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SOLIDOS"/>
    <s v="CC1DISPOSICIÓN FINAL RESIDUOS SOLIDOS"/>
    <n v="4.8738124634855849E-3"/>
    <n v="2840.165426233465"/>
    <n v="4"/>
    <n v="11"/>
    <x v="4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EXPORTACION"/>
    <s v="CC1EXPORTACION"/>
    <n v="0.73411048911804788"/>
    <n v="427795.53908754635"/>
    <n v="5"/>
    <n v="11"/>
    <x v="0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NFU"/>
    <s v="CC1NFU"/>
    <n v="1.4065386597374174E-2"/>
    <n v="8196.4632450999597"/>
    <n v="6"/>
    <n v="11"/>
    <x v="5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PILETAS"/>
    <s v="CC1PILETAS"/>
    <n v="0.10760032914202722"/>
    <n v="62703.014728221649"/>
    <n v="7"/>
    <n v="11"/>
    <x v="6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REACTORES"/>
    <s v="CC1REACTORES"/>
    <n v="3.9675420007119738E-2"/>
    <n v="23120.453858194756"/>
    <n v="8"/>
    <n v="11"/>
    <x v="1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TIERRAS FILTRANTES"/>
    <s v="CC1TIERRAS FILTRANTES"/>
    <n v="0"/>
    <n v="0"/>
    <n v="9"/>
    <n v="11"/>
    <x v="9"/>
    <s v="REPARACIONES"/>
    <n v="582739.99"/>
    <n v="0"/>
  </r>
  <r>
    <d v="2026-03-12T00:00:00"/>
    <s v="Exolgan Sociedad Anonima"/>
    <s v="FA-A 00043-00069627"/>
    <n v="-568000"/>
    <s v="SERVICIOS_x000a_Exportación "/>
    <n v="10"/>
    <n v="45440"/>
    <s v="UN "/>
    <s v="SERVICIOS"/>
    <x v="0"/>
    <s v="VARIABLE"/>
    <s v="DIRECTO"/>
    <n v="0"/>
    <s v="CC11"/>
    <s v="gastos_produccion"/>
    <n v="1"/>
    <s v="EXPORTACION"/>
    <n v="1"/>
    <n v="-568000"/>
    <n v="10"/>
    <s v="APERTURADO POR EMPRESA"/>
    <s v="EXPORTACION"/>
    <s v="CC11EXPORTACION"/>
    <n v="1"/>
    <n v="568000"/>
    <n v="5"/>
    <n v="13"/>
    <x v="0"/>
    <s v="SERVICIOS"/>
    <n v="568000"/>
    <n v="0"/>
  </r>
  <r>
    <d v="2026-03-13T00:00:00"/>
    <s v="Exolgan Sociedad Anonima"/>
    <s v="FA-A 00043-00069664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03T00:00:00"/>
    <s v="Exolgan Sociedad Anonima"/>
    <s v="FA-A 00043-00069440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BACHAS"/>
    <s v="CC1BACHAS"/>
    <n v="3.2417236735101898E-2"/>
    <n v="18239.558249005084"/>
    <n v="1"/>
    <s v="CAPEX"/>
    <x v="2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EREAL &amp; POLVILLO"/>
    <s v="CC1CEREAL &amp; POLVILLO"/>
    <n v="7.0597149630605652E-3"/>
    <n v="3972.1486239660271"/>
    <n v="2"/>
    <s v="CAPEX"/>
    <x v="7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OMPOST &amp; FERTILIZANTES"/>
    <s v="CC1COMPOST &amp; FERTILIZANTES"/>
    <n v="4.0653249223577111E-4"/>
    <n v="228.7355067564566"/>
    <n v="10"/>
    <s v="CAPEX"/>
    <x v="8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LIQUIDOS"/>
    <s v="CC1DISPOSICIÓN FINAL RESIDUOS LIQUIDOS"/>
    <n v="5.9791078481547098E-2"/>
    <n v="33641.450307642473"/>
    <n v="3"/>
    <s v="CAPEX"/>
    <x v="3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SOLIDOS"/>
    <s v="CC1DISPOSICIÓN FINAL RESIDUOS SOLIDOS"/>
    <n v="4.8738124634855849E-3"/>
    <n v="2742.2505825801645"/>
    <n v="4"/>
    <s v="CAPEX"/>
    <x v="4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EXPORTACION"/>
    <s v="CC1EXPORTACION"/>
    <n v="0.73411048911804788"/>
    <n v="413047.26670226967"/>
    <n v="5"/>
    <s v="CAPEX"/>
    <x v="0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NFU"/>
    <s v="CC1NFU"/>
    <n v="1.4065386597374174E-2"/>
    <n v="7913.8897690125787"/>
    <n v="6"/>
    <s v="CAPEX"/>
    <x v="5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PILETAS"/>
    <s v="CC1PILETAS"/>
    <n v="0.10760032914202722"/>
    <n v="60541.325191761614"/>
    <n v="7"/>
    <s v="CAPEX"/>
    <x v="6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REACTORES"/>
    <s v="CC1REACTORES"/>
    <n v="3.9675420007119738E-2"/>
    <n v="22323.37506700592"/>
    <n v="8"/>
    <s v="CAPEX"/>
    <x v="1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TIERRAS FILTRANTES"/>
    <s v="CC1TIERRAS FILTRANTES"/>
    <n v="0"/>
    <n v="0"/>
    <n v="9"/>
    <s v="CAPEX"/>
    <x v="9"/>
    <s v="INVERSION"/>
    <n v="562649.99999999988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2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7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8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3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4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5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6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1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622"/>
    <n v="0"/>
  </r>
  <r>
    <d v="2026-03-05T00:00:00"/>
    <s v="Goma Paz S.R.L."/>
    <s v="FA-A 00005-00092591"/>
    <n v="-526345.31999999995"/>
    <s v="REPOSICION_x000a_Mangueras para reactores"/>
    <n v="1"/>
    <n v="434996.13"/>
    <s v="UN "/>
    <s v="REPOSICION"/>
    <x v="0"/>
    <s v="VARIABLE"/>
    <s v="DIRECTO"/>
    <n v="0"/>
    <s v="CC5"/>
    <s v="gastos_produccion"/>
    <n v="1"/>
    <s v="REACTORES"/>
    <n v="1"/>
    <n v="-526345.31999999995"/>
    <n v="1"/>
    <s v="APERTURADO POR EMPRESA"/>
    <s v="REACTORES"/>
    <s v="CC5REACTORES"/>
    <n v="1"/>
    <n v="526345.31999999995"/>
    <n v="8"/>
    <n v="12"/>
    <x v="1"/>
    <s v="REPOSICION"/>
    <n v="526345.31999999995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BACHAS"/>
    <s v="CC1BACHAS"/>
    <n v="3.2417236735101898E-2"/>
    <n v="16208.618367550949"/>
    <n v="1"/>
    <n v="13"/>
    <x v="2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EREAL &amp; POLVILLO"/>
    <s v="CC1CEREAL &amp; POLVILLO"/>
    <n v="7.0597149630605652E-3"/>
    <n v="3529.8574815302827"/>
    <n v="2"/>
    <n v="13"/>
    <x v="7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OMPOST &amp; FERTILIZANTES"/>
    <s v="CC1COMPOST &amp; FERTILIZANTES"/>
    <n v="4.0653249223577111E-4"/>
    <n v="203.26624611788554"/>
    <n v="10"/>
    <n v="13"/>
    <x v="8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LIQUIDOS"/>
    <s v="CC1DISPOSICIÓN FINAL RESIDUOS LIQUIDOS"/>
    <n v="5.9791078481547098E-2"/>
    <n v="29895.539240773549"/>
    <n v="3"/>
    <n v="13"/>
    <x v="3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SOLIDOS"/>
    <s v="CC1DISPOSICIÓN FINAL RESIDUOS SOLIDOS"/>
    <n v="4.8738124634855849E-3"/>
    <n v="2436.9062317427924"/>
    <n v="4"/>
    <n v="13"/>
    <x v="4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EXPORTACION"/>
    <s v="CC1EXPORTACION"/>
    <n v="0.73411048911804788"/>
    <n v="367055.24455902394"/>
    <n v="5"/>
    <n v="13"/>
    <x v="0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NFU"/>
    <s v="CC1NFU"/>
    <n v="1.4065386597374174E-2"/>
    <n v="7032.693298687087"/>
    <n v="6"/>
    <n v="13"/>
    <x v="5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PILETAS"/>
    <s v="CC1PILETAS"/>
    <n v="0.10760032914202722"/>
    <n v="53800.164571013607"/>
    <n v="7"/>
    <n v="13"/>
    <x v="6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REACTORES"/>
    <s v="CC1REACTORES"/>
    <n v="3.9675420007119738E-2"/>
    <n v="19837.710003559871"/>
    <n v="8"/>
    <n v="13"/>
    <x v="1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TIERRAS FILTRANTES"/>
    <s v="CC1TIERRAS FILTRANTES"/>
    <n v="0"/>
    <n v="0"/>
    <n v="9"/>
    <n v="13"/>
    <x v="9"/>
    <s v="SERVICIOS"/>
    <n v="500000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BACHAS"/>
    <s v="CC1BACHAS"/>
    <n v="3.2417236735101898E-2"/>
    <n v="15877.962228680542"/>
    <n v="1"/>
    <n v="14"/>
    <x v="2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EREAL &amp; POLVILLO"/>
    <s v="CC1CEREAL &amp; POLVILLO"/>
    <n v="7.0597149630605652E-3"/>
    <n v="3457.8483183099152"/>
    <n v="2"/>
    <n v="14"/>
    <x v="7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OMPOST &amp; FERTILIZANTES"/>
    <s v="CC1COMPOST &amp; FERTILIZANTES"/>
    <n v="4.0653249223577111E-4"/>
    <n v="199.11961063175576"/>
    <n v="10"/>
    <n v="14"/>
    <x v="8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LIQUIDOS"/>
    <s v="CC1DISPOSICIÓN FINAL RESIDUOS LIQUIDOS"/>
    <n v="5.9791078481547098E-2"/>
    <n v="29285.669642350982"/>
    <n v="3"/>
    <n v="14"/>
    <x v="3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SOLIDOS"/>
    <s v="CC1DISPOSICIÓN FINAL RESIDUOS SOLIDOS"/>
    <n v="4.8738124634855849E-3"/>
    <n v="2387.1932958771149"/>
    <n v="4"/>
    <n v="14"/>
    <x v="4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EXPORTACION"/>
    <s v="CC1EXPORTACION"/>
    <n v="0.73411048911804788"/>
    <n v="359567.31022891495"/>
    <n v="5"/>
    <n v="14"/>
    <x v="0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NFU"/>
    <s v="CC1NFU"/>
    <n v="1.4065386597374174E-2"/>
    <n v="6889.2262147400043"/>
    <n v="6"/>
    <n v="14"/>
    <x v="5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PILETAS"/>
    <s v="CC1PILETAS"/>
    <n v="0.10760032914202722"/>
    <n v="52702.640137761642"/>
    <n v="7"/>
    <n v="14"/>
    <x v="6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REACTORES"/>
    <s v="CC1REACTORES"/>
    <n v="3.9675420007119738E-2"/>
    <n v="19433.020322733046"/>
    <n v="8"/>
    <n v="14"/>
    <x v="1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TIERRAS FILTRANTES"/>
    <s v="CC1TIERRAS FILTRANTES"/>
    <n v="0"/>
    <n v="0"/>
    <n v="9"/>
    <n v="14"/>
    <x v="9"/>
    <s v="COMERCIAL"/>
    <n v="489799.99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BACHAS"/>
    <s v="CC1BACHAS"/>
    <n v="3.2417236735101898E-2"/>
    <n v="14587.756530795854"/>
    <n v="1"/>
    <n v="13"/>
    <x v="2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EREAL &amp; POLVILLO"/>
    <s v="CC1CEREAL &amp; POLVILLO"/>
    <n v="7.0597149630605652E-3"/>
    <n v="3176.8717333772543"/>
    <n v="2"/>
    <n v="13"/>
    <x v="7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OMPOST &amp; FERTILIZANTES"/>
    <s v="CC1COMPOST &amp; FERTILIZANTES"/>
    <n v="4.0653249223577111E-4"/>
    <n v="182.93962150609701"/>
    <n v="10"/>
    <n v="13"/>
    <x v="8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LIQUIDOS"/>
    <s v="CC1DISPOSICIÓN FINAL RESIDUOS LIQUIDOS"/>
    <n v="5.9791078481547098E-2"/>
    <n v="26905.985316696195"/>
    <n v="3"/>
    <n v="13"/>
    <x v="3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SOLIDOS"/>
    <s v="CC1DISPOSICIÓN FINAL RESIDUOS SOLIDOS"/>
    <n v="4.8738124634855849E-3"/>
    <n v="2193.2156085685133"/>
    <n v="4"/>
    <n v="13"/>
    <x v="4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EXPORTACION"/>
    <s v="CC1EXPORTACION"/>
    <n v="0.73411048911804788"/>
    <n v="330349.72010312154"/>
    <n v="5"/>
    <n v="13"/>
    <x v="0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NFU"/>
    <s v="CC1NFU"/>
    <n v="1.4065386597374174E-2"/>
    <n v="6329.4239688183779"/>
    <n v="6"/>
    <n v="13"/>
    <x v="5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PILETAS"/>
    <s v="CC1PILETAS"/>
    <n v="0.10760032914202722"/>
    <n v="48420.148113912248"/>
    <n v="7"/>
    <n v="13"/>
    <x v="6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REACTORES"/>
    <s v="CC1REACTORES"/>
    <n v="3.9675420007119738E-2"/>
    <n v="17853.939003203883"/>
    <n v="8"/>
    <n v="13"/>
    <x v="1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TIERRAS FILTRANTES"/>
    <s v="CC1TIERRAS FILTRANTES"/>
    <n v="0"/>
    <n v="0"/>
    <n v="9"/>
    <n v="13"/>
    <x v="9"/>
    <s v="SERVICIOS"/>
    <n v="450000"/>
    <n v="0"/>
  </r>
  <r>
    <d v="2026-03-05T00:00:00"/>
    <s v="Manufacturas Plasticas Tensil Sa"/>
    <s v="FA-A 00006-00006642"/>
    <n v="-436906.8"/>
    <s v="REPOSICION_x000a_soga poli revestida"/>
    <n v="4000"/>
    <n v="90.27"/>
    <s v="UN "/>
    <s v="REPOSICION"/>
    <x v="0"/>
    <s v="VARIABLE"/>
    <s v="DIRECTO"/>
    <n v="0"/>
    <s v="CC11"/>
    <s v="gastos_produccion"/>
    <n v="1"/>
    <s v="EXPORTACION"/>
    <n v="1"/>
    <n v="-436906.8"/>
    <n v="4000"/>
    <s v="APERTURADO POR EMPRESA"/>
    <s v="EXPORTACION"/>
    <s v="CC11EXPORTACION"/>
    <n v="1"/>
    <n v="436906.8"/>
    <n v="5"/>
    <n v="12"/>
    <x v="0"/>
    <s v="REPOSICION"/>
    <n v="436906.8"/>
    <n v="0"/>
  </r>
  <r>
    <d v="2026-03-30T00:00:00"/>
    <s v="LOPEZ, JESUS RODRIGO"/>
    <s v="FA-C 2-2026-3"/>
    <n v="-418000"/>
    <s v="LOGISTICA PUERT"/>
    <n v="22"/>
    <n v="19000"/>
    <s v="UN "/>
    <s v="LOGISTICA"/>
    <x v="0"/>
    <s v="VARIABLE"/>
    <s v="DIRECTO"/>
    <n v="0"/>
    <s v="CC9"/>
    <s v="gastos_produccion"/>
    <n v="1"/>
    <s v="CEREAL &amp; POLVILLO"/>
    <n v="1"/>
    <n v="-418000"/>
    <n v="22"/>
    <s v="APERTURADO POR EMPRESA"/>
    <s v="CEREAL &amp; POLVILLO"/>
    <s v="CC9CEREAL &amp; POLVILLO"/>
    <n v="1"/>
    <n v="418000"/>
    <n v="2"/>
    <n v="7"/>
    <x v="7"/>
    <s v="LOGISTICA"/>
    <n v="63902892.274999999"/>
    <n v="-63484892.274999999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BACHAS"/>
    <s v="CC1BACHAS"/>
    <n v="3.2417236735101898E-2"/>
    <n v="13178.259615966766"/>
    <n v="1"/>
    <n v="12"/>
    <x v="2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EREAL &amp; POLVILLO"/>
    <s v="CC1CEREAL &amp; POLVILLO"/>
    <n v="7.0597149630605652E-3"/>
    <n v="2869.9163151434759"/>
    <n v="2"/>
    <n v="12"/>
    <x v="7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OMPOST &amp; FERTILIZANTES"/>
    <s v="CC1COMPOST &amp; FERTILIZANTES"/>
    <n v="4.0653249223577111E-4"/>
    <n v="165.26364565823459"/>
    <n v="10"/>
    <n v="12"/>
    <x v="8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LIQUIDOS"/>
    <s v="CC1DISPOSICIÓN FINAL RESIDUOS LIQUIDOS"/>
    <n v="5.9791078481547098E-2"/>
    <n v="24306.277595069514"/>
    <n v="3"/>
    <n v="12"/>
    <x v="3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SOLIDOS"/>
    <s v="CC1DISPOSICIÓN FINAL RESIDUOS SOLIDOS"/>
    <n v="4.8738124634855849E-3"/>
    <n v="1981.302924989905"/>
    <n v="4"/>
    <n v="12"/>
    <x v="4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EXPORTACION"/>
    <s v="CC1EXPORTACION"/>
    <n v="0.73411048911804788"/>
    <n v="298430.6988117373"/>
    <n v="5"/>
    <n v="12"/>
    <x v="0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NFU"/>
    <s v="CC1NFU"/>
    <n v="1.4065386597374174E-2"/>
    <n v="5717.8629287186732"/>
    <n v="6"/>
    <n v="12"/>
    <x v="5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PILETAS"/>
    <s v="CC1PILETAS"/>
    <n v="0.10760032914202722"/>
    <n v="43741.700866862986"/>
    <n v="7"/>
    <n v="12"/>
    <x v="6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REACTORES"/>
    <s v="CC1REACTORES"/>
    <n v="3.9675420007119738E-2"/>
    <n v="16128.857295853117"/>
    <n v="8"/>
    <n v="12"/>
    <x v="1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TIERRAS FILTRANTES"/>
    <s v="CC1TIERRAS FILTRANTES"/>
    <n v="0"/>
    <n v="0"/>
    <n v="9"/>
    <n v="12"/>
    <x v="9"/>
    <s v="REPOSICION"/>
    <n v="406520.13999999996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BACHAS"/>
    <s v="CC1BACHAS"/>
    <n v="3.2417236735101898E-2"/>
    <n v="12684.906876853129"/>
    <n v="1"/>
    <n v="3"/>
    <x v="2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EREAL &amp; POLVILLO"/>
    <s v="CC1CEREAL &amp; POLVILLO"/>
    <n v="7.0597149630605652E-3"/>
    <n v="2762.4756426750509"/>
    <n v="2"/>
    <n v="3"/>
    <x v="7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OMPOST &amp; FERTILIZANTES"/>
    <s v="CC1COMPOST &amp; FERTILIZANTES"/>
    <n v="4.0653249223577111E-4"/>
    <n v="159.07669270409713"/>
    <n v="10"/>
    <n v="3"/>
    <x v="8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LIQUIDOS"/>
    <s v="CC1DISPOSICIÓN FINAL RESIDUOS LIQUIDOS"/>
    <n v="5.9791078481547098E-2"/>
    <n v="23396.326738231404"/>
    <n v="3"/>
    <n v="3"/>
    <x v="3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SOLIDOS"/>
    <s v="CC1DISPOSICIÓN FINAL RESIDUOS SOLIDOS"/>
    <n v="4.8738124634855849E-3"/>
    <n v="1907.1291529181119"/>
    <n v="4"/>
    <n v="3"/>
    <x v="4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EXPORTACION"/>
    <s v="CC1EXPORTACION"/>
    <n v="0.73411048911804788"/>
    <n v="287258.38873552799"/>
    <n v="5"/>
    <n v="3"/>
    <x v="0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NFU"/>
    <s v="CC1NFU"/>
    <n v="1.4065386597374174E-2"/>
    <n v="5503.8040605550905"/>
    <n v="6"/>
    <n v="3"/>
    <x v="5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PILETAS"/>
    <s v="CC1PILETAS"/>
    <n v="0.10760032914202722"/>
    <n v="42104.148673703137"/>
    <n v="7"/>
    <n v="3"/>
    <x v="6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REACTORES"/>
    <s v="CC1REACTORES"/>
    <n v="3.9675420007119738E-2"/>
    <n v="15525.043426831962"/>
    <n v="8"/>
    <n v="3"/>
    <x v="1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TIERRAS FILTRANTES"/>
    <s v="CC1TIERRAS FILTRANTES"/>
    <n v="0"/>
    <n v="0"/>
    <n v="9"/>
    <n v="3"/>
    <x v="9"/>
    <s v="HIGIENE Y SEGURIDAD"/>
    <n v="391301.29999999993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BACHAS"/>
    <s v="CC1BACHAS"/>
    <n v="3.2417236735101898E-2"/>
    <n v="12482.918316480384"/>
    <n v="1"/>
    <n v="13"/>
    <x v="2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EREAL &amp; POLVILLO"/>
    <s v="CC1CEREAL &amp; POLVILLO"/>
    <n v="7.0597149630605652E-3"/>
    <n v="2718.4872647117172"/>
    <n v="2"/>
    <n v="13"/>
    <x v="7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OMPOST &amp; FERTILIZANTES"/>
    <s v="CC1COMPOST &amp; FERTILIZANTES"/>
    <n v="4.0653249223577111E-4"/>
    <n v="156.54362939822528"/>
    <n v="10"/>
    <n v="13"/>
    <x v="8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LIQUIDOS"/>
    <s v="CC1DISPOSICIÓN FINAL RESIDUOS LIQUIDOS"/>
    <n v="5.9791078481547098E-2"/>
    <n v="23023.774507320733"/>
    <n v="3"/>
    <n v="13"/>
    <x v="3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SOLIDOS"/>
    <s v="CC1DISPOSICIÓN FINAL RESIDUOS SOLIDOS"/>
    <n v="4.8738124634855849E-3"/>
    <n v="1876.7609148393797"/>
    <n v="4"/>
    <n v="13"/>
    <x v="4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EXPORTACION"/>
    <s v="CC1EXPORTACION"/>
    <n v="0.73411048911804788"/>
    <n v="282684.21968888235"/>
    <n v="5"/>
    <n v="13"/>
    <x v="0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NFU"/>
    <s v="CC1NFU"/>
    <n v="1.4065386597374174E-2"/>
    <n v="5416.1640432055119"/>
    <n v="6"/>
    <n v="13"/>
    <x v="5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PILETAS"/>
    <s v="CC1PILETAS"/>
    <n v="0.10760032914202722"/>
    <n v="41433.701782852077"/>
    <n v="7"/>
    <n v="13"/>
    <x v="6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REACTORES"/>
    <s v="CC1REACTORES"/>
    <n v="3.9675420007119738E-2"/>
    <n v="15277.829852309602"/>
    <n v="8"/>
    <n v="13"/>
    <x v="1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TIERRAS FILTRANTES"/>
    <s v="CC1TIERRAS FILTRANTES"/>
    <n v="0"/>
    <n v="0"/>
    <n v="9"/>
    <n v="13"/>
    <x v="9"/>
    <s v="SERVICIOS"/>
    <n v="385070.3999999999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BACHAS"/>
    <s v="CC1BACHAS"/>
    <n v="3.2417236735101898E-2"/>
    <n v="12082.779396564325"/>
    <n v="1"/>
    <n v="13"/>
    <x v="2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EREAL &amp; POLVILLO"/>
    <s v="CC1CEREAL &amp; POLVILLO"/>
    <n v="7.0597149630605652E-3"/>
    <n v="2631.3463790366754"/>
    <n v="2"/>
    <n v="13"/>
    <x v="7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OMPOST &amp; FERTILIZANTES"/>
    <s v="CC1COMPOST &amp; FERTILIZANTES"/>
    <n v="4.0653249223577111E-4"/>
    <n v="151.52563623356227"/>
    <n v="10"/>
    <n v="13"/>
    <x v="8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LIQUIDOS"/>
    <s v="CC1DISPOSICIÓN FINAL RESIDUOS LIQUIDOS"/>
    <n v="5.9791078481547098E-2"/>
    <n v="22285.749309191604"/>
    <n v="3"/>
    <n v="13"/>
    <x v="3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SOLIDOS"/>
    <s v="CC1DISPOSICIÓN FINAL RESIDUOS SOLIDOS"/>
    <n v="4.8738124634855849E-3"/>
    <n v="1816.6014980775917"/>
    <n v="4"/>
    <n v="13"/>
    <x v="4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EXPORTACION"/>
    <s v="CC1EXPORTACION"/>
    <n v="0.73411048911804788"/>
    <n v="273622.80027750263"/>
    <n v="5"/>
    <n v="13"/>
    <x v="0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NFU"/>
    <s v="CC1NFU"/>
    <n v="1.4065386597374174E-2"/>
    <n v="5242.5493502794834"/>
    <n v="6"/>
    <n v="13"/>
    <x v="5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PILETAS"/>
    <s v="CC1PILETAS"/>
    <n v="0.10760032914202722"/>
    <n v="40105.547880120379"/>
    <n v="7"/>
    <n v="13"/>
    <x v="6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REACTORES"/>
    <s v="CC1REACTORES"/>
    <n v="3.9675420007119738E-2"/>
    <n v="14788.100272993719"/>
    <n v="8"/>
    <n v="13"/>
    <x v="1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TIERRAS FILTRANTES"/>
    <s v="CC1TIERRAS FILTRANTES"/>
    <n v="0"/>
    <n v="0"/>
    <n v="9"/>
    <n v="13"/>
    <x v="9"/>
    <s v="SERVICIOS"/>
    <n v="372727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BACHAS"/>
    <s v="CC1BACHAS"/>
    <n v="3.2417236735101898E-2"/>
    <n v="10982.959805852523"/>
    <n v="1"/>
    <s v="CAPEX"/>
    <x v="2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EREAL &amp; POLVILLO"/>
    <s v="CC1CEREAL &amp; POLVILLO"/>
    <n v="7.0597149630605652E-3"/>
    <n v="2391.8314294849197"/>
    <n v="2"/>
    <s v="CAPEX"/>
    <x v="7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OMPOST &amp; FERTILIZANTES"/>
    <s v="CC1COMPOST &amp; FERTILIZANTES"/>
    <n v="4.0653249223577111E-4"/>
    <n v="137.73320836947926"/>
    <n v="10"/>
    <s v="CAPEX"/>
    <x v="8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LIQUIDOS"/>
    <s v="CC1DISPOSICIÓN FINAL RESIDUOS LIQUIDOS"/>
    <n v="5.9791078481547098E-2"/>
    <n v="20257.217389548157"/>
    <n v="3"/>
    <s v="CAPEX"/>
    <x v="3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SOLIDOS"/>
    <s v="CC1DISPOSICIÓN FINAL RESIDUOS SOLIDOS"/>
    <n v="4.8738124634855849E-3"/>
    <n v="1651.2476626289163"/>
    <n v="4"/>
    <s v="CAPEX"/>
    <x v="4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EXPORTACION"/>
    <s v="CC1EXPORTACION"/>
    <n v="0.73411048911804788"/>
    <n v="248716.63371319463"/>
    <n v="5"/>
    <s v="CAPEX"/>
    <x v="0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NFU"/>
    <s v="CC1NFU"/>
    <n v="1.4065386597374174E-2"/>
    <n v="4765.3529791903702"/>
    <n v="6"/>
    <s v="CAPEX"/>
    <x v="5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PILETAS"/>
    <s v="CC1PILETAS"/>
    <n v="0.10760032914202722"/>
    <n v="36454.991513318819"/>
    <n v="7"/>
    <s v="CAPEX"/>
    <x v="6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REACTORES"/>
    <s v="CC1REACTORES"/>
    <n v="3.9675420007119738E-2"/>
    <n v="13442.032298412167"/>
    <n v="8"/>
    <s v="CAPEX"/>
    <x v="1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TIERRAS FILTRANTES"/>
    <s v="CC1TIERRAS FILTRANTES"/>
    <n v="0"/>
    <n v="0"/>
    <n v="9"/>
    <s v="CAPEX"/>
    <x v="9"/>
    <s v="SERVICIOS"/>
    <n v="338800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BACHAS"/>
    <s v="CC1BACHAS"/>
    <n v="3.2417236735101898E-2"/>
    <n v="9679.1080721641938"/>
    <n v="1"/>
    <n v="13"/>
    <x v="2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EREAL &amp; POLVILLO"/>
    <s v="CC1CEREAL &amp; POLVILLO"/>
    <n v="7.0597149630605652E-3"/>
    <n v="2107.8830575385582"/>
    <n v="2"/>
    <n v="13"/>
    <x v="7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OMPOST &amp; FERTILIZANTES"/>
    <s v="CC1COMPOST &amp; FERTILIZANTES"/>
    <n v="4.0653249223577111E-4"/>
    <n v="121.38208939121384"/>
    <n v="10"/>
    <n v="13"/>
    <x v="8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LIQUIDOS"/>
    <s v="CC1DISPOSICIÓN FINAL RESIDUOS LIQUIDOS"/>
    <n v="5.9791078481547098E-2"/>
    <n v="17852.364009406559"/>
    <n v="3"/>
    <n v="13"/>
    <x v="3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SOLIDOS"/>
    <s v="CC1DISPOSICIÓN FINAL RESIDUOS SOLIDOS"/>
    <n v="4.8738124634855849E-3"/>
    <n v="1455.2183439638102"/>
    <n v="4"/>
    <n v="13"/>
    <x v="4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EXPORTACION"/>
    <s v="CC1EXPORTACION"/>
    <n v="0.73411048911804788"/>
    <n v="219190.01977700696"/>
    <n v="5"/>
    <n v="13"/>
    <x v="0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NFU"/>
    <s v="CC1NFU"/>
    <n v="1.4065386597374174E-2"/>
    <n v="4199.6299087805792"/>
    <n v="6"/>
    <n v="13"/>
    <x v="5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PILETAS"/>
    <s v="CC1PILETAS"/>
    <n v="0.10760032914202722"/>
    <n v="32127.205130917093"/>
    <n v="7"/>
    <n v="13"/>
    <x v="6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REACTORES"/>
    <s v="CC1REACTORES"/>
    <n v="3.9675420007119738E-2"/>
    <n v="11846.249610831004"/>
    <n v="8"/>
    <n v="13"/>
    <x v="1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TIERRAS FILTRANTES"/>
    <s v="CC1TIERRAS FILTRANTES"/>
    <n v="0"/>
    <n v="0"/>
    <n v="9"/>
    <n v="13"/>
    <x v="9"/>
    <s v="SERVICIOS"/>
    <n v="298579.06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BACHAS"/>
    <s v="CC1BACHAS"/>
    <n v="3.2417236735101898E-2"/>
    <n v="9583.4169277353158"/>
    <n v="1"/>
    <n v="5"/>
    <x v="2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EREAL &amp; POLVILLO"/>
    <s v="CC1CEREAL &amp; POLVILLO"/>
    <n v="7.0597149630605652E-3"/>
    <n v="2087.0437673276983"/>
    <n v="2"/>
    <n v="5"/>
    <x v="7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OMPOST &amp; FERTILIZANTES"/>
    <s v="CC1COMPOST &amp; FERTILIZANTES"/>
    <n v="4.0653249223577111E-4"/>
    <n v="120.18206238868275"/>
    <n v="10"/>
    <n v="5"/>
    <x v="8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LIQUIDOS"/>
    <s v="CC1DISPOSICIÓN FINAL RESIDUOS LIQUIDOS"/>
    <n v="5.9791078481547098E-2"/>
    <n v="17675.869116480022"/>
    <n v="3"/>
    <n v="5"/>
    <x v="3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SOLIDOS"/>
    <s v="CC1DISPOSICIÓN FINAL RESIDUOS SOLIDOS"/>
    <n v="4.8738124634855849E-3"/>
    <n v="1440.8315319053459"/>
    <n v="4"/>
    <n v="5"/>
    <x v="4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EXPORTACION"/>
    <s v="CC1EXPORTACION"/>
    <n v="0.73411048911804788"/>
    <n v="217023.02838859896"/>
    <n v="5"/>
    <n v="5"/>
    <x v="0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NFU"/>
    <s v="CC1NFU"/>
    <n v="1.4065386597374174E-2"/>
    <n v="4158.1108566992543"/>
    <n v="6"/>
    <n v="5"/>
    <x v="5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PILETAS"/>
    <s v="CC1PILETAS"/>
    <n v="0.10760032914202722"/>
    <n v="31809.584023335909"/>
    <n v="7"/>
    <n v="5"/>
    <x v="6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REACTORES"/>
    <s v="CC1REACTORES"/>
    <n v="3.9675420007119738E-2"/>
    <n v="11729.133325528788"/>
    <n v="8"/>
    <n v="5"/>
    <x v="1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TIERRAS FILTRANTES"/>
    <s v="CC1TIERRAS FILTRANTES"/>
    <n v="0"/>
    <n v="0"/>
    <n v="9"/>
    <n v="5"/>
    <x v="9"/>
    <s v="INSUMOS"/>
    <n v="295627.19999999995"/>
    <n v="0"/>
  </r>
  <r>
    <d v="2026-03-30T00:00:00"/>
    <s v="IMPUESTOS"/>
    <s v="imp6"/>
    <n v="-274451.49"/>
    <s v="IMPUESTOS"/>
    <n v="1"/>
    <n v="274451.49"/>
    <s v="UN "/>
    <s v="IMPUESTOS"/>
    <x v="0"/>
    <s v="VARIABLE"/>
    <s v="INDIRECTO"/>
    <n v="0"/>
    <s v="CC4"/>
    <s v="gastos_impuestos"/>
    <n v="1"/>
    <s v="PILETAS"/>
    <n v="1"/>
    <n v="-274451.49"/>
    <n v="1"/>
    <s v="APERTURADO POR EMPRESA"/>
    <s v="PILETAS"/>
    <s v="CC4PILETAS"/>
    <n v="1"/>
    <n v="274451.49"/>
    <n v="7"/>
    <n v="4"/>
    <x v="6"/>
    <s v="IMPUESTOS"/>
    <n v="274451.49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BACHAS"/>
    <s v="CC1BACHAS"/>
    <n v="3.2417236735101898E-2"/>
    <n v="8752.6344681354731"/>
    <n v="1"/>
    <n v="9"/>
    <x v="2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EREAL &amp; POLVILLO"/>
    <s v="CC1CEREAL &amp; POLVILLO"/>
    <n v="7.0597149630605652E-3"/>
    <n v="1906.1188041973749"/>
    <n v="2"/>
    <n v="9"/>
    <x v="7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OMPOST &amp; FERTILIZANTES"/>
    <s v="CC1COMPOST &amp; FERTILIZANTES"/>
    <n v="4.0653249223577111E-4"/>
    <n v="109.76352898416286"/>
    <n v="10"/>
    <n v="9"/>
    <x v="8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LIQUIDOS"/>
    <s v="CC1DISPOSICIÓN FINAL RESIDUOS LIQUIDOS"/>
    <n v="5.9791078481547098E-2"/>
    <n v="16143.55531537063"/>
    <n v="3"/>
    <n v="9"/>
    <x v="3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SOLIDOS"/>
    <s v="CC1DISPOSICIÓN FINAL RESIDUOS SOLIDOS"/>
    <n v="4.8738124634855849E-3"/>
    <n v="1315.9264408536299"/>
    <n v="4"/>
    <n v="9"/>
    <x v="4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EXPORTACION"/>
    <s v="CC1EXPORTACION"/>
    <n v="0.73411048911804788"/>
    <n v="198209.39159557948"/>
    <n v="5"/>
    <n v="9"/>
    <x v="0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NFU"/>
    <s v="CC1NFU"/>
    <n v="1.4065386597374174E-2"/>
    <n v="3797.6459420590686"/>
    <n v="6"/>
    <n v="9"/>
    <x v="5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PILETAS"/>
    <s v="CC1PILETAS"/>
    <n v="0.10760032914202722"/>
    <n v="29052.024308149867"/>
    <n v="7"/>
    <n v="9"/>
    <x v="6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REACTORES"/>
    <s v="CC1REACTORES"/>
    <n v="3.9675420007119738E-2"/>
    <n v="10712.339596670327"/>
    <n v="8"/>
    <n v="9"/>
    <x v="1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TIERRAS FILTRANTES"/>
    <s v="CC1TIERRAS FILTRANTES"/>
    <n v="0"/>
    <n v="0"/>
    <n v="9"/>
    <n v="9"/>
    <x v="9"/>
    <s v="MANTENIMIENTO PREVENTIVO"/>
    <n v="269999.40000000002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BACHAS"/>
    <s v="CC1BACHAS"/>
    <n v="3.2417236735101898E-2"/>
    <n v="8629.4684188841256"/>
    <n v="1"/>
    <n v="11"/>
    <x v="2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EREAL &amp; POLVILLO"/>
    <s v="CC1CEREAL &amp; POLVILLO"/>
    <n v="7.0597149630605652E-3"/>
    <n v="1879.2961231667225"/>
    <n v="2"/>
    <n v="11"/>
    <x v="7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OMPOST &amp; FERTILIZANTES"/>
    <s v="CC1COMPOST &amp; FERTILIZANTES"/>
    <n v="4.0653249223577111E-4"/>
    <n v="108.21894943316227"/>
    <n v="10"/>
    <n v="11"/>
    <x v="8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LIQUIDOS"/>
    <s v="CC1DISPOSICIÓN FINAL RESIDUOS LIQUIDOS"/>
    <n v="5.9791078481547098E-2"/>
    <n v="15916.385091787837"/>
    <n v="3"/>
    <n v="11"/>
    <x v="3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SOLIDOS"/>
    <s v="CC1DISPOSICIÓN FINAL RESIDUOS SOLIDOS"/>
    <n v="4.8738124634855849E-3"/>
    <n v="1297.4088777798627"/>
    <n v="4"/>
    <n v="11"/>
    <x v="4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EXPORTACION"/>
    <s v="CC1EXPORTACION"/>
    <n v="0.73411048911804788"/>
    <n v="195420.21220322434"/>
    <n v="5"/>
    <n v="11"/>
    <x v="0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NFU"/>
    <s v="CC1NFU"/>
    <n v="1.4065386597374174E-2"/>
    <n v="3744.2059122210048"/>
    <n v="6"/>
    <n v="11"/>
    <x v="5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PILETAS"/>
    <s v="CC1PILETAS"/>
    <n v="0.10760032914202722"/>
    <n v="28643.207617607644"/>
    <n v="7"/>
    <n v="11"/>
    <x v="6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REACTORES"/>
    <s v="CC1REACTORES"/>
    <n v="3.9675420007119738E-2"/>
    <n v="10561.596805895275"/>
    <n v="8"/>
    <n v="11"/>
    <x v="1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TIERRAS FILTRANTES"/>
    <s v="CC1TIERRAS FILTRANTES"/>
    <n v="0"/>
    <n v="0"/>
    <n v="9"/>
    <n v="11"/>
    <x v="9"/>
    <s v="REPARACIONES"/>
    <n v="266200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BACHAS"/>
    <s v="CC1BACHAS"/>
    <n v="3.2417236735101898E-2"/>
    <n v="8441.4507150271056"/>
    <n v="1"/>
    <n v="3"/>
    <x v="2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EREAL &amp; POLVILLO"/>
    <s v="CC1CEREAL &amp; POLVILLO"/>
    <n v="7.0597149630605652E-3"/>
    <n v="1838.3502705610188"/>
    <n v="2"/>
    <n v="3"/>
    <x v="7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OMPOST &amp; FERTILIZANTES"/>
    <s v="CC1COMPOST &amp; FERTILIZANTES"/>
    <n v="4.0653249223577111E-4"/>
    <n v="105.86108943546925"/>
    <n v="10"/>
    <n v="3"/>
    <x v="8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LIQUIDOS"/>
    <s v="CC1DISPOSICIÓN FINAL RESIDUOS LIQUIDOS"/>
    <n v="5.9791078481547098E-2"/>
    <n v="15569.601021970358"/>
    <n v="3"/>
    <n v="3"/>
    <x v="3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SOLIDOS"/>
    <s v="CC1DISPOSICIÓN FINAL RESIDUOS SOLIDOS"/>
    <n v="4.8738124634855849E-3"/>
    <n v="1269.1411066585188"/>
    <n v="4"/>
    <n v="3"/>
    <x v="4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EXPORTACION"/>
    <s v="CC1EXPORTACION"/>
    <n v="0.73411048911804788"/>
    <n v="191162.42275407392"/>
    <n v="5"/>
    <n v="3"/>
    <x v="0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NFU"/>
    <s v="CC1NFU"/>
    <n v="1.4065386597374174E-2"/>
    <n v="3662.6276545332967"/>
    <n v="6"/>
    <n v="3"/>
    <x v="5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PILETAS"/>
    <s v="CC1PILETAS"/>
    <n v="0.10760032914202722"/>
    <n v="28019.133240606927"/>
    <n v="7"/>
    <n v="3"/>
    <x v="6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REACTORES"/>
    <s v="CC1REACTORES"/>
    <n v="3.9675420007119738E-2"/>
    <n v="10331.48214713338"/>
    <n v="8"/>
    <n v="3"/>
    <x v="1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TIERRAS FILTRANTES"/>
    <s v="CC1TIERRAS FILTRANTES"/>
    <n v="0"/>
    <n v="0"/>
    <n v="9"/>
    <n v="3"/>
    <x v="9"/>
    <s v="HIGIENE Y SEGURIDAD"/>
    <n v="260400.07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BACHAS"/>
    <s v="CC1BACHAS"/>
    <n v="3.2417236735101898E-2"/>
    <n v="8261.4005196148391"/>
    <n v="1"/>
    <s v="RUBRO MC"/>
    <x v="2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EREAL &amp; POLVILLO"/>
    <s v="CC1CEREAL &amp; POLVILLO"/>
    <n v="7.0597149630605652E-3"/>
    <n v="1799.1395546989359"/>
    <n v="2"/>
    <s v="RUBRO MC"/>
    <x v="7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OMPOST &amp; FERTILIZANTES"/>
    <s v="CC1COMPOST &amp; FERTILIZANTES"/>
    <n v="4.0653249223577111E-4"/>
    <n v="103.60314699371796"/>
    <n v="10"/>
    <s v="RUBRO MC"/>
    <x v="8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LIQUIDOS"/>
    <s v="CC1DISPOSICIÓN FINAL RESIDUOS LIQUIDOS"/>
    <n v="5.9791078481547098E-2"/>
    <n v="15237.512403422073"/>
    <n v="3"/>
    <s v="RUBRO MC"/>
    <x v="3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SOLIDOS"/>
    <s v="CC1DISPOSICIÓN FINAL RESIDUOS SOLIDOS"/>
    <n v="4.8738124634855849E-3"/>
    <n v="1242.0712211644504"/>
    <n v="4"/>
    <s v="RUBRO MC"/>
    <x v="4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EXPORTACION"/>
    <s v="CC1EXPORTACION"/>
    <n v="0.73411048911804788"/>
    <n v="187085.06298093891"/>
    <n v="5"/>
    <s v="RUBRO MC"/>
    <x v="0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NFU"/>
    <s v="CC1NFU"/>
    <n v="1.4065386597374174E-2"/>
    <n v="3584.506387563491"/>
    <n v="6"/>
    <s v="RUBRO MC"/>
    <x v="5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PILETAS"/>
    <s v="CC1PILETAS"/>
    <n v="0.10760032914202722"/>
    <n v="27421.504872502737"/>
    <n v="7"/>
    <s v="RUBRO MC"/>
    <x v="6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REACTORES"/>
    <s v="CC1REACTORES"/>
    <n v="3.9675420007119738E-2"/>
    <n v="10111.118913100836"/>
    <n v="8"/>
    <s v="RUBRO MC"/>
    <x v="1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TIERRAS FILTRANTES"/>
    <s v="CC1TIERRAS FILTRANTES"/>
    <n v="0"/>
    <n v="0"/>
    <n v="9"/>
    <s v="RUBRO MC"/>
    <x v="9"/>
    <s v="CONSUMIBLE"/>
    <n v="254845.91999999995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BACHAS"/>
    <s v="CC1BACHAS"/>
    <n v="3.2417236735101898E-2"/>
    <n v="8104.3091837754746"/>
    <n v="1"/>
    <n v="13"/>
    <x v="2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EREAL &amp; POLVILLO"/>
    <s v="CC1CEREAL &amp; POLVILLO"/>
    <n v="7.0597149630605652E-3"/>
    <n v="1764.9287407651414"/>
    <n v="2"/>
    <n v="13"/>
    <x v="7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OMPOST &amp; FERTILIZANTES"/>
    <s v="CC1COMPOST &amp; FERTILIZANTES"/>
    <n v="4.0653249223577111E-4"/>
    <n v="101.63312305894277"/>
    <n v="10"/>
    <n v="13"/>
    <x v="8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LIQUIDOS"/>
    <s v="CC1DISPOSICIÓN FINAL RESIDUOS LIQUIDOS"/>
    <n v="5.9791078481547098E-2"/>
    <n v="14947.769620386774"/>
    <n v="3"/>
    <n v="13"/>
    <x v="3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SOLIDOS"/>
    <s v="CC1DISPOSICIÓN FINAL RESIDUOS SOLIDOS"/>
    <n v="4.8738124634855849E-3"/>
    <n v="1218.4531158713962"/>
    <n v="4"/>
    <n v="13"/>
    <x v="4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EXPORTACION"/>
    <s v="CC1EXPORTACION"/>
    <n v="0.73411048911804788"/>
    <n v="183527.62227951197"/>
    <n v="5"/>
    <n v="13"/>
    <x v="0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NFU"/>
    <s v="CC1NFU"/>
    <n v="1.4065386597374174E-2"/>
    <n v="3516.3466493435435"/>
    <n v="6"/>
    <n v="13"/>
    <x v="5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PILETAS"/>
    <s v="CC1PILETAS"/>
    <n v="0.10760032914202722"/>
    <n v="26900.082285506804"/>
    <n v="7"/>
    <n v="13"/>
    <x v="6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REACTORES"/>
    <s v="CC1REACTORES"/>
    <n v="3.9675420007119738E-2"/>
    <n v="9918.8550017799353"/>
    <n v="8"/>
    <n v="13"/>
    <x v="1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TIERRAS FILTRANTES"/>
    <s v="CC1TIERRAS FILTRANTES"/>
    <n v="0"/>
    <n v="0"/>
    <n v="9"/>
    <n v="13"/>
    <x v="9"/>
    <s v="SERVICIOS"/>
    <n v="250000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BACHAS"/>
    <s v="CC1BACHAS"/>
    <n v="3.2417236735101898E-2"/>
    <n v="7844.9712898946591"/>
    <n v="1"/>
    <n v="13"/>
    <x v="2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EREAL &amp; POLVILLO"/>
    <s v="CC1CEREAL &amp; POLVILLO"/>
    <n v="7.0597149630605652E-3"/>
    <n v="1708.4510210606568"/>
    <n v="2"/>
    <n v="13"/>
    <x v="7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OMPOST &amp; FERTILIZANTES"/>
    <s v="CC1COMPOST &amp; FERTILIZANTES"/>
    <n v="4.0653249223577111E-4"/>
    <n v="98.380863121056606"/>
    <n v="10"/>
    <n v="13"/>
    <x v="8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LIQUIDOS"/>
    <s v="CC1DISPOSICIÓN FINAL RESIDUOS LIQUIDOS"/>
    <n v="5.9791078481547098E-2"/>
    <n v="14469.440992534397"/>
    <n v="3"/>
    <n v="13"/>
    <x v="3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SOLIDOS"/>
    <s v="CC1DISPOSICIÓN FINAL RESIDUOS SOLIDOS"/>
    <n v="4.8738124634855849E-3"/>
    <n v="1179.4626161635115"/>
    <n v="4"/>
    <n v="13"/>
    <x v="4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EXPORTACION"/>
    <s v="CC1EXPORTACION"/>
    <n v="0.73411048911804788"/>
    <n v="177654.73836656759"/>
    <n v="5"/>
    <n v="13"/>
    <x v="0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NFU"/>
    <s v="CC1NFU"/>
    <n v="1.4065386597374174E-2"/>
    <n v="3403.82355656455"/>
    <n v="6"/>
    <n v="13"/>
    <x v="5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PILETAS"/>
    <s v="CC1PILETAS"/>
    <n v="0.10760032914202722"/>
    <n v="26039.279652370587"/>
    <n v="7"/>
    <n v="13"/>
    <x v="6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REACTORES"/>
    <s v="CC1REACTORES"/>
    <n v="3.9675420007119738E-2"/>
    <n v="9601.451641722977"/>
    <n v="8"/>
    <n v="13"/>
    <x v="1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TIERRAS FILTRANTES"/>
    <s v="CC1TIERRAS FILTRANTES"/>
    <n v="0"/>
    <n v="0"/>
    <n v="9"/>
    <n v="13"/>
    <x v="9"/>
    <s v="SERVICIOS"/>
    <n v="241999.99999999997"/>
    <n v="0"/>
  </r>
  <r>
    <d v="2026-03-30T00:00:00"/>
    <s v="MARTINS, JOAQUIN"/>
    <s v="prod11"/>
    <n v="-235750"/>
    <s v=" NAFTA"/>
    <n v="115"/>
    <n v="2050"/>
    <s v="Lts"/>
    <s v="ENERGIA"/>
    <x v="0"/>
    <s v="VARIABLE"/>
    <s v="DIRECTO"/>
    <n v="0"/>
    <s v="CC3"/>
    <s v="gastos_produccion"/>
    <n v="1"/>
    <s v="DISPOSICIÓN FINAL RESIDUOS LIQUIDOS"/>
    <n v="1"/>
    <n v="-235750"/>
    <n v="115"/>
    <s v="APERTURADO POR EMPRESA"/>
    <s v="DISPOSICIÓN FINAL RESIDUOS LIQUIDOS"/>
    <s v="CC3DISPOSICIÓN FINAL RESIDUOS LIQUIDOS"/>
    <n v="1"/>
    <n v="235750"/>
    <n v="3"/>
    <n v="1"/>
    <x v="3"/>
    <s v="ENERGIA"/>
    <n v="235750"/>
    <n v="0"/>
  </r>
  <r>
    <d v="2026-03-26T00:00:00"/>
    <s v="Comercial Uritorco S. R. L. (w)"/>
    <s v="FA-A 00001-00008936"/>
    <n v="-229395.28"/>
    <s v="MANTENIMIENTO PREVENTIVO_x000a_SILCOX ROJO 300 G, CARTUCHO,LUBRICANTE MULTIUSO, SOGA TRENZADA"/>
    <n v="1"/>
    <n v="91820.34"/>
    <s v="UN "/>
    <s v="MANTENIMIENTO PREVENTIVO"/>
    <x v="0"/>
    <s v="VARIABLE"/>
    <s v="INDIRECTO"/>
    <n v="0"/>
    <s v="CC7"/>
    <s v="gastos_produccion"/>
    <n v="1"/>
    <s v="NFU"/>
    <n v="1"/>
    <n v="-229395.28"/>
    <n v="1"/>
    <s v="APERTURADO POR EMPRESA"/>
    <s v="NFU"/>
    <s v="CC7NFU"/>
    <n v="1"/>
    <n v="229395.28"/>
    <n v="6"/>
    <n v="9"/>
    <x v="5"/>
    <s v="MANTENIMIENTO PREVENTIVO"/>
    <n v="229395.28"/>
    <n v="0"/>
  </r>
  <r>
    <d v="2026-03-31T00:00:00"/>
    <s v="Exolgan Sociedad Anonima"/>
    <s v="FA-A 00046-00107625"/>
    <n v="-227200"/>
    <s v="SERVICIOS_x000a_Exportación "/>
    <n v="4"/>
    <n v="45440"/>
    <s v="UN "/>
    <s v="SERVICIOS"/>
    <x v="0"/>
    <s v="VARIABLE"/>
    <s v="DIRECTO"/>
    <n v="0"/>
    <s v="CC11"/>
    <s v="gastos_produccion"/>
    <n v="1"/>
    <s v="EXPORTACION"/>
    <n v="1"/>
    <n v="-227200"/>
    <n v="4"/>
    <s v="APERTURADO POR EMPRESA"/>
    <s v="EXPORTACION"/>
    <s v="CC11EXPORTACION"/>
    <n v="1"/>
    <n v="227200"/>
    <n v="5"/>
    <n v="13"/>
    <x v="0"/>
    <s v="SERVICIOS"/>
    <n v="227200"/>
    <n v="0"/>
  </r>
  <r>
    <d v="2026-03-30T00:00:00"/>
    <s v="MARTINS, JOAQUIN"/>
    <s v="prod9"/>
    <n v="-215250"/>
    <s v=" NAFTA"/>
    <n v="105"/>
    <n v="2050"/>
    <s v="Lts"/>
    <s v="ENERGIA"/>
    <x v="0"/>
    <s v="VARIABLE"/>
    <s v="DIRECTO"/>
    <n v="0"/>
    <s v="CC6"/>
    <s v="gastos_produccion"/>
    <n v="1"/>
    <s v="BACHAS"/>
    <n v="1"/>
    <n v="-215250"/>
    <n v="105"/>
    <s v="APERTURADO POR EMPRESA"/>
    <s v="BACHAS"/>
    <s v="CC6BACHAS"/>
    <n v="1"/>
    <n v="215250"/>
    <n v="1"/>
    <n v="1"/>
    <x v="2"/>
    <s v="ENERGIA"/>
    <n v="215250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1"/>
    <x v="2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1"/>
    <x v="7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1"/>
    <x v="8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1"/>
    <x v="3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1"/>
    <x v="4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1"/>
    <x v="0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1"/>
    <x v="5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1"/>
    <x v="6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1"/>
    <x v="1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1"/>
    <x v="9"/>
    <s v="REPARACIONE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3"/>
    <x v="2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3"/>
    <x v="7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3"/>
    <x v="8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3"/>
    <x v="3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3"/>
    <x v="4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3"/>
    <x v="0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3"/>
    <x v="5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3"/>
    <x v="6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3"/>
    <x v="1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3"/>
    <x v="9"/>
    <s v="SERVICIOS"/>
    <n v="199999.99999999997"/>
    <n v="0"/>
  </r>
  <r>
    <d v="2026-03-12T00:00:00"/>
    <s v="Russo, Gabriela"/>
    <s v="FA-A 00003-00001590"/>
    <n v="-196690"/>
    <s v="INSUMOS_x000a_tubo de gas 45kg"/>
    <n v="2"/>
    <n v="89000"/>
    <s v="UN "/>
    <s v="INSUMOS"/>
    <x v="0"/>
    <s v="VARIABLE"/>
    <s v="INDIRECTO"/>
    <n v="0"/>
    <s v="CC5"/>
    <s v="gastos_produccion"/>
    <n v="1"/>
    <s v="REACTORES"/>
    <n v="1"/>
    <n v="-196690"/>
    <n v="2"/>
    <s v="APERTURADO POR EMPRESA"/>
    <s v="REACTORES"/>
    <s v="CC5REACTORES"/>
    <n v="1"/>
    <n v="196690"/>
    <n v="8"/>
    <n v="5"/>
    <x v="1"/>
    <s v="INSUMOS"/>
    <n v="196690"/>
    <n v="0"/>
  </r>
  <r>
    <d v="2026-03-13T00:00:00"/>
    <s v="Mastrangelo Productos Electricos Sa"/>
    <s v="FA-A 00015-00069836"/>
    <n v="-193202.12"/>
    <s v="REPOSICION_x000a_guarda motor + 6 fusibles"/>
    <n v="1"/>
    <n v="159671.17000000001"/>
    <s v="UN "/>
    <s v="REPOSICION"/>
    <x v="0"/>
    <s v="VARIABLE"/>
    <s v="INDIRECTO"/>
    <n v="0"/>
    <s v="CC5"/>
    <s v="gastos_produccion"/>
    <n v="1"/>
    <s v="REACTORES"/>
    <n v="1"/>
    <n v="-193202.12"/>
    <n v="1"/>
    <s v="APERTURADO POR EMPRESA"/>
    <s v="REACTORES"/>
    <s v="CC5REACTORES"/>
    <n v="1"/>
    <n v="193202.12"/>
    <n v="8"/>
    <n v="12"/>
    <x v="1"/>
    <s v="REPOSICION"/>
    <n v="193202.12"/>
    <n v="0"/>
  </r>
  <r>
    <d v="2026-03-18T00:00:00"/>
    <s v="Mastrangelo Productos Electricos Sa"/>
    <s v="FA-A 00015-00069850"/>
    <n v="-192576.67"/>
    <s v="REPOSICION_x000a_Bulón _x000a_Toma embutir_x000a_Ficha macho _x000a_ficha hembra _x000a_bandeja perforada "/>
    <n v="1"/>
    <n v="159154.26999999999"/>
    <s v="UN "/>
    <s v="REPOSICION"/>
    <x v="0"/>
    <s v="VARIABLE"/>
    <s v="INDIRECTO"/>
    <n v="0"/>
    <s v="CC11"/>
    <s v="gastos_produccion"/>
    <n v="1"/>
    <s v="EXPORTACION"/>
    <n v="1"/>
    <n v="-192576.67"/>
    <n v="1"/>
    <s v="APERTURADO POR EMPRESA"/>
    <s v="EXPORTACION"/>
    <s v="CC11EXPORTACION"/>
    <n v="1"/>
    <n v="192576.67"/>
    <n v="5"/>
    <n v="12"/>
    <x v="0"/>
    <s v="REPOSICION"/>
    <n v="192576.6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BACHAS"/>
    <s v="CC1BACHAS"/>
    <n v="3.2417236735101898E-2"/>
    <n v="5598.7261713893668"/>
    <n v="1"/>
    <s v="CAPEX"/>
    <x v="2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EREAL &amp; POLVILLO"/>
    <s v="CC1CEREAL &amp; POLVILLO"/>
    <n v="7.0597149630605652E-3"/>
    <n v="1219.2714403519026"/>
    <n v="2"/>
    <s v="CAPEX"/>
    <x v="7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OMPOST &amp; FERTILIZANTES"/>
    <s v="CC1COMPOST &amp; FERTILIZANTES"/>
    <n v="4.0653249223577111E-4"/>
    <n v="70.211539694128149"/>
    <n v="10"/>
    <s v="CAPEX"/>
    <x v="8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LIQUIDOS"/>
    <s v="CC1DISPOSICIÓN FINAL RESIDUOS LIQUIDOS"/>
    <n v="5.9791078481547098E-2"/>
    <n v="10326.416117625366"/>
    <n v="3"/>
    <s v="CAPEX"/>
    <x v="3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SOLIDOS"/>
    <s v="CC1DISPOSICIÓN FINAL RESIDUOS SOLIDOS"/>
    <n v="4.8738124634855849E-3"/>
    <n v="841.74791382553212"/>
    <n v="4"/>
    <s v="CAPEX"/>
    <x v="4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EXPORTACION"/>
    <s v="CC1EXPORTACION"/>
    <n v="0.73411048911804788"/>
    <n v="126786.98192885144"/>
    <n v="5"/>
    <s v="CAPEX"/>
    <x v="0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NFU"/>
    <s v="CC1NFU"/>
    <n v="1.4065386597374174E-2"/>
    <n v="2429.2091487291441"/>
    <n v="6"/>
    <s v="CAPEX"/>
    <x v="5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PILETAS"/>
    <s v="CC1PILETAS"/>
    <n v="0.10760032914202722"/>
    <n v="18583.47100156327"/>
    <n v="7"/>
    <s v="CAPEX"/>
    <x v="6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REACTORES"/>
    <s v="CC1REACTORES"/>
    <n v="3.9675420007119738E-2"/>
    <n v="6852.2747379698376"/>
    <n v="8"/>
    <s v="CAPEX"/>
    <x v="1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TIERRAS FILTRANTES"/>
    <s v="CC1TIERRAS FILTRANTES"/>
    <n v="0"/>
    <n v="0"/>
    <n v="9"/>
    <s v="CAPEX"/>
    <x v="9"/>
    <s v="REPOSICION"/>
    <n v="172708.30999999997"/>
    <n v="0"/>
  </r>
  <r>
    <d v="2026-03-30T00:00:00"/>
    <s v="IMPUESTOS"/>
    <s v="imp5"/>
    <n v="-166429.71"/>
    <s v="IMPUESTOS"/>
    <n v="1"/>
    <n v="166429.71"/>
    <s v="UN "/>
    <s v="IMPUESTOS"/>
    <x v="0"/>
    <s v="VARIABLE"/>
    <s v="INDIRECTO"/>
    <n v="0"/>
    <s v="CC8"/>
    <s v="gastos_impuestos"/>
    <n v="1"/>
    <s v="COMPOST &amp; FERTILIZANTES"/>
    <n v="1"/>
    <n v="-166429.71"/>
    <n v="1"/>
    <s v="APERTURADO POR EMPRESA"/>
    <s v="COMPOST &amp; FERTILIZANTES"/>
    <s v="CC8COMPOST &amp; FERTILIZANTES"/>
    <n v="1"/>
    <n v="166429.71"/>
    <n v="10"/>
    <n v="4"/>
    <x v="8"/>
    <s v="IMPUESTOS"/>
    <n v="166429.71"/>
    <n v="0"/>
  </r>
  <r>
    <d v="2026-03-12T00:00:00"/>
    <s v="Carrizo, Juan Mario"/>
    <s v="FA-C 00001-00000209"/>
    <n v="-160000"/>
    <s v="REPARACIONES_x000a_Centrifuga 2hp 380v"/>
    <n v="1"/>
    <n v="160000"/>
    <s v="UN "/>
    <s v="REPARACIONES"/>
    <x v="0"/>
    <s v="VARIABLE"/>
    <s v="DIRECTO"/>
    <n v="0"/>
    <s v="CC5"/>
    <s v="gastos_produccion"/>
    <n v="1"/>
    <s v="REACTORES"/>
    <n v="1"/>
    <n v="-160000"/>
    <n v="1"/>
    <s v="APERTURADO POR EMPRESA"/>
    <s v="REACTORES"/>
    <s v="CC5REACTORES"/>
    <n v="1"/>
    <n v="160000"/>
    <n v="8"/>
    <n v="11"/>
    <x v="1"/>
    <s v="REPARACIONES"/>
    <n v="160000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BACHAS"/>
    <s v="CC1BACHAS"/>
    <n v="3.2417236735101898E-2"/>
    <n v="4823.2060235965855"/>
    <n v="1"/>
    <n v="5"/>
    <x v="2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EREAL &amp; POLVILLO"/>
    <s v="CC1CEREAL &amp; POLVILLO"/>
    <n v="7.0597149630605652E-3"/>
    <n v="1050.3813145134077"/>
    <n v="2"/>
    <n v="5"/>
    <x v="7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OMPOST &amp; FERTILIZANTES"/>
    <s v="CC1COMPOST &amp; FERTILIZANTES"/>
    <n v="4.0653249223577111E-4"/>
    <n v="60.486030359772421"/>
    <n v="10"/>
    <n v="5"/>
    <x v="8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LIQUIDOS"/>
    <s v="CC1DISPOSICIÓN FINAL RESIDUOS LIQUIDOS"/>
    <n v="5.9791078481547098E-2"/>
    <n v="8896.0293638250369"/>
    <n v="3"/>
    <n v="5"/>
    <x v="3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SOLIDOS"/>
    <s v="CC1DISPOSICIÓN FINAL RESIDUOS SOLIDOS"/>
    <n v="4.8738124634855849E-3"/>
    <n v="725.15130835656942"/>
    <n v="4"/>
    <n v="5"/>
    <x v="4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EXPORTACION"/>
    <s v="CC1EXPORTACION"/>
    <n v="0.73411048911804788"/>
    <n v="109224.79796884126"/>
    <n v="5"/>
    <n v="5"/>
    <x v="0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NFU"/>
    <s v="CC1NFU"/>
    <n v="1.4065386597374174E-2"/>
    <n v="2092.7217799292339"/>
    <n v="6"/>
    <n v="5"/>
    <x v="5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PILETAS"/>
    <s v="CC1PILETAS"/>
    <n v="0.10760032914202722"/>
    <n v="16009.339719472224"/>
    <n v="7"/>
    <n v="5"/>
    <x v="6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REACTORES"/>
    <s v="CC1REACTORES"/>
    <n v="3.9675420007119738E-2"/>
    <n v="5903.1164911059122"/>
    <n v="8"/>
    <n v="5"/>
    <x v="1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TIERRAS FILTRANTES"/>
    <s v="CC1TIERRAS FILTRANTES"/>
    <n v="0"/>
    <n v="0"/>
    <n v="9"/>
    <n v="5"/>
    <x v="9"/>
    <s v="INSUMOS"/>
    <n v="148785.22999999998"/>
    <n v="0"/>
  </r>
  <r>
    <d v="2026-03-26T00:00:00"/>
    <s v="Russo, Gabriela"/>
    <s v="FA-A 00003-00001596"/>
    <n v="-127075"/>
    <s v="INSUMOS_x000a_tubo de gas 45kg"/>
    <n v="1"/>
    <n v="89000"/>
    <s v="UN "/>
    <s v="INSUMOS"/>
    <x v="0"/>
    <s v="VARIABLE"/>
    <s v="INDIRECTO"/>
    <n v="0"/>
    <s v="CC5"/>
    <s v="gastos_produccion"/>
    <n v="1"/>
    <s v="REACTORES"/>
    <n v="1"/>
    <n v="-127075"/>
    <n v="1"/>
    <s v="APERTURADO POR EMPRESA"/>
    <s v="REACTORES"/>
    <s v="CC5REACTORES"/>
    <n v="1"/>
    <n v="127075"/>
    <n v="8"/>
    <n v="5"/>
    <x v="1"/>
    <s v="INSUMOS"/>
    <n v="127075"/>
    <n v="0"/>
  </r>
  <r>
    <d v="2026-03-05T00:00:00"/>
    <s v="Richetti, Adrian Leonardo"/>
    <s v="FA-A 00005-00003719"/>
    <n v="-81014.27"/>
    <s v="INVERSION_x000a_3 ángulos 1 1/2 x 1/8&quot;._x000a_Materiales para realizar soporte y ménsula para el montaje de bandejas y cableados del sector de bachas. "/>
    <n v="33.81"/>
    <n v="1980.3"/>
    <s v="UN "/>
    <s v="INVERSION"/>
    <x v="1"/>
    <s v="VARIABLE"/>
    <s v="INDIRECTO"/>
    <n v="0"/>
    <s v="CC4"/>
    <s v="gastos_produccion"/>
    <n v="1"/>
    <s v="PILETAS"/>
    <n v="1"/>
    <n v="-81014.27"/>
    <n v="33.81"/>
    <s v="APERTURADO POR EMPRESA"/>
    <s v="PILETAS"/>
    <s v="CC4PILETAS"/>
    <n v="1"/>
    <n v="81014.27"/>
    <n v="7"/>
    <s v="CAPEX"/>
    <x v="6"/>
    <s v="INVERSION"/>
    <n v="81014.27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BACHAS"/>
    <s v="CC1BACHAS"/>
    <n v="3.2417236735101898E-2"/>
    <n v="2547.1195419871615"/>
    <n v="1"/>
    <s v="RUBRO MC"/>
    <x v="2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EREAL &amp; POLVILLO"/>
    <s v="CC1CEREAL &amp; POLVILLO"/>
    <n v="7.0597149630605652E-3"/>
    <n v="554.7029837925578"/>
    <n v="2"/>
    <s v="RUBRO MC"/>
    <x v="7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OMPOST &amp; FERTILIZANTES"/>
    <s v="CC1COMPOST &amp; FERTILIZANTES"/>
    <n v="4.0653249223577111E-4"/>
    <n v="31.942477512441243"/>
    <n v="10"/>
    <s v="RUBRO MC"/>
    <x v="8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LIQUIDOS"/>
    <s v="CC1DISPOSICIÓN FINAL RESIDUOS LIQUIDOS"/>
    <n v="5.9791078481547098E-2"/>
    <n v="4697.9644095306003"/>
    <n v="3"/>
    <s v="RUBRO MC"/>
    <x v="3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SOLIDOS"/>
    <s v="CC1DISPOSICIÓN FINAL RESIDUOS SOLIDOS"/>
    <n v="4.8738124634855849E-3"/>
    <n v="382.95006669345287"/>
    <n v="4"/>
    <s v="RUBRO MC"/>
    <x v="4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EXPORTACION"/>
    <s v="CC1EXPORTACION"/>
    <n v="0.73411048911804788"/>
    <n v="57681.263461472379"/>
    <n v="5"/>
    <s v="RUBRO MC"/>
    <x v="0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NFU"/>
    <s v="CC1NFU"/>
    <n v="1.4065386597374174E-2"/>
    <n v="1105.1596211154808"/>
    <n v="6"/>
    <s v="RUBRO MC"/>
    <x v="5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PILETAS"/>
    <s v="CC1PILETAS"/>
    <n v="0.10760032914202722"/>
    <n v="8454.4806616765054"/>
    <n v="7"/>
    <s v="RUBRO MC"/>
    <x v="6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REACTORES"/>
    <s v="CC1REACTORES"/>
    <n v="3.9675420007119738E-2"/>
    <n v="3117.4167762194193"/>
    <n v="8"/>
    <s v="RUBRO MC"/>
    <x v="1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TIERRAS FILTRANTES"/>
    <s v="CC1TIERRAS FILTRANTES"/>
    <n v="0"/>
    <n v="0"/>
    <n v="9"/>
    <s v="RUBRO MC"/>
    <x v="9"/>
    <s v="CONSUMIBLE"/>
    <n v="78573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BACHAS"/>
    <s v="CC1BACHAS"/>
    <n v="3.2417236735101898E-2"/>
    <n v="2463.7099918677441"/>
    <n v="1"/>
    <n v="11"/>
    <x v="2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EREAL &amp; POLVILLO"/>
    <s v="CC1CEREAL &amp; POLVILLO"/>
    <n v="7.0597149630605652E-3"/>
    <n v="536.53833719260297"/>
    <n v="2"/>
    <n v="11"/>
    <x v="7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OMPOST &amp; FERTILIZANTES"/>
    <s v="CC1COMPOST &amp; FERTILIZANTES"/>
    <n v="4.0653249223577111E-4"/>
    <n v="30.896469409918605"/>
    <n v="10"/>
    <n v="11"/>
    <x v="8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LIQUIDOS"/>
    <s v="CC1DISPOSICIÓN FINAL RESIDUOS LIQUIDOS"/>
    <n v="5.9791078481547098E-2"/>
    <n v="4544.1219645975798"/>
    <n v="3"/>
    <n v="11"/>
    <x v="3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SOLIDOS"/>
    <s v="CC1DISPOSICIÓN FINAL RESIDUOS SOLIDOS"/>
    <n v="4.8738124634855849E-3"/>
    <n v="370.40974722490444"/>
    <n v="4"/>
    <n v="11"/>
    <x v="4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EXPORTACION"/>
    <s v="CC1EXPORTACION"/>
    <n v="0.73411048911804788"/>
    <n v="55792.397172971636"/>
    <n v="5"/>
    <n v="11"/>
    <x v="0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NFU"/>
    <s v="CC1NFU"/>
    <n v="1.4065386597374174E-2"/>
    <n v="1068.9693814004372"/>
    <n v="6"/>
    <n v="11"/>
    <x v="5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PILETAS"/>
    <s v="CC1PILETAS"/>
    <n v="0.10760032914202722"/>
    <n v="8177.6250147940682"/>
    <n v="7"/>
    <n v="11"/>
    <x v="6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REACTORES"/>
    <s v="CC1REACTORES"/>
    <n v="3.9675420007119738E-2"/>
    <n v="3015.3319205411003"/>
    <n v="8"/>
    <n v="11"/>
    <x v="1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TIERRAS FILTRANTES"/>
    <s v="CC1TIERRAS FILTRANTES"/>
    <n v="0"/>
    <n v="0"/>
    <n v="9"/>
    <n v="11"/>
    <x v="9"/>
    <s v="REPARACIONES"/>
    <n v="75999.999999999985"/>
    <n v="0"/>
  </r>
  <r>
    <d v="2026-03-13T00:00:00"/>
    <s v="Goma Paz S.R.L."/>
    <s v="FA-A 00005-00092866"/>
    <n v="-75391.47"/>
    <s v="REPOSICION_x000a_correas b65 para las bombas de vacío de los camiones chupadores. _x000a_"/>
    <n v="6"/>
    <n v="10384.5"/>
    <s v="UN "/>
    <s v="REPOSICION"/>
    <x v="0"/>
    <s v="VARIABLE"/>
    <s v="DIRECTO"/>
    <n v="0"/>
    <s v="CC4"/>
    <s v="gastos_produccion"/>
    <n v="1"/>
    <s v="PILETAS"/>
    <n v="1"/>
    <n v="-75391.47"/>
    <n v="6"/>
    <s v="APERTURADO POR EMPRESA"/>
    <s v="PILETAS"/>
    <s v="CC4PILETAS"/>
    <n v="1"/>
    <n v="75391.47"/>
    <n v="7"/>
    <n v="12"/>
    <x v="6"/>
    <s v="REPOSICION"/>
    <n v="75391.47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BACHAS"/>
    <s v="CC1BACHAS"/>
    <n v="3.2417236735101898E-2"/>
    <n v="2398.8755183975404"/>
    <n v="1"/>
    <n v="4"/>
    <x v="2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EREAL &amp; POLVILLO"/>
    <s v="CC1CEREAL &amp; POLVILLO"/>
    <n v="7.0597149630605652E-3"/>
    <n v="522.41890726648182"/>
    <n v="2"/>
    <n v="4"/>
    <x v="7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OMPOST &amp; FERTILIZANTES"/>
    <s v="CC1COMPOST &amp; FERTILIZANTES"/>
    <n v="4.0653249223577111E-4"/>
    <n v="30.083404425447061"/>
    <n v="10"/>
    <n v="4"/>
    <x v="8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LIQUIDOS"/>
    <s v="CC1DISPOSICIÓN FINAL RESIDUOS LIQUIDOS"/>
    <n v="5.9791078481547098E-2"/>
    <n v="4424.5398076344854"/>
    <n v="3"/>
    <n v="4"/>
    <x v="3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SOLIDOS"/>
    <s v="CC1DISPOSICIÓN FINAL RESIDUOS SOLIDOS"/>
    <n v="4.8738124634855849E-3"/>
    <n v="360.66212229793331"/>
    <n v="4"/>
    <n v="4"/>
    <x v="4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EXPORTACION"/>
    <s v="CC1EXPORTACION"/>
    <n v="0.73411048911804788"/>
    <n v="54324.176194735541"/>
    <n v="5"/>
    <n v="4"/>
    <x v="0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NFU"/>
    <s v="CC1NFU"/>
    <n v="1.4065386597374174E-2"/>
    <n v="1040.8386082056888"/>
    <n v="6"/>
    <n v="4"/>
    <x v="5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PILETAS"/>
    <s v="CC1PILETAS"/>
    <n v="0.10760032914202722"/>
    <n v="7962.4243565100141"/>
    <n v="7"/>
    <n v="4"/>
    <x v="6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REACTORES"/>
    <s v="CC1REACTORES"/>
    <n v="3.9675420007119738E-2"/>
    <n v="2935.9810805268608"/>
    <n v="8"/>
    <n v="4"/>
    <x v="1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TIERRAS FILTRANTES"/>
    <s v="CC1TIERRAS FILTRANTES"/>
    <n v="0"/>
    <n v="0"/>
    <n v="9"/>
    <n v="4"/>
    <x v="9"/>
    <s v="IMPUESTOS"/>
    <n v="74000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BACHAS"/>
    <s v="CC1BACHAS"/>
    <n v="3.2417236735101898E-2"/>
    <n v="1835.0940632703218"/>
    <n v="1"/>
    <n v="9"/>
    <x v="2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EREAL &amp; POLVILLO"/>
    <s v="CC1CEREAL &amp; POLVILLO"/>
    <n v="7.0597149630605652E-3"/>
    <n v="399.64050986076063"/>
    <n v="2"/>
    <n v="9"/>
    <x v="7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OMPOST &amp; FERTILIZANTES"/>
    <s v="CC1COMPOST &amp; FERTILIZANTES"/>
    <n v="4.0653249223577111E-4"/>
    <n v="23.013231174652947"/>
    <n v="10"/>
    <n v="9"/>
    <x v="8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LIQUIDOS"/>
    <s v="CC1DISPOSICIÓN FINAL RESIDUOS LIQUIDOS"/>
    <n v="5.9791078481547098E-2"/>
    <n v="3384.6886474197222"/>
    <n v="3"/>
    <n v="9"/>
    <x v="3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SOLIDOS"/>
    <s v="CC1DISPOSICIÓN FINAL RESIDUOS SOLIDOS"/>
    <n v="4.8738124634855849E-3"/>
    <n v="275.8996514823454"/>
    <n v="4"/>
    <n v="9"/>
    <x v="4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EXPORTACION"/>
    <s v="CC1EXPORTACION"/>
    <n v="0.73411048911804788"/>
    <n v="41556.959693183031"/>
    <n v="5"/>
    <n v="9"/>
    <x v="0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NFU"/>
    <s v="CC1NFU"/>
    <n v="1.4065386597374174E-2"/>
    <n v="796.22170308224963"/>
    <n v="6"/>
    <n v="9"/>
    <x v="5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PILETAS"/>
    <s v="CC1PILETAS"/>
    <n v="0.10760032914202722"/>
    <n v="6091.1029162660698"/>
    <n v="7"/>
    <n v="9"/>
    <x v="6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REACTORES"/>
    <s v="CC1REACTORES"/>
    <n v="3.9675420007119738E-2"/>
    <n v="2245.969584260838"/>
    <n v="8"/>
    <n v="9"/>
    <x v="1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TIERRAS FILTRANTES"/>
    <s v="CC1TIERRAS FILTRANTES"/>
    <n v="0"/>
    <n v="0"/>
    <n v="9"/>
    <n v="9"/>
    <x v="9"/>
    <s v="MANTENIMIENTO PREVENTIVO"/>
    <n v="56608.59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BACHAS"/>
    <s v="CC1BACHAS"/>
    <n v="3.2417236735101898E-2"/>
    <n v="1648.6991662842615"/>
    <n v="1"/>
    <n v="5"/>
    <x v="2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EREAL &amp; POLVILLO"/>
    <s v="CC1CEREAL &amp; POLVILLO"/>
    <n v="7.0597149630605652E-3"/>
    <n v="359.04806658610767"/>
    <n v="2"/>
    <n v="5"/>
    <x v="7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OMPOST &amp; FERTILIZANTES"/>
    <s v="CC1COMPOST &amp; FERTILIZANTES"/>
    <n v="4.0653249223577111E-4"/>
    <n v="20.675722193521256"/>
    <n v="10"/>
    <n v="5"/>
    <x v="8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LIQUIDOS"/>
    <s v="CC1DISPOSICIÓN FINAL RESIDUOS LIQUIDOS"/>
    <n v="5.9791078481547098E-2"/>
    <n v="3040.8977189910293"/>
    <n v="3"/>
    <n v="5"/>
    <x v="3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SOLIDOS"/>
    <s v="CC1DISPOSICIÓN FINAL RESIDUOS SOLIDOS"/>
    <n v="4.8738124634855849E-3"/>
    <n v="247.87586341292359"/>
    <n v="4"/>
    <n v="5"/>
    <x v="4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EXPORTACION"/>
    <s v="CC1EXPORTACION"/>
    <n v="0.73411048911804788"/>
    <n v="37335.919815117843"/>
    <n v="5"/>
    <n v="5"/>
    <x v="0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NFU"/>
    <s v="CC1NFU"/>
    <n v="1.4065386597374174E-2"/>
    <n v="715.34755864760587"/>
    <n v="6"/>
    <n v="5"/>
    <x v="5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PILETAS"/>
    <s v="CC1PILETAS"/>
    <n v="0.10760032914202722"/>
    <n v="5472.4150117422023"/>
    <n v="7"/>
    <n v="5"/>
    <x v="6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REACTORES"/>
    <s v="CC1REACTORES"/>
    <n v="3.9675420007119738E-2"/>
    <n v="2017.8410770245009"/>
    <n v="8"/>
    <n v="5"/>
    <x v="1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TIERRAS FILTRANTES"/>
    <s v="CC1TIERRAS FILTRANTES"/>
    <n v="0"/>
    <n v="0"/>
    <n v="9"/>
    <n v="5"/>
    <x v="9"/>
    <s v="INSUMOS"/>
    <n v="50858.719999999994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BACHAS"/>
    <s v="CC1BACHAS"/>
    <n v="3.2417236735101898E-2"/>
    <n v="1647.4439708778784"/>
    <n v="1"/>
    <n v="12"/>
    <x v="2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EREAL &amp; POLVILLO"/>
    <s v="CC1CEREAL &amp; POLVILLO"/>
    <n v="7.0597149630605652E-3"/>
    <n v="358.77471442273793"/>
    <n v="2"/>
    <n v="12"/>
    <x v="7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OMPOST &amp; FERTILIZANTES"/>
    <s v="CC1COMPOST &amp; FERTILIZANTES"/>
    <n v="4.0653249223577111E-4"/>
    <n v="20.659981255421886"/>
    <n v="10"/>
    <n v="12"/>
    <x v="8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LIQUIDOS"/>
    <s v="CC1DISPOSICIÓN FINAL RESIDUOS LIQUIDOS"/>
    <n v="5.9791078481547098E-2"/>
    <n v="3038.5826084322234"/>
    <n v="3"/>
    <n v="12"/>
    <x v="3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SOLIDOS"/>
    <s v="CC1DISPOSICIÓN FINAL RESIDUOS SOLIDOS"/>
    <n v="4.8738124634855849E-3"/>
    <n v="247.68714939433744"/>
    <n v="4"/>
    <n v="12"/>
    <x v="4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EXPORTACION"/>
    <s v="CC1EXPORTACION"/>
    <n v="0.73411048911804788"/>
    <n v="37307.495056979191"/>
    <n v="5"/>
    <n v="12"/>
    <x v="0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NFU"/>
    <s v="CC1NFU"/>
    <n v="1.4065386597374174E-2"/>
    <n v="714.80294687855553"/>
    <n v="6"/>
    <n v="12"/>
    <x v="5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PILETAS"/>
    <s v="CC1PILETAS"/>
    <n v="0.10760032914202722"/>
    <n v="5468.2487269978228"/>
    <n v="7"/>
    <n v="12"/>
    <x v="6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REACTORES"/>
    <s v="CC1REACTORES"/>
    <n v="3.9675420007119738E-2"/>
    <n v="2016.3048447618251"/>
    <n v="8"/>
    <n v="12"/>
    <x v="1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TIERRAS FILTRANTES"/>
    <s v="CC1TIERRAS FILTRANTES"/>
    <n v="0"/>
    <n v="0"/>
    <n v="9"/>
    <n v="12"/>
    <x v="9"/>
    <s v="REPOSICION"/>
    <n v="5081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BACHAS"/>
    <s v="CC1BACHAS"/>
    <n v="3.2417236735101898E-2"/>
    <n v="1620.8618367550948"/>
    <n v="1"/>
    <n v="13"/>
    <x v="2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EREAL &amp; POLVILLO"/>
    <s v="CC1CEREAL &amp; POLVILLO"/>
    <n v="7.0597149630605652E-3"/>
    <n v="352.98574815302828"/>
    <n v="2"/>
    <n v="13"/>
    <x v="7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OMPOST &amp; FERTILIZANTES"/>
    <s v="CC1COMPOST &amp; FERTILIZANTES"/>
    <n v="4.0653249223577111E-4"/>
    <n v="20.326624611788557"/>
    <n v="10"/>
    <n v="13"/>
    <x v="8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LIQUIDOS"/>
    <s v="CC1DISPOSICIÓN FINAL RESIDUOS LIQUIDOS"/>
    <n v="5.9791078481547098E-2"/>
    <n v="2989.5539240773551"/>
    <n v="3"/>
    <n v="13"/>
    <x v="3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SOLIDOS"/>
    <s v="CC1DISPOSICIÓN FINAL RESIDUOS SOLIDOS"/>
    <n v="4.8738124634855849E-3"/>
    <n v="243.69062317427924"/>
    <n v="4"/>
    <n v="13"/>
    <x v="4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EXPORTACION"/>
    <s v="CC1EXPORTACION"/>
    <n v="0.73411048911804788"/>
    <n v="36705.524455902392"/>
    <n v="5"/>
    <n v="13"/>
    <x v="0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NFU"/>
    <s v="CC1NFU"/>
    <n v="1.4065386597374174E-2"/>
    <n v="703.26932986870872"/>
    <n v="6"/>
    <n v="13"/>
    <x v="5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PILETAS"/>
    <s v="CC1PILETAS"/>
    <n v="0.10760032914202722"/>
    <n v="5380.0164571013611"/>
    <n v="7"/>
    <n v="13"/>
    <x v="6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REACTORES"/>
    <s v="CC1REACTORES"/>
    <n v="3.9675420007119738E-2"/>
    <n v="1983.7710003559869"/>
    <n v="8"/>
    <n v="13"/>
    <x v="1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TIERRAS FILTRANTES"/>
    <s v="CC1TIERRAS FILTRANTES"/>
    <n v="0"/>
    <n v="0"/>
    <n v="9"/>
    <n v="13"/>
    <x v="9"/>
    <s v="SERVICIOS"/>
    <n v="49999.99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s v="CAPEX"/>
    <x v="2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s v="CAPEX"/>
    <x v="7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s v="CAPEX"/>
    <x v="8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s v="CAPEX"/>
    <x v="3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s v="CAPEX"/>
    <x v="4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s v="CAPEX"/>
    <x v="0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s v="CAPEX"/>
    <x v="5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s v="CAPEX"/>
    <x v="6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s v="CAPEX"/>
    <x v="1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s v="CAPEX"/>
    <x v="9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7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8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4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5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6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BACHAS"/>
    <s v="CC1BACHAS"/>
    <n v="3.2417236735101898E-2"/>
    <n v="1532.6986230408424"/>
    <n v="1"/>
    <n v="12"/>
    <x v="2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EREAL &amp; POLVILLO"/>
    <s v="CC1CEREAL &amp; POLVILLO"/>
    <n v="7.0597149630605652E-3"/>
    <n v="333.78586495089024"/>
    <n v="2"/>
    <n v="12"/>
    <x v="7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OMPOST &amp; FERTILIZANTES"/>
    <s v="CC1COMPOST &amp; FERTILIZANTES"/>
    <n v="4.0653249223577111E-4"/>
    <n v="19.221002584604463"/>
    <n v="10"/>
    <n v="12"/>
    <x v="8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LIQUIDOS"/>
    <s v="CC1DISPOSICIÓN FINAL RESIDUOS LIQUIDOS"/>
    <n v="5.9791078481547098E-2"/>
    <n v="2826.9437153958002"/>
    <n v="3"/>
    <n v="12"/>
    <x v="3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SOLIDOS"/>
    <s v="CC1DISPOSICIÓN FINAL RESIDUOS SOLIDOS"/>
    <n v="4.8738124634855849E-3"/>
    <n v="230.4356078460853"/>
    <n v="4"/>
    <n v="12"/>
    <x v="4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EXPORTACION"/>
    <s v="CC1EXPORTACION"/>
    <n v="0.73411048911804788"/>
    <n v="34709.008205277387"/>
    <n v="5"/>
    <n v="12"/>
    <x v="0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NFU"/>
    <s v="CC1NFU"/>
    <n v="1.4065386597374174E-2"/>
    <n v="665.01654186302596"/>
    <n v="6"/>
    <n v="12"/>
    <x v="5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PILETAS"/>
    <s v="CC1PILETAS"/>
    <n v="0.10760032914202722"/>
    <n v="5087.382297953538"/>
    <n v="7"/>
    <n v="12"/>
    <x v="6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REACTORES"/>
    <s v="CC1REACTORES"/>
    <n v="3.9675420007119738E-2"/>
    <n v="1875.8681410878239"/>
    <n v="8"/>
    <n v="12"/>
    <x v="1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TIERRAS FILTRANTES"/>
    <s v="CC1TIERRAS FILTRANTES"/>
    <n v="0"/>
    <n v="0"/>
    <n v="9"/>
    <n v="12"/>
    <x v="9"/>
    <s v="REPOSICION"/>
    <n v="47280.360000000008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3.2417236735101898E-2"/>
    <n v="1296.6894694040759"/>
    <n v="1"/>
    <n v="5"/>
    <x v="2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7.0597149630605652E-3"/>
    <n v="282.38859852242263"/>
    <n v="2"/>
    <n v="5"/>
    <x v="7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5"/>
    <x v="8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5.9791078481547098E-2"/>
    <n v="2391.6431392618838"/>
    <n v="3"/>
    <n v="5"/>
    <x v="3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4.8738124634855849E-3"/>
    <n v="194.9524985394234"/>
    <n v="4"/>
    <n v="5"/>
    <x v="4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3411048911804788"/>
    <n v="29364.419564721917"/>
    <n v="5"/>
    <n v="5"/>
    <x v="0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4065386597374174E-2"/>
    <n v="562.61546389496698"/>
    <n v="6"/>
    <n v="5"/>
    <x v="5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0.10760032914202722"/>
    <n v="4304.013165681089"/>
    <n v="7"/>
    <n v="5"/>
    <x v="6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3.9675420007119738E-2"/>
    <n v="1587.0168002847895"/>
    <n v="8"/>
    <n v="5"/>
    <x v="1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5"/>
    <x v="9"/>
    <s v="INSUMOS"/>
    <n v="40000"/>
    <n v="0"/>
  </r>
  <r>
    <d v="2026-03-30T00:00:00"/>
    <s v="SALINERA JAISAL S. A."/>
    <s v="prod3"/>
    <n v="-34485"/>
    <s v=" CLORURO DE SODIO (SAL)"/>
    <n v="300"/>
    <n v="114.95"/>
    <s v="KG"/>
    <s v="INSUMOS"/>
    <x v="0"/>
    <s v="VARIABLE"/>
    <s v="DIRECTO"/>
    <n v="0"/>
    <s v="CC6"/>
    <s v="gastos_produccion"/>
    <n v="1"/>
    <s v="BACHAS"/>
    <n v="1"/>
    <n v="-34485"/>
    <n v="300"/>
    <s v="APERTURADO POR EMPRESA"/>
    <s v="BACHAS"/>
    <s v="CC6BACHAS"/>
    <n v="1"/>
    <n v="34485"/>
    <n v="1"/>
    <n v="5"/>
    <x v="2"/>
    <s v="INSUMOS"/>
    <n v="34485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2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7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8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3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4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5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6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1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11.49"/>
    <n v="0"/>
  </r>
  <r>
    <d v="2026-03-16T00:00:00"/>
    <s v="Mastrangelo Productos Electricos Sa"/>
    <s v="FA-A 00017-00051360"/>
    <n v="-30203.61"/>
    <s v="REPOSICION_x000a_Jabalina cobre 5/8 3mts c7tomacable "/>
    <n v="1"/>
    <n v="24961.66"/>
    <s v="UN "/>
    <s v="REPOSICION"/>
    <x v="0"/>
    <s v="VARIABLE"/>
    <s v="INDIRECTO"/>
    <n v="0"/>
    <s v="CC7"/>
    <s v="gastos_produccion"/>
    <n v="1"/>
    <s v="NFU"/>
    <n v="1"/>
    <n v="-30203.61"/>
    <n v="1"/>
    <s v="APERTURADO POR EMPRESA"/>
    <s v="NFU"/>
    <s v="CC7NFU"/>
    <n v="1"/>
    <n v="30203.61"/>
    <n v="6"/>
    <n v="12"/>
    <x v="5"/>
    <s v="REPOSICION"/>
    <n v="30203.61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s v="RUBRO MC"/>
    <x v="2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s v="RUBRO MC"/>
    <x v="7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s v="RUBRO MC"/>
    <x v="8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s v="RUBRO MC"/>
    <x v="3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s v="RUBRO MC"/>
    <x v="4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s v="RUBRO MC"/>
    <x v="0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s v="RUBRO MC"/>
    <x v="5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s v="RUBRO MC"/>
    <x v="6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s v="RUBRO MC"/>
    <x v="1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s v="RUBRO MC"/>
    <x v="9"/>
    <s v="CONSUMIBLE"/>
    <n v="26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2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7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8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3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4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5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6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1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1999.999999999996"/>
    <n v="0"/>
  </r>
  <r>
    <d v="2026-03-19T00:00:00"/>
    <s v="Expreso Brio S R L"/>
    <s v="FA-A 00018-00300212"/>
    <n v="-21845.58"/>
    <s v="SERVICIOS_x000a_Logística de soga de tensil "/>
    <n v="1"/>
    <n v="18054.2"/>
    <s v="UN "/>
    <s v="SERVICIOS"/>
    <x v="0"/>
    <s v="VARIABLE"/>
    <s v="INDIRECTO"/>
    <n v="0"/>
    <s v="CC11"/>
    <s v="gastos_produccion"/>
    <n v="1"/>
    <s v="EXPORTACION"/>
    <n v="1"/>
    <n v="-21845.58"/>
    <n v="1"/>
    <s v="APERTURADO POR EMPRESA"/>
    <s v="EXPORTACION"/>
    <s v="CC11EXPORTACION"/>
    <n v="1"/>
    <n v="21845.58"/>
    <n v="5"/>
    <n v="13"/>
    <x v="0"/>
    <s v="SERVICIOS"/>
    <n v="21845.58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BACHAS"/>
    <s v="CC1BACHAS"/>
    <n v="3.2417236735101898E-2"/>
    <n v="583.51026123183419"/>
    <n v="1"/>
    <s v="RUBRO MC"/>
    <x v="2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EREAL &amp; POLVILLO"/>
    <s v="CC1CEREAL &amp; POLVILLO"/>
    <n v="7.0597149630605652E-3"/>
    <n v="127.07486933509017"/>
    <n v="2"/>
    <s v="RUBRO MC"/>
    <x v="7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OMPOST &amp; FERTILIZANTES"/>
    <s v="CC1COMPOST &amp; FERTILIZANTES"/>
    <n v="4.0653249223577111E-4"/>
    <n v="7.3175848602438798"/>
    <n v="10"/>
    <s v="RUBRO MC"/>
    <x v="8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LIQUIDOS"/>
    <s v="CC1DISPOSICIÓN FINAL RESIDUOS LIQUIDOS"/>
    <n v="5.9791078481547098E-2"/>
    <n v="1076.2394126678478"/>
    <n v="3"/>
    <s v="RUBRO MC"/>
    <x v="3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SOLIDOS"/>
    <s v="CC1DISPOSICIÓN FINAL RESIDUOS SOLIDOS"/>
    <n v="4.8738124634855849E-3"/>
    <n v="87.728624342740531"/>
    <n v="4"/>
    <s v="RUBRO MC"/>
    <x v="4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EXPORTACION"/>
    <s v="CC1EXPORTACION"/>
    <n v="0.73411048911804788"/>
    <n v="13213.988804124861"/>
    <n v="5"/>
    <s v="RUBRO MC"/>
    <x v="0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NFU"/>
    <s v="CC1NFU"/>
    <n v="1.4065386597374174E-2"/>
    <n v="253.17695875273512"/>
    <n v="6"/>
    <s v="RUBRO MC"/>
    <x v="5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PILETAS"/>
    <s v="CC1PILETAS"/>
    <n v="0.10760032914202722"/>
    <n v="1936.80592455649"/>
    <n v="7"/>
    <s v="RUBRO MC"/>
    <x v="6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REACTORES"/>
    <s v="CC1REACTORES"/>
    <n v="3.9675420007119738E-2"/>
    <n v="714.1575601281553"/>
    <n v="8"/>
    <s v="RUBRO MC"/>
    <x v="1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TIERRAS FILTRANTES"/>
    <s v="CC1TIERRAS FILTRANTES"/>
    <n v="0"/>
    <n v="0"/>
    <n v="9"/>
    <s v="RUBRO MC"/>
    <x v="9"/>
    <s v="CONSUMIBLE"/>
    <n v="18000"/>
    <n v="0"/>
  </r>
  <r>
    <d v="2026-03-30T00:00:00"/>
    <s v="Bunge Argentina S A"/>
    <s v="FA-A 02619-00306776"/>
    <n v="-17947.419999999998"/>
    <s v="MATERIA PRIMA_x000a_RESIDUO SUCATA GR "/>
    <n v="147110"/>
    <n v="0.1"/>
    <s v="UN "/>
    <s v="MATERIA PRIMA"/>
    <x v="0"/>
    <s v="VARIABLE"/>
    <s v="DIRECTO"/>
    <n v="0"/>
    <s v="CC2"/>
    <s v="gastos_produccion"/>
    <n v="1"/>
    <s v="DISPOSICIÓN FINAL RESIDUOS SOLIDOS"/>
    <n v="1"/>
    <n v="-17947.419999999998"/>
    <n v="147110"/>
    <s v="APERTURADO POR EMPRESA"/>
    <s v="DISPOSICIÓN FINAL RESIDUOS SOLIDOS"/>
    <s v="CC2DISPOSICIÓN FINAL RESIDUOS SOLIDOS"/>
    <n v="1"/>
    <n v="17947.419999999998"/>
    <n v="4"/>
    <n v="8"/>
    <x v="4"/>
    <s v="M.PRIMAS"/>
    <n v="17947.419999999998"/>
    <n v="0"/>
  </r>
  <r>
    <d v="2026-03-30T00:00:00"/>
    <s v="Bunge Argentina S A"/>
    <s v="FA-A 02619-00306777"/>
    <n v="-12780.72"/>
    <s v="MATERIA PRIMA_x000a_RESIDUO SUCATA GR "/>
    <n v="104760"/>
    <n v="0.1"/>
    <s v="UN "/>
    <s v="MATERIA PRIMA"/>
    <x v="0"/>
    <s v="VARIABLE"/>
    <s v="DIRECTO"/>
    <n v="0"/>
    <s v="CC2"/>
    <s v="gastos_produccion"/>
    <n v="1"/>
    <s v="DISPOSICIÓN FINAL RESIDUOS SOLIDOS"/>
    <n v="1"/>
    <n v="-12780.72"/>
    <n v="104760"/>
    <s v="APERTURADO POR EMPRESA"/>
    <s v="DISPOSICIÓN FINAL RESIDUOS SOLIDOS"/>
    <s v="CC2DISPOSICIÓN FINAL RESIDUOS SOLIDOS"/>
    <n v="1"/>
    <n v="12780.72"/>
    <n v="4"/>
    <n v="8"/>
    <x v="4"/>
    <s v="M.PRIMAS"/>
    <n v="12780.7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BACHAS"/>
    <s v="CC1BACHAS"/>
    <n v="3.2417236735101898E-2"/>
    <n v="115.01603176377418"/>
    <n v="1"/>
    <s v="RUBRO MC"/>
    <x v="2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EREAL &amp; POLVILLO"/>
    <s v="CC1CEREAL &amp; POLVILLO"/>
    <n v="7.0597149630605652E-3"/>
    <n v="25.047798091789254"/>
    <n v="2"/>
    <s v="RUBRO MC"/>
    <x v="7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OMPOST &amp; FERTILIZANTES"/>
    <s v="CC1COMPOST &amp; FERTILIZANTES"/>
    <n v="4.0653249223577111E-4"/>
    <n v="1.4423732171275934"/>
    <n v="10"/>
    <s v="RUBRO MC"/>
    <x v="8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LIQUIDOS"/>
    <s v="CC1DISPOSICIÓN FINAL RESIDUOS LIQUIDOS"/>
    <n v="5.9791078481547098E-2"/>
    <n v="212.13814854174427"/>
    <n v="3"/>
    <s v="RUBRO MC"/>
    <x v="3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SOLIDOS"/>
    <s v="CC1DISPOSICIÓN FINAL RESIDUOS SOLIDOS"/>
    <n v="4.8738124634855849E-3"/>
    <n v="17.292237882322219"/>
    <n v="4"/>
    <s v="RUBRO MC"/>
    <x v="4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EXPORTACION"/>
    <s v="CC1EXPORTACION"/>
    <n v="0.73411048911804788"/>
    <n v="2604.6166742859427"/>
    <n v="5"/>
    <s v="RUBRO MC"/>
    <x v="0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NFU"/>
    <s v="CC1NFU"/>
    <n v="1.4065386597374174E-2"/>
    <n v="49.903850993617588"/>
    <n v="6"/>
    <s v="RUBRO MC"/>
    <x v="5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PILETAS"/>
    <s v="CC1PILETAS"/>
    <n v="0.10760032914202722"/>
    <n v="381.76489179262114"/>
    <n v="7"/>
    <s v="RUBRO MC"/>
    <x v="6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REACTORES"/>
    <s v="CC1REACTORES"/>
    <n v="3.9675420007119738E-2"/>
    <n v="140.76799343106075"/>
    <n v="8"/>
    <s v="RUBRO MC"/>
    <x v="1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TIERRAS FILTRANTES"/>
    <s v="CC1TIERRAS FILTRANTES"/>
    <n v="0"/>
    <n v="0"/>
    <n v="9"/>
    <s v="RUBRO MC"/>
    <x v="9"/>
    <s v="CONSUMIBLE"/>
    <n v="3547.9900000000002"/>
    <n v="0"/>
  </r>
  <r>
    <d v="2026-03-30T00:00:00"/>
    <s v="BERNIS, CARLOS OSCAR"/>
    <s v="FA-C 2-2026-3"/>
    <n v="-2904"/>
    <s v="LOGISTICA NFU"/>
    <n v="3"/>
    <n v="968"/>
    <s v="UN "/>
    <s v="LOGISTICA"/>
    <x v="0"/>
    <s v="VARIABLE"/>
    <s v="DIRECTO"/>
    <n v="0"/>
    <s v="CC7"/>
    <s v="gastos_produccion"/>
    <n v="1"/>
    <s v="NFU"/>
    <n v="1"/>
    <n v="-2904"/>
    <n v="3"/>
    <s v="APERTURADO POR EMPRESA"/>
    <s v="NFU"/>
    <s v="CC7NFU"/>
    <n v="1"/>
    <n v="2904"/>
    <n v="6"/>
    <n v="7"/>
    <x v="5"/>
    <s v="LOGISTICA"/>
    <n v="63902892.274999999"/>
    <n v="-63899988.274999999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64">
      <pivotArea outline="0" collapsedLevelsAreSubtotals="1" fieldPosition="0"/>
    </format>
    <format dxfId="2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8"/>
        <item x="7"/>
        <item h="1"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9">
    <i>
      <x v="5"/>
    </i>
    <i>
      <x/>
    </i>
    <i>
      <x v="8"/>
    </i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250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262">
      <pivotArea outline="0" collapsedLevelsAreSubtotals="1" fieldPosition="0"/>
    </format>
    <format dxfId="261">
      <pivotArea dataOnly="0" labelOnly="1" outline="0" axis="axisValues" fieldPosition="0"/>
    </format>
    <format dxfId="260">
      <pivotArea collapsedLevelsAreSubtotals="1" fieldPosition="0">
        <references count="1">
          <reference field="3" count="0"/>
        </references>
      </pivotArea>
    </format>
    <format dxfId="259">
      <pivotArea collapsedLevelsAreSubtotals="1" fieldPosition="0">
        <references count="1">
          <reference field="3" count="0"/>
        </references>
      </pivotArea>
    </format>
    <format dxfId="258">
      <pivotArea field="3" type="button" dataOnly="0" labelOnly="1" outline="0" axis="axisRow" fieldPosition="0"/>
    </format>
    <format dxfId="257">
      <pivotArea dataOnly="0" labelOnly="1" fieldPosition="0">
        <references count="1">
          <reference field="3" count="0"/>
        </references>
      </pivotArea>
    </format>
    <format dxfId="256">
      <pivotArea dataOnly="0" labelOnly="1" outline="0" axis="axisValues" fieldPosition="0"/>
    </format>
    <format dxfId="255">
      <pivotArea field="3" type="button" dataOnly="0" labelOnly="1" outline="0" axis="axisRow" fieldPosition="0"/>
    </format>
    <format dxfId="254">
      <pivotArea dataOnly="0" labelOnly="1" outline="0" axis="axisValues" fieldPosition="0"/>
    </format>
    <format dxfId="253">
      <pivotArea field="3" type="button" dataOnly="0" labelOnly="1" outline="0" axis="axisRow" fieldPosition="0"/>
    </format>
    <format dxfId="252">
      <pivotArea dataOnly="0" labelOnly="1" outline="0" axis="axisValues" fieldPosition="0"/>
    </format>
    <format dxfId="25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2">
        <item x="2"/>
        <item x="7"/>
        <item x="8"/>
        <item x="3"/>
        <item x="4"/>
        <item x="0"/>
        <item x="5"/>
        <item x="6"/>
        <item x="1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8" showAll="0"/>
  </pivotFields>
  <rowFields count="1">
    <field x="27"/>
  </rowFields>
  <rowItems count="12">
    <i>
      <x v="5"/>
    </i>
    <i>
      <x v="8"/>
    </i>
    <i>
      <x/>
    </i>
    <i>
      <x v="6"/>
    </i>
    <i>
      <x v="7"/>
    </i>
    <i>
      <x v="3"/>
    </i>
    <i>
      <x v="4"/>
    </i>
    <i>
      <x v="1"/>
    </i>
    <i>
      <x v="2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27" type="button" dataOnly="0" labelOnly="1" outline="0" axis="axisRow" fieldPosition="0"/>
    </format>
    <format dxfId="233">
      <pivotArea dataOnly="0" labelOnly="1" fieldPosition="0">
        <references count="1">
          <reference field="27" count="0"/>
        </references>
      </pivotArea>
    </format>
    <format dxfId="232">
      <pivotArea dataOnly="0" labelOnly="1" grandRow="1" outline="0" fieldPosition="0"/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249">
      <pivotArea outline="0" collapsedLevelsAreSubtotals="1" fieldPosition="0"/>
    </format>
    <format dxfId="248">
      <pivotArea dataOnly="0" labelOnly="1" outline="0" axis="axisValues" fieldPosition="0"/>
    </format>
    <format dxfId="247">
      <pivotArea collapsedLevelsAreSubtotals="1" fieldPosition="0">
        <references count="1">
          <reference field="3" count="0"/>
        </references>
      </pivotArea>
    </format>
    <format dxfId="246">
      <pivotArea collapsedLevelsAreSubtotals="1" fieldPosition="0">
        <references count="1">
          <reference field="3" count="0"/>
        </references>
      </pivotArea>
    </format>
    <format dxfId="245">
      <pivotArea field="3" type="button" dataOnly="0" labelOnly="1" outline="0" axis="axisRow" fieldPosition="0"/>
    </format>
    <format dxfId="244">
      <pivotArea dataOnly="0" labelOnly="1" fieldPosition="0">
        <references count="1">
          <reference field="3" count="0"/>
        </references>
      </pivotArea>
    </format>
    <format dxfId="243">
      <pivotArea dataOnly="0" labelOnly="1" outline="0" axis="axisValues" fieldPosition="0"/>
    </format>
    <format dxfId="242">
      <pivotArea field="3" type="button" dataOnly="0" labelOnly="1" outline="0" axis="axisRow" fieldPosition="0"/>
    </format>
    <format dxfId="241">
      <pivotArea dataOnly="0" labelOnly="1" outline="0" axis="axisValues" fieldPosition="0"/>
    </format>
    <format dxfId="240">
      <pivotArea field="3" type="button" dataOnly="0" labelOnly="1" outline="0" axis="axisRow" fieldPosition="0"/>
    </format>
    <format dxfId="239">
      <pivotArea dataOnly="0" labelOnly="1" outline="0" axis="axisValues" fieldPosition="0"/>
    </format>
    <format dxfId="238">
      <pivotArea grandRow="1" outline="0" collapsedLevelsAreSubtotals="1" fieldPosition="0"/>
    </format>
    <format dxfId="2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8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7">
        <item x="2"/>
        <item x="8"/>
        <item x="10"/>
        <item m="1" x="15"/>
        <item x="7"/>
        <item x="1"/>
        <item x="3"/>
        <item x="4"/>
        <item x="0"/>
        <item x="12"/>
        <item x="6"/>
        <item x="9"/>
        <item x="11"/>
        <item x="5"/>
        <item x="13"/>
        <item x="14"/>
        <item t="default"/>
      </items>
    </pivotField>
    <pivotField axis="axisRow" showAll="0" sortType="descending">
      <items count="10">
        <item x="2"/>
        <item x="8"/>
        <item x="7"/>
        <item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2">
    <field x="12"/>
    <field x="11"/>
  </rowFields>
  <rowItems count="135"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60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outline="0" fieldPosition="0">
        <references count="1">
          <reference field="4294967294" count="1" selected="0">
            <x v="1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917C6D2-8D2F-4780-ADBA-FA45BE474DFC}" autoFormatId="16" applyNumberFormats="0" applyBorderFormats="0" applyFontFormats="0" applyPatternFormats="0" applyAlignmentFormats="0" applyWidthHeightFormats="0">
  <queryTableRefresh nextId="206">
    <queryTableFields count="17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7">
    <queryTableFields count="2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  <queryTableField id="53" name="# LEGAJO" tableColumnId="24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53">
    <queryTableFields count="18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49" name="monto_total_ampliado" tableColumnId="1"/>
      <queryTableField id="50" name="dif" tableColumnId="2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2">
    <queryTableFields count="31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8">
    <queryTableFields count="19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32" name="monto_final" tableColumnId="16"/>
      <queryTableField id="33" name="diferencia" tableColumnId="18"/>
      <queryTableField id="34" name="%" tableColumnId="19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501">
    <v t="r">0</v>
    <v t="r">0</v>
    <v t="r">0</v>
    <v t="r">0</v>
    <v t="r">0</v>
    <v t="r">0</v>
    <v t="r">2</v>
    <v t="r">3</v>
    <v t="r">0</v>
    <v t="r">0</v>
    <v t="r">0</v>
    <v t="r">4</v>
    <v t="r">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5</v>
    <v t="r">0</v>
    <v t="r">6</v>
    <v t="r">6</v>
    <v t="r">6</v>
    <v t="r">6</v>
    <v t="r">6</v>
    <v t="r">6</v>
    <v t="r">6</v>
    <v t="r">6</v>
    <v t="r">6</v>
    <v t="r">6</v>
    <v t="r">7</v>
    <v t="r">0</v>
    <v t="r">8</v>
    <v t="r">9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10</v>
    <v t="r">10</v>
    <v t="r">12</v>
    <v t="r">12</v>
    <v t="r">12</v>
    <v t="r">12</v>
    <v t="r">12</v>
    <v t="r">12</v>
    <v t="r">12</v>
    <v t="r">12</v>
    <v t="r">12</v>
    <v t="r">12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10</v>
    <v t="r">10</v>
    <v t="r">13</v>
    <v t="r">13</v>
    <v t="r">13</v>
    <v t="r">13</v>
    <v t="r">13</v>
    <v t="r">13</v>
    <v t="r">13</v>
    <v t="r">13</v>
    <v t="r">13</v>
    <v t="r">13</v>
    <v t="r">14</v>
    <v t="r">14</v>
    <v t="r">14</v>
    <v t="r">14</v>
    <v t="r">14</v>
    <v t="r">14</v>
    <v t="r">14</v>
    <v t="r">14</v>
    <v t="r">14</v>
    <v t="r">14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9</v>
    <v t="r">9</v>
    <v t="r">9</v>
    <v t="r">9</v>
    <v t="r">9</v>
    <v t="r">9</v>
    <v t="r">9</v>
    <v t="r">9</v>
    <v t="r">9</v>
    <v t="r">9</v>
    <v t="r">12</v>
    <v t="r">15</v>
    <v t="r">15</v>
    <v t="r">15</v>
    <v t="r">15</v>
    <v t="r">15</v>
    <v t="r">15</v>
    <v t="r">15</v>
    <v t="r">15</v>
    <v t="r">15</v>
    <v t="r">15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0</v>
    <v t="r">12</v>
    <v t="r">12</v>
    <v t="r">12</v>
    <v t="r">12</v>
    <v t="r">12</v>
    <v t="r">12</v>
    <v t="r">12</v>
    <v t="r">12</v>
    <v t="r">12</v>
    <v t="r">12</v>
    <v t="r">6</v>
    <v t="r">6</v>
    <v t="r">6</v>
    <v t="r">6</v>
    <v t="r">6</v>
    <v t="r">6</v>
    <v t="r">6</v>
    <v t="r">6</v>
    <v t="r">6</v>
    <v t="r">6</v>
    <v t="r">10</v>
    <v t="r">10</v>
    <v t="r">10</v>
    <v t="r">10</v>
    <v t="r">10</v>
    <v t="r">10</v>
    <v t="r">10</v>
    <v t="r">10</v>
    <v t="r">10</v>
    <v t="r">10</v>
    <v t="r">5</v>
    <v t="r">5</v>
    <v t="r">5</v>
    <v t="r">5</v>
    <v t="r">5</v>
    <v t="r">5</v>
    <v t="r">5</v>
    <v t="r">5</v>
    <v t="r">5</v>
    <v t="r">5</v>
    <v t="r">4</v>
    <v t="r">4</v>
    <v t="r">4</v>
    <v t="r">4</v>
    <v t="r">4</v>
    <v t="r">4</v>
    <v t="r">4</v>
    <v t="r">4</v>
    <v t="r">4</v>
    <v t="r">4</v>
    <v t="r">12</v>
    <v t="r">12</v>
    <v t="r">12</v>
    <v t="r">12</v>
    <v t="r">12</v>
    <v t="r">12</v>
    <v t="r">12</v>
    <v t="r">12</v>
    <v t="r">12</v>
    <v t="r">12</v>
    <v t="r">11</v>
    <v t="r">11</v>
    <v t="r">11</v>
    <v t="r">11</v>
    <v t="r">11</v>
    <v t="r">11</v>
    <v t="r">11</v>
    <v t="r">11</v>
    <v t="r">11</v>
    <v t="r">11</v>
    <v t="r">11</v>
    <v t="r">3</v>
    <v t="r">3</v>
    <v t="r">3</v>
    <v t="r">3</v>
    <v t="r">3</v>
    <v t="r">3</v>
    <v t="r">3</v>
    <v t="r">3</v>
    <v t="r">3</v>
    <v t="r">3</v>
    <v t="r">0</v>
    <v t="r">6</v>
    <v t="r">16</v>
    <v t="r">16</v>
    <v t="r">16</v>
    <v t="r">16</v>
    <v t="r">16</v>
    <v t="r">16</v>
    <v t="r">16</v>
    <v t="r">16</v>
    <v t="r">16</v>
    <v t="r">16</v>
    <v t="r">17</v>
    <v t="r">17</v>
    <v t="r">17</v>
    <v t="r">17</v>
    <v t="r">17</v>
    <v t="r">17</v>
    <v t="r">17</v>
    <v t="r">17</v>
    <v t="r">17</v>
    <v t="r">17</v>
    <v t="r">18</v>
    <v t="r">7</v>
    <v t="r">0</v>
    <v t="r">0</v>
    <v t="r">0</v>
    <v t="r">0</v>
    <v t="r">0</v>
    <v t="r">0</v>
    <v t="r">0</v>
    <v t="r">0</v>
    <v t="r">0</v>
    <v t="r">0</v>
    <v t="r">19</v>
    <v t="r">19</v>
    <v t="r">19</v>
    <v t="r">19</v>
    <v t="r">19</v>
    <v t="r">19</v>
    <v t="r">19</v>
    <v t="r">19</v>
    <v t="r">19</v>
    <v t="r">19</v>
    <v t="r">20</v>
    <v t="r">20</v>
    <v t="r">20</v>
    <v t="r">20</v>
    <v t="r">20</v>
    <v t="r">20</v>
    <v t="r">20</v>
    <v t="r">20</v>
    <v t="r">20</v>
    <v t="r">20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18</v>
    <v t="r">18</v>
    <v t="r">18</v>
    <v t="r">18</v>
    <v t="r">18</v>
    <v t="r">18</v>
    <v t="r">18</v>
    <v t="r">18</v>
    <v t="r">18</v>
    <v t="r">18</v>
    <v t="r">10</v>
    <v t="r">0</v>
    <v t="r">5</v>
    <v t="r">5</v>
    <v t="r">5</v>
    <v t="r">5</v>
    <v t="r">5</v>
    <v t="r">5</v>
    <v t="r">5</v>
    <v t="r">5</v>
    <v t="r">5</v>
    <v t="r">5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8</v>
    <v t="r">8</v>
    <v t="r">8</v>
    <v t="r">8</v>
    <v t="r">8</v>
    <v t="r">8</v>
    <v t="r">8</v>
    <v t="r">8</v>
    <v t="r">8</v>
    <v t="r">8</v>
    <v t="r">9</v>
    <v t="r">9</v>
    <v t="r">9</v>
    <v t="r">9</v>
    <v t="r">9</v>
    <v t="r">9</v>
    <v t="r">9</v>
    <v t="r">9</v>
    <v t="r">9</v>
    <v t="r">9</v>
    <v t="r">3</v>
    <v t="r">14</v>
    <v t="r">11</v>
    <v t="r">3</v>
    <v t="r">3</v>
    <v t="r">3</v>
    <v t="r">3</v>
    <v t="r">3</v>
    <v t="r">3</v>
    <v t="r">3</v>
    <v t="r">3</v>
    <v t="r">3</v>
    <v t="r">3</v>
    <v t="r">11</v>
    <v t="r">11</v>
    <v t="r">11</v>
    <v t="r">11</v>
    <v t="r">11</v>
    <v t="r">11</v>
    <v t="r">11</v>
    <v t="r">11</v>
    <v t="r">11</v>
    <v t="r">11</v>
    <v t="r">8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21</v>
    <v t="r">21</v>
    <v t="r">21</v>
    <v t="r">21</v>
    <v t="r">21</v>
    <v t="r">21</v>
    <v t="r">21</v>
    <v t="r">21</v>
    <v t="r">21</v>
    <v t="r">21</v>
    <v t="r">8</v>
    <v t="r">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17</v>
    <v t="r">17</v>
    <v t="r">17</v>
    <v t="r">17</v>
    <v t="r">17</v>
    <v t="r">17</v>
    <v t="r">17</v>
    <v t="r">17</v>
    <v t="r">17</v>
    <v t="r">17</v>
    <v t="r">20</v>
    <v t="r">20</v>
    <v t="r">20</v>
    <v t="r">20</v>
    <v t="r">20</v>
    <v t="r">20</v>
    <v t="r">20</v>
    <v t="r">20</v>
    <v t="r">20</v>
    <v t="r">20</v>
    <v t="r">14</v>
    <v t="r">14</v>
    <v t="r">14</v>
    <v t="r">14</v>
    <v t="r">14</v>
    <v t="r">14</v>
    <v t="r">14</v>
    <v t="r">14</v>
    <v t="r">14</v>
    <v t="r">14</v>
    <v t="r">0</v>
    <v t="r">22</v>
    <v t="r">22</v>
    <v t="r">22</v>
    <v t="r">22</v>
    <v t="r">22</v>
    <v t="r">22</v>
    <v t="r">22</v>
    <v t="r">22</v>
    <v t="r">22</v>
    <v t="r">22</v>
    <v t="r">8</v>
    <v t="r">8</v>
    <v t="r">8</v>
    <v t="r">8</v>
    <v t="r">8</v>
    <v t="r">8</v>
    <v t="r">8</v>
    <v t="r">8</v>
    <v t="r">8</v>
    <v t="r">8</v>
    <v t="r">23</v>
    <v t="r">23</v>
    <v t="r">23</v>
    <v t="r">23</v>
    <v t="r">23</v>
    <v t="r">23</v>
    <v t="r">23</v>
    <v t="r">23</v>
    <v t="r">23</v>
    <v t="r">23</v>
    <v t="r">8</v>
    <v t="r">8</v>
    <v t="r">8</v>
    <v t="r">8</v>
    <v t="r">8</v>
    <v t="r">8</v>
    <v t="r">8</v>
    <v t="r">8</v>
    <v t="r">8</v>
    <v t="r">8</v>
    <v t="r">11</v>
    <v t="r">11</v>
    <v t="r">11</v>
    <v t="r">11</v>
    <v t="r">11</v>
    <v t="r">11</v>
    <v t="r">11</v>
    <v t="r">11</v>
    <v t="r">11</v>
    <v t="r">11</v>
    <v t="r">8</v>
    <v t="r">8</v>
    <v t="r">8</v>
    <v t="r">8</v>
    <v t="r">8</v>
    <v t="r">8</v>
    <v t="r">8</v>
    <v t="r">8</v>
    <v t="r">8</v>
    <v t="r">8</v>
    <v t="r">0</v>
    <v t="r">18</v>
    <v t="r">10</v>
    <v t="r">0</v>
    <v t="r">5</v>
    <v t="r">5</v>
    <v t="r">5</v>
    <v t="r">5</v>
    <v t="r">5</v>
    <v t="r">5</v>
    <v t="r">5</v>
    <v t="r">5</v>
    <v t="r">5</v>
    <v t="r">5</v>
    <v t="r">9</v>
    <v t="r">9</v>
    <v t="r">9</v>
    <v t="r">9</v>
    <v t="r">9</v>
    <v t="r">9</v>
    <v t="r">9</v>
    <v t="r">9</v>
    <v t="r">9</v>
    <v t="r">9</v>
    <v t="r">3</v>
    <v t="r">14</v>
    <v t="r">17</v>
    <v t="r">9</v>
    <v t="r">9</v>
    <v t="r">9</v>
    <v t="r">9</v>
    <v t="r">9</v>
    <v t="r">9</v>
    <v t="r">9</v>
    <v t="r">9</v>
    <v t="r">9</v>
    <v t="r">9</v>
    <v t="r">0</v>
    <v t="r">3</v>
    <v t="r">0</v>
    <v t="r">0</v>
    <v t="r">0</v>
    <v t="r">0</v>
    <v t="r">0</v>
    <v t="r">0</v>
    <v t="r">0</v>
    <v t="r">0</v>
    <v t="r">0</v>
    <v t="r">0</v>
    <v t="r">18</v>
    <v t="r">8</v>
    <v t="r">11</v>
    <v t="r">11</v>
    <v t="r">11</v>
    <v t="r">11</v>
    <v t="r">11</v>
    <v t="r">11</v>
    <v t="r">11</v>
    <v t="r">11</v>
    <v t="r">11</v>
    <v t="r">11</v>
    <v t="r">18</v>
    <v t="r">18</v>
    <v t="r">18</v>
    <v t="r">18</v>
    <v t="r">18</v>
    <v t="r">18</v>
    <v t="r">18</v>
    <v t="r">18</v>
    <v t="r">18</v>
    <v t="r">18</v>
    <v t="r">14</v>
    <v t="r">7</v>
    <v t="r">7</v>
    <v t="r">7</v>
    <v t="r">7</v>
    <v t="r">7</v>
    <v t="r">7</v>
    <v t="r">7</v>
    <v t="r">7</v>
    <v t="r">7</v>
    <v t="r">7</v>
    <v t="r">9</v>
    <v t="r">9</v>
    <v t="r">9</v>
    <v t="r">9</v>
    <v t="r">9</v>
    <v t="r">9</v>
    <v t="r">9</v>
    <v t="r">9</v>
    <v t="r">9</v>
    <v t="r">9</v>
    <v t="r">23</v>
    <v t="r">23</v>
    <v t="r">23</v>
    <v t="r">23</v>
    <v t="r">23</v>
    <v t="r">23</v>
    <v t="r">23</v>
    <v t="r">23</v>
    <v t="r">23</v>
    <v t="r">23</v>
    <v t="r">17</v>
    <v t="r">17</v>
    <v t="r">17</v>
    <v t="r">17</v>
    <v t="r">17</v>
    <v t="r">17</v>
    <v t="r">17</v>
    <v t="r">17</v>
    <v t="r">17</v>
    <v t="r">17</v>
    <v t="r">9</v>
    <v t="r">9</v>
    <v t="r">9</v>
    <v t="r">9</v>
    <v t="r">9</v>
    <v t="r">9</v>
    <v t="r">9</v>
    <v t="r">9</v>
    <v t="r">9</v>
    <v t="r">9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20</v>
    <v t="r">20</v>
    <v t="r">20</v>
    <v t="r">20</v>
    <v t="r">20</v>
    <v t="r">20</v>
    <v t="r">20</v>
    <v t="r">20</v>
    <v t="r">20</v>
    <v t="r">20</v>
    <v t="r">17</v>
    <v t="r">17</v>
    <v t="r">17</v>
    <v t="r">17</v>
    <v t="r">17</v>
    <v t="r">17</v>
    <v t="r">17</v>
    <v t="r">17</v>
    <v t="r">17</v>
    <v t="r">17</v>
    <v t="r">0</v>
    <v t="r">0</v>
    <v t="r">0</v>
    <v t="r">0</v>
    <v t="r">0</v>
    <v t="r">0</v>
    <v t="r">0</v>
    <v t="r">0</v>
    <v t="r">0</v>
    <v t="r">0</v>
    <v t="r">0</v>
    <v t="r">20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2</v>
    <v t="r">11</v>
    <v t="r">11</v>
    <v t="r">11</v>
    <v t="r">11</v>
    <v t="r">11</v>
    <v t="r">11</v>
    <v t="r">11</v>
    <v t="r">11</v>
    <v t="r">11</v>
    <v t="r">11</v>
    <v t="r">0</v>
    <v t="r">0</v>
    <v t="r">12</v>
    <v t="r">12</v>
    <v t="r">12</v>
    <v t="r">12</v>
    <v t="r">12</v>
    <v t="r">12</v>
    <v t="r">12</v>
    <v t="r">12</v>
    <v t="r">12</v>
    <v t="r">12</v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26">
  <rv s="0">
    <fb>46111</fb>
    <v>0</v>
  </rv>
  <rv s="0">
    <fb>0</fb>
    <v>1</v>
  </rv>
  <rv s="0">
    <fb>46100</fb>
    <v>0</v>
  </rv>
  <rv s="0">
    <fb>46093</fb>
    <v>0</v>
  </rv>
  <rv s="0">
    <fb>46085</fb>
    <v>0</v>
  </rv>
  <rv s="0">
    <fb>46083</fb>
    <v>0</v>
  </rv>
  <rv s="0">
    <fb>46090</fb>
    <v>0</v>
  </rv>
  <rv s="0">
    <fb>46106</fb>
    <v>0</v>
  </rv>
  <rv s="0">
    <fb>46086</fb>
    <v>0</v>
  </rv>
  <rv s="0">
    <fb>46087</fb>
    <v>0</v>
  </rv>
  <rv s="0">
    <fb>46112</fb>
    <v>0</v>
  </rv>
  <rv s="0">
    <fb>46084</fb>
    <v>0</v>
  </rv>
  <rv s="0">
    <fb>46091</fb>
    <v>0</v>
  </rv>
  <rv s="0">
    <fb>46082</fb>
    <v>0</v>
  </rv>
  <rv s="0">
    <fb>46094</fb>
    <v>0</v>
  </rv>
  <rv s="0">
    <fb>46108</fb>
    <v>0</v>
  </rv>
  <rv s="0">
    <fb>46092</fb>
    <v>0</v>
  </rv>
  <rv s="0">
    <fb>46099</fb>
    <v>0</v>
  </rv>
  <rv s="0">
    <fb>46107</fb>
    <v>0</v>
  </rv>
  <rv s="0">
    <fb>46105</fb>
    <v>0</v>
  </rv>
  <rv s="0">
    <fb>46097</fb>
    <v>0</v>
  </rv>
  <rv s="0">
    <fb>46101</fb>
    <v>0</v>
  </rv>
  <rv s="0">
    <fb>46102</fb>
    <v>0</v>
  </rv>
  <rv s="0">
    <fb>46098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74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" displayName="rrhh_nuevo" ref="A1:Q93" tableType="queryTable" totalsRowShown="0">
  <autoFilter ref="A1:Q93" xr:uid="{990ABB8A-7D5A-4CA6-85F6-43AE689BFA4B}"/>
  <tableColumns count="17">
    <tableColumn id="182" xr3:uid="{55B6AF07-2285-4173-BE63-4DD139B6D804}" uniqueName="182" name="Fecha de Factura/Recibo" queryTableFieldId="182" dataDxfId="273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272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271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270"/>
    <tableColumn id="36" xr3:uid="{5D57E1F2-B1AD-4B5E-BD77-A7F6D965A8D0}" uniqueName="36" name="Concepto" queryTableFieldId="36" dataDxfId="269"/>
    <tableColumn id="1" xr3:uid="{C6189E1C-684E-44E1-8B22-3BCA1593ED2C}" uniqueName="1" name="# LEGAJO" queryTableFieldId="1"/>
    <tableColumn id="192" xr3:uid="{E68698CD-1CD2-4E40-9386-5DE0153A66B8}" uniqueName="192" name="CCO - SECTOR" queryTableFieldId="203" dataDxfId="268"/>
    <tableColumn id="191" xr3:uid="{FA588BFF-0C62-4149-AA59-1E1ACC3D8840}" uniqueName="191" name="Total con signo" queryTableFieldId="197" dataDxfId="267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266"/>
    <tableColumn id="38" xr3:uid="{726FE4B1-E680-4469-8B40-C42FA9D6DE66}" uniqueName="38" name="Tipo de Gasto 2" queryTableFieldId="38" dataDxfId="265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38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W241" tableType="queryTable" totalsRowShown="0">
  <sortState xmlns:xlrd2="http://schemas.microsoft.com/office/spreadsheetml/2017/richdata2" ref="A2:W241">
    <sortCondition ref="D1:D241"/>
  </sortState>
  <tableColumns count="23">
    <tableColumn id="1" xr3:uid="{D8E74308-D765-47BF-A5E9-E195FFB15F05}" uniqueName="1" name="Fecha de Factura/Recibo" queryTableFieldId="1" dataDxfId="230"/>
    <tableColumn id="2" xr3:uid="{8BB38D94-AAE9-41B0-9AB0-7845A7965BB7}" uniqueName="2" name="Nombre de la empresa a mostrar en la factura" queryTableFieldId="2" dataDxfId="229"/>
    <tableColumn id="3" xr3:uid="{2F3BDA05-98F0-4620-8019-8F38537B84AE}" uniqueName="3" name="Número" queryTableFieldId="3"/>
    <tableColumn id="4" xr3:uid="{0EECE510-474A-4F82-88A3-C188874DA520}" uniqueName="4" name="Total con signo" queryTableFieldId="4" dataDxfId="228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27"/>
    <tableColumn id="7" xr3:uid="{D9C98AED-AE31-43A6-AB93-D62A44F82794}" uniqueName="7" name="Líneas de factura/Precio unitario" queryTableFieldId="7" dataDxfId="226"/>
    <tableColumn id="8" xr3:uid="{957951D3-B6BD-438B-A733-2E690B4CC253}" uniqueName="8" name="Líneas de factura/Unidad de medida" queryTableFieldId="8" dataDxfId="225"/>
    <tableColumn id="9" xr3:uid="{E3F590A5-0FD8-4C9D-81FC-766C470DC764}" uniqueName="9" name="Líneas de factura/Producto" queryTableFieldId="9" dataDxfId="224"/>
    <tableColumn id="10" xr3:uid="{30E8ADFB-6942-4689-BB85-68E3D079B995}" uniqueName="10" name="Concepto" queryTableFieldId="10" dataDxfId="223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22"/>
    <tableColumn id="16" xr3:uid="{EE568064-F3CF-4B94-906D-D5749F2CAD02}" uniqueName="16" name="USD " queryTableFieldId="16"/>
    <tableColumn id="17" xr3:uid="{A9076FC6-5ABF-4CED-803B-68C01F751E59}" uniqueName="17" name="SECTOR" queryTableFieldId="17" dataDxfId="221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 dataDxfId="220" dataCellStyle="Currency"/>
    <tableColumn id="24" xr3:uid="{0F59842A-1C59-4195-A108-0354D68E52BE}" uniqueName="24" name="# LEGAJO" queryTableFieldId="53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1" totalsRowShown="0" dataDxfId="219">
  <autoFilter ref="A1:R241" xr:uid="{25A146E7-719C-4B53-B3F4-3BEB723F3AD0}"/>
  <sortState xmlns:xlrd2="http://schemas.microsoft.com/office/spreadsheetml/2017/richdata2" ref="A10:R99">
    <sortCondition ref="D1:D99"/>
  </sortState>
  <tableColumns count="18">
    <tableColumn id="4" xr3:uid="{49C8333C-26D1-47D8-B128-4B8D16A959AC}" name="Fecha de Factura/Recibo" dataDxfId="218"/>
    <tableColumn id="7" xr3:uid="{16C888B3-9B9E-4FDA-BB53-D45236B9217C}" name="Nombre de la empresa a mostrar en la factura" dataDxfId="217"/>
    <tableColumn id="8" xr3:uid="{DCD88A00-9216-4E85-B222-8BFFDEC8DD00}" name="Número" dataDxfId="216"/>
    <tableColumn id="10" xr3:uid="{2705C157-D8F1-44F9-AC97-ADD2957C3CAA}" name="Total con signo" dataDxfId="215" dataCellStyle="Currency"/>
    <tableColumn id="14" xr3:uid="{D2B8355E-DAEE-4706-84C2-5EBF17B7BF61}" name="Líneas de factura/Etiqueta" dataDxfId="214"/>
    <tableColumn id="15" xr3:uid="{38016329-8976-487A-8ED6-C12FCF053727}" name="Líneas de factura/Cantidad" dataDxfId="213"/>
    <tableColumn id="16" xr3:uid="{4447D12E-D393-4113-9677-9BD124B3A132}" name="Líneas de factura/Precio unitario" dataDxfId="212"/>
    <tableColumn id="17" xr3:uid="{C10C31CB-3599-4F12-8FDF-94CC9EF6AE75}" name="Líneas de factura/Unidad de medida" dataDxfId="211"/>
    <tableColumn id="20" xr3:uid="{7A0967CC-942E-4657-B3CE-26AD0DE89398}" name="Líneas de factura/Producto" dataDxfId="210"/>
    <tableColumn id="5" xr3:uid="{10B0908A-DEC2-48F6-B7E2-E34EEE234DB3}" name="Concepto" dataDxfId="209"/>
    <tableColumn id="6" xr3:uid="{E42EC6C6-863D-46B0-A072-8695D3BE85EB}" name="Tipo de Gasto 1" dataDxfId="208"/>
    <tableColumn id="9" xr3:uid="{693E9074-DB40-4259-8FE0-5ABE9736FFEF}" name="Tipo de Gasto 2" dataDxfId="207"/>
    <tableColumn id="3" xr3:uid="{A64B0E81-F89C-4009-B156-8A4F168D0C4E}" name="CCO EMPRESA" dataDxfId="206"/>
    <tableColumn id="1" xr3:uid="{67CBE9A8-272D-44F0-8E95-5CC92B50C834}" name="CCO - SECTOR" dataDxfId="205"/>
    <tableColumn id="2" xr3:uid="{7A341F8B-CC1B-4122-876D-410C9D22E6EF}" name="SECTOR_ODOO" dataDxfId="204"/>
    <tableColumn id="11" xr3:uid="{1386454C-14F4-468E-A73B-3BB19D5C7451}" name="# SECTORES" dataDxfId="203">
      <calculatedColumnFormula>_xlfn.XLOOKUP(bbdd3[[#This Row],[CCO - SECTOR]],'cco '!$A:$A,'cco '!F:F,"CCO NO DEFINIDO")</calculatedColumnFormula>
    </tableColumn>
    <tableColumn id="12" xr3:uid="{6ED06FEF-E7ED-4DA3-87E3-6B5DFF9CF7E2}" name="LISTA_SECTORES" dataDxfId="202">
      <calculatedColumnFormula>_xlfn.XLOOKUP(bbdd3[[#This Row],[CCO - SECTOR]],'cco '!$A:$A,'cco '!I:I,"CCO NO DEFINIDO")</calculatedColumnFormula>
    </tableColumn>
    <tableColumn id="13" xr3:uid="{84585138-1D38-43E9-BE53-212D7CDC9CA9}" name="prc_empresa" dataDxfId="201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00" tableBorderDxfId="199">
  <tableColumns count="21">
    <tableColumn id="1" xr3:uid="{12C10BAD-E927-4EF4-B7CF-056DC7A81A67}" name="Fecha de Factura/Recibo"/>
    <tableColumn id="2" xr3:uid="{0FF6889F-D087-4D53-909B-7C87EC6C74CC}" name="Nombre de la empresa a mostrar en la factura" dataDxfId="198"/>
    <tableColumn id="3" xr3:uid="{F0DCC495-8B42-4506-B3B5-5FA94C93F4CB}" name="Número"/>
    <tableColumn id="4" xr3:uid="{82574551-41DA-47E1-9A68-1A960DDAB7AA}" name="Total con signo" dataDxfId="197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196" dataCellStyle="Currency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500" totalsRowShown="0" headerRowDxfId="195" headerRowBorderDxfId="194" tableBorderDxfId="193">
  <autoFilter ref="A1:AE1500" xr:uid="{922237AC-D31A-44BA-A076-69AF14DC65CC}">
    <filterColumn colId="28">
      <filters>
        <filter val="INVERSION"/>
      </filters>
    </filterColumn>
  </autoFilter>
  <sortState xmlns:xlrd2="http://schemas.microsoft.com/office/spreadsheetml/2017/richdata2" ref="A2:AE1282">
    <sortCondition ref="V1:V1500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92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91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90">
      <calculatedColumnFormula>_xlfn.CONCAT(N2,V2)</calculatedColumnFormula>
    </tableColumn>
    <tableColumn id="24" xr3:uid="{42ECDDC5-3C72-4084-A970-D40F917A9539}" name="prc_cco" dataDxfId="189">
      <calculatedColumnFormula>_xlfn.XLOOKUP(W2,'cco '!C:C,'cco '!D:D,0)</calculatedColumnFormula>
    </tableColumn>
    <tableColumn id="25" xr3:uid="{8210F264-5207-4C27-9909-984F60C6D105}" name="monto_final2" dataDxfId="188">
      <calculatedColumnFormula>$X2*$S2*-1</calculatedColumnFormula>
    </tableColumn>
    <tableColumn id="26" xr3:uid="{25603C4F-3D23-4505-8FBE-B2A6BDCCDCC9}" name="id_sector" dataDxfId="187">
      <calculatedColumnFormula>_xlfn.XLOOKUP(V2,sectores_id!A:A,sectores_id!B:B)</calculatedColumnFormula>
    </tableColumn>
    <tableColumn id="27" xr3:uid="{7532193E-6023-4FB8-8157-9AC374F36BD3}" name="id_rubro_opex" dataDxfId="186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85">
      <calculatedColumnFormula>UPPER(_xlfn.XLOOKUP(Z2,sectores_id!B:B,sectores_id!A:A))</calculatedColumnFormula>
    </tableColumn>
    <tableColumn id="29" xr3:uid="{57048ADB-0D71-44F6-AB05-54C32B5398C5}" name="rubro_final" dataDxfId="184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183">
      <calculatedColumnFormula>SUMIFS(Y:Y,C:C,gastos_final[[#This Row],[Número]])</calculatedColumnFormula>
    </tableColumn>
    <tableColumn id="31" xr3:uid="{0C259888-F235-416A-9EE6-91F51AB88434}" name="dif" dataDxfId="182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999" tableType="queryTable" totalsRowShown="0">
  <autoFilter ref="A1:R999" xr:uid="{3C175674-0F44-4479-BE7D-19835934C198}">
    <filterColumn colId="10">
      <filters>
        <filter val="USD"/>
      </filters>
    </filterColumn>
  </autoFilter>
  <sortState xmlns:xlrd2="http://schemas.microsoft.com/office/spreadsheetml/2017/richdata2" ref="A2:R999">
    <sortCondition ref="D1:D999"/>
  </sortState>
  <tableColumns count="18">
    <tableColumn id="1" xr3:uid="{810AA10C-880D-41EC-9987-65BFD81C03CF}" uniqueName="1" name="FECHA CARGA" queryTableFieldId="1" dataDxfId="181"/>
    <tableColumn id="2" xr3:uid="{CFC4C1F6-BD4C-4241-807B-7D9F02A13E87}" uniqueName="2" name="CANAL" queryTableFieldId="2" dataDxfId="180"/>
    <tableColumn id="3" xr3:uid="{F8C49EDD-C0BA-41A8-9627-5B33978846D6}" uniqueName="3" name="AREA" queryTableFieldId="3" dataDxfId="179"/>
    <tableColumn id="4" xr3:uid="{B96E9FA7-1FE5-4A1C-B734-AE25156979FC}" uniqueName="4" name="SECTOR" queryTableFieldId="4" dataDxfId="178"/>
    <tableColumn id="5" xr3:uid="{2E66E31D-9DCB-43A6-9A71-8D5A6050CC81}" uniqueName="5" name="PRODUCTO" queryTableFieldId="5" dataDxfId="177"/>
    <tableColumn id="6" xr3:uid="{D19680D5-C241-4C47-90F6-C550EA110636}" uniqueName="6" name="CLIENTE" queryTableFieldId="6" dataDxfId="176"/>
    <tableColumn id="7" xr3:uid="{DB70DEAC-DEA6-432D-926F-8794D2273ED7}" uniqueName="7" name="DESCRIPCION" queryTableFieldId="7" dataDxfId="175"/>
    <tableColumn id="8" xr3:uid="{6E3CBF09-4AA3-4F5F-AF94-DFDFD54590B6}" uniqueName="8" name="UM" queryTableFieldId="8" dataDxfId="174"/>
    <tableColumn id="9" xr3:uid="{DA7BDC84-7D06-4A74-AB84-BE55E7B40E9C}" uniqueName="9" name="Q" queryTableFieldId="9" dataDxfId="173"/>
    <tableColumn id="10" xr3:uid="{3533CC03-FD1F-4578-8CEE-3B66BD70749E}" uniqueName="10" name="PRECIO" queryTableFieldId="10" dataDxfId="172"/>
    <tableColumn id="11" xr3:uid="{6629AF6F-F5FC-4439-9C8E-A53CB66D9166}" uniqueName="11" name="MONEDA" queryTableFieldId="11" dataDxfId="171"/>
    <tableColumn id="12" xr3:uid="{5C7FC866-CE67-4461-8E3E-C40D43129950}" uniqueName="12" name="SUBTOTAL" queryTableFieldId="12" dataDxfId="170"/>
    <tableColumn id="13" xr3:uid="{F0FADAEF-9208-40F1-93C6-67E079321BD3}" uniqueName="13" name="T.C" queryTableFieldId="13" dataDxfId="169"/>
    <tableColumn id="14" xr3:uid="{84FDC7C4-5E91-42B7-867D-D3E67C95EB19}" uniqueName="14" name="IVA" queryTableFieldId="14" dataDxfId="168"/>
    <tableColumn id="15" xr3:uid="{28A20BB3-36B8-44CC-830C-9477A43A6B77}" uniqueName="15" name="TOTAL" queryTableFieldId="15" dataDxfId="167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66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R1458" tableType="queryTable" totalsRowShown="0">
  <autoFilter ref="A1:R1458" xr:uid="{07668708-C1D8-4CE9-B2CB-9887974256C4}">
    <filterColumn colId="10">
      <filters>
        <filter val="INDIRECTO"/>
      </filters>
    </filterColumn>
  </autoFilter>
  <tableColumns count="18">
    <tableColumn id="4" xr3:uid="{002D4B41-ACBE-42BE-B7E2-FA68DC08D738}" uniqueName="4" name="FECHA" queryTableFieldId="42" dataDxfId="165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64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63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162"/>
    <tableColumn id="29" xr3:uid="{5FBB9A62-F437-4339-8560-27B8D82245A6}" uniqueName="29" name="CENTRO_DE_COSTOS" queryTableFieldId="38"/>
    <tableColumn id="1" xr3:uid="{99B86441-B69E-4AB3-9493-B7CA95047278}" uniqueName="1" name="monto_total_ampliado" queryTableFieldId="49"/>
    <tableColumn id="2" xr3:uid="{89BC7534-9861-4D3C-85E8-0616D6D18A04}" uniqueName="2" name="dif" queryTableFieldId="50"/>
    <tableColumn id="3" xr3:uid="{456E58FB-8259-49F2-9A14-1F755F8703BE}" uniqueName="3" name="SUBRUBRO" queryTableFieldId="41"/>
    <tableColumn id="8" xr3:uid="{7C0374F9-27EB-4134-A99A-D0AA841AA805}" uniqueName="8" name="SECTOR DIRECTO" queryTableFieldId="47" dataDxfId="161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E1501" tableType="queryTable" totalsRowShown="0">
  <autoFilter ref="A1:AE1501" xr:uid="{A4F260AD-2293-4BEC-95FF-AAF153F88B5F}"/>
  <tableColumns count="31">
    <tableColumn id="1" xr3:uid="{E2492C63-34CB-4080-A9CB-9D3D82B7DD51}" uniqueName="1" name="Fecha de Factura/Recibo" queryTableFieldId="1" dataDxfId="154"/>
    <tableColumn id="2" xr3:uid="{1575CCEA-6291-48B7-83BB-6D7A78C76CED}" uniqueName="2" name="Nombre de la empresa a mostrar en la factura" queryTableFieldId="2" dataDxfId="153"/>
    <tableColumn id="3" xr3:uid="{C9C320BF-0C2A-4EEF-BB94-0430943C5B71}" uniqueName="3" name="Número" queryTableFieldId="3" dataDxfId="152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51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50"/>
    <tableColumn id="9" xr3:uid="{75A5E569-3189-4915-A55A-89277C876340}" uniqueName="9" name="Líneas de factura/Producto" queryTableFieldId="9" dataDxfId="149"/>
    <tableColumn id="10" xr3:uid="{FACC8653-3CD9-4664-81CF-CF028D00FD5F}" uniqueName="10" name="Concepto" queryTableFieldId="10" dataDxfId="148"/>
    <tableColumn id="11" xr3:uid="{813BF231-C239-44C4-B88C-7F1777C63EF4}" uniqueName="11" name="Tipo de Gasto 1" queryTableFieldId="11" dataDxfId="147"/>
    <tableColumn id="12" xr3:uid="{B19DD703-0631-4502-8DCD-22B80013ADCE}" uniqueName="12" name="Tipo de Gasto 2" queryTableFieldId="12" dataDxfId="146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45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44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43"/>
    <tableColumn id="22" xr3:uid="{294FB813-4734-40B5-8DF1-03369990C2CA}" uniqueName="22" name="SECTORES" queryTableFieldId="22" dataDxfId="142"/>
    <tableColumn id="23" xr3:uid="{EEF1FF3E-C546-42D3-AE44-81BD105AF2EC}" uniqueName="23" name="DC_COMUN" queryTableFieldId="23" dataDxfId="141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40"/>
    <tableColumn id="29" xr3:uid="{9062F49C-B7FD-4E56-B22B-FB1C985F5DF5}" uniqueName="29" name="rubro_final" queryTableFieldId="29" dataDxfId="139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46" tableType="queryTable" totalsRowShown="0">
  <autoFilter ref="A1:P46" xr:uid="{D65637CD-D116-4847-87E7-7085768D580D}"/>
  <tableColumns count="16">
    <tableColumn id="1" xr3:uid="{89A43FB8-3491-4020-B6D9-2B5A1134042A}" uniqueName="1" name="FECHA CARGA" queryTableFieldId="1" dataDxfId="137"/>
    <tableColumn id="2" xr3:uid="{36810D76-0E16-4033-9809-DEE4476C289E}" uniqueName="2" name="CANAL" queryTableFieldId="2" dataDxfId="136"/>
    <tableColumn id="3" xr3:uid="{2FD2A87B-01FD-43E0-8DD6-51144B674E9C}" uniqueName="3" name="AREA" queryTableFieldId="3" dataDxfId="135"/>
    <tableColumn id="18" xr3:uid="{D8405338-99B6-4DD5-80FB-1CBD54A541C7}" uniqueName="18" name="SECTOR" queryTableFieldId="18" dataDxfId="134"/>
    <tableColumn id="5" xr3:uid="{5D0B08CE-69DF-462C-8141-DEED3CB6BEEB}" uniqueName="5" name="PRODUCTO" queryTableFieldId="5" dataDxfId="133"/>
    <tableColumn id="6" xr3:uid="{E121C7CD-2C49-4EE7-AA26-37B66AB9B5B2}" uniqueName="6" name="CLIENTE" queryTableFieldId="6" dataDxfId="132"/>
    <tableColumn id="7" xr3:uid="{3FAF83F5-B67A-4D8F-B47A-EC49B066F183}" uniqueName="7" name="DESCRIPCION" queryTableFieldId="7" dataDxfId="131"/>
    <tableColumn id="8" xr3:uid="{B0B182C2-F538-492A-A6FA-61AD8DFBB17E}" uniqueName="8" name="UM" queryTableFieldId="8" dataDxfId="130"/>
    <tableColumn id="9" xr3:uid="{D46F8A0D-E9A3-4734-854B-0B4E210E0932}" uniqueName="9" name="Q" queryTableFieldId="9" dataDxfId="129"/>
    <tableColumn id="10" xr3:uid="{7904F917-CC7F-470B-92B9-798CFA401B60}" uniqueName="10" name="PRECIO" queryTableFieldId="10" dataDxfId="128"/>
    <tableColumn id="11" xr3:uid="{B8F32A45-48CB-405D-AB7F-FE8899C5FCB8}" uniqueName="11" name="MONEDA" queryTableFieldId="11" dataDxfId="127"/>
    <tableColumn id="12" xr3:uid="{46EB61AE-2EFC-4780-A7F0-4EE1565673A6}" uniqueName="12" name="SUBTOTAL" queryTableFieldId="12" dataDxfId="126"/>
    <tableColumn id="13" xr3:uid="{86427230-3565-4A8F-ADBB-04255E939085}" uniqueName="13" name="T.C" queryTableFieldId="13" dataDxfId="125"/>
    <tableColumn id="14" xr3:uid="{A63C57D7-35A2-49C4-8D3D-ADA680622FFC}" uniqueName="14" name="IVA" queryTableFieldId="14" dataDxfId="124"/>
    <tableColumn id="15" xr3:uid="{08B8EB39-59C2-424F-9BFF-F3070B6FA18B}" uniqueName="15" name="TOTAL" queryTableFieldId="15" dataDxfId="123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122"/>
    <tableColumn id="2" xr3:uid="{9DD06112-5D7D-490F-99AC-28086790AB30}" uniqueName="2" name="CANAL" queryTableFieldId="2"/>
    <tableColumn id="3" xr3:uid="{3417A72E-5524-4B60-90E0-211834BA2E50}" uniqueName="3" name="AREA" queryTableFieldId="3" dataDxfId="121"/>
    <tableColumn id="4" xr3:uid="{3CDE358C-5117-4DC7-8526-8511A917D21D}" uniqueName="4" name="SECTOR" queryTableFieldId="4" dataDxfId="120"/>
    <tableColumn id="5" xr3:uid="{5DDE968D-38E9-4425-AFF7-52BD03307699}" uniqueName="5" name="PRODUCTO" queryTableFieldId="5" dataDxfId="119"/>
    <tableColumn id="6" xr3:uid="{BF0C8018-9761-4D91-A2EE-0CFD78577C37}" uniqueName="6" name="CLIENTE" queryTableFieldId="6" dataDxfId="118"/>
    <tableColumn id="7" xr3:uid="{A5A657E2-15A1-4AAB-8759-7D227904BC89}" uniqueName="7" name="DESCRIPCION" queryTableFieldId="7" dataDxfId="117"/>
    <tableColumn id="8" xr3:uid="{3615C5F0-7291-476F-8C80-21780C1F63B2}" uniqueName="8" name="UM" queryTableFieldId="8" dataDxfId="116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15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1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ableType="queryTable" totalsRowShown="0">
  <autoFilter ref="A1:S94" xr:uid="{0B6148BA-CBDC-4AD3-8999-449AA163F3CF}"/>
  <tableColumns count="19">
    <tableColumn id="1" xr3:uid="{442807AD-A60E-4512-AD6E-7CF8CAB7CC73}" uniqueName="1" name="Fecha de Factura/Recibo" queryTableFieldId="15" dataDxfId="113"/>
    <tableColumn id="2" xr3:uid="{4A5467B6-28B5-468A-A112-D81C56D08682}" uniqueName="2" name="Nombre de la empresa a mostrar en la factura" queryTableFieldId="2" dataDxfId="112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111"/>
    <tableColumn id="8" xr3:uid="{87BB7C8C-DEBB-450A-8413-D9481DA38225}" uniqueName="8" name="Líneas de factura/Unidad de medida" queryTableFieldId="8" dataDxfId="110"/>
    <tableColumn id="9" xr3:uid="{6686E4A0-846D-4279-8BBB-E10D244B1B52}" uniqueName="9" name="Líneas de factura/Producto" queryTableFieldId="9" dataDxfId="109"/>
    <tableColumn id="10" xr3:uid="{9BA5740F-56EC-44AE-9147-0859F34A0EC7}" uniqueName="10" name="Concepto" queryTableFieldId="10" dataDxfId="108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16" xr3:uid="{E58F2456-A387-46F7-9999-F284F4C17685}" uniqueName="16" name="monto_final" queryTableFieldId="32"/>
    <tableColumn id="18" xr3:uid="{6D06C476-DA6A-4EFD-A09F-A69A1D09C6F5}" uniqueName="18" name="diferencia" queryTableFieldId="33"/>
    <tableColumn id="19" xr3:uid="{8B238639-5E6F-4404-804A-0D2939A83DA0}" uniqueName="19" name="%" queryTableFieldId="34"/>
    <tableColumn id="4" xr3:uid="{686E8BAF-DA8E-4C19-B0DE-837BA6880B5A}" uniqueName="4" name="Total con signo" queryTableFieldId="4" dataDxfId="107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106"/>
    <tableColumn id="16" xr3:uid="{66AF8010-B09D-46E7-BBC2-563090FE9499}" uniqueName="16" name="SUBRUBRO" queryTableFieldId="17"/>
    <tableColumn id="3" xr3:uid="{D884CC1A-75D1-48CF-AAF8-2FF9C12EC807}" uniqueName="3" name="Número" queryTableFieldId="3" dataDxfId="105"/>
    <tableColumn id="4" xr3:uid="{B562E29B-6AF0-4BDF-9C65-A485CF35E87E}" uniqueName="4" name="Total con signo" queryTableFieldId="4" dataDxfId="104"/>
    <tableColumn id="5" xr3:uid="{AB3A52D6-EF74-4BBF-AAD6-11A223A4272C}" uniqueName="5" name="Líneas de factura/Etiqueta" queryTableFieldId="5" dataDxfId="103"/>
    <tableColumn id="6" xr3:uid="{087EFF6F-747C-44A7-A0E5-16CA4719D9B2}" uniqueName="6" name="Líneas de factura/Cantidad" queryTableFieldId="6" dataDxfId="102"/>
    <tableColumn id="7" xr3:uid="{1DE5A49E-A2B4-4F13-B508-A4FEFCC5DB1B}" uniqueName="7" name="Líneas de factura/Precio unitario" queryTableFieldId="7" dataDxfId="101"/>
    <tableColumn id="8" xr3:uid="{91C8E28D-1787-40F0-818B-1B15D7ED1BC5}" uniqueName="8" name="Líneas de factura/Unidad de medida" queryTableFieldId="8" dataDxfId="100"/>
    <tableColumn id="9" xr3:uid="{A797F50E-AE31-4F66-B1F9-325E1E9EBF05}" uniqueName="9" name="Líneas de factura/Producto" queryTableFieldId="9" dataDxfId="99"/>
    <tableColumn id="10" xr3:uid="{C38FB5F4-46A1-4B7E-A708-45EBBE8B2196}" uniqueName="10" name="Concepto" queryTableFieldId="10" dataDxfId="98"/>
    <tableColumn id="11" xr3:uid="{59CB8EDE-517D-4188-8341-8F7FF1A975E9}" uniqueName="11" name="Tipo de Gasto 1" queryTableFieldId="11" dataDxfId="97"/>
    <tableColumn id="12" xr3:uid="{01415A9B-2D48-4517-9A45-4B8CEDD76C28}" uniqueName="12" name="Tipo de Gasto 2" queryTableFieldId="12" dataDxfId="96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95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94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42" tableType="queryTable" totalsRowShown="0">
  <autoFilter ref="A1:Q142" xr:uid="{15CAFF75-D48C-4232-87C4-003364D10DF3}"/>
  <tableColumns count="17">
    <tableColumn id="1" xr3:uid="{B2CCD824-5D48-42D3-9673-BA422EEBBEB1}" uniqueName="1" name="Fecha de Factura/Recibo" queryTableFieldId="1" dataDxfId="93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92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91"/>
    <tableColumn id="2" xr3:uid="{EFFA4295-3D55-43B0-8878-EEF8756DFFB6}" uniqueName="2" name="SECTOR" queryTableFieldId="2" dataDxfId="90"/>
    <tableColumn id="3" xr3:uid="{1D0537CA-7A1D-4125-B7C1-169C75F72477}" uniqueName="3" name="DCOMUN" queryTableFieldId="3" dataDxfId="89"/>
    <tableColumn id="4" xr3:uid="{6D36880B-536D-41EB-9B11-3529592BD19F}" uniqueName="4" name="%" queryTableFieldId="4"/>
    <tableColumn id="5" xr3:uid="{FAAC55AC-D23D-4604-BBC2-96D1DDA23CA0}" uniqueName="5" name="IMPUTACION" queryTableFieldId="5" dataDxfId="88"/>
    <tableColumn id="6" xr3:uid="{F8D35F9E-674B-4DFF-B2AE-BE75A3C66304}" uniqueName="6" name="WORMS" queryTableFieldId="6"/>
    <tableColumn id="8" xr3:uid="{91F8CBB9-09F6-49EA-AFB1-B91F066F7570}" uniqueName="8" name="prc_worms" queryTableFieldId="8" dataDxfId="87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86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6" tableType="queryTable" totalsRowShown="0">
  <tableColumns count="10">
    <tableColumn id="1" xr3:uid="{A15C7C55-6B00-4D30-BAEF-9F025FA7DF79}" uniqueName="1" name="COD CCO" queryTableFieldId="1" dataDxfId="282"/>
    <tableColumn id="2" xr3:uid="{59269EE3-8B7E-434F-9E08-C7C901B32CAC}" uniqueName="2" name="SECTOR" queryTableFieldId="2" dataDxfId="281"/>
    <tableColumn id="3" xr3:uid="{36F979D2-9D8E-4262-B754-E9D0BA97EB43}" uniqueName="3" name="DCOMUN" queryTableFieldId="3" dataDxfId="280"/>
    <tableColumn id="4" xr3:uid="{CB0FA5CD-401F-452E-82A2-1167A19546BD}" uniqueName="4" name="%" queryTableFieldId="4"/>
    <tableColumn id="5" xr3:uid="{AED1D6FC-7873-426A-87F0-B1BCFB3EFFCC}" uniqueName="5" name="IMPUTACION" queryTableFieldId="5" dataDxfId="279"/>
    <tableColumn id="6" xr3:uid="{64E17ACD-24A5-4E40-91FC-36EB629A5D96}" uniqueName="6" name="#SECTORES" queryTableFieldId="6"/>
    <tableColumn id="7" xr3:uid="{6A614BAC-C423-4019-A707-2D23597E0410}" uniqueName="7" name="Tipo de Gasto 1" queryTableFieldId="7" dataDxfId="278"/>
    <tableColumn id="8" xr3:uid="{868E09D1-F415-4499-AB78-3387D342EA70}" uniqueName="8" name="Tipo de Gasto 2" queryTableFieldId="8" dataDxfId="277"/>
    <tableColumn id="9" xr3:uid="{C09244B9-371E-408C-8C59-BB94E13CC33D}" uniqueName="9" name="lista_sectores" queryTableFieldId="9" dataDxfId="276"/>
    <tableColumn id="11" xr3:uid="{FF163494-8395-40FA-9767-6E22DF5CFFB6}" uniqueName="11" name="última_actualización" queryTableFieldId="11" dataDxfId="27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312</v>
      </c>
      <c r="D29" s="116"/>
      <c r="E29" s="116"/>
      <c r="H29" s="117"/>
    </row>
    <row r="30" spans="3:8" x14ac:dyDescent="0.25">
      <c r="C30" s="118" t="s">
        <v>593</v>
      </c>
      <c r="D30" s="116" t="s">
        <v>594</v>
      </c>
      <c r="E30" s="116"/>
      <c r="H30" s="117"/>
    </row>
    <row r="31" spans="3:8" x14ac:dyDescent="0.25">
      <c r="C31" s="118" t="s">
        <v>595</v>
      </c>
      <c r="D31" s="116" t="s">
        <v>594</v>
      </c>
      <c r="E31" s="116"/>
      <c r="H31" s="117"/>
    </row>
    <row r="32" spans="3:8" x14ac:dyDescent="0.25">
      <c r="C32" s="118" t="s">
        <v>596</v>
      </c>
      <c r="D32" s="116" t="s">
        <v>594</v>
      </c>
      <c r="E32" s="116"/>
      <c r="H32" s="117"/>
    </row>
    <row r="33" spans="3:8" x14ac:dyDescent="0.25">
      <c r="C33" s="118" t="s">
        <v>597</v>
      </c>
      <c r="D33" s="116" t="s">
        <v>594</v>
      </c>
      <c r="E33" s="116"/>
      <c r="H33" s="117"/>
    </row>
    <row r="34" spans="3:8" x14ac:dyDescent="0.25">
      <c r="C34" s="118" t="s">
        <v>598</v>
      </c>
      <c r="D34" s="116" t="s">
        <v>594</v>
      </c>
      <c r="E34" s="116"/>
      <c r="H34" s="117"/>
    </row>
    <row r="35" spans="3:8" x14ac:dyDescent="0.25">
      <c r="C35" s="118" t="s">
        <v>599</v>
      </c>
      <c r="D35" s="116" t="s">
        <v>594</v>
      </c>
      <c r="E35" s="116"/>
      <c r="H35" s="117"/>
    </row>
    <row r="36" spans="3:8" x14ac:dyDescent="0.25">
      <c r="C36" s="118" t="s">
        <v>600</v>
      </c>
      <c r="D36" s="116" t="s">
        <v>594</v>
      </c>
      <c r="E36" s="116"/>
      <c r="H36" s="117"/>
    </row>
    <row r="37" spans="3:8" x14ac:dyDescent="0.25">
      <c r="C37" s="118" t="s">
        <v>601</v>
      </c>
      <c r="D37" s="116" t="s">
        <v>594</v>
      </c>
      <c r="E37" s="116"/>
      <c r="H37" s="117"/>
    </row>
    <row r="38" spans="3:8" x14ac:dyDescent="0.25">
      <c r="C38" s="118" t="s">
        <v>602</v>
      </c>
      <c r="D38" s="116" t="s">
        <v>594</v>
      </c>
      <c r="E38" s="116"/>
      <c r="H38" s="117"/>
    </row>
    <row r="39" spans="3:8" x14ac:dyDescent="0.25">
      <c r="C39" s="118" t="s">
        <v>603</v>
      </c>
      <c r="D39" s="116" t="s">
        <v>594</v>
      </c>
      <c r="E39" s="116"/>
      <c r="H39" s="117"/>
    </row>
    <row r="40" spans="3:8" x14ac:dyDescent="0.25">
      <c r="C40" s="118" t="s">
        <v>604</v>
      </c>
      <c r="D40" s="116" t="s">
        <v>594</v>
      </c>
      <c r="E40" s="116"/>
      <c r="H40" s="117"/>
    </row>
    <row r="41" spans="3:8" x14ac:dyDescent="0.25">
      <c r="C41" s="118" t="s">
        <v>605</v>
      </c>
      <c r="D41" s="116" t="s">
        <v>594</v>
      </c>
      <c r="E41" s="116"/>
      <c r="H41" s="117"/>
    </row>
    <row r="42" spans="3:8" x14ac:dyDescent="0.25">
      <c r="C42" s="118" t="s">
        <v>606</v>
      </c>
      <c r="D42" s="116" t="s">
        <v>594</v>
      </c>
      <c r="E42" s="116"/>
      <c r="H42" s="117"/>
    </row>
    <row r="43" spans="3:8" x14ac:dyDescent="0.25">
      <c r="C43" s="118" t="s">
        <v>607</v>
      </c>
      <c r="D43" s="116" t="s">
        <v>594</v>
      </c>
      <c r="E43" s="116"/>
      <c r="H43" s="117"/>
    </row>
    <row r="44" spans="3:8" x14ac:dyDescent="0.25">
      <c r="C44" s="118" t="s">
        <v>608</v>
      </c>
      <c r="D44" s="116" t="s">
        <v>594</v>
      </c>
      <c r="E44" s="116"/>
      <c r="H44" s="117"/>
    </row>
    <row r="45" spans="3:8" x14ac:dyDescent="0.25">
      <c r="C45" s="118" t="s">
        <v>609</v>
      </c>
      <c r="D45" s="116" t="s">
        <v>594</v>
      </c>
      <c r="E45" s="116"/>
      <c r="H45" s="117"/>
    </row>
    <row r="46" spans="3:8" x14ac:dyDescent="0.25">
      <c r="C46" s="118" t="s">
        <v>610</v>
      </c>
      <c r="D46" s="116" t="s">
        <v>594</v>
      </c>
      <c r="E46" s="116"/>
      <c r="H46" s="117"/>
    </row>
    <row r="47" spans="3:8" x14ac:dyDescent="0.25">
      <c r="C47" s="118" t="s">
        <v>611</v>
      </c>
      <c r="D47" s="116" t="s">
        <v>594</v>
      </c>
      <c r="E47" s="116"/>
      <c r="H47" s="119"/>
    </row>
    <row r="48" spans="3:8" x14ac:dyDescent="0.25">
      <c r="C48" s="120" t="s">
        <v>612</v>
      </c>
      <c r="D48" s="121" t="s">
        <v>594</v>
      </c>
      <c r="E48" s="121"/>
      <c r="F48" s="122"/>
      <c r="G48" s="122"/>
      <c r="H48" s="1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16"/>
    <col min="7" max="7" width="19.85546875" style="117" customWidth="1"/>
  </cols>
  <sheetData>
    <row r="1" spans="2:7" ht="15.75" thickBot="1" x14ac:dyDescent="0.3"/>
    <row r="2" spans="2:7" x14ac:dyDescent="0.25">
      <c r="B2" s="124" t="s">
        <v>613</v>
      </c>
      <c r="C2" s="124" t="s">
        <v>217</v>
      </c>
      <c r="D2" s="124" t="s">
        <v>218</v>
      </c>
      <c r="E2" s="124" t="s">
        <v>220</v>
      </c>
      <c r="F2" s="124" t="s">
        <v>614</v>
      </c>
      <c r="G2" s="125" t="s">
        <v>224</v>
      </c>
    </row>
    <row r="3" spans="2:7" s="116" customFormat="1" x14ac:dyDescent="0.25">
      <c r="B3" s="108" t="s">
        <v>18</v>
      </c>
      <c r="C3" s="126"/>
      <c r="D3" s="126"/>
      <c r="E3" s="126"/>
      <c r="F3" s="126"/>
      <c r="G3" s="127"/>
    </row>
    <row r="4" spans="2:7" x14ac:dyDescent="0.25">
      <c r="B4" s="118" t="s">
        <v>615</v>
      </c>
      <c r="C4" s="116" t="s">
        <v>616</v>
      </c>
      <c r="E4" s="116"/>
      <c r="F4" s="116"/>
      <c r="G4" s="127"/>
    </row>
    <row r="5" spans="2:7" x14ac:dyDescent="0.25">
      <c r="B5" s="118" t="s">
        <v>617</v>
      </c>
      <c r="C5" s="116" t="s">
        <v>618</v>
      </c>
      <c r="E5" s="116"/>
      <c r="F5" s="116"/>
      <c r="G5" s="127"/>
    </row>
    <row r="6" spans="2:7" x14ac:dyDescent="0.25">
      <c r="B6" s="118" t="s">
        <v>619</v>
      </c>
      <c r="C6" s="116" t="s">
        <v>616</v>
      </c>
      <c r="G6" s="128"/>
    </row>
    <row r="7" spans="2:7" x14ac:dyDescent="0.25">
      <c r="B7" s="118" t="s">
        <v>620</v>
      </c>
      <c r="C7" s="116" t="s">
        <v>616</v>
      </c>
      <c r="G7" s="128"/>
    </row>
    <row r="8" spans="2:7" x14ac:dyDescent="0.25">
      <c r="B8" s="118" t="s">
        <v>621</v>
      </c>
      <c r="C8" s="116" t="s">
        <v>145</v>
      </c>
      <c r="G8" s="128"/>
    </row>
    <row r="9" spans="2:7" x14ac:dyDescent="0.25">
      <c r="B9" s="118"/>
      <c r="G9" s="128"/>
    </row>
    <row r="10" spans="2:7" x14ac:dyDescent="0.25">
      <c r="B10" t="s">
        <v>622</v>
      </c>
      <c r="G10" s="128"/>
    </row>
    <row r="11" spans="2:7" x14ac:dyDescent="0.25">
      <c r="B11" s="118" t="s">
        <v>623</v>
      </c>
      <c r="C11" s="116" t="s">
        <v>594</v>
      </c>
      <c r="G11" s="128"/>
    </row>
    <row r="12" spans="2:7" x14ac:dyDescent="0.25">
      <c r="B12" s="118" t="s">
        <v>624</v>
      </c>
      <c r="C12" s="116" t="s">
        <v>594</v>
      </c>
      <c r="G12" s="128"/>
    </row>
    <row r="13" spans="2:7" x14ac:dyDescent="0.25">
      <c r="B13" s="118" t="s">
        <v>625</v>
      </c>
      <c r="C13" s="116" t="s">
        <v>594</v>
      </c>
      <c r="G13" s="128"/>
    </row>
    <row r="14" spans="2:7" x14ac:dyDescent="0.25">
      <c r="B14" s="118"/>
      <c r="G14" s="128"/>
    </row>
    <row r="15" spans="2:7" x14ac:dyDescent="0.25">
      <c r="B15" t="s">
        <v>626</v>
      </c>
      <c r="G15" s="128"/>
    </row>
    <row r="16" spans="2:7" x14ac:dyDescent="0.25">
      <c r="B16" s="118" t="s">
        <v>627</v>
      </c>
      <c r="C16" s="116" t="s">
        <v>594</v>
      </c>
      <c r="G16" s="128"/>
    </row>
    <row r="17" spans="2:7" x14ac:dyDescent="0.25">
      <c r="B17" s="118" t="s">
        <v>628</v>
      </c>
      <c r="C17" s="116" t="s">
        <v>594</v>
      </c>
      <c r="G17" s="128"/>
    </row>
    <row r="18" spans="2:7" x14ac:dyDescent="0.25">
      <c r="G18" s="128"/>
    </row>
    <row r="19" spans="2:7" x14ac:dyDescent="0.25">
      <c r="B19" t="s">
        <v>629</v>
      </c>
      <c r="G19" s="128"/>
    </row>
    <row r="20" spans="2:7" x14ac:dyDescent="0.25">
      <c r="B20" s="118" t="s">
        <v>630</v>
      </c>
      <c r="C20" s="116" t="s">
        <v>594</v>
      </c>
      <c r="G20" s="128"/>
    </row>
    <row r="21" spans="2:7" x14ac:dyDescent="0.25">
      <c r="B21" s="118" t="s">
        <v>631</v>
      </c>
      <c r="C21" s="116" t="s">
        <v>594</v>
      </c>
      <c r="G21" s="128"/>
    </row>
    <row r="22" spans="2:7" x14ac:dyDescent="0.25">
      <c r="G22" s="128"/>
    </row>
    <row r="23" spans="2:7" x14ac:dyDescent="0.25">
      <c r="B23" t="s">
        <v>13</v>
      </c>
      <c r="G23" s="128"/>
    </row>
    <row r="24" spans="2:7" x14ac:dyDescent="0.25">
      <c r="B24" s="118" t="s">
        <v>632</v>
      </c>
      <c r="C24" s="116" t="s">
        <v>135</v>
      </c>
      <c r="G24" s="128"/>
    </row>
    <row r="25" spans="2:7" x14ac:dyDescent="0.25">
      <c r="B25" s="118" t="s">
        <v>633</v>
      </c>
      <c r="C25" s="116" t="s">
        <v>135</v>
      </c>
      <c r="G25" s="128"/>
    </row>
    <row r="26" spans="2:7" x14ac:dyDescent="0.25">
      <c r="B26" s="118" t="s">
        <v>634</v>
      </c>
      <c r="C26" s="116" t="s">
        <v>135</v>
      </c>
      <c r="G26" s="128"/>
    </row>
    <row r="27" spans="2:7" x14ac:dyDescent="0.25">
      <c r="G27" s="128"/>
    </row>
    <row r="28" spans="2:7" x14ac:dyDescent="0.25">
      <c r="B28" t="s">
        <v>477</v>
      </c>
      <c r="G28" s="128"/>
    </row>
    <row r="29" spans="2:7" x14ac:dyDescent="0.25">
      <c r="B29" s="118" t="s">
        <v>476</v>
      </c>
      <c r="C29" s="116" t="s">
        <v>135</v>
      </c>
      <c r="G29" s="128"/>
    </row>
    <row r="30" spans="2:7" x14ac:dyDescent="0.25">
      <c r="B30" s="118" t="s">
        <v>474</v>
      </c>
      <c r="C30" s="116" t="s">
        <v>135</v>
      </c>
      <c r="G30" s="128"/>
    </row>
    <row r="31" spans="2:7" x14ac:dyDescent="0.25">
      <c r="B31" s="118" t="s">
        <v>536</v>
      </c>
      <c r="C31" s="116" t="s">
        <v>135</v>
      </c>
      <c r="G31" s="128"/>
    </row>
    <row r="32" spans="2:7" x14ac:dyDescent="0.25">
      <c r="B32" s="118" t="s">
        <v>635</v>
      </c>
      <c r="C32" s="116" t="s">
        <v>135</v>
      </c>
      <c r="G32" s="128"/>
    </row>
    <row r="33" spans="2:7" x14ac:dyDescent="0.25">
      <c r="B33" s="118" t="s">
        <v>472</v>
      </c>
      <c r="C33" s="116" t="s">
        <v>135</v>
      </c>
      <c r="G33" s="128"/>
    </row>
    <row r="34" spans="2:7" x14ac:dyDescent="0.25">
      <c r="B34" s="118" t="s">
        <v>636</v>
      </c>
      <c r="C34" s="116" t="s">
        <v>135</v>
      </c>
      <c r="G34" s="128"/>
    </row>
    <row r="35" spans="2:7" x14ac:dyDescent="0.25">
      <c r="B35" s="118" t="s">
        <v>637</v>
      </c>
      <c r="C35" s="116" t="s">
        <v>135</v>
      </c>
      <c r="G35" s="128"/>
    </row>
    <row r="36" spans="2:7" x14ac:dyDescent="0.25">
      <c r="B36" s="118" t="s">
        <v>285</v>
      </c>
      <c r="C36" s="116" t="s">
        <v>135</v>
      </c>
      <c r="G36" s="128"/>
    </row>
    <row r="37" spans="2:7" x14ac:dyDescent="0.25">
      <c r="B37" s="118" t="s">
        <v>288</v>
      </c>
      <c r="C37" s="116" t="s">
        <v>135</v>
      </c>
      <c r="G37" s="128"/>
    </row>
    <row r="38" spans="2:7" x14ac:dyDescent="0.25">
      <c r="B38" s="118" t="s">
        <v>290</v>
      </c>
      <c r="C38" s="116" t="s">
        <v>135</v>
      </c>
      <c r="G38" s="128"/>
    </row>
    <row r="39" spans="2:7" x14ac:dyDescent="0.25">
      <c r="G39" s="128"/>
    </row>
    <row r="40" spans="2:7" x14ac:dyDescent="0.25">
      <c r="B40" t="s">
        <v>42</v>
      </c>
      <c r="G40" s="128"/>
    </row>
    <row r="41" spans="2:7" x14ac:dyDescent="0.25">
      <c r="B41" s="118" t="s">
        <v>638</v>
      </c>
      <c r="C41" s="116" t="s">
        <v>594</v>
      </c>
      <c r="G41" s="128"/>
    </row>
    <row r="42" spans="2:7" x14ac:dyDescent="0.25">
      <c r="B42" s="118"/>
      <c r="G42" s="128"/>
    </row>
    <row r="43" spans="2:7" x14ac:dyDescent="0.25">
      <c r="B43" s="118"/>
      <c r="G43" s="128"/>
    </row>
    <row r="44" spans="2:7" x14ac:dyDescent="0.25">
      <c r="B44" t="s">
        <v>639</v>
      </c>
      <c r="G44" s="128"/>
    </row>
    <row r="45" spans="2:7" x14ac:dyDescent="0.25">
      <c r="B45" s="118" t="s">
        <v>640</v>
      </c>
      <c r="C45" s="116" t="s">
        <v>594</v>
      </c>
      <c r="G45" s="128"/>
    </row>
    <row r="46" spans="2:7" x14ac:dyDescent="0.25">
      <c r="B46" s="118" t="s">
        <v>641</v>
      </c>
      <c r="C46" s="116" t="s">
        <v>594</v>
      </c>
      <c r="G46" s="128"/>
    </row>
    <row r="47" spans="2:7" x14ac:dyDescent="0.25">
      <c r="B47" s="118" t="s">
        <v>642</v>
      </c>
      <c r="C47" s="116" t="s">
        <v>594</v>
      </c>
      <c r="G47" s="128"/>
    </row>
    <row r="48" spans="2:7" x14ac:dyDescent="0.25">
      <c r="G48" s="128"/>
    </row>
    <row r="49" spans="2:7" x14ac:dyDescent="0.25">
      <c r="B49" t="s">
        <v>12</v>
      </c>
      <c r="G49" s="128"/>
    </row>
    <row r="50" spans="2:7" x14ac:dyDescent="0.25">
      <c r="B50" s="118" t="s">
        <v>643</v>
      </c>
      <c r="C50" s="116" t="s">
        <v>594</v>
      </c>
      <c r="D50" s="116">
        <v>51</v>
      </c>
      <c r="G50" s="128"/>
    </row>
    <row r="51" spans="2:7" x14ac:dyDescent="0.25">
      <c r="B51" s="118"/>
      <c r="G51" s="128"/>
    </row>
    <row r="52" spans="2:7" x14ac:dyDescent="0.25">
      <c r="B52" t="s">
        <v>15</v>
      </c>
      <c r="G52" s="128"/>
    </row>
    <row r="53" spans="2:7" x14ac:dyDescent="0.25">
      <c r="B53" s="118" t="s">
        <v>643</v>
      </c>
      <c r="C53" s="116" t="s">
        <v>594</v>
      </c>
      <c r="D53" s="116">
        <v>51</v>
      </c>
      <c r="G53" s="128"/>
    </row>
    <row r="54" spans="2:7" x14ac:dyDescent="0.25">
      <c r="B54" s="118"/>
      <c r="G54" s="128"/>
    </row>
    <row r="55" spans="2:7" x14ac:dyDescent="0.25">
      <c r="B55" t="s">
        <v>19</v>
      </c>
      <c r="G55" s="128"/>
    </row>
    <row r="56" spans="2:7" x14ac:dyDescent="0.25">
      <c r="B56" s="118" t="s">
        <v>644</v>
      </c>
      <c r="C56" s="116" t="s">
        <v>135</v>
      </c>
      <c r="G56" s="128"/>
    </row>
    <row r="57" spans="2:7" x14ac:dyDescent="0.25">
      <c r="B57" s="118" t="s">
        <v>645</v>
      </c>
      <c r="C57" s="116" t="s">
        <v>135</v>
      </c>
      <c r="G57" s="128"/>
    </row>
    <row r="58" spans="2:7" x14ac:dyDescent="0.25">
      <c r="B58" s="118" t="s">
        <v>646</v>
      </c>
      <c r="C58" s="116" t="s">
        <v>135</v>
      </c>
      <c r="G58" s="128"/>
    </row>
    <row r="59" spans="2:7" x14ac:dyDescent="0.25">
      <c r="B59" s="118"/>
      <c r="G59" s="128"/>
    </row>
    <row r="60" spans="2:7" x14ac:dyDescent="0.25">
      <c r="B60" t="s">
        <v>21</v>
      </c>
      <c r="G60" s="128"/>
    </row>
    <row r="61" spans="2:7" x14ac:dyDescent="0.25">
      <c r="B61" s="118" t="s">
        <v>647</v>
      </c>
      <c r="C61" s="116" t="s">
        <v>594</v>
      </c>
      <c r="G61" s="128"/>
    </row>
    <row r="62" spans="2:7" x14ac:dyDescent="0.25">
      <c r="B62" s="118"/>
      <c r="G62" s="128"/>
    </row>
    <row r="63" spans="2:7" x14ac:dyDescent="0.25">
      <c r="B63" t="s">
        <v>28</v>
      </c>
      <c r="G63" s="128"/>
    </row>
    <row r="64" spans="2:7" x14ac:dyDescent="0.25">
      <c r="B64" s="118" t="s">
        <v>648</v>
      </c>
      <c r="C64" s="116" t="s">
        <v>594</v>
      </c>
      <c r="G64" s="128"/>
    </row>
    <row r="65" spans="2:7" x14ac:dyDescent="0.25">
      <c r="B65" s="120" t="s">
        <v>649</v>
      </c>
      <c r="C65" s="121" t="s">
        <v>594</v>
      </c>
      <c r="D65" s="121"/>
      <c r="E65" s="122"/>
      <c r="F65" s="122"/>
      <c r="G65" s="129"/>
    </row>
    <row r="66" spans="2:7" x14ac:dyDescent="0.25">
      <c r="G66" s="130">
        <f>SUM(G3:G65)</f>
        <v>0</v>
      </c>
    </row>
    <row r="67" spans="2:7" x14ac:dyDescent="0.25">
      <c r="G67" s="128"/>
    </row>
    <row r="68" spans="2:7" x14ac:dyDescent="0.25">
      <c r="B68" t="s">
        <v>650</v>
      </c>
      <c r="G68" s="128"/>
    </row>
    <row r="69" spans="2:7" x14ac:dyDescent="0.25">
      <c r="B69" s="118" t="s">
        <v>651</v>
      </c>
      <c r="C69" s="116" t="s">
        <v>135</v>
      </c>
      <c r="G69" s="128"/>
    </row>
    <row r="70" spans="2:7" x14ac:dyDescent="0.25">
      <c r="B70" s="120" t="s">
        <v>652</v>
      </c>
      <c r="C70" s="121" t="s">
        <v>135</v>
      </c>
      <c r="D70" s="121"/>
      <c r="E70" s="122"/>
      <c r="F70" s="122"/>
      <c r="G70" s="129"/>
    </row>
    <row r="71" spans="2:7" x14ac:dyDescent="0.25">
      <c r="G71" s="130">
        <f>SUM(G69:G70)</f>
        <v>0</v>
      </c>
    </row>
    <row r="72" spans="2:7" x14ac:dyDescent="0.25">
      <c r="G72" s="128"/>
    </row>
    <row r="73" spans="2:7" x14ac:dyDescent="0.25">
      <c r="B73" s="188" t="s">
        <v>653</v>
      </c>
      <c r="C73" s="188"/>
      <c r="D73" s="188"/>
      <c r="E73" s="188"/>
      <c r="F73" s="188"/>
      <c r="G73" s="130">
        <f>G71-G66</f>
        <v>0</v>
      </c>
    </row>
    <row r="74" spans="2:7" x14ac:dyDescent="0.25">
      <c r="G74" s="128"/>
    </row>
    <row r="75" spans="2:7" x14ac:dyDescent="0.25">
      <c r="B75" t="s">
        <v>654</v>
      </c>
      <c r="G75" s="128"/>
    </row>
    <row r="76" spans="2:7" x14ac:dyDescent="0.25">
      <c r="B76" s="118" t="s">
        <v>164</v>
      </c>
      <c r="G76" s="128"/>
    </row>
    <row r="77" spans="2:7" x14ac:dyDescent="0.25">
      <c r="B77" s="118" t="s">
        <v>168</v>
      </c>
      <c r="G77" s="128"/>
    </row>
    <row r="78" spans="2:7" x14ac:dyDescent="0.25">
      <c r="B78" s="118" t="s">
        <v>166</v>
      </c>
      <c r="G78" s="128"/>
    </row>
    <row r="79" spans="2:7" x14ac:dyDescent="0.25">
      <c r="B79" s="118" t="s">
        <v>655</v>
      </c>
      <c r="G79" s="128"/>
    </row>
    <row r="80" spans="2:7" x14ac:dyDescent="0.25">
      <c r="B80" s="118" t="s">
        <v>656</v>
      </c>
      <c r="G80" s="128"/>
    </row>
    <row r="81" spans="1:7" x14ac:dyDescent="0.25">
      <c r="B81" s="118" t="s">
        <v>657</v>
      </c>
      <c r="G81" s="128"/>
    </row>
    <row r="82" spans="1:7" x14ac:dyDescent="0.25">
      <c r="B82" s="120" t="s">
        <v>658</v>
      </c>
      <c r="C82" s="121"/>
      <c r="D82" s="121"/>
      <c r="E82" s="122"/>
      <c r="F82" s="122"/>
      <c r="G82" s="129"/>
    </row>
    <row r="83" spans="1:7" x14ac:dyDescent="0.25">
      <c r="G83" s="130">
        <f>SUM(G76:G82)</f>
        <v>0</v>
      </c>
    </row>
    <row r="84" spans="1:7" x14ac:dyDescent="0.25">
      <c r="G84" s="128"/>
    </row>
    <row r="85" spans="1:7" x14ac:dyDescent="0.25">
      <c r="A85" s="116" t="s">
        <v>659</v>
      </c>
      <c r="B85" s="188" t="s">
        <v>660</v>
      </c>
      <c r="C85" s="188"/>
      <c r="D85" s="188"/>
      <c r="E85" s="188"/>
      <c r="F85" s="188"/>
      <c r="G85" s="130">
        <f>G73-G83</f>
        <v>0</v>
      </c>
    </row>
    <row r="86" spans="1:7" x14ac:dyDescent="0.25">
      <c r="G86" s="128"/>
    </row>
    <row r="87" spans="1:7" x14ac:dyDescent="0.25">
      <c r="B87" t="s">
        <v>157</v>
      </c>
      <c r="G87" s="128"/>
    </row>
    <row r="88" spans="1:7" x14ac:dyDescent="0.25">
      <c r="B88" s="118" t="s">
        <v>661</v>
      </c>
      <c r="C88" s="116" t="s">
        <v>594</v>
      </c>
      <c r="G88" s="128"/>
    </row>
    <row r="89" spans="1:7" x14ac:dyDescent="0.25">
      <c r="B89" s="118" t="s">
        <v>661</v>
      </c>
      <c r="C89" s="116" t="s">
        <v>594</v>
      </c>
      <c r="G89" s="128"/>
    </row>
    <row r="90" spans="1:7" x14ac:dyDescent="0.25">
      <c r="B90" s="120" t="s">
        <v>661</v>
      </c>
      <c r="C90" s="121" t="s">
        <v>594</v>
      </c>
      <c r="D90" s="121"/>
      <c r="E90" s="122"/>
      <c r="F90" s="122"/>
      <c r="G90" s="129"/>
    </row>
    <row r="91" spans="1:7" x14ac:dyDescent="0.25">
      <c r="G91" s="130">
        <f>SUM(G88:G90)</f>
        <v>0</v>
      </c>
    </row>
    <row r="92" spans="1:7" ht="15.75" thickBot="1" x14ac:dyDescent="0.3">
      <c r="G92" s="130"/>
    </row>
    <row r="93" spans="1:7" ht="15.75" thickBot="1" x14ac:dyDescent="0.3">
      <c r="B93" s="189" t="s">
        <v>662</v>
      </c>
      <c r="C93" s="190"/>
      <c r="D93" s="190"/>
      <c r="E93" s="190"/>
      <c r="F93" s="190"/>
      <c r="G93" s="131">
        <f>G85-G91</f>
        <v>0</v>
      </c>
    </row>
    <row r="94" spans="1:7" x14ac:dyDescent="0.25">
      <c r="G94" s="132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Q93"/>
  <sheetViews>
    <sheetView workbookViewId="0">
      <selection sqref="A1:AP121"/>
    </sheetView>
  </sheetViews>
  <sheetFormatPr defaultRowHeight="15" x14ac:dyDescent="0.25"/>
  <cols>
    <col min="1" max="1" width="25.28515625" bestFit="1" customWidth="1"/>
    <col min="2" max="2" width="44.5703125" bestFit="1" customWidth="1"/>
    <col min="3" max="3" width="40.85546875" bestFit="1" customWidth="1"/>
    <col min="4" max="4" width="12" bestFit="1" customWidth="1"/>
    <col min="5" max="5" width="58.42578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0" width="11.42578125" bestFit="1" customWidth="1"/>
    <col min="11" max="11" width="15.42578125" bestFit="1" customWidth="1"/>
    <col min="12" max="12" width="16.5703125" bestFit="1" customWidth="1"/>
    <col min="13" max="13" width="7.140625" bestFit="1" customWidth="1"/>
    <col min="14" max="14" width="12" bestFit="1" customWidth="1"/>
    <col min="15" max="16" width="17" bestFit="1" customWidth="1"/>
    <col min="17" max="17" width="27.28515625" bestFit="1" customWidth="1"/>
    <col min="18" max="18" width="16.28515625" bestFit="1" customWidth="1"/>
    <col min="19" max="19" width="12.42578125" bestFit="1" customWidth="1"/>
    <col min="20" max="20" width="12.28515625" bestFit="1" customWidth="1"/>
    <col min="21" max="21" width="12.7109375" bestFit="1" customWidth="1"/>
    <col min="22" max="22" width="12.5703125" bestFit="1" customWidth="1"/>
    <col min="23" max="23" width="12" bestFit="1" customWidth="1"/>
    <col min="24" max="24" width="18.28515625" bestFit="1" customWidth="1"/>
    <col min="25" max="25" width="6.140625" bestFit="1" customWidth="1"/>
    <col min="26" max="26" width="12.7109375" bestFit="1" customWidth="1"/>
    <col min="27" max="27" width="16.42578125" bestFit="1" customWidth="1"/>
    <col min="28" max="28" width="15.85546875" bestFit="1" customWidth="1"/>
    <col min="29" max="29" width="15.7109375" bestFit="1" customWidth="1"/>
    <col min="30" max="30" width="10.7109375" bestFit="1" customWidth="1"/>
    <col min="31" max="31" width="17.85546875" bestFit="1" customWidth="1"/>
    <col min="32" max="32" width="13.85546875" bestFit="1" customWidth="1"/>
    <col min="33" max="33" width="16.5703125" bestFit="1" customWidth="1"/>
    <col min="34" max="34" width="25.42578125" bestFit="1" customWidth="1"/>
    <col min="35" max="35" width="24.85546875" bestFit="1" customWidth="1"/>
    <col min="36" max="36" width="12" bestFit="1" customWidth="1"/>
    <col min="37" max="37" width="13.42578125" bestFit="1" customWidth="1"/>
    <col min="38" max="38" width="12" bestFit="1" customWidth="1"/>
    <col min="39" max="39" width="8.7109375" bestFit="1" customWidth="1"/>
    <col min="40" max="40" width="13.42578125" bestFit="1" customWidth="1"/>
    <col min="41" max="41" width="12.5703125" bestFit="1" customWidth="1"/>
    <col min="42" max="42" width="13.5703125" bestFit="1" customWidth="1"/>
    <col min="43" max="43" width="26.42578125" customWidth="1"/>
    <col min="44" max="44" width="11.28515625" bestFit="1" customWidth="1"/>
    <col min="45" max="46" width="16.28515625" bestFit="1" customWidth="1"/>
    <col min="47" max="47" width="9.7109375" bestFit="1" customWidth="1"/>
    <col min="48" max="48" width="11.28515625" bestFit="1" customWidth="1"/>
    <col min="49" max="50" width="16.28515625" bestFit="1" customWidth="1"/>
    <col min="51" max="111" width="11.7109375" bestFit="1" customWidth="1"/>
    <col min="112" max="193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1090</v>
      </c>
      <c r="K1" t="s">
        <v>37</v>
      </c>
      <c r="L1" t="s">
        <v>3</v>
      </c>
      <c r="M1" t="s">
        <v>1091</v>
      </c>
      <c r="N1" t="s">
        <v>1092</v>
      </c>
      <c r="O1" t="s">
        <v>24</v>
      </c>
      <c r="P1" t="s">
        <v>25</v>
      </c>
      <c r="Q1" t="s">
        <v>5</v>
      </c>
    </row>
    <row r="2" spans="1:17" x14ac:dyDescent="0.25">
      <c r="A2" s="2">
        <v>46112</v>
      </c>
      <c r="B2" t="s">
        <v>1191</v>
      </c>
      <c r="C2" t="s">
        <v>486</v>
      </c>
      <c r="D2">
        <v>6630.4348</v>
      </c>
      <c r="E2" t="s">
        <v>164</v>
      </c>
      <c r="F2">
        <v>6630.4348</v>
      </c>
      <c r="G2" t="s">
        <v>1192</v>
      </c>
      <c r="H2" t="s">
        <v>9</v>
      </c>
      <c r="I2" t="s">
        <v>137</v>
      </c>
      <c r="J2">
        <v>1005</v>
      </c>
      <c r="K2" t="s">
        <v>32</v>
      </c>
      <c r="L2" t="s">
        <v>1319</v>
      </c>
      <c r="M2">
        <v>1005</v>
      </c>
      <c r="N2">
        <v>20437193941</v>
      </c>
      <c r="O2" t="s">
        <v>512</v>
      </c>
      <c r="P2" t="s">
        <v>138</v>
      </c>
      <c r="Q2">
        <v>1</v>
      </c>
    </row>
    <row r="3" spans="1:17" x14ac:dyDescent="0.25">
      <c r="A3" s="2">
        <v>46112</v>
      </c>
      <c r="B3" t="s">
        <v>1191</v>
      </c>
      <c r="C3" t="s">
        <v>1172</v>
      </c>
      <c r="D3">
        <v>813389.75950000004</v>
      </c>
      <c r="E3" t="s">
        <v>173</v>
      </c>
      <c r="F3">
        <v>813389.75950000004</v>
      </c>
      <c r="G3" t="s">
        <v>1192</v>
      </c>
      <c r="H3" t="s">
        <v>9</v>
      </c>
      <c r="I3" t="s">
        <v>137</v>
      </c>
      <c r="J3">
        <v>158</v>
      </c>
      <c r="K3" t="s">
        <v>353</v>
      </c>
      <c r="L3" t="s">
        <v>1320</v>
      </c>
      <c r="M3">
        <v>158</v>
      </c>
      <c r="N3">
        <v>20418603039</v>
      </c>
      <c r="O3" t="s">
        <v>512</v>
      </c>
      <c r="P3" t="s">
        <v>138</v>
      </c>
      <c r="Q3">
        <v>1</v>
      </c>
    </row>
    <row r="4" spans="1:17" x14ac:dyDescent="0.25">
      <c r="A4" s="2">
        <v>46112</v>
      </c>
      <c r="B4" t="s">
        <v>1191</v>
      </c>
      <c r="C4" t="s">
        <v>1169</v>
      </c>
      <c r="D4">
        <v>1022000.9986</v>
      </c>
      <c r="E4" t="s">
        <v>1163</v>
      </c>
      <c r="F4">
        <v>1022000.9986</v>
      </c>
      <c r="G4" t="s">
        <v>1192</v>
      </c>
      <c r="H4" t="s">
        <v>9</v>
      </c>
      <c r="I4" t="s">
        <v>137</v>
      </c>
      <c r="J4">
        <v>252</v>
      </c>
      <c r="K4" t="s">
        <v>350</v>
      </c>
      <c r="L4" t="s">
        <v>1321</v>
      </c>
      <c r="M4">
        <v>252</v>
      </c>
      <c r="N4">
        <v>20324334255</v>
      </c>
      <c r="O4" t="s">
        <v>512</v>
      </c>
      <c r="P4" t="s">
        <v>138</v>
      </c>
      <c r="Q4">
        <v>1</v>
      </c>
    </row>
    <row r="5" spans="1:17" x14ac:dyDescent="0.25">
      <c r="A5" s="2">
        <v>46112</v>
      </c>
      <c r="B5" t="s">
        <v>1191</v>
      </c>
      <c r="C5" t="s">
        <v>1183</v>
      </c>
      <c r="D5">
        <v>815631.38840000005</v>
      </c>
      <c r="E5" t="s">
        <v>187</v>
      </c>
      <c r="F5">
        <v>815631.38840000005</v>
      </c>
      <c r="G5" t="s">
        <v>1192</v>
      </c>
      <c r="H5" t="s">
        <v>9</v>
      </c>
      <c r="I5" t="s">
        <v>137</v>
      </c>
      <c r="J5">
        <v>260</v>
      </c>
      <c r="K5" t="s">
        <v>45</v>
      </c>
      <c r="L5" t="s">
        <v>1322</v>
      </c>
      <c r="M5">
        <v>260</v>
      </c>
      <c r="N5">
        <v>20431280524</v>
      </c>
      <c r="O5" t="s">
        <v>512</v>
      </c>
      <c r="P5" t="s">
        <v>138</v>
      </c>
      <c r="Q5">
        <v>1</v>
      </c>
    </row>
    <row r="6" spans="1:17" x14ac:dyDescent="0.25">
      <c r="A6" s="2">
        <v>46112</v>
      </c>
      <c r="B6" t="s">
        <v>1191</v>
      </c>
      <c r="C6" t="s">
        <v>1142</v>
      </c>
      <c r="D6">
        <v>826212.76789999998</v>
      </c>
      <c r="E6" t="s">
        <v>168</v>
      </c>
      <c r="F6">
        <v>826212.76789999998</v>
      </c>
      <c r="G6" t="s">
        <v>1192</v>
      </c>
      <c r="H6" t="s">
        <v>9</v>
      </c>
      <c r="I6" t="s">
        <v>137</v>
      </c>
      <c r="J6">
        <v>213</v>
      </c>
      <c r="K6" t="s">
        <v>332</v>
      </c>
      <c r="L6" t="s">
        <v>1323</v>
      </c>
      <c r="M6">
        <v>213</v>
      </c>
      <c r="N6">
        <v>27320730835</v>
      </c>
      <c r="O6" t="s">
        <v>512</v>
      </c>
      <c r="P6" t="s">
        <v>138</v>
      </c>
      <c r="Q6">
        <v>1</v>
      </c>
    </row>
    <row r="7" spans="1:17" x14ac:dyDescent="0.25">
      <c r="A7" s="2">
        <v>46112</v>
      </c>
      <c r="B7" t="s">
        <v>1191</v>
      </c>
      <c r="C7" t="s">
        <v>1106</v>
      </c>
      <c r="D7">
        <v>1098479.3891</v>
      </c>
      <c r="E7" t="s">
        <v>164</v>
      </c>
      <c r="F7">
        <v>1098479.3891</v>
      </c>
      <c r="G7" t="s">
        <v>1192</v>
      </c>
      <c r="H7" t="s">
        <v>9</v>
      </c>
      <c r="I7" t="s">
        <v>137</v>
      </c>
      <c r="J7">
        <v>235</v>
      </c>
      <c r="K7" t="s">
        <v>32</v>
      </c>
      <c r="L7" t="s">
        <v>1324</v>
      </c>
      <c r="M7">
        <v>235</v>
      </c>
      <c r="N7">
        <v>27326483791</v>
      </c>
      <c r="O7" t="s">
        <v>512</v>
      </c>
      <c r="P7" t="s">
        <v>156</v>
      </c>
      <c r="Q7">
        <v>1</v>
      </c>
    </row>
    <row r="8" spans="1:17" x14ac:dyDescent="0.25">
      <c r="A8" s="2">
        <v>46112</v>
      </c>
      <c r="B8" t="s">
        <v>1191</v>
      </c>
      <c r="C8" t="s">
        <v>1104</v>
      </c>
      <c r="D8">
        <v>3357574.6752999998</v>
      </c>
      <c r="E8" t="s">
        <v>164</v>
      </c>
      <c r="F8">
        <v>3357574.6752999998</v>
      </c>
      <c r="G8" t="s">
        <v>1192</v>
      </c>
      <c r="H8" t="s">
        <v>9</v>
      </c>
      <c r="I8" t="s">
        <v>137</v>
      </c>
      <c r="J8">
        <v>219</v>
      </c>
      <c r="K8" t="s">
        <v>32</v>
      </c>
      <c r="L8" t="s">
        <v>1325</v>
      </c>
      <c r="M8">
        <v>219</v>
      </c>
      <c r="N8">
        <v>20244797513</v>
      </c>
      <c r="O8" t="s">
        <v>512</v>
      </c>
      <c r="P8" t="s">
        <v>156</v>
      </c>
      <c r="Q8">
        <v>1</v>
      </c>
    </row>
    <row r="9" spans="1:17" x14ac:dyDescent="0.25">
      <c r="A9" s="2">
        <v>46112</v>
      </c>
      <c r="B9" t="s">
        <v>1191</v>
      </c>
      <c r="C9" t="s">
        <v>1176</v>
      </c>
      <c r="D9">
        <v>1404307.017</v>
      </c>
      <c r="E9" t="s">
        <v>187</v>
      </c>
      <c r="F9">
        <v>1404307.017</v>
      </c>
      <c r="G9" t="s">
        <v>1192</v>
      </c>
      <c r="H9" t="s">
        <v>9</v>
      </c>
      <c r="I9" t="s">
        <v>137</v>
      </c>
      <c r="J9">
        <v>43</v>
      </c>
      <c r="K9" t="s">
        <v>45</v>
      </c>
      <c r="L9" t="s">
        <v>1326</v>
      </c>
      <c r="M9">
        <v>43</v>
      </c>
      <c r="N9">
        <v>20372612615</v>
      </c>
      <c r="O9" t="s">
        <v>512</v>
      </c>
      <c r="P9" t="s">
        <v>138</v>
      </c>
      <c r="Q9">
        <v>1</v>
      </c>
    </row>
    <row r="10" spans="1:17" x14ac:dyDescent="0.25">
      <c r="A10" s="2">
        <v>46112</v>
      </c>
      <c r="B10" t="s">
        <v>1191</v>
      </c>
      <c r="C10" t="s">
        <v>1185</v>
      </c>
      <c r="D10">
        <v>827089.77249999996</v>
      </c>
      <c r="E10" t="s">
        <v>179</v>
      </c>
      <c r="F10">
        <v>827089.77249999996</v>
      </c>
      <c r="G10" t="s">
        <v>1192</v>
      </c>
      <c r="H10" t="s">
        <v>9</v>
      </c>
      <c r="I10" t="s">
        <v>137</v>
      </c>
      <c r="J10">
        <v>251</v>
      </c>
      <c r="K10" t="s">
        <v>360</v>
      </c>
      <c r="L10" t="s">
        <v>1327</v>
      </c>
      <c r="M10">
        <v>251</v>
      </c>
      <c r="N10">
        <v>20456381023</v>
      </c>
      <c r="O10" t="s">
        <v>512</v>
      </c>
      <c r="P10" t="s">
        <v>138</v>
      </c>
      <c r="Q10">
        <v>1</v>
      </c>
    </row>
    <row r="11" spans="1:17" x14ac:dyDescent="0.25">
      <c r="A11" s="2">
        <v>46112</v>
      </c>
      <c r="B11" t="s">
        <v>1191</v>
      </c>
      <c r="C11" t="s">
        <v>1126</v>
      </c>
      <c r="D11">
        <v>939543.46129999997</v>
      </c>
      <c r="E11" t="s">
        <v>1328</v>
      </c>
      <c r="F11">
        <v>939543.46129999997</v>
      </c>
      <c r="G11" t="s">
        <v>1192</v>
      </c>
      <c r="H11" t="s">
        <v>9</v>
      </c>
      <c r="I11" t="s">
        <v>137</v>
      </c>
      <c r="J11">
        <v>196</v>
      </c>
      <c r="K11" t="s">
        <v>373</v>
      </c>
      <c r="L11" t="s">
        <v>1329</v>
      </c>
      <c r="M11">
        <v>196</v>
      </c>
      <c r="N11">
        <v>20402767139</v>
      </c>
      <c r="O11" t="s">
        <v>512</v>
      </c>
      <c r="P11" t="s">
        <v>138</v>
      </c>
      <c r="Q11">
        <v>1</v>
      </c>
    </row>
    <row r="12" spans="1:17" x14ac:dyDescent="0.25">
      <c r="A12" s="2">
        <v>46112</v>
      </c>
      <c r="B12" t="s">
        <v>1191</v>
      </c>
      <c r="C12" t="s">
        <v>481</v>
      </c>
      <c r="D12">
        <v>0</v>
      </c>
      <c r="E12" t="s">
        <v>63</v>
      </c>
      <c r="F12">
        <v>0</v>
      </c>
      <c r="G12" t="s">
        <v>1192</v>
      </c>
      <c r="H12" t="s">
        <v>9</v>
      </c>
      <c r="I12" t="s">
        <v>137</v>
      </c>
      <c r="J12">
        <v>999</v>
      </c>
      <c r="K12" t="s">
        <v>46</v>
      </c>
      <c r="L12" t="s">
        <v>500</v>
      </c>
      <c r="M12">
        <v>999</v>
      </c>
      <c r="N12">
        <v>20259420696</v>
      </c>
      <c r="O12" t="s">
        <v>512</v>
      </c>
      <c r="P12" t="s">
        <v>138</v>
      </c>
      <c r="Q12">
        <v>1</v>
      </c>
    </row>
    <row r="13" spans="1:17" x14ac:dyDescent="0.25">
      <c r="A13" s="2">
        <v>46112</v>
      </c>
      <c r="B13" t="s">
        <v>1191</v>
      </c>
      <c r="C13" t="s">
        <v>1188</v>
      </c>
      <c r="D13">
        <v>1080740.6139</v>
      </c>
      <c r="E13" t="s">
        <v>183</v>
      </c>
      <c r="F13">
        <v>1080740.6139</v>
      </c>
      <c r="G13" t="s">
        <v>1192</v>
      </c>
      <c r="H13" t="s">
        <v>9</v>
      </c>
      <c r="I13" t="s">
        <v>137</v>
      </c>
      <c r="J13">
        <v>191</v>
      </c>
      <c r="K13" t="s">
        <v>396</v>
      </c>
      <c r="L13" t="s">
        <v>1330</v>
      </c>
      <c r="M13">
        <v>191</v>
      </c>
      <c r="N13">
        <v>20398270070</v>
      </c>
      <c r="O13" t="s">
        <v>512</v>
      </c>
      <c r="P13" t="s">
        <v>156</v>
      </c>
      <c r="Q13">
        <v>1</v>
      </c>
    </row>
    <row r="14" spans="1:17" x14ac:dyDescent="0.25">
      <c r="A14" s="2">
        <v>46112</v>
      </c>
      <c r="B14" t="s">
        <v>1191</v>
      </c>
      <c r="C14" t="s">
        <v>1178</v>
      </c>
      <c r="D14">
        <v>1099914.4890999999</v>
      </c>
      <c r="E14" t="s">
        <v>187</v>
      </c>
      <c r="F14">
        <v>1099914.4890999999</v>
      </c>
      <c r="G14" t="s">
        <v>1192</v>
      </c>
      <c r="H14" t="s">
        <v>9</v>
      </c>
      <c r="I14" t="s">
        <v>137</v>
      </c>
      <c r="J14">
        <v>220</v>
      </c>
      <c r="K14" t="s">
        <v>45</v>
      </c>
      <c r="L14" t="s">
        <v>1331</v>
      </c>
      <c r="M14">
        <v>220</v>
      </c>
      <c r="N14">
        <v>20434276641</v>
      </c>
      <c r="O14" t="s">
        <v>512</v>
      </c>
      <c r="P14" t="s">
        <v>138</v>
      </c>
      <c r="Q14">
        <v>1</v>
      </c>
    </row>
    <row r="15" spans="1:17" x14ac:dyDescent="0.25">
      <c r="A15" s="2">
        <v>46112</v>
      </c>
      <c r="B15" t="s">
        <v>1191</v>
      </c>
      <c r="C15" t="s">
        <v>1147</v>
      </c>
      <c r="D15">
        <v>908276.39859999996</v>
      </c>
      <c r="E15" t="s">
        <v>42</v>
      </c>
      <c r="F15">
        <v>908276.39859999996</v>
      </c>
      <c r="G15" t="s">
        <v>1192</v>
      </c>
      <c r="H15" t="s">
        <v>9</v>
      </c>
      <c r="I15" t="s">
        <v>137</v>
      </c>
      <c r="J15">
        <v>228</v>
      </c>
      <c r="K15" t="s">
        <v>341</v>
      </c>
      <c r="L15" t="s">
        <v>1332</v>
      </c>
      <c r="M15">
        <v>228</v>
      </c>
      <c r="N15">
        <v>20381344704</v>
      </c>
      <c r="O15" t="s">
        <v>512</v>
      </c>
      <c r="P15" t="s">
        <v>138</v>
      </c>
      <c r="Q15">
        <v>1</v>
      </c>
    </row>
    <row r="16" spans="1:17" x14ac:dyDescent="0.25">
      <c r="A16" s="2">
        <v>46112</v>
      </c>
      <c r="B16" t="s">
        <v>1191</v>
      </c>
      <c r="C16" t="s">
        <v>1181</v>
      </c>
      <c r="D16">
        <v>888429.56290000002</v>
      </c>
      <c r="E16" t="s">
        <v>187</v>
      </c>
      <c r="F16">
        <v>888429.56290000002</v>
      </c>
      <c r="G16" t="s">
        <v>1192</v>
      </c>
      <c r="H16" t="s">
        <v>9</v>
      </c>
      <c r="I16" t="s">
        <v>137</v>
      </c>
      <c r="J16">
        <v>240</v>
      </c>
      <c r="K16" t="s">
        <v>45</v>
      </c>
      <c r="L16" t="s">
        <v>1333</v>
      </c>
      <c r="M16">
        <v>240</v>
      </c>
      <c r="N16">
        <v>20447329620</v>
      </c>
      <c r="O16" t="s">
        <v>512</v>
      </c>
      <c r="P16" t="s">
        <v>138</v>
      </c>
      <c r="Q16">
        <v>1</v>
      </c>
    </row>
    <row r="17" spans="1:17" x14ac:dyDescent="0.25">
      <c r="A17" s="2">
        <v>46112</v>
      </c>
      <c r="B17" t="s">
        <v>1191</v>
      </c>
      <c r="C17" t="s">
        <v>1099</v>
      </c>
      <c r="D17">
        <v>829607.9094</v>
      </c>
      <c r="E17" t="s">
        <v>164</v>
      </c>
      <c r="F17">
        <v>829607.9094</v>
      </c>
      <c r="G17" t="s">
        <v>1192</v>
      </c>
      <c r="H17" t="s">
        <v>9</v>
      </c>
      <c r="I17" t="s">
        <v>137</v>
      </c>
      <c r="J17">
        <v>173</v>
      </c>
      <c r="K17" t="s">
        <v>32</v>
      </c>
      <c r="L17" t="s">
        <v>1334</v>
      </c>
      <c r="M17">
        <v>173</v>
      </c>
      <c r="N17">
        <v>27388989926</v>
      </c>
      <c r="O17" t="s">
        <v>512</v>
      </c>
      <c r="P17" t="s">
        <v>156</v>
      </c>
      <c r="Q17">
        <v>1</v>
      </c>
    </row>
    <row r="18" spans="1:17" x14ac:dyDescent="0.25">
      <c r="A18" s="2">
        <v>46112</v>
      </c>
      <c r="B18" t="s">
        <v>1191</v>
      </c>
      <c r="C18" t="s">
        <v>1102</v>
      </c>
      <c r="D18">
        <v>4823227.7193</v>
      </c>
      <c r="E18" t="s">
        <v>164</v>
      </c>
      <c r="F18">
        <v>4823227.7193</v>
      </c>
      <c r="G18" t="s">
        <v>1192</v>
      </c>
      <c r="H18" t="s">
        <v>9</v>
      </c>
      <c r="I18" t="s">
        <v>137</v>
      </c>
      <c r="J18">
        <v>216</v>
      </c>
      <c r="K18" t="s">
        <v>32</v>
      </c>
      <c r="L18" t="s">
        <v>1335</v>
      </c>
      <c r="M18">
        <v>216</v>
      </c>
      <c r="N18">
        <v>27338810194</v>
      </c>
      <c r="O18" t="s">
        <v>512</v>
      </c>
      <c r="P18" t="s">
        <v>156</v>
      </c>
      <c r="Q18">
        <v>1</v>
      </c>
    </row>
    <row r="19" spans="1:17" x14ac:dyDescent="0.25">
      <c r="A19" s="2">
        <v>46112</v>
      </c>
      <c r="B19" t="s">
        <v>1191</v>
      </c>
      <c r="C19" t="s">
        <v>1159</v>
      </c>
      <c r="D19">
        <v>593054.81969999999</v>
      </c>
      <c r="E19" t="s">
        <v>1163</v>
      </c>
      <c r="F19">
        <v>593054.81969999999</v>
      </c>
      <c r="G19" t="s">
        <v>1192</v>
      </c>
      <c r="H19" t="s">
        <v>9</v>
      </c>
      <c r="I19" t="s">
        <v>137</v>
      </c>
      <c r="J19">
        <v>241</v>
      </c>
      <c r="K19" t="s">
        <v>350</v>
      </c>
      <c r="L19" t="s">
        <v>1336</v>
      </c>
      <c r="M19">
        <v>241</v>
      </c>
      <c r="N19">
        <v>20445762173</v>
      </c>
      <c r="O19" t="s">
        <v>512</v>
      </c>
      <c r="P19" t="s">
        <v>138</v>
      </c>
      <c r="Q19">
        <v>1</v>
      </c>
    </row>
    <row r="20" spans="1:17" x14ac:dyDescent="0.25">
      <c r="A20" s="2">
        <v>46112</v>
      </c>
      <c r="B20" t="s">
        <v>1191</v>
      </c>
      <c r="C20" t="s">
        <v>1175</v>
      </c>
      <c r="D20">
        <v>2640353.7094999999</v>
      </c>
      <c r="E20" t="s">
        <v>391</v>
      </c>
      <c r="F20">
        <v>2640353.7094999999</v>
      </c>
      <c r="G20" t="s">
        <v>1192</v>
      </c>
      <c r="H20" t="s">
        <v>9</v>
      </c>
      <c r="I20" t="s">
        <v>137</v>
      </c>
      <c r="J20">
        <v>29</v>
      </c>
      <c r="K20" t="s">
        <v>389</v>
      </c>
      <c r="L20" t="s">
        <v>1337</v>
      </c>
      <c r="M20">
        <v>29</v>
      </c>
      <c r="N20">
        <v>27328978666</v>
      </c>
      <c r="O20" t="s">
        <v>512</v>
      </c>
      <c r="P20" t="s">
        <v>138</v>
      </c>
      <c r="Q20">
        <v>1</v>
      </c>
    </row>
    <row r="21" spans="1:17" x14ac:dyDescent="0.25">
      <c r="A21" s="2">
        <v>46112</v>
      </c>
      <c r="B21" t="s">
        <v>1191</v>
      </c>
      <c r="C21" t="s">
        <v>482</v>
      </c>
      <c r="D21">
        <v>0</v>
      </c>
      <c r="E21" t="s">
        <v>66</v>
      </c>
      <c r="F21">
        <v>0</v>
      </c>
      <c r="G21" t="s">
        <v>1192</v>
      </c>
      <c r="H21" t="s">
        <v>9</v>
      </c>
      <c r="I21" t="s">
        <v>137</v>
      </c>
      <c r="J21">
        <v>999</v>
      </c>
      <c r="K21" t="s">
        <v>83</v>
      </c>
      <c r="L21" t="s">
        <v>500</v>
      </c>
      <c r="M21">
        <v>999</v>
      </c>
      <c r="N21">
        <v>27273207126</v>
      </c>
      <c r="O21" t="s">
        <v>512</v>
      </c>
      <c r="P21" t="s">
        <v>138</v>
      </c>
      <c r="Q21">
        <v>1</v>
      </c>
    </row>
    <row r="22" spans="1:17" x14ac:dyDescent="0.25">
      <c r="A22" s="2">
        <v>46112</v>
      </c>
      <c r="B22" t="s">
        <v>1191</v>
      </c>
      <c r="C22" t="s">
        <v>1158</v>
      </c>
      <c r="D22">
        <v>959900.22569999995</v>
      </c>
      <c r="E22" t="s">
        <v>1152</v>
      </c>
      <c r="F22">
        <v>959900.22569999995</v>
      </c>
      <c r="G22" t="s">
        <v>1192</v>
      </c>
      <c r="H22" t="s">
        <v>9</v>
      </c>
      <c r="I22" t="s">
        <v>137</v>
      </c>
      <c r="J22">
        <v>157</v>
      </c>
      <c r="K22" t="s">
        <v>347</v>
      </c>
      <c r="L22" t="s">
        <v>1338</v>
      </c>
      <c r="M22">
        <v>157</v>
      </c>
      <c r="N22">
        <v>20432838626</v>
      </c>
      <c r="O22" t="s">
        <v>512</v>
      </c>
      <c r="P22" t="s">
        <v>138</v>
      </c>
      <c r="Q22">
        <v>1</v>
      </c>
    </row>
    <row r="23" spans="1:17" x14ac:dyDescent="0.25">
      <c r="A23" s="2">
        <v>46112</v>
      </c>
      <c r="B23" t="s">
        <v>1191</v>
      </c>
      <c r="C23" t="s">
        <v>483</v>
      </c>
      <c r="D23">
        <v>0</v>
      </c>
      <c r="E23" t="s">
        <v>164</v>
      </c>
      <c r="F23">
        <v>0</v>
      </c>
      <c r="G23" t="s">
        <v>1192</v>
      </c>
      <c r="H23" t="s">
        <v>9</v>
      </c>
      <c r="I23" t="s">
        <v>137</v>
      </c>
      <c r="J23">
        <v>999</v>
      </c>
      <c r="K23" t="s">
        <v>32</v>
      </c>
      <c r="L23" t="s">
        <v>500</v>
      </c>
      <c r="M23">
        <v>999</v>
      </c>
      <c r="N23">
        <v>27307923918</v>
      </c>
      <c r="O23" t="s">
        <v>512</v>
      </c>
      <c r="P23" t="s">
        <v>138</v>
      </c>
      <c r="Q23">
        <v>1</v>
      </c>
    </row>
    <row r="24" spans="1:17" x14ac:dyDescent="0.25">
      <c r="A24" s="2">
        <v>46112</v>
      </c>
      <c r="B24" t="s">
        <v>1191</v>
      </c>
      <c r="C24" t="s">
        <v>741</v>
      </c>
      <c r="D24">
        <v>6630.4348</v>
      </c>
      <c r="E24" t="s">
        <v>183</v>
      </c>
      <c r="F24">
        <v>6630.4348</v>
      </c>
      <c r="G24" t="s">
        <v>1192</v>
      </c>
      <c r="H24" t="s">
        <v>9</v>
      </c>
      <c r="I24" t="s">
        <v>137</v>
      </c>
      <c r="J24">
        <v>999</v>
      </c>
      <c r="K24" t="s">
        <v>396</v>
      </c>
      <c r="L24" t="s">
        <v>1319</v>
      </c>
      <c r="M24">
        <v>999</v>
      </c>
      <c r="N24">
        <v>20123698372</v>
      </c>
      <c r="O24" t="s">
        <v>512</v>
      </c>
      <c r="P24" t="s">
        <v>138</v>
      </c>
      <c r="Q24">
        <v>1</v>
      </c>
    </row>
    <row r="25" spans="1:17" x14ac:dyDescent="0.25">
      <c r="A25" s="2">
        <v>46112</v>
      </c>
      <c r="B25" t="s">
        <v>1191</v>
      </c>
      <c r="C25" t="s">
        <v>1170</v>
      </c>
      <c r="D25">
        <v>1073056.2715</v>
      </c>
      <c r="E25" t="s">
        <v>173</v>
      </c>
      <c r="F25">
        <v>1073056.2715</v>
      </c>
      <c r="G25" t="s">
        <v>1192</v>
      </c>
      <c r="H25" t="s">
        <v>9</v>
      </c>
      <c r="I25" t="s">
        <v>137</v>
      </c>
      <c r="J25">
        <v>4</v>
      </c>
      <c r="K25" t="s">
        <v>353</v>
      </c>
      <c r="L25" t="s">
        <v>1339</v>
      </c>
      <c r="M25">
        <v>4</v>
      </c>
      <c r="N25">
        <v>20276685105</v>
      </c>
      <c r="O25" t="s">
        <v>512</v>
      </c>
      <c r="P25" t="s">
        <v>138</v>
      </c>
      <c r="Q25">
        <v>1</v>
      </c>
    </row>
    <row r="26" spans="1:17" x14ac:dyDescent="0.25">
      <c r="A26" s="2">
        <v>46112</v>
      </c>
      <c r="B26" t="s">
        <v>1191</v>
      </c>
      <c r="C26" t="s">
        <v>1162</v>
      </c>
      <c r="D26">
        <v>446505.43479999999</v>
      </c>
      <c r="E26" t="s">
        <v>187</v>
      </c>
      <c r="F26">
        <v>446505.43479999999</v>
      </c>
      <c r="G26" t="s">
        <v>1192</v>
      </c>
      <c r="H26" t="s">
        <v>9</v>
      </c>
      <c r="I26" t="s">
        <v>137</v>
      </c>
      <c r="J26">
        <v>250</v>
      </c>
      <c r="K26" t="s">
        <v>45</v>
      </c>
      <c r="L26" t="s">
        <v>1340</v>
      </c>
      <c r="M26">
        <v>250</v>
      </c>
      <c r="N26">
        <v>20475092741</v>
      </c>
      <c r="O26" t="s">
        <v>512</v>
      </c>
      <c r="P26" t="s">
        <v>138</v>
      </c>
      <c r="Q26">
        <v>1</v>
      </c>
    </row>
    <row r="27" spans="1:17" x14ac:dyDescent="0.25">
      <c r="A27" s="2">
        <v>46112</v>
      </c>
      <c r="B27" t="s">
        <v>1191</v>
      </c>
      <c r="C27" t="s">
        <v>1095</v>
      </c>
      <c r="D27">
        <v>1268210.8999000001</v>
      </c>
      <c r="E27" t="s">
        <v>391</v>
      </c>
      <c r="F27">
        <v>1268210.8999000001</v>
      </c>
      <c r="G27" t="s">
        <v>1192</v>
      </c>
      <c r="H27" t="s">
        <v>9</v>
      </c>
      <c r="I27" t="s">
        <v>137</v>
      </c>
      <c r="J27">
        <v>221</v>
      </c>
      <c r="K27" t="s">
        <v>389</v>
      </c>
      <c r="L27" t="s">
        <v>1341</v>
      </c>
      <c r="M27">
        <v>221</v>
      </c>
      <c r="N27">
        <v>20276307755</v>
      </c>
      <c r="O27" t="s">
        <v>512</v>
      </c>
      <c r="P27" t="s">
        <v>138</v>
      </c>
      <c r="Q27">
        <v>1</v>
      </c>
    </row>
    <row r="28" spans="1:17" x14ac:dyDescent="0.25">
      <c r="A28" s="2">
        <v>46112</v>
      </c>
      <c r="B28" t="s">
        <v>1191</v>
      </c>
      <c r="C28" t="s">
        <v>1130</v>
      </c>
      <c r="D28">
        <v>858001.41859999998</v>
      </c>
      <c r="E28" t="s">
        <v>187</v>
      </c>
      <c r="F28">
        <v>858001.41859999998</v>
      </c>
      <c r="G28" t="s">
        <v>1192</v>
      </c>
      <c r="H28" t="s">
        <v>9</v>
      </c>
      <c r="I28" t="s">
        <v>137</v>
      </c>
      <c r="J28">
        <v>256</v>
      </c>
      <c r="K28" t="s">
        <v>45</v>
      </c>
      <c r="L28" t="s">
        <v>1342</v>
      </c>
      <c r="M28">
        <v>256</v>
      </c>
      <c r="N28">
        <v>20381343805</v>
      </c>
      <c r="O28" t="s">
        <v>512</v>
      </c>
      <c r="P28" t="s">
        <v>138</v>
      </c>
      <c r="Q28">
        <v>1</v>
      </c>
    </row>
    <row r="29" spans="1:17" x14ac:dyDescent="0.25">
      <c r="A29" s="2">
        <v>46112</v>
      </c>
      <c r="B29" t="s">
        <v>1191</v>
      </c>
      <c r="C29" t="s">
        <v>1105</v>
      </c>
      <c r="D29">
        <v>1303056.6799000001</v>
      </c>
      <c r="E29" t="s">
        <v>164</v>
      </c>
      <c r="F29">
        <v>1303056.6799000001</v>
      </c>
      <c r="G29" t="s">
        <v>1192</v>
      </c>
      <c r="H29" t="s">
        <v>9</v>
      </c>
      <c r="I29" t="s">
        <v>137</v>
      </c>
      <c r="J29">
        <v>227</v>
      </c>
      <c r="K29" t="s">
        <v>32</v>
      </c>
      <c r="L29" t="s">
        <v>1343</v>
      </c>
      <c r="M29">
        <v>227</v>
      </c>
      <c r="N29">
        <v>27364438309</v>
      </c>
      <c r="O29" t="s">
        <v>512</v>
      </c>
      <c r="P29" t="s">
        <v>156</v>
      </c>
      <c r="Q29">
        <v>1</v>
      </c>
    </row>
    <row r="30" spans="1:17" x14ac:dyDescent="0.25">
      <c r="A30" s="2">
        <v>46112</v>
      </c>
      <c r="B30" t="s">
        <v>1191</v>
      </c>
      <c r="C30" t="s">
        <v>1113</v>
      </c>
      <c r="D30">
        <v>2485063.7573000002</v>
      </c>
      <c r="E30" t="s">
        <v>1111</v>
      </c>
      <c r="F30">
        <v>2485063.7573000002</v>
      </c>
      <c r="G30" t="s">
        <v>1192</v>
      </c>
      <c r="H30" t="s">
        <v>9</v>
      </c>
      <c r="I30" t="s">
        <v>137</v>
      </c>
      <c r="J30">
        <v>119</v>
      </c>
      <c r="K30" t="s">
        <v>321</v>
      </c>
      <c r="L30" t="s">
        <v>1344</v>
      </c>
      <c r="M30">
        <v>119</v>
      </c>
      <c r="N30">
        <v>20336552304</v>
      </c>
      <c r="O30" t="s">
        <v>512</v>
      </c>
      <c r="P30" t="s">
        <v>156</v>
      </c>
      <c r="Q30">
        <v>1</v>
      </c>
    </row>
    <row r="31" spans="1:17" x14ac:dyDescent="0.25">
      <c r="A31" s="2">
        <v>46112</v>
      </c>
      <c r="B31" t="s">
        <v>1191</v>
      </c>
      <c r="C31" t="s">
        <v>1120</v>
      </c>
      <c r="D31">
        <v>928418.48419999995</v>
      </c>
      <c r="E31" t="s">
        <v>1328</v>
      </c>
      <c r="F31">
        <v>928418.48419999995</v>
      </c>
      <c r="G31" t="s">
        <v>1192</v>
      </c>
      <c r="H31" t="s">
        <v>9</v>
      </c>
      <c r="I31" t="s">
        <v>137</v>
      </c>
      <c r="J31">
        <v>69</v>
      </c>
      <c r="K31" t="s">
        <v>373</v>
      </c>
      <c r="L31" t="s">
        <v>1345</v>
      </c>
      <c r="M31">
        <v>69</v>
      </c>
      <c r="N31">
        <v>20400406104</v>
      </c>
      <c r="O31" t="s">
        <v>512</v>
      </c>
      <c r="P31" t="s">
        <v>138</v>
      </c>
      <c r="Q31">
        <v>1</v>
      </c>
    </row>
    <row r="32" spans="1:17" x14ac:dyDescent="0.25">
      <c r="A32" s="2">
        <v>46112</v>
      </c>
      <c r="B32" t="s">
        <v>1191</v>
      </c>
      <c r="C32" t="s">
        <v>1125</v>
      </c>
      <c r="D32">
        <v>955828.66969999997</v>
      </c>
      <c r="E32" t="s">
        <v>1328</v>
      </c>
      <c r="F32">
        <v>955828.66969999997</v>
      </c>
      <c r="G32" t="s">
        <v>1192</v>
      </c>
      <c r="H32" t="s">
        <v>9</v>
      </c>
      <c r="I32" t="s">
        <v>137</v>
      </c>
      <c r="J32">
        <v>189</v>
      </c>
      <c r="K32" t="s">
        <v>373</v>
      </c>
      <c r="L32" t="s">
        <v>1346</v>
      </c>
      <c r="M32">
        <v>189</v>
      </c>
      <c r="N32">
        <v>20397536298</v>
      </c>
      <c r="O32" t="s">
        <v>512</v>
      </c>
      <c r="P32" t="s">
        <v>138</v>
      </c>
      <c r="Q32">
        <v>1</v>
      </c>
    </row>
    <row r="33" spans="1:17" x14ac:dyDescent="0.25">
      <c r="A33" s="2">
        <v>46112</v>
      </c>
      <c r="B33" t="s">
        <v>1191</v>
      </c>
      <c r="C33" t="s">
        <v>1123</v>
      </c>
      <c r="D33">
        <v>858612.70620000002</v>
      </c>
      <c r="E33" t="s">
        <v>1328</v>
      </c>
      <c r="F33">
        <v>858612.70620000002</v>
      </c>
      <c r="G33" t="s">
        <v>1192</v>
      </c>
      <c r="H33" t="s">
        <v>9</v>
      </c>
      <c r="I33" t="s">
        <v>137</v>
      </c>
      <c r="J33">
        <v>165</v>
      </c>
      <c r="K33" t="s">
        <v>373</v>
      </c>
      <c r="L33" t="s">
        <v>1347</v>
      </c>
      <c r="M33">
        <v>165</v>
      </c>
      <c r="N33">
        <v>20415156376</v>
      </c>
      <c r="O33" t="s">
        <v>512</v>
      </c>
      <c r="P33" t="s">
        <v>138</v>
      </c>
      <c r="Q33">
        <v>1</v>
      </c>
    </row>
    <row r="34" spans="1:17" x14ac:dyDescent="0.25">
      <c r="A34" s="2">
        <v>46112</v>
      </c>
      <c r="B34" t="s">
        <v>1191</v>
      </c>
      <c r="C34" t="s">
        <v>1100</v>
      </c>
      <c r="D34">
        <v>1286619.4735000001</v>
      </c>
      <c r="E34" t="s">
        <v>164</v>
      </c>
      <c r="F34">
        <v>1286619.4735000001</v>
      </c>
      <c r="G34" t="s">
        <v>1192</v>
      </c>
      <c r="H34" t="s">
        <v>9</v>
      </c>
      <c r="I34" t="s">
        <v>137</v>
      </c>
      <c r="J34">
        <v>184</v>
      </c>
      <c r="K34" t="s">
        <v>32</v>
      </c>
      <c r="L34" t="s">
        <v>1348</v>
      </c>
      <c r="M34">
        <v>184</v>
      </c>
      <c r="N34">
        <v>20373340155</v>
      </c>
      <c r="O34" t="s">
        <v>512</v>
      </c>
      <c r="P34" t="s">
        <v>156</v>
      </c>
      <c r="Q34">
        <v>1</v>
      </c>
    </row>
    <row r="35" spans="1:17" x14ac:dyDescent="0.25">
      <c r="A35" s="2">
        <v>46112</v>
      </c>
      <c r="B35" t="s">
        <v>1191</v>
      </c>
      <c r="C35" t="s">
        <v>1190</v>
      </c>
      <c r="D35">
        <v>885658.49199999997</v>
      </c>
      <c r="E35" t="s">
        <v>183</v>
      </c>
      <c r="F35">
        <v>885658.49199999997</v>
      </c>
      <c r="G35" t="s">
        <v>1192</v>
      </c>
      <c r="H35" t="s">
        <v>9</v>
      </c>
      <c r="I35" t="s">
        <v>137</v>
      </c>
      <c r="J35">
        <v>263</v>
      </c>
      <c r="K35" t="s">
        <v>396</v>
      </c>
      <c r="L35" t="s">
        <v>1349</v>
      </c>
      <c r="M35">
        <v>263</v>
      </c>
      <c r="N35">
        <v>20265031316</v>
      </c>
      <c r="O35" t="s">
        <v>512</v>
      </c>
      <c r="P35" t="s">
        <v>156</v>
      </c>
      <c r="Q35">
        <v>1</v>
      </c>
    </row>
    <row r="36" spans="1:17" x14ac:dyDescent="0.25">
      <c r="A36" s="2">
        <v>46112</v>
      </c>
      <c r="B36" t="s">
        <v>1191</v>
      </c>
      <c r="C36" t="s">
        <v>1157</v>
      </c>
      <c r="D36">
        <v>800838.84629999998</v>
      </c>
      <c r="E36" t="s">
        <v>1152</v>
      </c>
      <c r="F36">
        <v>800838.84629999998</v>
      </c>
      <c r="G36" t="s">
        <v>1192</v>
      </c>
      <c r="H36" t="s">
        <v>9</v>
      </c>
      <c r="I36" t="s">
        <v>137</v>
      </c>
      <c r="J36">
        <v>156</v>
      </c>
      <c r="K36" t="s">
        <v>347</v>
      </c>
      <c r="L36" t="s">
        <v>1350</v>
      </c>
      <c r="M36">
        <v>156</v>
      </c>
      <c r="N36">
        <v>20357499519</v>
      </c>
      <c r="O36" t="s">
        <v>512</v>
      </c>
      <c r="P36" t="s">
        <v>138</v>
      </c>
      <c r="Q36">
        <v>1</v>
      </c>
    </row>
    <row r="37" spans="1:17" x14ac:dyDescent="0.25">
      <c r="A37" s="2">
        <v>46112</v>
      </c>
      <c r="B37" t="s">
        <v>1191</v>
      </c>
      <c r="C37" t="s">
        <v>1136</v>
      </c>
      <c r="D37">
        <v>1128307.6697</v>
      </c>
      <c r="E37" t="s">
        <v>166</v>
      </c>
      <c r="F37">
        <v>1128307.6697</v>
      </c>
      <c r="G37" t="s">
        <v>1192</v>
      </c>
      <c r="H37" t="s">
        <v>9</v>
      </c>
      <c r="I37" t="s">
        <v>137</v>
      </c>
      <c r="J37">
        <v>85</v>
      </c>
      <c r="K37" t="s">
        <v>379</v>
      </c>
      <c r="L37" t="s">
        <v>1351</v>
      </c>
      <c r="M37">
        <v>85</v>
      </c>
      <c r="N37">
        <v>20497550050</v>
      </c>
      <c r="O37" t="s">
        <v>512</v>
      </c>
      <c r="P37" t="s">
        <v>156</v>
      </c>
      <c r="Q37">
        <v>1</v>
      </c>
    </row>
    <row r="38" spans="1:17" x14ac:dyDescent="0.25">
      <c r="A38" s="2">
        <v>46112</v>
      </c>
      <c r="B38" t="s">
        <v>1191</v>
      </c>
      <c r="C38" t="s">
        <v>1118</v>
      </c>
      <c r="D38">
        <v>996409.63840000005</v>
      </c>
      <c r="E38" t="s">
        <v>1328</v>
      </c>
      <c r="F38">
        <v>996409.63840000005</v>
      </c>
      <c r="G38" t="s">
        <v>1192</v>
      </c>
      <c r="H38" t="s">
        <v>9</v>
      </c>
      <c r="I38" t="s">
        <v>137</v>
      </c>
      <c r="J38">
        <v>23</v>
      </c>
      <c r="K38" t="s">
        <v>373</v>
      </c>
      <c r="L38" t="s">
        <v>1352</v>
      </c>
      <c r="M38">
        <v>23</v>
      </c>
      <c r="N38">
        <v>20221319282</v>
      </c>
      <c r="O38" t="s">
        <v>512</v>
      </c>
      <c r="P38" t="s">
        <v>138</v>
      </c>
      <c r="Q38">
        <v>1</v>
      </c>
    </row>
    <row r="39" spans="1:17" x14ac:dyDescent="0.25">
      <c r="A39" s="2">
        <v>46112</v>
      </c>
      <c r="B39" t="s">
        <v>1191</v>
      </c>
      <c r="C39" t="s">
        <v>1186</v>
      </c>
      <c r="D39">
        <v>877797.37650000001</v>
      </c>
      <c r="E39" t="s">
        <v>179</v>
      </c>
      <c r="F39">
        <v>877797.37650000001</v>
      </c>
      <c r="G39" t="s">
        <v>1192</v>
      </c>
      <c r="H39" t="s">
        <v>9</v>
      </c>
      <c r="I39" t="s">
        <v>137</v>
      </c>
      <c r="J39">
        <v>259</v>
      </c>
      <c r="K39" t="s">
        <v>360</v>
      </c>
      <c r="L39" t="s">
        <v>1353</v>
      </c>
      <c r="M39">
        <v>259</v>
      </c>
      <c r="N39">
        <v>20381344747</v>
      </c>
      <c r="O39" t="s">
        <v>512</v>
      </c>
      <c r="P39" t="s">
        <v>138</v>
      </c>
      <c r="Q39">
        <v>1</v>
      </c>
    </row>
    <row r="40" spans="1:17" x14ac:dyDescent="0.25">
      <c r="A40" s="2">
        <v>46112</v>
      </c>
      <c r="B40" t="s">
        <v>1191</v>
      </c>
      <c r="C40" t="s">
        <v>1187</v>
      </c>
      <c r="D40">
        <v>1089034.3058</v>
      </c>
      <c r="E40" t="s">
        <v>183</v>
      </c>
      <c r="F40">
        <v>1089034.3058</v>
      </c>
      <c r="G40" t="s">
        <v>1192</v>
      </c>
      <c r="H40" t="s">
        <v>9</v>
      </c>
      <c r="I40" t="s">
        <v>137</v>
      </c>
      <c r="J40">
        <v>186</v>
      </c>
      <c r="K40" t="s">
        <v>396</v>
      </c>
      <c r="L40" t="s">
        <v>1354</v>
      </c>
      <c r="M40">
        <v>186</v>
      </c>
      <c r="N40">
        <v>20180644068</v>
      </c>
      <c r="O40" t="s">
        <v>512</v>
      </c>
      <c r="P40" t="s">
        <v>156</v>
      </c>
      <c r="Q40">
        <v>1</v>
      </c>
    </row>
    <row r="41" spans="1:17" x14ac:dyDescent="0.25">
      <c r="A41" s="2">
        <v>46112</v>
      </c>
      <c r="B41" t="s">
        <v>1191</v>
      </c>
      <c r="C41" t="s">
        <v>1184</v>
      </c>
      <c r="D41">
        <v>1006372.2335</v>
      </c>
      <c r="E41" t="s">
        <v>179</v>
      </c>
      <c r="F41">
        <v>1006372.2335</v>
      </c>
      <c r="G41" t="s">
        <v>1192</v>
      </c>
      <c r="H41" t="s">
        <v>9</v>
      </c>
      <c r="I41" t="s">
        <v>137</v>
      </c>
      <c r="J41">
        <v>174</v>
      </c>
      <c r="K41" t="s">
        <v>360</v>
      </c>
      <c r="L41" t="s">
        <v>1355</v>
      </c>
      <c r="M41">
        <v>174</v>
      </c>
      <c r="N41">
        <v>20245697822</v>
      </c>
      <c r="O41" t="s">
        <v>512</v>
      </c>
      <c r="P41" t="s">
        <v>138</v>
      </c>
      <c r="Q41">
        <v>1</v>
      </c>
    </row>
    <row r="42" spans="1:17" x14ac:dyDescent="0.25">
      <c r="A42" s="2">
        <v>46112</v>
      </c>
      <c r="B42" t="s">
        <v>1191</v>
      </c>
      <c r="C42" t="s">
        <v>1098</v>
      </c>
      <c r="D42">
        <v>1093875.0083999999</v>
      </c>
      <c r="E42" t="s">
        <v>164</v>
      </c>
      <c r="F42">
        <v>1093875.0083999999</v>
      </c>
      <c r="G42" t="s">
        <v>1192</v>
      </c>
      <c r="H42" t="s">
        <v>9</v>
      </c>
      <c r="I42" t="s">
        <v>137</v>
      </c>
      <c r="J42">
        <v>120</v>
      </c>
      <c r="K42" t="s">
        <v>32</v>
      </c>
      <c r="L42" t="s">
        <v>1356</v>
      </c>
      <c r="M42">
        <v>120</v>
      </c>
      <c r="N42">
        <v>27381344261</v>
      </c>
      <c r="O42" t="s">
        <v>512</v>
      </c>
      <c r="P42" t="s">
        <v>156</v>
      </c>
      <c r="Q42">
        <v>1</v>
      </c>
    </row>
    <row r="43" spans="1:17" x14ac:dyDescent="0.25">
      <c r="A43" s="2">
        <v>46112</v>
      </c>
      <c r="B43" t="s">
        <v>1191</v>
      </c>
      <c r="C43" t="s">
        <v>1097</v>
      </c>
      <c r="D43">
        <v>1324135.6494</v>
      </c>
      <c r="E43" t="s">
        <v>164</v>
      </c>
      <c r="F43">
        <v>1324135.6494</v>
      </c>
      <c r="G43" t="s">
        <v>1192</v>
      </c>
      <c r="H43" t="s">
        <v>9</v>
      </c>
      <c r="I43" t="s">
        <v>137</v>
      </c>
      <c r="J43">
        <v>72</v>
      </c>
      <c r="K43" t="s">
        <v>32</v>
      </c>
      <c r="L43" t="s">
        <v>1357</v>
      </c>
      <c r="M43">
        <v>72</v>
      </c>
      <c r="N43">
        <v>20399514593</v>
      </c>
      <c r="O43" t="s">
        <v>512</v>
      </c>
      <c r="P43" t="s">
        <v>156</v>
      </c>
      <c r="Q43">
        <v>1</v>
      </c>
    </row>
    <row r="44" spans="1:17" x14ac:dyDescent="0.25">
      <c r="A44" s="2">
        <v>46112</v>
      </c>
      <c r="B44" t="s">
        <v>1191</v>
      </c>
      <c r="C44" t="s">
        <v>1110</v>
      </c>
      <c r="D44">
        <v>1082821.1725999999</v>
      </c>
      <c r="E44" t="s">
        <v>72</v>
      </c>
      <c r="F44">
        <v>1082821.1725999999</v>
      </c>
      <c r="G44" t="s">
        <v>1192</v>
      </c>
      <c r="H44" t="s">
        <v>9</v>
      </c>
      <c r="I44" t="s">
        <v>137</v>
      </c>
      <c r="J44">
        <v>262</v>
      </c>
      <c r="K44" t="s">
        <v>43</v>
      </c>
      <c r="L44" t="s">
        <v>1358</v>
      </c>
      <c r="M44">
        <v>262</v>
      </c>
      <c r="N44">
        <v>20468401968</v>
      </c>
      <c r="O44" t="s">
        <v>512</v>
      </c>
      <c r="P44" t="s">
        <v>138</v>
      </c>
      <c r="Q44">
        <v>1</v>
      </c>
    </row>
    <row r="45" spans="1:17" x14ac:dyDescent="0.25">
      <c r="A45" s="2">
        <v>46112</v>
      </c>
      <c r="B45" t="s">
        <v>1191</v>
      </c>
      <c r="C45" t="s">
        <v>1145</v>
      </c>
      <c r="D45">
        <v>894944.56790000002</v>
      </c>
      <c r="E45" t="s">
        <v>13</v>
      </c>
      <c r="F45">
        <v>894944.56790000002</v>
      </c>
      <c r="G45" t="s">
        <v>1192</v>
      </c>
      <c r="H45" t="s">
        <v>9</v>
      </c>
      <c r="I45" t="s">
        <v>137</v>
      </c>
      <c r="J45">
        <v>199</v>
      </c>
      <c r="K45" t="s">
        <v>338</v>
      </c>
      <c r="L45" t="s">
        <v>1359</v>
      </c>
      <c r="M45">
        <v>199</v>
      </c>
      <c r="N45">
        <v>20397537146</v>
      </c>
      <c r="O45" t="s">
        <v>512</v>
      </c>
      <c r="P45" t="s">
        <v>138</v>
      </c>
      <c r="Q45">
        <v>1</v>
      </c>
    </row>
    <row r="46" spans="1:17" x14ac:dyDescent="0.25">
      <c r="A46" s="2">
        <v>46112</v>
      </c>
      <c r="B46" t="s">
        <v>1191</v>
      </c>
      <c r="C46" t="s">
        <v>1096</v>
      </c>
      <c r="D46">
        <v>875549.353</v>
      </c>
      <c r="E46" t="s">
        <v>391</v>
      </c>
      <c r="F46">
        <v>875549.353</v>
      </c>
      <c r="G46" t="s">
        <v>1192</v>
      </c>
      <c r="H46" t="s">
        <v>9</v>
      </c>
      <c r="I46" t="s">
        <v>137</v>
      </c>
      <c r="J46">
        <v>233</v>
      </c>
      <c r="K46" t="s">
        <v>389</v>
      </c>
      <c r="L46" t="s">
        <v>1360</v>
      </c>
      <c r="M46">
        <v>233</v>
      </c>
      <c r="N46">
        <v>20440246622</v>
      </c>
      <c r="O46" t="s">
        <v>512</v>
      </c>
      <c r="P46" t="s">
        <v>138</v>
      </c>
      <c r="Q46">
        <v>1</v>
      </c>
    </row>
    <row r="47" spans="1:17" x14ac:dyDescent="0.25">
      <c r="A47" s="2">
        <v>46112</v>
      </c>
      <c r="B47" t="s">
        <v>1191</v>
      </c>
      <c r="C47" t="s">
        <v>1112</v>
      </c>
      <c r="D47">
        <v>6866469.6836000001</v>
      </c>
      <c r="E47" t="s">
        <v>1111</v>
      </c>
      <c r="F47">
        <v>6866469.6836000001</v>
      </c>
      <c r="G47" t="s">
        <v>1192</v>
      </c>
      <c r="H47" t="s">
        <v>9</v>
      </c>
      <c r="I47" t="s">
        <v>137</v>
      </c>
      <c r="J47">
        <v>117</v>
      </c>
      <c r="K47" t="s">
        <v>321</v>
      </c>
      <c r="L47" t="s">
        <v>1315</v>
      </c>
      <c r="M47">
        <v>117</v>
      </c>
      <c r="N47">
        <v>20337494014</v>
      </c>
      <c r="O47" t="s">
        <v>512</v>
      </c>
      <c r="P47" t="s">
        <v>156</v>
      </c>
      <c r="Q47">
        <v>1</v>
      </c>
    </row>
    <row r="48" spans="1:17" x14ac:dyDescent="0.25">
      <c r="A48" s="2">
        <v>46112</v>
      </c>
      <c r="B48" t="s">
        <v>1191</v>
      </c>
      <c r="C48" t="s">
        <v>1109</v>
      </c>
      <c r="D48">
        <v>1289287.595</v>
      </c>
      <c r="E48" t="s">
        <v>72</v>
      </c>
      <c r="F48">
        <v>1289287.595</v>
      </c>
      <c r="G48" t="s">
        <v>1192</v>
      </c>
      <c r="H48" t="s">
        <v>9</v>
      </c>
      <c r="I48" t="s">
        <v>137</v>
      </c>
      <c r="J48">
        <v>55</v>
      </c>
      <c r="K48" t="s">
        <v>43</v>
      </c>
      <c r="L48" t="s">
        <v>1361</v>
      </c>
      <c r="M48">
        <v>55</v>
      </c>
      <c r="N48">
        <v>20340454368</v>
      </c>
      <c r="O48" t="s">
        <v>512</v>
      </c>
      <c r="P48" t="s">
        <v>138</v>
      </c>
      <c r="Q48">
        <v>1</v>
      </c>
    </row>
    <row r="49" spans="1:17" x14ac:dyDescent="0.25">
      <c r="A49" s="2">
        <v>46112</v>
      </c>
      <c r="B49" t="s">
        <v>1191</v>
      </c>
      <c r="C49" t="s">
        <v>1138</v>
      </c>
      <c r="D49">
        <v>829161.74549999996</v>
      </c>
      <c r="E49" t="s">
        <v>168</v>
      </c>
      <c r="F49">
        <v>829161.74549999996</v>
      </c>
      <c r="G49" t="s">
        <v>1192</v>
      </c>
      <c r="H49" t="s">
        <v>9</v>
      </c>
      <c r="I49" t="s">
        <v>137</v>
      </c>
      <c r="J49">
        <v>22</v>
      </c>
      <c r="K49" t="s">
        <v>332</v>
      </c>
      <c r="L49" t="s">
        <v>1362</v>
      </c>
      <c r="M49">
        <v>22</v>
      </c>
      <c r="N49">
        <v>20958813040</v>
      </c>
      <c r="O49" t="s">
        <v>512</v>
      </c>
      <c r="P49" t="s">
        <v>138</v>
      </c>
      <c r="Q49">
        <v>1</v>
      </c>
    </row>
    <row r="50" spans="1:17" x14ac:dyDescent="0.25">
      <c r="A50" s="2">
        <v>46112</v>
      </c>
      <c r="B50" t="s">
        <v>1191</v>
      </c>
      <c r="C50" t="s">
        <v>1133</v>
      </c>
      <c r="D50">
        <v>1012297.5444</v>
      </c>
      <c r="E50" t="s">
        <v>166</v>
      </c>
      <c r="F50">
        <v>1012297.5444</v>
      </c>
      <c r="G50" t="s">
        <v>1192</v>
      </c>
      <c r="H50" t="s">
        <v>9</v>
      </c>
      <c r="I50" t="s">
        <v>137</v>
      </c>
      <c r="J50">
        <v>1</v>
      </c>
      <c r="K50" t="s">
        <v>379</v>
      </c>
      <c r="L50" t="s">
        <v>1363</v>
      </c>
      <c r="M50">
        <v>1</v>
      </c>
      <c r="N50">
        <v>23241749789</v>
      </c>
      <c r="O50" t="s">
        <v>512</v>
      </c>
      <c r="P50" t="s">
        <v>156</v>
      </c>
      <c r="Q50">
        <v>1</v>
      </c>
    </row>
    <row r="51" spans="1:17" x14ac:dyDescent="0.25">
      <c r="A51" s="2">
        <v>46112</v>
      </c>
      <c r="B51" t="s">
        <v>1191</v>
      </c>
      <c r="C51" t="s">
        <v>1167</v>
      </c>
      <c r="D51">
        <v>923683.1102</v>
      </c>
      <c r="E51" t="s">
        <v>1328</v>
      </c>
      <c r="F51">
        <v>923683.1102</v>
      </c>
      <c r="G51" t="s">
        <v>1192</v>
      </c>
      <c r="H51" t="s">
        <v>9</v>
      </c>
      <c r="I51" t="s">
        <v>137</v>
      </c>
      <c r="J51">
        <v>236</v>
      </c>
      <c r="K51" t="s">
        <v>373</v>
      </c>
      <c r="L51" t="s">
        <v>1364</v>
      </c>
      <c r="M51">
        <v>236</v>
      </c>
      <c r="N51">
        <v>20448105556</v>
      </c>
      <c r="O51" t="s">
        <v>512</v>
      </c>
      <c r="P51" t="s">
        <v>138</v>
      </c>
      <c r="Q51">
        <v>1</v>
      </c>
    </row>
    <row r="52" spans="1:17" x14ac:dyDescent="0.25">
      <c r="A52" s="2">
        <v>46112</v>
      </c>
      <c r="B52" t="s">
        <v>1191</v>
      </c>
      <c r="C52" t="s">
        <v>1148</v>
      </c>
      <c r="D52">
        <v>991075.4889</v>
      </c>
      <c r="E52" t="s">
        <v>42</v>
      </c>
      <c r="F52">
        <v>991075.4889</v>
      </c>
      <c r="G52" t="s">
        <v>1192</v>
      </c>
      <c r="H52" t="s">
        <v>9</v>
      </c>
      <c r="I52" t="s">
        <v>137</v>
      </c>
      <c r="J52">
        <v>231</v>
      </c>
      <c r="K52" t="s">
        <v>341</v>
      </c>
      <c r="L52" t="s">
        <v>1365</v>
      </c>
      <c r="M52">
        <v>231</v>
      </c>
      <c r="N52">
        <v>20364438797</v>
      </c>
      <c r="O52" t="s">
        <v>512</v>
      </c>
      <c r="P52" t="s">
        <v>138</v>
      </c>
      <c r="Q52">
        <v>1</v>
      </c>
    </row>
    <row r="53" spans="1:17" x14ac:dyDescent="0.25">
      <c r="A53" s="2">
        <v>46112</v>
      </c>
      <c r="B53" t="s">
        <v>1191</v>
      </c>
      <c r="C53" t="s">
        <v>1161</v>
      </c>
      <c r="D53">
        <v>892762.21519999998</v>
      </c>
      <c r="E53" t="s">
        <v>1366</v>
      </c>
      <c r="F53">
        <v>892762.21519999998</v>
      </c>
      <c r="G53" t="s">
        <v>1192</v>
      </c>
      <c r="H53" t="s">
        <v>9</v>
      </c>
      <c r="I53" t="s">
        <v>137</v>
      </c>
      <c r="J53">
        <v>249</v>
      </c>
      <c r="K53" t="s">
        <v>370</v>
      </c>
      <c r="L53" t="s">
        <v>1367</v>
      </c>
      <c r="M53">
        <v>249</v>
      </c>
      <c r="N53">
        <v>20459511122</v>
      </c>
      <c r="O53" t="s">
        <v>512</v>
      </c>
      <c r="P53" t="s">
        <v>138</v>
      </c>
      <c r="Q53">
        <v>1</v>
      </c>
    </row>
    <row r="54" spans="1:17" x14ac:dyDescent="0.25">
      <c r="A54" s="2">
        <v>46112</v>
      </c>
      <c r="B54" t="s">
        <v>1191</v>
      </c>
      <c r="C54" t="s">
        <v>1180</v>
      </c>
      <c r="D54">
        <v>847764.84290000005</v>
      </c>
      <c r="E54" t="s">
        <v>187</v>
      </c>
      <c r="F54">
        <v>847764.84290000005</v>
      </c>
      <c r="G54" t="s">
        <v>1192</v>
      </c>
      <c r="H54" t="s">
        <v>9</v>
      </c>
      <c r="I54" t="s">
        <v>137</v>
      </c>
      <c r="J54">
        <v>232</v>
      </c>
      <c r="K54" t="s">
        <v>45</v>
      </c>
      <c r="L54" t="s">
        <v>1368</v>
      </c>
      <c r="M54">
        <v>232</v>
      </c>
      <c r="N54">
        <v>20422042025</v>
      </c>
      <c r="O54" t="s">
        <v>512</v>
      </c>
      <c r="P54" t="s">
        <v>138</v>
      </c>
      <c r="Q54">
        <v>1</v>
      </c>
    </row>
    <row r="55" spans="1:17" x14ac:dyDescent="0.25">
      <c r="A55" s="2">
        <v>46112</v>
      </c>
      <c r="B55" t="s">
        <v>1191</v>
      </c>
      <c r="C55" t="s">
        <v>1119</v>
      </c>
      <c r="D55">
        <v>986404.3517</v>
      </c>
      <c r="E55" t="s">
        <v>1328</v>
      </c>
      <c r="F55">
        <v>986404.3517</v>
      </c>
      <c r="G55" t="s">
        <v>1192</v>
      </c>
      <c r="H55" t="s">
        <v>9</v>
      </c>
      <c r="I55" t="s">
        <v>137</v>
      </c>
      <c r="J55">
        <v>52</v>
      </c>
      <c r="K55" t="s">
        <v>373</v>
      </c>
      <c r="L55" t="s">
        <v>1369</v>
      </c>
      <c r="M55">
        <v>52</v>
      </c>
      <c r="N55">
        <v>20406914284</v>
      </c>
      <c r="O55" t="s">
        <v>512</v>
      </c>
      <c r="P55" t="s">
        <v>138</v>
      </c>
      <c r="Q55">
        <v>1</v>
      </c>
    </row>
    <row r="56" spans="1:17" x14ac:dyDescent="0.25">
      <c r="A56" s="2">
        <v>46112</v>
      </c>
      <c r="B56" t="s">
        <v>1191</v>
      </c>
      <c r="C56" t="s">
        <v>1179</v>
      </c>
      <c r="D56">
        <v>565149.28480000002</v>
      </c>
      <c r="E56" t="s">
        <v>187</v>
      </c>
      <c r="F56">
        <v>565149.28480000002</v>
      </c>
      <c r="G56" t="s">
        <v>1192</v>
      </c>
      <c r="H56" t="s">
        <v>9</v>
      </c>
      <c r="I56" t="s">
        <v>137</v>
      </c>
      <c r="J56">
        <v>222</v>
      </c>
      <c r="K56" t="s">
        <v>45</v>
      </c>
      <c r="L56" t="s">
        <v>1370</v>
      </c>
      <c r="M56">
        <v>222</v>
      </c>
      <c r="N56">
        <v>20366654454</v>
      </c>
      <c r="O56" t="s">
        <v>512</v>
      </c>
      <c r="P56" t="s">
        <v>138</v>
      </c>
      <c r="Q56">
        <v>1</v>
      </c>
    </row>
    <row r="57" spans="1:17" x14ac:dyDescent="0.25">
      <c r="A57" s="2">
        <v>46112</v>
      </c>
      <c r="B57" t="s">
        <v>1191</v>
      </c>
      <c r="C57" t="s">
        <v>1177</v>
      </c>
      <c r="D57">
        <v>1570631.831</v>
      </c>
      <c r="E57" t="s">
        <v>187</v>
      </c>
      <c r="F57">
        <v>1570631.831</v>
      </c>
      <c r="G57" t="s">
        <v>1192</v>
      </c>
      <c r="H57" t="s">
        <v>9</v>
      </c>
      <c r="I57" t="s">
        <v>137</v>
      </c>
      <c r="J57">
        <v>88</v>
      </c>
      <c r="K57" t="s">
        <v>45</v>
      </c>
      <c r="L57" t="s">
        <v>1371</v>
      </c>
      <c r="M57">
        <v>88</v>
      </c>
      <c r="N57">
        <v>20400564818</v>
      </c>
      <c r="O57" t="s">
        <v>512</v>
      </c>
      <c r="P57" t="s">
        <v>138</v>
      </c>
      <c r="Q57">
        <v>1</v>
      </c>
    </row>
    <row r="58" spans="1:17" x14ac:dyDescent="0.25">
      <c r="A58" s="2">
        <v>46112</v>
      </c>
      <c r="B58" t="s">
        <v>1191</v>
      </c>
      <c r="C58" t="s">
        <v>1139</v>
      </c>
      <c r="D58">
        <v>993291.08620000002</v>
      </c>
      <c r="E58" t="s">
        <v>168</v>
      </c>
      <c r="F58">
        <v>993291.08620000002</v>
      </c>
      <c r="G58" t="s">
        <v>1192</v>
      </c>
      <c r="H58" t="s">
        <v>9</v>
      </c>
      <c r="I58" t="s">
        <v>137</v>
      </c>
      <c r="J58">
        <v>34</v>
      </c>
      <c r="K58" t="s">
        <v>332</v>
      </c>
      <c r="L58" t="s">
        <v>1372</v>
      </c>
      <c r="M58">
        <v>34</v>
      </c>
      <c r="N58">
        <v>27960560464</v>
      </c>
      <c r="O58" t="s">
        <v>512</v>
      </c>
      <c r="P58" t="s">
        <v>138</v>
      </c>
      <c r="Q58">
        <v>1</v>
      </c>
    </row>
    <row r="59" spans="1:17" x14ac:dyDescent="0.25">
      <c r="A59" s="2">
        <v>46112</v>
      </c>
      <c r="B59" t="s">
        <v>1191</v>
      </c>
      <c r="C59" t="s">
        <v>484</v>
      </c>
      <c r="D59">
        <v>412518.67479999998</v>
      </c>
      <c r="E59" t="s">
        <v>42</v>
      </c>
      <c r="F59">
        <v>412518.67479999998</v>
      </c>
      <c r="G59" t="s">
        <v>1192</v>
      </c>
      <c r="H59" t="s">
        <v>9</v>
      </c>
      <c r="I59" t="s">
        <v>137</v>
      </c>
      <c r="J59">
        <v>999</v>
      </c>
      <c r="K59" t="s">
        <v>341</v>
      </c>
      <c r="L59" t="s">
        <v>1373</v>
      </c>
      <c r="M59">
        <v>999</v>
      </c>
      <c r="N59">
        <v>20219589949</v>
      </c>
      <c r="O59" t="s">
        <v>512</v>
      </c>
      <c r="P59" t="s">
        <v>138</v>
      </c>
      <c r="Q59">
        <v>1</v>
      </c>
    </row>
    <row r="60" spans="1:17" x14ac:dyDescent="0.25">
      <c r="A60" s="2">
        <v>46112</v>
      </c>
      <c r="B60" t="s">
        <v>1191</v>
      </c>
      <c r="C60" t="s">
        <v>1154</v>
      </c>
      <c r="D60">
        <v>846677.44140000001</v>
      </c>
      <c r="E60" t="s">
        <v>1152</v>
      </c>
      <c r="F60">
        <v>846677.44140000001</v>
      </c>
      <c r="G60" t="s">
        <v>1192</v>
      </c>
      <c r="H60" t="s">
        <v>9</v>
      </c>
      <c r="I60" t="s">
        <v>137</v>
      </c>
      <c r="J60">
        <v>93</v>
      </c>
      <c r="K60" t="s">
        <v>347</v>
      </c>
      <c r="L60" t="s">
        <v>1374</v>
      </c>
      <c r="M60">
        <v>93</v>
      </c>
      <c r="N60">
        <v>20310851508</v>
      </c>
      <c r="O60" t="s">
        <v>512</v>
      </c>
      <c r="P60" t="s">
        <v>138</v>
      </c>
      <c r="Q60">
        <v>1</v>
      </c>
    </row>
    <row r="61" spans="1:17" x14ac:dyDescent="0.25">
      <c r="A61" s="2">
        <v>46112</v>
      </c>
      <c r="B61" t="s">
        <v>1191</v>
      </c>
      <c r="C61" t="s">
        <v>1141</v>
      </c>
      <c r="D61">
        <v>935084.58959999995</v>
      </c>
      <c r="E61" t="s">
        <v>168</v>
      </c>
      <c r="F61">
        <v>935084.58959999995</v>
      </c>
      <c r="G61" t="s">
        <v>1192</v>
      </c>
      <c r="H61" t="s">
        <v>9</v>
      </c>
      <c r="I61" t="s">
        <v>137</v>
      </c>
      <c r="J61">
        <v>177</v>
      </c>
      <c r="K61" t="s">
        <v>332</v>
      </c>
      <c r="L61" t="s">
        <v>1375</v>
      </c>
      <c r="M61">
        <v>177</v>
      </c>
      <c r="N61">
        <v>23306886304</v>
      </c>
      <c r="O61" t="s">
        <v>512</v>
      </c>
      <c r="P61" t="s">
        <v>138</v>
      </c>
      <c r="Q61">
        <v>1</v>
      </c>
    </row>
    <row r="62" spans="1:17" x14ac:dyDescent="0.25">
      <c r="A62" s="2">
        <v>46112</v>
      </c>
      <c r="B62" t="s">
        <v>1191</v>
      </c>
      <c r="C62" t="s">
        <v>1173</v>
      </c>
      <c r="D62">
        <v>1080319.8245000001</v>
      </c>
      <c r="E62" t="s">
        <v>173</v>
      </c>
      <c r="F62">
        <v>1080319.8245000001</v>
      </c>
      <c r="G62" t="s">
        <v>1192</v>
      </c>
      <c r="H62" t="s">
        <v>9</v>
      </c>
      <c r="I62" t="s">
        <v>137</v>
      </c>
      <c r="J62">
        <v>200</v>
      </c>
      <c r="K62" t="s">
        <v>353</v>
      </c>
      <c r="L62" t="s">
        <v>1376</v>
      </c>
      <c r="M62">
        <v>200</v>
      </c>
      <c r="N62">
        <v>27305902344</v>
      </c>
      <c r="O62" t="s">
        <v>512</v>
      </c>
      <c r="P62" t="s">
        <v>138</v>
      </c>
      <c r="Q62">
        <v>1</v>
      </c>
    </row>
    <row r="63" spans="1:17" x14ac:dyDescent="0.25">
      <c r="A63" s="2">
        <v>46112</v>
      </c>
      <c r="B63" t="s">
        <v>1191</v>
      </c>
      <c r="C63" t="s">
        <v>1150</v>
      </c>
      <c r="D63">
        <v>917721.28110000002</v>
      </c>
      <c r="E63" t="s">
        <v>42</v>
      </c>
      <c r="F63">
        <v>917721.28110000002</v>
      </c>
      <c r="G63" t="s">
        <v>1192</v>
      </c>
      <c r="H63" t="s">
        <v>9</v>
      </c>
      <c r="I63" t="s">
        <v>137</v>
      </c>
      <c r="J63">
        <v>261</v>
      </c>
      <c r="K63" t="s">
        <v>341</v>
      </c>
      <c r="L63" t="s">
        <v>1377</v>
      </c>
      <c r="M63">
        <v>261</v>
      </c>
      <c r="N63">
        <v>23402678089</v>
      </c>
      <c r="O63" t="s">
        <v>512</v>
      </c>
      <c r="P63" t="s">
        <v>138</v>
      </c>
      <c r="Q63">
        <v>1</v>
      </c>
    </row>
    <row r="64" spans="1:17" x14ac:dyDescent="0.25">
      <c r="A64" s="2">
        <v>46112</v>
      </c>
      <c r="B64" t="s">
        <v>1191</v>
      </c>
      <c r="C64" t="s">
        <v>1134</v>
      </c>
      <c r="D64">
        <v>923204.35519999999</v>
      </c>
      <c r="E64" t="s">
        <v>166</v>
      </c>
      <c r="F64">
        <v>923204.35519999999</v>
      </c>
      <c r="G64" t="s">
        <v>1192</v>
      </c>
      <c r="H64" t="s">
        <v>9</v>
      </c>
      <c r="I64" t="s">
        <v>137</v>
      </c>
      <c r="J64">
        <v>3</v>
      </c>
      <c r="K64" t="s">
        <v>379</v>
      </c>
      <c r="L64" t="s">
        <v>1378</v>
      </c>
      <c r="M64">
        <v>3</v>
      </c>
      <c r="N64">
        <v>20297717147</v>
      </c>
      <c r="O64" t="s">
        <v>512</v>
      </c>
      <c r="P64" t="s">
        <v>156</v>
      </c>
      <c r="Q64">
        <v>1</v>
      </c>
    </row>
    <row r="65" spans="1:17" x14ac:dyDescent="0.25">
      <c r="A65" s="2">
        <v>46112</v>
      </c>
      <c r="B65" t="s">
        <v>1191</v>
      </c>
      <c r="C65" t="s">
        <v>1189</v>
      </c>
      <c r="D65">
        <v>801923.79749999999</v>
      </c>
      <c r="E65" t="s">
        <v>183</v>
      </c>
      <c r="F65">
        <v>801923.79749999999</v>
      </c>
      <c r="G65" t="s">
        <v>1192</v>
      </c>
      <c r="H65" t="s">
        <v>9</v>
      </c>
      <c r="I65" t="s">
        <v>137</v>
      </c>
      <c r="J65">
        <v>192</v>
      </c>
      <c r="K65" t="s">
        <v>396</v>
      </c>
      <c r="L65" t="s">
        <v>1379</v>
      </c>
      <c r="M65">
        <v>192</v>
      </c>
      <c r="N65">
        <v>20366189956</v>
      </c>
      <c r="O65" t="s">
        <v>512</v>
      </c>
      <c r="P65" t="s">
        <v>156</v>
      </c>
      <c r="Q65">
        <v>1</v>
      </c>
    </row>
    <row r="66" spans="1:17" x14ac:dyDescent="0.25">
      <c r="A66" s="2">
        <v>46112</v>
      </c>
      <c r="B66" t="s">
        <v>1191</v>
      </c>
      <c r="C66" t="s">
        <v>1122</v>
      </c>
      <c r="D66">
        <v>945255.67559999996</v>
      </c>
      <c r="E66" t="s">
        <v>1328</v>
      </c>
      <c r="F66">
        <v>945255.67559999996</v>
      </c>
      <c r="G66" t="s">
        <v>1192</v>
      </c>
      <c r="H66" t="s">
        <v>9</v>
      </c>
      <c r="I66" t="s">
        <v>137</v>
      </c>
      <c r="J66">
        <v>164</v>
      </c>
      <c r="K66" t="s">
        <v>373</v>
      </c>
      <c r="L66" t="s">
        <v>1380</v>
      </c>
      <c r="M66">
        <v>164</v>
      </c>
      <c r="N66">
        <v>20392493361</v>
      </c>
      <c r="O66" t="s">
        <v>512</v>
      </c>
      <c r="P66" t="s">
        <v>138</v>
      </c>
      <c r="Q66">
        <v>1</v>
      </c>
    </row>
    <row r="67" spans="1:17" x14ac:dyDescent="0.25">
      <c r="A67" s="2">
        <v>46112</v>
      </c>
      <c r="B67" t="s">
        <v>1191</v>
      </c>
      <c r="C67" t="s">
        <v>1168</v>
      </c>
      <c r="D67">
        <v>833074.67460000003</v>
      </c>
      <c r="E67" t="s">
        <v>1163</v>
      </c>
      <c r="F67">
        <v>833074.67460000003</v>
      </c>
      <c r="G67" t="s">
        <v>1192</v>
      </c>
      <c r="H67" t="s">
        <v>9</v>
      </c>
      <c r="I67" t="s">
        <v>137</v>
      </c>
      <c r="J67">
        <v>243</v>
      </c>
      <c r="K67" t="s">
        <v>350</v>
      </c>
      <c r="L67" t="s">
        <v>1381</v>
      </c>
      <c r="M67">
        <v>243</v>
      </c>
      <c r="N67">
        <v>20438428918</v>
      </c>
      <c r="O67" t="s">
        <v>512</v>
      </c>
      <c r="P67" t="s">
        <v>138</v>
      </c>
      <c r="Q67">
        <v>1</v>
      </c>
    </row>
    <row r="68" spans="1:17" x14ac:dyDescent="0.25">
      <c r="A68" s="2">
        <v>46112</v>
      </c>
      <c r="B68" t="s">
        <v>1191</v>
      </c>
      <c r="C68" t="s">
        <v>1117</v>
      </c>
      <c r="D68">
        <v>1128948.2514</v>
      </c>
      <c r="E68" t="s">
        <v>1328</v>
      </c>
      <c r="F68">
        <v>1128948.2514</v>
      </c>
      <c r="G68" t="s">
        <v>1192</v>
      </c>
      <c r="H68" t="s">
        <v>9</v>
      </c>
      <c r="I68" t="s">
        <v>137</v>
      </c>
      <c r="J68">
        <v>15</v>
      </c>
      <c r="K68" t="s">
        <v>373</v>
      </c>
      <c r="L68" t="s">
        <v>1382</v>
      </c>
      <c r="M68">
        <v>15</v>
      </c>
      <c r="N68">
        <v>20178981863</v>
      </c>
      <c r="O68" t="s">
        <v>512</v>
      </c>
      <c r="P68" t="s">
        <v>138</v>
      </c>
      <c r="Q68">
        <v>1</v>
      </c>
    </row>
    <row r="69" spans="1:17" x14ac:dyDescent="0.25">
      <c r="A69" s="2">
        <v>46112</v>
      </c>
      <c r="B69" t="s">
        <v>1191</v>
      </c>
      <c r="C69" t="s">
        <v>1316</v>
      </c>
      <c r="D69">
        <v>739779.68209999998</v>
      </c>
      <c r="E69" t="s">
        <v>1328</v>
      </c>
      <c r="F69">
        <v>739779.68209999998</v>
      </c>
      <c r="G69" t="s">
        <v>1192</v>
      </c>
      <c r="H69" t="s">
        <v>9</v>
      </c>
      <c r="I69" t="s">
        <v>137</v>
      </c>
      <c r="J69">
        <v>266</v>
      </c>
      <c r="K69" t="s">
        <v>373</v>
      </c>
      <c r="L69" t="s">
        <v>1383</v>
      </c>
      <c r="M69">
        <v>266</v>
      </c>
      <c r="N69">
        <v>20464447742</v>
      </c>
      <c r="O69" t="s">
        <v>512</v>
      </c>
      <c r="P69" t="s">
        <v>138</v>
      </c>
      <c r="Q69">
        <v>1</v>
      </c>
    </row>
    <row r="70" spans="1:17" x14ac:dyDescent="0.25">
      <c r="A70" s="2">
        <v>46112</v>
      </c>
      <c r="B70" t="s">
        <v>1191</v>
      </c>
      <c r="C70" t="s">
        <v>1164</v>
      </c>
      <c r="D70">
        <v>846304.06350000005</v>
      </c>
      <c r="E70" t="s">
        <v>1163</v>
      </c>
      <c r="F70">
        <v>846304.06350000005</v>
      </c>
      <c r="G70" t="s">
        <v>1192</v>
      </c>
      <c r="H70" t="s">
        <v>9</v>
      </c>
      <c r="I70" t="s">
        <v>137</v>
      </c>
      <c r="J70">
        <v>21</v>
      </c>
      <c r="K70" t="s">
        <v>350</v>
      </c>
      <c r="L70" t="s">
        <v>1384</v>
      </c>
      <c r="M70">
        <v>21</v>
      </c>
      <c r="N70">
        <v>20177122050</v>
      </c>
      <c r="O70" t="s">
        <v>512</v>
      </c>
      <c r="P70" t="s">
        <v>138</v>
      </c>
      <c r="Q70">
        <v>1</v>
      </c>
    </row>
    <row r="71" spans="1:17" x14ac:dyDescent="0.25">
      <c r="A71" s="2">
        <v>46112</v>
      </c>
      <c r="B71" t="s">
        <v>1191</v>
      </c>
      <c r="C71" t="s">
        <v>1135</v>
      </c>
      <c r="D71">
        <v>1155262.9219</v>
      </c>
      <c r="E71" t="s">
        <v>166</v>
      </c>
      <c r="F71">
        <v>1155262.9219</v>
      </c>
      <c r="G71" t="s">
        <v>1192</v>
      </c>
      <c r="H71" t="s">
        <v>9</v>
      </c>
      <c r="I71" t="s">
        <v>137</v>
      </c>
      <c r="J71">
        <v>27</v>
      </c>
      <c r="K71" t="s">
        <v>379</v>
      </c>
      <c r="L71" t="s">
        <v>1385</v>
      </c>
      <c r="M71">
        <v>27</v>
      </c>
      <c r="N71">
        <v>20278683762</v>
      </c>
      <c r="O71" t="s">
        <v>512</v>
      </c>
      <c r="P71" t="s">
        <v>156</v>
      </c>
      <c r="Q71">
        <v>1</v>
      </c>
    </row>
    <row r="72" spans="1:17" x14ac:dyDescent="0.25">
      <c r="A72" s="2">
        <v>46112</v>
      </c>
      <c r="B72" t="s">
        <v>1191</v>
      </c>
      <c r="C72" t="s">
        <v>438</v>
      </c>
      <c r="D72">
        <v>853564.92</v>
      </c>
      <c r="E72" t="s">
        <v>1163</v>
      </c>
      <c r="F72">
        <v>853564.92</v>
      </c>
      <c r="G72" t="s">
        <v>1192</v>
      </c>
      <c r="H72" t="s">
        <v>9</v>
      </c>
      <c r="I72" t="s">
        <v>137</v>
      </c>
      <c r="J72">
        <v>247</v>
      </c>
      <c r="K72" t="s">
        <v>350</v>
      </c>
      <c r="L72" t="s">
        <v>1386</v>
      </c>
      <c r="M72">
        <v>247</v>
      </c>
      <c r="N72">
        <v>20482553142</v>
      </c>
      <c r="O72" t="s">
        <v>512</v>
      </c>
      <c r="P72" t="s">
        <v>138</v>
      </c>
      <c r="Q72">
        <v>1</v>
      </c>
    </row>
    <row r="73" spans="1:17" x14ac:dyDescent="0.25">
      <c r="A73" s="2">
        <v>46112</v>
      </c>
      <c r="B73" t="s">
        <v>1191</v>
      </c>
      <c r="C73" t="s">
        <v>574</v>
      </c>
      <c r="D73">
        <v>871867.9375</v>
      </c>
      <c r="E73" t="s">
        <v>1163</v>
      </c>
      <c r="F73">
        <v>871867.9375</v>
      </c>
      <c r="G73" t="s">
        <v>1192</v>
      </c>
      <c r="H73" t="s">
        <v>9</v>
      </c>
      <c r="I73" t="s">
        <v>137</v>
      </c>
      <c r="J73">
        <v>61</v>
      </c>
      <c r="K73" t="s">
        <v>350</v>
      </c>
      <c r="L73" t="s">
        <v>1387</v>
      </c>
      <c r="M73">
        <v>61</v>
      </c>
      <c r="N73">
        <v>20371187066</v>
      </c>
      <c r="O73" t="s">
        <v>512</v>
      </c>
      <c r="P73" t="s">
        <v>138</v>
      </c>
      <c r="Q73">
        <v>1</v>
      </c>
    </row>
    <row r="74" spans="1:17" x14ac:dyDescent="0.25">
      <c r="A74" s="2">
        <v>46112</v>
      </c>
      <c r="B74" t="s">
        <v>1191</v>
      </c>
      <c r="C74" t="s">
        <v>1094</v>
      </c>
      <c r="D74">
        <v>5428026.1179999998</v>
      </c>
      <c r="E74" t="s">
        <v>391</v>
      </c>
      <c r="F74">
        <v>5428026.1179999998</v>
      </c>
      <c r="G74" t="s">
        <v>1192</v>
      </c>
      <c r="H74" t="s">
        <v>9</v>
      </c>
      <c r="I74" t="s">
        <v>137</v>
      </c>
      <c r="J74">
        <v>139</v>
      </c>
      <c r="K74" t="s">
        <v>389</v>
      </c>
      <c r="L74" t="s">
        <v>1388</v>
      </c>
      <c r="M74">
        <v>139</v>
      </c>
      <c r="N74">
        <v>20127294853</v>
      </c>
      <c r="O74" t="s">
        <v>512</v>
      </c>
      <c r="P74" t="s">
        <v>138</v>
      </c>
      <c r="Q74">
        <v>1</v>
      </c>
    </row>
    <row r="75" spans="1:17" x14ac:dyDescent="0.25">
      <c r="A75" s="2">
        <v>46112</v>
      </c>
      <c r="B75" t="s">
        <v>1191</v>
      </c>
      <c r="C75" t="s">
        <v>1155</v>
      </c>
      <c r="D75">
        <v>2499379.2574</v>
      </c>
      <c r="E75" t="s">
        <v>1152</v>
      </c>
      <c r="F75">
        <v>2499379.2574</v>
      </c>
      <c r="G75" t="s">
        <v>1192</v>
      </c>
      <c r="H75" t="s">
        <v>9</v>
      </c>
      <c r="I75" t="s">
        <v>137</v>
      </c>
      <c r="J75">
        <v>112</v>
      </c>
      <c r="K75" t="s">
        <v>347</v>
      </c>
      <c r="L75" t="s">
        <v>1389</v>
      </c>
      <c r="M75">
        <v>112</v>
      </c>
      <c r="N75">
        <v>20320730865</v>
      </c>
      <c r="O75" t="s">
        <v>512</v>
      </c>
      <c r="P75" t="s">
        <v>138</v>
      </c>
      <c r="Q75">
        <v>1</v>
      </c>
    </row>
    <row r="76" spans="1:17" x14ac:dyDescent="0.25">
      <c r="A76" s="2">
        <v>46112</v>
      </c>
      <c r="B76" t="s">
        <v>1191</v>
      </c>
      <c r="C76" t="s">
        <v>1114</v>
      </c>
      <c r="D76">
        <v>4693346.0138999997</v>
      </c>
      <c r="E76" t="s">
        <v>1111</v>
      </c>
      <c r="F76">
        <v>4693346.0138999997</v>
      </c>
      <c r="G76" t="s">
        <v>1192</v>
      </c>
      <c r="H76" t="s">
        <v>9</v>
      </c>
      <c r="I76" t="s">
        <v>137</v>
      </c>
      <c r="J76">
        <v>125</v>
      </c>
      <c r="K76" t="s">
        <v>321</v>
      </c>
      <c r="L76" t="s">
        <v>1390</v>
      </c>
      <c r="M76">
        <v>125</v>
      </c>
      <c r="N76">
        <v>20231231634</v>
      </c>
      <c r="O76" t="s">
        <v>512</v>
      </c>
      <c r="P76" t="s">
        <v>156</v>
      </c>
      <c r="Q76">
        <v>1</v>
      </c>
    </row>
    <row r="77" spans="1:17" x14ac:dyDescent="0.25">
      <c r="A77" s="2">
        <v>46112</v>
      </c>
      <c r="B77" t="s">
        <v>1191</v>
      </c>
      <c r="C77" t="s">
        <v>1171</v>
      </c>
      <c r="D77">
        <v>2064817.7889</v>
      </c>
      <c r="E77" t="s">
        <v>173</v>
      </c>
      <c r="F77">
        <v>2064817.7889</v>
      </c>
      <c r="G77" t="s">
        <v>1192</v>
      </c>
      <c r="H77" t="s">
        <v>9</v>
      </c>
      <c r="I77" t="s">
        <v>137</v>
      </c>
      <c r="J77">
        <v>25</v>
      </c>
      <c r="K77" t="s">
        <v>353</v>
      </c>
      <c r="L77" t="s">
        <v>1391</v>
      </c>
      <c r="M77">
        <v>25</v>
      </c>
      <c r="N77">
        <v>23397537749</v>
      </c>
      <c r="O77" t="s">
        <v>512</v>
      </c>
      <c r="P77" t="s">
        <v>138</v>
      </c>
      <c r="Q77">
        <v>1</v>
      </c>
    </row>
    <row r="78" spans="1:17" x14ac:dyDescent="0.25">
      <c r="A78" s="2">
        <v>46112</v>
      </c>
      <c r="B78" t="s">
        <v>1191</v>
      </c>
      <c r="C78" t="s">
        <v>1101</v>
      </c>
      <c r="D78">
        <v>827362.89709999994</v>
      </c>
      <c r="E78" t="s">
        <v>164</v>
      </c>
      <c r="F78">
        <v>827362.89709999994</v>
      </c>
      <c r="G78" t="s">
        <v>1192</v>
      </c>
      <c r="H78" t="s">
        <v>9</v>
      </c>
      <c r="I78" t="s">
        <v>137</v>
      </c>
      <c r="J78">
        <v>197</v>
      </c>
      <c r="K78" t="s">
        <v>32</v>
      </c>
      <c r="L78" t="s">
        <v>1392</v>
      </c>
      <c r="M78">
        <v>197</v>
      </c>
      <c r="N78">
        <v>27427474572</v>
      </c>
      <c r="O78" t="s">
        <v>512</v>
      </c>
      <c r="P78" t="s">
        <v>156</v>
      </c>
      <c r="Q78">
        <v>1</v>
      </c>
    </row>
    <row r="79" spans="1:17" x14ac:dyDescent="0.25">
      <c r="A79" s="2">
        <v>46112</v>
      </c>
      <c r="B79" t="s">
        <v>1191</v>
      </c>
      <c r="C79" t="s">
        <v>1103</v>
      </c>
      <c r="D79">
        <v>798562.3861</v>
      </c>
      <c r="E79" t="s">
        <v>164</v>
      </c>
      <c r="F79">
        <v>798562.3861</v>
      </c>
      <c r="G79" t="s">
        <v>1192</v>
      </c>
      <c r="H79" t="s">
        <v>9</v>
      </c>
      <c r="I79" t="s">
        <v>137</v>
      </c>
      <c r="J79">
        <v>217</v>
      </c>
      <c r="K79" t="s">
        <v>32</v>
      </c>
      <c r="L79" t="s">
        <v>1393</v>
      </c>
      <c r="M79">
        <v>217</v>
      </c>
      <c r="N79">
        <v>27372611451</v>
      </c>
      <c r="O79" t="s">
        <v>512</v>
      </c>
      <c r="P79" t="s">
        <v>156</v>
      </c>
      <c r="Q79">
        <v>1</v>
      </c>
    </row>
    <row r="80" spans="1:17" x14ac:dyDescent="0.25">
      <c r="A80" s="2">
        <v>46112</v>
      </c>
      <c r="B80" t="s">
        <v>1191</v>
      </c>
      <c r="C80" t="s">
        <v>485</v>
      </c>
      <c r="D80">
        <v>409297.34389999998</v>
      </c>
      <c r="E80" t="s">
        <v>164</v>
      </c>
      <c r="F80">
        <v>409297.34389999998</v>
      </c>
      <c r="G80" t="s">
        <v>1192</v>
      </c>
      <c r="H80" t="s">
        <v>9</v>
      </c>
      <c r="I80" t="s">
        <v>137</v>
      </c>
      <c r="J80">
        <v>999</v>
      </c>
      <c r="K80" t="s">
        <v>32</v>
      </c>
      <c r="L80" t="s">
        <v>1394</v>
      </c>
      <c r="M80">
        <v>999</v>
      </c>
      <c r="N80">
        <v>27214337369</v>
      </c>
      <c r="O80" t="s">
        <v>512</v>
      </c>
      <c r="P80" t="s">
        <v>138</v>
      </c>
      <c r="Q80">
        <v>1</v>
      </c>
    </row>
    <row r="81" spans="1:17" x14ac:dyDescent="0.25">
      <c r="A81" s="2">
        <v>46112</v>
      </c>
      <c r="B81" t="s">
        <v>1191</v>
      </c>
      <c r="C81" t="s">
        <v>487</v>
      </c>
      <c r="D81">
        <v>6630.4348</v>
      </c>
      <c r="E81" t="s">
        <v>164</v>
      </c>
      <c r="F81">
        <v>6630.4348</v>
      </c>
      <c r="G81" t="s">
        <v>1192</v>
      </c>
      <c r="H81" t="s">
        <v>9</v>
      </c>
      <c r="I81" t="s">
        <v>137</v>
      </c>
      <c r="J81">
        <v>999</v>
      </c>
      <c r="K81" t="s">
        <v>32</v>
      </c>
      <c r="L81" t="s">
        <v>1319</v>
      </c>
      <c r="M81">
        <v>999</v>
      </c>
      <c r="N81">
        <v>20341463840</v>
      </c>
      <c r="O81" t="s">
        <v>512</v>
      </c>
      <c r="P81" t="s">
        <v>138</v>
      </c>
      <c r="Q81">
        <v>1</v>
      </c>
    </row>
    <row r="82" spans="1:17" x14ac:dyDescent="0.25">
      <c r="A82" s="2">
        <v>46112</v>
      </c>
      <c r="B82" t="s">
        <v>1191</v>
      </c>
      <c r="C82" t="s">
        <v>1140</v>
      </c>
      <c r="D82">
        <v>846149.05209999997</v>
      </c>
      <c r="E82" t="s">
        <v>168</v>
      </c>
      <c r="F82">
        <v>846149.05209999997</v>
      </c>
      <c r="G82" t="s">
        <v>1192</v>
      </c>
      <c r="H82" t="s">
        <v>9</v>
      </c>
      <c r="I82" t="s">
        <v>137</v>
      </c>
      <c r="J82">
        <v>170</v>
      </c>
      <c r="K82" t="s">
        <v>332</v>
      </c>
      <c r="L82" t="s">
        <v>1395</v>
      </c>
      <c r="M82">
        <v>170</v>
      </c>
      <c r="N82">
        <v>20960496621</v>
      </c>
      <c r="O82" t="s">
        <v>512</v>
      </c>
      <c r="P82" t="s">
        <v>138</v>
      </c>
      <c r="Q82">
        <v>1</v>
      </c>
    </row>
    <row r="83" spans="1:17" x14ac:dyDescent="0.25">
      <c r="A83" s="2">
        <v>46112</v>
      </c>
      <c r="B83" t="s">
        <v>1191</v>
      </c>
      <c r="C83" t="s">
        <v>1156</v>
      </c>
      <c r="D83">
        <v>792665.14729999995</v>
      </c>
      <c r="E83" t="s">
        <v>1152</v>
      </c>
      <c r="F83">
        <v>792665.14729999995</v>
      </c>
      <c r="G83" t="s">
        <v>1192</v>
      </c>
      <c r="H83" t="s">
        <v>9</v>
      </c>
      <c r="I83" t="s">
        <v>137</v>
      </c>
      <c r="J83">
        <v>155</v>
      </c>
      <c r="K83" t="s">
        <v>347</v>
      </c>
      <c r="L83" t="s">
        <v>1396</v>
      </c>
      <c r="M83">
        <v>155</v>
      </c>
      <c r="N83">
        <v>20349465397</v>
      </c>
      <c r="O83" t="s">
        <v>512</v>
      </c>
      <c r="P83" t="s">
        <v>138</v>
      </c>
      <c r="Q83">
        <v>1</v>
      </c>
    </row>
    <row r="84" spans="1:17" x14ac:dyDescent="0.25">
      <c r="A84" s="2">
        <v>46112</v>
      </c>
      <c r="B84" t="s">
        <v>1191</v>
      </c>
      <c r="C84" t="s">
        <v>1121</v>
      </c>
      <c r="D84">
        <v>861733.00679999997</v>
      </c>
      <c r="E84" t="s">
        <v>1328</v>
      </c>
      <c r="F84">
        <v>861733.00679999997</v>
      </c>
      <c r="G84" t="s">
        <v>1192</v>
      </c>
      <c r="H84" t="s">
        <v>9</v>
      </c>
      <c r="I84" t="s">
        <v>137</v>
      </c>
      <c r="J84">
        <v>114</v>
      </c>
      <c r="K84" t="s">
        <v>373</v>
      </c>
      <c r="L84" t="s">
        <v>1397</v>
      </c>
      <c r="M84">
        <v>114</v>
      </c>
      <c r="N84">
        <v>20415156430</v>
      </c>
      <c r="O84" t="s">
        <v>512</v>
      </c>
      <c r="P84" t="s">
        <v>138</v>
      </c>
      <c r="Q84">
        <v>1</v>
      </c>
    </row>
    <row r="85" spans="1:17" x14ac:dyDescent="0.25">
      <c r="A85" s="2">
        <v>46112</v>
      </c>
      <c r="B85" t="s">
        <v>1191</v>
      </c>
      <c r="C85" t="s">
        <v>1146</v>
      </c>
      <c r="D85">
        <v>998596.99809999997</v>
      </c>
      <c r="E85" t="s">
        <v>13</v>
      </c>
      <c r="F85">
        <v>998596.99809999997</v>
      </c>
      <c r="G85" t="s">
        <v>1192</v>
      </c>
      <c r="H85" t="s">
        <v>9</v>
      </c>
      <c r="I85" t="s">
        <v>137</v>
      </c>
      <c r="J85">
        <v>218</v>
      </c>
      <c r="K85" t="s">
        <v>338</v>
      </c>
      <c r="L85" t="s">
        <v>1398</v>
      </c>
      <c r="M85">
        <v>218</v>
      </c>
      <c r="N85">
        <v>20240298253</v>
      </c>
      <c r="O85" t="s">
        <v>512</v>
      </c>
      <c r="P85" t="s">
        <v>138</v>
      </c>
      <c r="Q85">
        <v>1</v>
      </c>
    </row>
    <row r="86" spans="1:17" x14ac:dyDescent="0.25">
      <c r="A86" s="2">
        <v>46112</v>
      </c>
      <c r="B86" t="s">
        <v>1191</v>
      </c>
      <c r="C86" t="s">
        <v>1143</v>
      </c>
      <c r="D86">
        <v>839892.73250000004</v>
      </c>
      <c r="E86" t="s">
        <v>168</v>
      </c>
      <c r="F86">
        <v>839892.73250000004</v>
      </c>
      <c r="G86" t="s">
        <v>1192</v>
      </c>
      <c r="H86" t="s">
        <v>9</v>
      </c>
      <c r="I86" t="s">
        <v>137</v>
      </c>
      <c r="J86">
        <v>234</v>
      </c>
      <c r="K86" t="s">
        <v>332</v>
      </c>
      <c r="L86" t="s">
        <v>1399</v>
      </c>
      <c r="M86">
        <v>234</v>
      </c>
      <c r="N86">
        <v>27369239754</v>
      </c>
      <c r="O86" t="s">
        <v>512</v>
      </c>
      <c r="P86" t="s">
        <v>138</v>
      </c>
      <c r="Q86">
        <v>1</v>
      </c>
    </row>
    <row r="87" spans="1:17" x14ac:dyDescent="0.25">
      <c r="A87" s="2">
        <v>46112</v>
      </c>
      <c r="B87" t="s">
        <v>1191</v>
      </c>
      <c r="C87" t="s">
        <v>1151</v>
      </c>
      <c r="D87">
        <v>1094441.7349</v>
      </c>
      <c r="E87" t="s">
        <v>42</v>
      </c>
      <c r="F87">
        <v>1094441.7349</v>
      </c>
      <c r="G87" t="s">
        <v>1192</v>
      </c>
      <c r="H87" t="s">
        <v>9</v>
      </c>
      <c r="I87" t="s">
        <v>137</v>
      </c>
      <c r="J87">
        <v>264</v>
      </c>
      <c r="K87" t="s">
        <v>341</v>
      </c>
      <c r="L87" t="s">
        <v>1400</v>
      </c>
      <c r="M87">
        <v>264</v>
      </c>
      <c r="N87">
        <v>20372610043</v>
      </c>
      <c r="O87" t="s">
        <v>512</v>
      </c>
      <c r="P87" t="s">
        <v>138</v>
      </c>
      <c r="Q87">
        <v>1</v>
      </c>
    </row>
    <row r="88" spans="1:17" x14ac:dyDescent="0.25">
      <c r="A88" s="2">
        <v>46112</v>
      </c>
      <c r="B88" t="s">
        <v>1191</v>
      </c>
      <c r="C88" t="s">
        <v>1144</v>
      </c>
      <c r="D88">
        <v>831799.31270000001</v>
      </c>
      <c r="E88" t="s">
        <v>13</v>
      </c>
      <c r="F88">
        <v>831799.31270000001</v>
      </c>
      <c r="G88" t="s">
        <v>1192</v>
      </c>
      <c r="H88" t="s">
        <v>9</v>
      </c>
      <c r="I88" t="s">
        <v>137</v>
      </c>
      <c r="J88">
        <v>188</v>
      </c>
      <c r="K88" t="s">
        <v>338</v>
      </c>
      <c r="L88" t="s">
        <v>1401</v>
      </c>
      <c r="M88">
        <v>188</v>
      </c>
      <c r="N88">
        <v>20332591887</v>
      </c>
      <c r="O88" t="s">
        <v>512</v>
      </c>
      <c r="P88" t="s">
        <v>138</v>
      </c>
      <c r="Q88">
        <v>1</v>
      </c>
    </row>
    <row r="89" spans="1:17" x14ac:dyDescent="0.25">
      <c r="A89" s="2">
        <v>46112</v>
      </c>
      <c r="B89" t="s">
        <v>1191</v>
      </c>
      <c r="C89" t="s">
        <v>436</v>
      </c>
      <c r="D89">
        <v>1768620.1683</v>
      </c>
      <c r="E89" t="s">
        <v>1328</v>
      </c>
      <c r="F89">
        <v>1768620.1683</v>
      </c>
      <c r="G89" t="s">
        <v>1192</v>
      </c>
      <c r="H89" t="s">
        <v>9</v>
      </c>
      <c r="I89" t="s">
        <v>137</v>
      </c>
      <c r="J89">
        <v>239</v>
      </c>
      <c r="K89" t="s">
        <v>373</v>
      </c>
      <c r="L89" t="s">
        <v>1402</v>
      </c>
      <c r="M89">
        <v>239</v>
      </c>
      <c r="N89">
        <v>27260352836</v>
      </c>
      <c r="O89" t="s">
        <v>512</v>
      </c>
      <c r="P89" t="s">
        <v>138</v>
      </c>
      <c r="Q89">
        <v>1</v>
      </c>
    </row>
    <row r="90" spans="1:17" x14ac:dyDescent="0.25">
      <c r="A90" s="2">
        <v>46112</v>
      </c>
      <c r="B90" t="s">
        <v>1191</v>
      </c>
      <c r="C90" t="s">
        <v>1166</v>
      </c>
      <c r="D90">
        <v>1111149.2026</v>
      </c>
      <c r="E90" t="s">
        <v>1163</v>
      </c>
      <c r="F90">
        <v>1111149.2026</v>
      </c>
      <c r="G90" t="s">
        <v>1192</v>
      </c>
      <c r="H90" t="s">
        <v>9</v>
      </c>
      <c r="I90" t="s">
        <v>137</v>
      </c>
      <c r="J90">
        <v>60</v>
      </c>
      <c r="K90" t="s">
        <v>350</v>
      </c>
      <c r="L90" t="s">
        <v>1403</v>
      </c>
      <c r="M90">
        <v>60</v>
      </c>
      <c r="N90">
        <v>20479725277</v>
      </c>
      <c r="O90" t="s">
        <v>512</v>
      </c>
      <c r="P90" t="s">
        <v>138</v>
      </c>
      <c r="Q90">
        <v>1</v>
      </c>
    </row>
    <row r="91" spans="1:17" x14ac:dyDescent="0.25">
      <c r="A91" s="2">
        <v>46112</v>
      </c>
      <c r="B91" t="s">
        <v>1191</v>
      </c>
      <c r="C91" t="s">
        <v>1129</v>
      </c>
      <c r="D91">
        <v>874663.89789999998</v>
      </c>
      <c r="E91" t="s">
        <v>1328</v>
      </c>
      <c r="F91">
        <v>874663.89789999998</v>
      </c>
      <c r="G91" t="s">
        <v>1192</v>
      </c>
      <c r="H91" t="s">
        <v>9</v>
      </c>
      <c r="I91" t="s">
        <v>137</v>
      </c>
      <c r="J91">
        <v>255</v>
      </c>
      <c r="K91" t="s">
        <v>373</v>
      </c>
      <c r="L91" t="s">
        <v>1404</v>
      </c>
      <c r="M91">
        <v>255</v>
      </c>
      <c r="N91">
        <v>20463666505</v>
      </c>
      <c r="O91" t="s">
        <v>512</v>
      </c>
      <c r="P91" t="s">
        <v>138</v>
      </c>
      <c r="Q91">
        <v>1</v>
      </c>
    </row>
    <row r="92" spans="1:17" x14ac:dyDescent="0.25">
      <c r="A92" s="2">
        <v>46112</v>
      </c>
      <c r="B92" t="s">
        <v>1191</v>
      </c>
      <c r="C92" t="s">
        <v>1174</v>
      </c>
      <c r="D92">
        <v>868719.74620000005</v>
      </c>
      <c r="E92" t="s">
        <v>173</v>
      </c>
      <c r="F92">
        <v>868719.74620000005</v>
      </c>
      <c r="G92" t="s">
        <v>1192</v>
      </c>
      <c r="H92" t="s">
        <v>9</v>
      </c>
      <c r="I92" t="s">
        <v>137</v>
      </c>
      <c r="J92">
        <v>230</v>
      </c>
      <c r="K92" t="s">
        <v>353</v>
      </c>
      <c r="L92" t="s">
        <v>1405</v>
      </c>
      <c r="M92">
        <v>230</v>
      </c>
      <c r="N92">
        <v>27316719150</v>
      </c>
      <c r="O92" t="s">
        <v>512</v>
      </c>
      <c r="P92" t="s">
        <v>138</v>
      </c>
      <c r="Q92">
        <v>1</v>
      </c>
    </row>
    <row r="93" spans="1:17" x14ac:dyDescent="0.25">
      <c r="A93" s="2">
        <v>46112</v>
      </c>
      <c r="B93" t="s">
        <v>1191</v>
      </c>
      <c r="C93" t="s">
        <v>411</v>
      </c>
      <c r="D93">
        <v>893215.87639999995</v>
      </c>
      <c r="E93" t="s">
        <v>1163</v>
      </c>
      <c r="F93">
        <v>893215.87639999995</v>
      </c>
      <c r="G93" t="s">
        <v>1192</v>
      </c>
      <c r="H93" t="s">
        <v>9</v>
      </c>
      <c r="I93" t="s">
        <v>137</v>
      </c>
      <c r="J93">
        <v>180</v>
      </c>
      <c r="K93" t="s">
        <v>350</v>
      </c>
      <c r="L93" t="s">
        <v>1406</v>
      </c>
      <c r="M93">
        <v>180</v>
      </c>
      <c r="N93">
        <v>20395675673</v>
      </c>
      <c r="O93" t="s">
        <v>512</v>
      </c>
      <c r="P93" t="s">
        <v>138</v>
      </c>
      <c r="Q9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defaultColWidth="8.85546875" defaultRowHeight="15" x14ac:dyDescent="0.25"/>
  <cols>
    <col min="1" max="1" width="37" bestFit="1" customWidth="1"/>
    <col min="2" max="2" width="11.42578125" bestFit="1" customWidth="1"/>
  </cols>
  <sheetData>
    <row r="1" spans="1:8" ht="15.75" thickBot="1" x14ac:dyDescent="0.3">
      <c r="A1" t="s">
        <v>110</v>
      </c>
      <c r="B1" t="s">
        <v>111</v>
      </c>
      <c r="G1" t="s">
        <v>58</v>
      </c>
      <c r="H1" s="197" t="s">
        <v>111</v>
      </c>
    </row>
    <row r="2" spans="1:8" ht="15.75" thickTop="1" x14ac:dyDescent="0.25">
      <c r="A2" t="s">
        <v>53</v>
      </c>
      <c r="B2">
        <v>1</v>
      </c>
      <c r="G2" t="s">
        <v>72</v>
      </c>
      <c r="H2" s="198">
        <v>1</v>
      </c>
    </row>
    <row r="3" spans="1:8" x14ac:dyDescent="0.25">
      <c r="A3" t="s">
        <v>54</v>
      </c>
      <c r="B3">
        <v>2</v>
      </c>
      <c r="G3" t="s">
        <v>77</v>
      </c>
      <c r="H3" s="194">
        <v>2</v>
      </c>
    </row>
    <row r="4" spans="1:8" x14ac:dyDescent="0.25">
      <c r="A4" t="s">
        <v>75</v>
      </c>
      <c r="B4">
        <v>10</v>
      </c>
      <c r="G4" t="s">
        <v>75</v>
      </c>
      <c r="H4" s="196">
        <v>10</v>
      </c>
    </row>
    <row r="5" spans="1:8" x14ac:dyDescent="0.25">
      <c r="A5" t="s">
        <v>57</v>
      </c>
      <c r="B5">
        <v>3</v>
      </c>
      <c r="G5" t="s">
        <v>681</v>
      </c>
      <c r="H5" s="194">
        <v>3</v>
      </c>
    </row>
    <row r="6" spans="1:8" x14ac:dyDescent="0.25">
      <c r="A6" t="s">
        <v>55</v>
      </c>
      <c r="B6">
        <v>4</v>
      </c>
      <c r="G6" t="s">
        <v>682</v>
      </c>
      <c r="H6" s="196">
        <v>4</v>
      </c>
    </row>
    <row r="7" spans="1:8" x14ac:dyDescent="0.25">
      <c r="A7" t="s">
        <v>66</v>
      </c>
      <c r="B7">
        <v>3</v>
      </c>
      <c r="G7" t="s">
        <v>80</v>
      </c>
      <c r="H7" s="194">
        <v>5</v>
      </c>
    </row>
    <row r="8" spans="1:8" x14ac:dyDescent="0.25">
      <c r="A8" t="s">
        <v>63</v>
      </c>
      <c r="B8">
        <v>4</v>
      </c>
      <c r="G8" t="s">
        <v>50</v>
      </c>
      <c r="H8" s="196">
        <v>6</v>
      </c>
    </row>
    <row r="9" spans="1:8" x14ac:dyDescent="0.25">
      <c r="A9" t="s">
        <v>80</v>
      </c>
      <c r="B9">
        <v>5</v>
      </c>
      <c r="G9" t="s">
        <v>68</v>
      </c>
      <c r="H9" s="194">
        <v>7</v>
      </c>
    </row>
    <row r="10" spans="1:8" x14ac:dyDescent="0.25">
      <c r="A10" t="s">
        <v>51</v>
      </c>
      <c r="B10">
        <v>5</v>
      </c>
      <c r="G10" t="s">
        <v>70</v>
      </c>
      <c r="H10" s="196">
        <v>8</v>
      </c>
    </row>
    <row r="11" spans="1:8" x14ac:dyDescent="0.25">
      <c r="A11" t="s">
        <v>49</v>
      </c>
      <c r="B11">
        <v>0</v>
      </c>
      <c r="G11" t="s">
        <v>181</v>
      </c>
      <c r="H11" s="194">
        <v>9</v>
      </c>
    </row>
    <row r="12" spans="1:8" x14ac:dyDescent="0.25">
      <c r="A12" t="s">
        <v>50</v>
      </c>
      <c r="B12">
        <v>6</v>
      </c>
      <c r="G12" t="s">
        <v>197</v>
      </c>
      <c r="H12" s="196">
        <v>20</v>
      </c>
    </row>
    <row r="13" spans="1:8" x14ac:dyDescent="0.25">
      <c r="A13" t="s">
        <v>68</v>
      </c>
      <c r="B13">
        <v>7</v>
      </c>
      <c r="G13" t="s">
        <v>224</v>
      </c>
      <c r="H13" t="s">
        <v>1421</v>
      </c>
    </row>
    <row r="14" spans="1:8" x14ac:dyDescent="0.25">
      <c r="A14" t="s">
        <v>56</v>
      </c>
      <c r="B14">
        <v>7</v>
      </c>
    </row>
    <row r="15" spans="1:8" x14ac:dyDescent="0.25">
      <c r="A15" t="s">
        <v>52</v>
      </c>
      <c r="B15">
        <v>8</v>
      </c>
    </row>
    <row r="16" spans="1:8" x14ac:dyDescent="0.25">
      <c r="A16" t="s">
        <v>181</v>
      </c>
      <c r="B16">
        <v>9</v>
      </c>
    </row>
    <row r="17" spans="1:2" x14ac:dyDescent="0.25">
      <c r="A17" t="s">
        <v>490</v>
      </c>
      <c r="B17">
        <v>10</v>
      </c>
    </row>
    <row r="18" spans="1:2" x14ac:dyDescent="0.25">
      <c r="A18" t="s">
        <v>491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479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496</v>
      </c>
      <c r="B23">
        <v>8</v>
      </c>
    </row>
    <row r="24" spans="1:2" x14ac:dyDescent="0.25">
      <c r="A24" t="s">
        <v>497</v>
      </c>
      <c r="B24">
        <v>7</v>
      </c>
    </row>
    <row r="25" spans="1:2" x14ac:dyDescent="0.25">
      <c r="A25" t="s">
        <v>193</v>
      </c>
      <c r="B25">
        <v>3</v>
      </c>
    </row>
    <row r="26" spans="1:2" x14ac:dyDescent="0.25">
      <c r="A26" t="s">
        <v>191</v>
      </c>
      <c r="B26">
        <v>4</v>
      </c>
    </row>
    <row r="27" spans="1:2" x14ac:dyDescent="0.25">
      <c r="A27" t="s">
        <v>175</v>
      </c>
      <c r="B27">
        <v>10</v>
      </c>
    </row>
    <row r="28" spans="1:2" x14ac:dyDescent="0.25">
      <c r="A28" t="s">
        <v>177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500</v>
      </c>
      <c r="B30">
        <v>0</v>
      </c>
    </row>
    <row r="31" spans="1:2" x14ac:dyDescent="0.25">
      <c r="A31" t="s">
        <v>498</v>
      </c>
      <c r="B31">
        <v>0</v>
      </c>
    </row>
    <row r="32" spans="1:2" x14ac:dyDescent="0.25">
      <c r="A32" t="s">
        <v>206</v>
      </c>
      <c r="B32">
        <v>0</v>
      </c>
    </row>
    <row r="33" spans="1:2" x14ac:dyDescent="0.25">
      <c r="A33" t="s">
        <v>197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5"/>
  <sheetViews>
    <sheetView showGridLines="0" tabSelected="1" zoomScaleNormal="100" workbookViewId="0">
      <pane ySplit="1" topLeftCell="A7" activePane="bottomLeft" state="frozen"/>
      <selection activeCell="B53" sqref="B53"/>
      <selection pane="bottomLeft" activeCell="D3" sqref="D3"/>
    </sheetView>
  </sheetViews>
  <sheetFormatPr defaultColWidth="11.42578125" defaultRowHeight="12.75" outlineLevelRow="2" x14ac:dyDescent="0.2"/>
  <cols>
    <col min="1" max="1" width="11.28515625" style="12" hidden="1" customWidth="1"/>
    <col min="2" max="2" width="10.140625" style="69" customWidth="1"/>
    <col min="3" max="3" width="10.140625" style="12" customWidth="1"/>
    <col min="4" max="4" width="36.5703125" style="17" customWidth="1"/>
    <col min="5" max="5" width="26.5703125" style="14" bestFit="1" customWidth="1"/>
    <col min="6" max="6" width="22.140625" style="20" customWidth="1"/>
    <col min="7" max="7" width="14.42578125" style="12" customWidth="1"/>
    <col min="8" max="8" width="34.7109375" style="14" customWidth="1"/>
    <col min="9" max="9" width="26.5703125" style="14" bestFit="1" customWidth="1"/>
    <col min="10" max="10" width="19.7109375" style="43" customWidth="1"/>
    <col min="11" max="11" width="7.42578125" style="12" customWidth="1"/>
    <col min="12" max="12" width="35.28515625" style="14" customWidth="1"/>
    <col min="13" max="13" width="28.5703125" style="14" customWidth="1"/>
    <col min="14" max="14" width="24.28515625" style="20" customWidth="1"/>
    <col min="15" max="15" width="6" style="12" customWidth="1"/>
    <col min="16" max="16" width="26.85546875" style="14" customWidth="1"/>
    <col min="17" max="17" width="19.28515625" style="14" customWidth="1"/>
    <col min="18" max="18" width="19" style="20" customWidth="1"/>
    <col min="19" max="16384" width="11.42578125" style="14"/>
  </cols>
  <sheetData>
    <row r="1" spans="1:18" x14ac:dyDescent="0.2">
      <c r="D1" s="18"/>
      <c r="E1" s="19"/>
      <c r="G1" s="21"/>
      <c r="H1" s="18"/>
      <c r="I1" s="19"/>
      <c r="K1" s="18"/>
      <c r="L1" s="18"/>
      <c r="M1" s="19"/>
    </row>
    <row r="2" spans="1:18" s="96" customFormat="1" ht="13.5" thickBot="1" x14ac:dyDescent="0.25">
      <c r="A2" s="12" t="s">
        <v>501</v>
      </c>
      <c r="B2" s="69"/>
      <c r="C2" s="12"/>
      <c r="D2" s="95" t="str">
        <f>_xlfn.XLOOKUP(D3,sectores_id!$G$2:$G$13,sectores_id!$H$2:$H$13)</f>
        <v>&gt;=0</v>
      </c>
      <c r="F2" s="97"/>
      <c r="G2" s="69" t="s">
        <v>501</v>
      </c>
      <c r="H2" s="96">
        <v>3</v>
      </c>
      <c r="J2" s="98"/>
      <c r="K2" s="69" t="s">
        <v>501</v>
      </c>
      <c r="L2" s="96">
        <v>7</v>
      </c>
      <c r="N2" s="97"/>
      <c r="O2" s="69" t="s">
        <v>501</v>
      </c>
      <c r="P2" s="96">
        <v>8</v>
      </c>
      <c r="R2" s="97"/>
    </row>
    <row r="3" spans="1:18" s="16" customFormat="1" ht="15.75" thickBot="1" x14ac:dyDescent="0.3">
      <c r="A3" s="22"/>
      <c r="B3" s="213"/>
      <c r="C3" s="22"/>
      <c r="D3" s="210" t="s">
        <v>224</v>
      </c>
      <c r="E3" s="199"/>
      <c r="F3" s="200"/>
      <c r="G3" s="22"/>
      <c r="H3" s="185"/>
      <c r="I3" s="22"/>
      <c r="J3" s="176"/>
      <c r="K3" s="22"/>
      <c r="L3" s="186"/>
      <c r="M3" s="22"/>
      <c r="N3" s="177"/>
      <c r="O3" s="22"/>
      <c r="P3" s="184"/>
      <c r="Q3" s="22"/>
      <c r="R3" s="85"/>
    </row>
    <row r="4" spans="1:18" ht="13.5" thickBot="1" x14ac:dyDescent="0.25">
      <c r="D4" s="205" t="s">
        <v>1412</v>
      </c>
      <c r="E4" s="207"/>
      <c r="F4" s="208">
        <f>SUM(F5:F17)</f>
        <v>2880102097.6733551</v>
      </c>
      <c r="G4" s="69"/>
      <c r="H4" s="75"/>
      <c r="I4" s="22"/>
      <c r="J4" s="181"/>
      <c r="K4" s="69"/>
      <c r="L4" s="75"/>
      <c r="M4" s="22"/>
      <c r="N4" s="179"/>
      <c r="O4" s="69"/>
      <c r="P4" s="187"/>
      <c r="Q4" s="22"/>
      <c r="R4" s="19"/>
    </row>
    <row r="5" spans="1:18" x14ac:dyDescent="0.2">
      <c r="A5" s="12">
        <v>1</v>
      </c>
      <c r="B5" s="69" t="s">
        <v>1412</v>
      </c>
      <c r="D5" s="201">
        <f>F5/$F$4</f>
        <v>2.6866489319307633E-2</v>
      </c>
      <c r="E5" s="195" t="str">
        <f>_xlfn.XLOOKUP($A5,'rubros_id_opex (2)'!$B:$B,'rubros_id_opex (2)'!$A:$A)</f>
        <v>ENERGIA</v>
      </c>
      <c r="F5" s="202">
        <f>SUMIFS('bbdd.5.final'!$Y:$Y,'bbdd.5.final'!$AA:$AA,Vista_nueva!A5,'bbdd.5.final'!$Z:$Z,$D$2,'bbdd.5.final'!$J:$J,"Opex",'bbdd.5.final'!$L:$L,"DIRECTO")</f>
        <v>77378232.245656699</v>
      </c>
      <c r="G5" s="69">
        <v>1</v>
      </c>
      <c r="H5" s="180"/>
      <c r="I5" s="12"/>
      <c r="J5" s="176"/>
      <c r="K5" s="69"/>
      <c r="L5" s="180"/>
      <c r="M5" s="12"/>
      <c r="N5" s="177"/>
      <c r="O5" s="69"/>
      <c r="P5" s="180"/>
      <c r="Q5" s="12"/>
      <c r="R5" s="85"/>
    </row>
    <row r="6" spans="1:18" x14ac:dyDescent="0.2">
      <c r="A6" s="12">
        <v>2</v>
      </c>
      <c r="B6" s="69" t="s">
        <v>1412</v>
      </c>
      <c r="D6" s="201">
        <f t="shared" ref="D6:D17" si="0">F6/$F$4</f>
        <v>4.9824622577069125E-4</v>
      </c>
      <c r="E6" s="195" t="str">
        <f>_xlfn.XLOOKUP($A6,'rubros_id_opex (2)'!$B:$B,'rubros_id_opex (2)'!$A:$A)</f>
        <v>HABILITACIONES Y CERT</v>
      </c>
      <c r="F6" s="202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80"/>
      <c r="I6" s="12"/>
      <c r="J6" s="176"/>
      <c r="K6" s="69"/>
      <c r="L6" s="180"/>
      <c r="M6" s="12"/>
      <c r="N6" s="177"/>
      <c r="O6" s="69"/>
      <c r="P6" s="180"/>
      <c r="Q6" s="12"/>
      <c r="R6" s="85"/>
    </row>
    <row r="7" spans="1:18" ht="12" customHeight="1" x14ac:dyDescent="0.2">
      <c r="A7" s="12">
        <v>3</v>
      </c>
      <c r="B7" s="69" t="s">
        <v>1412</v>
      </c>
      <c r="D7" s="201">
        <f>F7/$F$4</f>
        <v>8.3543397713010178E-4</v>
      </c>
      <c r="E7" s="195" t="str">
        <f>_xlfn.XLOOKUP($A7,'rubros_id_opex (2)'!$B:$B,'rubros_id_opex (2)'!$A:$A)</f>
        <v>HIGIENE Y SEGURIDAD</v>
      </c>
      <c r="F7" s="202">
        <f>SUMIFS('bbdd.5.final'!$Y:$Y,'bbdd.5.final'!$AA:$AA,Vista_nueva!A7,'bbdd.5.final'!$Z:$Z,$D$2,'bbdd.5.final'!$J:$J,"Opex",'bbdd.5.final'!$L:$L,"DIRECTO")</f>
        <v>2406135.15</v>
      </c>
      <c r="G7" s="69">
        <f t="shared" ref="G7:G17" si="1">G6+1</f>
        <v>3</v>
      </c>
      <c r="H7" s="180"/>
      <c r="I7" s="12"/>
      <c r="J7" s="176"/>
      <c r="K7" s="69"/>
      <c r="L7" s="180"/>
      <c r="M7" s="12"/>
      <c r="N7" s="177"/>
      <c r="O7" s="69"/>
      <c r="P7" s="180"/>
      <c r="Q7" s="12"/>
      <c r="R7" s="85"/>
    </row>
    <row r="8" spans="1:18" x14ac:dyDescent="0.2">
      <c r="A8" s="12">
        <v>5</v>
      </c>
      <c r="B8" s="69" t="s">
        <v>1412</v>
      </c>
      <c r="D8" s="201">
        <f t="shared" si="0"/>
        <v>3.3931015014691819E-2</v>
      </c>
      <c r="E8" s="195" t="str">
        <f>_xlfn.XLOOKUP($A8,'rubros_id_opex (2)'!$B:$B,'rubros_id_opex (2)'!$A:$A)</f>
        <v>INSUMOS</v>
      </c>
      <c r="F8" s="202">
        <f>SUMIFS('bbdd.5.final'!$Y:$Y,'bbdd.5.final'!$AA:$AA,Vista_nueva!A8,'bbdd.5.final'!$Z:$Z,$D$2,'bbdd.5.final'!$J:$J,"Opex",'bbdd.5.final'!$L:$L,"DIRECTO")</f>
        <v>97724787.520000011</v>
      </c>
      <c r="G8" s="69" t="e">
        <f>#REF!+1</f>
        <v>#REF!</v>
      </c>
      <c r="H8" s="93"/>
      <c r="J8" s="80"/>
      <c r="K8" s="69"/>
      <c r="L8" s="93"/>
      <c r="N8" s="85"/>
      <c r="O8" s="69"/>
      <c r="P8" s="93"/>
      <c r="R8" s="85"/>
    </row>
    <row r="9" spans="1:18" x14ac:dyDescent="0.2">
      <c r="A9" s="12">
        <v>6</v>
      </c>
      <c r="B9" s="69" t="s">
        <v>1412</v>
      </c>
      <c r="D9" s="201">
        <f t="shared" si="0"/>
        <v>0</v>
      </c>
      <c r="E9" s="195" t="str">
        <f>_xlfn.XLOOKUP($A9,'rubros_id_opex (2)'!$B:$B,'rubros_id_opex (2)'!$A:$A)</f>
        <v>INVERSION</v>
      </c>
      <c r="F9" s="202">
        <f>SUMIFS('bbdd.5.final'!$Y:$Y,'bbdd.5.final'!$AA:$AA,Vista_nueva!A9,'bbdd.5.final'!$Z:$Z,$D$2,'bbdd.5.final'!$J:$J,"Opex",'bbdd.5.final'!$L:$L,"DIRECTO")</f>
        <v>0</v>
      </c>
      <c r="G9" s="69" t="e">
        <f t="shared" si="1"/>
        <v>#REF!</v>
      </c>
      <c r="H9" s="93"/>
      <c r="J9" s="80"/>
      <c r="K9" s="69"/>
      <c r="L9" s="93"/>
      <c r="N9" s="85"/>
      <c r="O9" s="69"/>
      <c r="P9" s="93"/>
      <c r="R9" s="85"/>
    </row>
    <row r="10" spans="1:18" x14ac:dyDescent="0.2">
      <c r="A10" s="12">
        <v>7</v>
      </c>
      <c r="B10" s="69" t="s">
        <v>1412</v>
      </c>
      <c r="D10" s="201">
        <f t="shared" si="0"/>
        <v>1.4737544342365166E-2</v>
      </c>
      <c r="E10" s="195" t="str">
        <f>_xlfn.XLOOKUP($A10,'rubros_id_opex (2)'!$B:$B,'rubros_id_opex (2)'!$A:$A)</f>
        <v>LOGISTICA</v>
      </c>
      <c r="F10" s="202">
        <f>SUMIFS('bbdd.5.final'!$Y:$Y,'bbdd.5.final'!$AA:$AA,Vista_nueva!A10,'bbdd.5.final'!$Z:$Z,$D$2,'bbdd.5.final'!$J:$J,"Opex",'bbdd.5.final'!$L:$L,"DIRECTO")</f>
        <v>42445632.375</v>
      </c>
      <c r="G10" s="69" t="e">
        <f t="shared" si="1"/>
        <v>#REF!</v>
      </c>
      <c r="H10" s="93"/>
      <c r="J10" s="80"/>
      <c r="K10" s="69"/>
      <c r="L10" s="93"/>
      <c r="N10" s="85"/>
      <c r="O10" s="69"/>
      <c r="P10" s="93"/>
      <c r="R10" s="85"/>
    </row>
    <row r="11" spans="1:18" x14ac:dyDescent="0.2">
      <c r="A11" s="12">
        <v>8</v>
      </c>
      <c r="B11" s="69" t="s">
        <v>1412</v>
      </c>
      <c r="D11" s="201">
        <f t="shared" si="0"/>
        <v>0.88918030907265644</v>
      </c>
      <c r="E11" s="195" t="str">
        <f>_xlfn.XLOOKUP($A11,'rubros_id_opex (2)'!$B:$B,'rubros_id_opex (2)'!$A:$A)</f>
        <v>M.PRIMAS</v>
      </c>
      <c r="F11" s="202">
        <f>SUMIFS('bbdd.5.final'!$Y:$Y,'bbdd.5.final'!$AA:$AA,Vista_nueva!A11,'bbdd.5.final'!$Z:$Z,$D$2,'bbdd.5.final'!$J:$J,"Opex",'bbdd.5.final'!$L:$L,"DIRECTO")</f>
        <v>2560930073.3699999</v>
      </c>
      <c r="G11" s="69" t="e">
        <f t="shared" si="1"/>
        <v>#REF!</v>
      </c>
      <c r="H11" s="93"/>
      <c r="J11" s="80"/>
      <c r="K11" s="69"/>
      <c r="L11" s="93"/>
      <c r="N11" s="85"/>
      <c r="O11" s="69"/>
      <c r="P11" s="93"/>
      <c r="R11" s="85"/>
    </row>
    <row r="12" spans="1:18" x14ac:dyDescent="0.2">
      <c r="A12" s="12">
        <v>9</v>
      </c>
      <c r="B12" s="69" t="s">
        <v>1412</v>
      </c>
      <c r="D12" s="201">
        <f t="shared" si="0"/>
        <v>2.2510243665449688E-4</v>
      </c>
      <c r="E12" s="195" t="str">
        <f>_xlfn.XLOOKUP($A12,'rubros_id_opex (2)'!$B:$B,'rubros_id_opex (2)'!$A:$A)</f>
        <v>MANTENIMIENTO PREVENTIVO</v>
      </c>
      <c r="F12" s="202">
        <f>SUMIFS('bbdd.5.final'!$Y:$Y,'bbdd.5.final'!$AA:$AA,Vista_nueva!A12,'bbdd.5.final'!$Z:$Z,$D$2,'bbdd.5.final'!$J:$J,"Opex",'bbdd.5.final'!$L:$L,"DIRECTO")</f>
        <v>648318</v>
      </c>
      <c r="G12" s="69" t="e">
        <f t="shared" si="1"/>
        <v>#REF!</v>
      </c>
      <c r="H12" s="93"/>
      <c r="J12" s="80"/>
      <c r="K12" s="69"/>
      <c r="L12" s="93"/>
      <c r="N12" s="85"/>
      <c r="O12" s="69"/>
      <c r="P12" s="93"/>
      <c r="R12" s="85"/>
    </row>
    <row r="13" spans="1:18" x14ac:dyDescent="0.2">
      <c r="A13" s="12">
        <v>10</v>
      </c>
      <c r="B13" s="69" t="s">
        <v>1412</v>
      </c>
      <c r="D13" s="201">
        <f t="shared" si="0"/>
        <v>2.3857389739136758E-2</v>
      </c>
      <c r="E13" s="195" t="str">
        <f>_xlfn.XLOOKUP($A13,'rubros_id_opex (2)'!$B:$B,'rubros_id_opex (2)'!$A:$A)</f>
        <v>PERSONAL</v>
      </c>
      <c r="F13" s="202">
        <f>SUMIFS('bbdd.5.final'!$Y:$Y,'bbdd.5.final'!$AA:$AA,Vista_nueva!A13,'bbdd.5.final'!$Z:$Z,$D$2,'bbdd.5.final'!$J:$J,"Opex",'bbdd.5.final'!$L:$L,"DIRECTO")</f>
        <v>68711718.23269856</v>
      </c>
      <c r="G13" s="69" t="e">
        <f t="shared" si="1"/>
        <v>#REF!</v>
      </c>
      <c r="H13" s="93"/>
      <c r="J13" s="80"/>
      <c r="K13" s="69"/>
      <c r="L13" s="93"/>
      <c r="N13" s="85"/>
      <c r="O13" s="69"/>
      <c r="P13" s="93"/>
      <c r="R13" s="85"/>
    </row>
    <row r="14" spans="1:18" x14ac:dyDescent="0.2">
      <c r="A14" s="12">
        <v>11</v>
      </c>
      <c r="B14" s="69" t="s">
        <v>1412</v>
      </c>
      <c r="D14" s="201">
        <f t="shared" si="0"/>
        <v>7.5358331975568509E-4</v>
      </c>
      <c r="E14" s="195" t="str">
        <f>_xlfn.XLOOKUP($A14,'rubros_id_opex (2)'!$B:$B,'rubros_id_opex (2)'!$A:$A)</f>
        <v>REPARACIONES</v>
      </c>
      <c r="F14" s="202">
        <f>SUMIFS('bbdd.5.final'!$Y:$Y,'bbdd.5.final'!$AA:$AA,Vista_nueva!A14,'bbdd.5.final'!$Z:$Z,$D$2,'bbdd.5.final'!$J:$J,"Opex",'bbdd.5.final'!$L:$L,"DIRECTO")</f>
        <v>2170396.8999999994</v>
      </c>
      <c r="G14" s="69" t="e">
        <f t="shared" si="1"/>
        <v>#REF!</v>
      </c>
      <c r="H14" s="93"/>
      <c r="J14" s="80"/>
      <c r="K14" s="69"/>
      <c r="L14" s="93"/>
      <c r="N14" s="85"/>
      <c r="O14" s="69"/>
      <c r="P14" s="93"/>
      <c r="R14" s="85"/>
    </row>
    <row r="15" spans="1:18" x14ac:dyDescent="0.2">
      <c r="A15" s="12">
        <v>12</v>
      </c>
      <c r="B15" s="69" t="s">
        <v>1412</v>
      </c>
      <c r="D15" s="201">
        <f t="shared" si="0"/>
        <v>3.6062735096754097E-4</v>
      </c>
      <c r="E15" s="195" t="str">
        <f>_xlfn.XLOOKUP($A15,'rubros_id_opex (2)'!$B:$B,'rubros_id_opex (2)'!$A:$A)</f>
        <v>REPOSICION</v>
      </c>
      <c r="F15" s="202">
        <f>SUMIFS('bbdd.5.final'!$Y:$Y,'bbdd.5.final'!$AA:$AA,Vista_nueva!A15,'bbdd.5.final'!$Z:$Z,$D$2,'bbdd.5.final'!$J:$J,"Opex",'bbdd.5.final'!$L:$L,"DIRECTO")</f>
        <v>1038643.59</v>
      </c>
      <c r="G15" s="69" t="e">
        <f t="shared" si="1"/>
        <v>#REF!</v>
      </c>
      <c r="H15" s="93"/>
      <c r="J15" s="80"/>
      <c r="K15" s="69"/>
      <c r="L15" s="93"/>
      <c r="N15" s="85"/>
      <c r="O15" s="69"/>
      <c r="P15" s="93"/>
      <c r="R15" s="85"/>
    </row>
    <row r="16" spans="1:18" x14ac:dyDescent="0.2">
      <c r="A16" s="12">
        <v>13</v>
      </c>
      <c r="B16" s="69" t="s">
        <v>1412</v>
      </c>
      <c r="D16" s="201">
        <f t="shared" si="0"/>
        <v>8.5841957894382866E-3</v>
      </c>
      <c r="E16" s="195" t="str">
        <f>_xlfn.XLOOKUP($A16,'rubros_id_opex (2)'!$B:$B,'rubros_id_opex (2)'!$A:$A)</f>
        <v>SERVICIOS</v>
      </c>
      <c r="F16" s="202">
        <f>SUMIFS('bbdd.5.final'!$Y:$Y,'bbdd.5.final'!$AA:$AA,Vista_nueva!A16,'bbdd.5.final'!$Z:$Z,$D$2,'bbdd.5.final'!$J:$J,"Opex",'bbdd.5.final'!$L:$L,"DIRECTO")</f>
        <v>24723360.299999993</v>
      </c>
      <c r="G16" s="69" t="e">
        <f t="shared" si="1"/>
        <v>#REF!</v>
      </c>
      <c r="H16" s="93"/>
      <c r="J16" s="80"/>
      <c r="K16" s="69"/>
      <c r="L16" s="93"/>
      <c r="N16" s="85"/>
      <c r="O16" s="69"/>
      <c r="P16" s="93"/>
      <c r="R16" s="85"/>
    </row>
    <row r="17" spans="1:19" x14ac:dyDescent="0.2">
      <c r="A17" s="12">
        <v>14</v>
      </c>
      <c r="B17" s="69" t="s">
        <v>1412</v>
      </c>
      <c r="D17" s="201">
        <f t="shared" si="0"/>
        <v>1.7006341212545109E-4</v>
      </c>
      <c r="E17" s="195" t="str">
        <f>_xlfn.XLOOKUP($A17,'rubros_id_opex (2)'!$B:$B,'rubros_id_opex (2)'!$A:$A)</f>
        <v>COMERCIAL</v>
      </c>
      <c r="F17" s="202">
        <f>SUMIFS('bbdd.5.final'!$Y:$Y,'bbdd.5.final'!$AA:$AA,Vista_nueva!A17,'bbdd.5.final'!$Z:$Z,$D$2,'bbdd.5.final'!$J:$J,"Opex",'bbdd.5.final'!$L:$L,"DIRECTO")</f>
        <v>489799.99</v>
      </c>
      <c r="G17" s="69" t="e">
        <f t="shared" si="1"/>
        <v>#REF!</v>
      </c>
      <c r="H17" s="93"/>
      <c r="J17" s="80"/>
      <c r="K17" s="69"/>
      <c r="L17" s="93"/>
      <c r="N17" s="85"/>
      <c r="O17" s="69"/>
      <c r="P17" s="93"/>
      <c r="R17" s="85"/>
    </row>
    <row r="18" spans="1:19" ht="13.5" thickBot="1" x14ac:dyDescent="0.25">
      <c r="D18" s="203"/>
      <c r="E18" s="195"/>
      <c r="F18" s="202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3.5" thickBot="1" x14ac:dyDescent="0.25">
      <c r="D19" s="205" t="s">
        <v>154</v>
      </c>
      <c r="E19" s="207"/>
      <c r="F19" s="209">
        <f>SUMIFS(BBDD_INGRESOS_FINAL!$O:$O,BBDD_INGRESOS_FINAL!$R:$R,Vista_nueva!$D$2)</f>
        <v>3453388000.4968381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3.5" thickBot="1" x14ac:dyDescent="0.25">
      <c r="D20" s="203"/>
      <c r="E20" s="195"/>
      <c r="F20" s="202"/>
      <c r="H20" s="17"/>
      <c r="J20" s="80"/>
      <c r="K20" s="69"/>
      <c r="L20" s="17"/>
      <c r="N20" s="85"/>
      <c r="P20" s="17"/>
      <c r="R20" s="85"/>
    </row>
    <row r="21" spans="1:19" ht="13.5" thickBot="1" x14ac:dyDescent="0.25">
      <c r="D21" s="205" t="s">
        <v>1420</v>
      </c>
      <c r="E21" s="206"/>
      <c r="F21" s="204">
        <f>F19-F4</f>
        <v>573285902.82348299</v>
      </c>
      <c r="H21" s="18"/>
      <c r="J21" s="80"/>
      <c r="K21" s="69"/>
      <c r="L21" s="18"/>
      <c r="N21" s="19"/>
      <c r="P21" s="18"/>
      <c r="R21" s="19"/>
    </row>
    <row r="22" spans="1:19" ht="13.5" thickBot="1" x14ac:dyDescent="0.25">
      <c r="D22" s="25"/>
      <c r="E22" s="195"/>
      <c r="F22" s="70"/>
      <c r="H22" s="18"/>
      <c r="J22" s="80"/>
      <c r="K22" s="69"/>
      <c r="L22" s="18"/>
      <c r="N22" s="19"/>
      <c r="P22" s="18"/>
      <c r="R22" s="19"/>
    </row>
    <row r="23" spans="1:19" ht="13.5" thickBot="1" x14ac:dyDescent="0.25">
      <c r="D23" s="205" t="s">
        <v>1413</v>
      </c>
      <c r="E23" s="206"/>
      <c r="F23" s="209">
        <f>SUM(F24:F36)</f>
        <v>89367665.959905073</v>
      </c>
      <c r="H23" s="18"/>
      <c r="J23" s="80"/>
      <c r="K23" s="69"/>
      <c r="L23" s="18"/>
      <c r="N23" s="19"/>
      <c r="P23" s="18"/>
      <c r="R23" s="19"/>
    </row>
    <row r="24" spans="1:19" x14ac:dyDescent="0.2">
      <c r="A24" s="12">
        <v>1</v>
      </c>
      <c r="B24" s="69" t="s">
        <v>1413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2">
      <c r="A25" s="12">
        <v>2</v>
      </c>
      <c r="B25" s="69" t="s">
        <v>1413</v>
      </c>
      <c r="D25" s="28">
        <f t="shared" ref="D25" si="2">F25/$F$4</f>
        <v>5.0171832490498178E-4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1445000</v>
      </c>
      <c r="H25" s="18"/>
      <c r="J25" s="80"/>
      <c r="K25" s="69"/>
      <c r="L25" s="18"/>
      <c r="N25" s="19"/>
      <c r="P25" s="18"/>
      <c r="R25" s="19"/>
    </row>
    <row r="26" spans="1:19" x14ac:dyDescent="0.2">
      <c r="A26" s="12">
        <v>3</v>
      </c>
      <c r="B26" s="69" t="s">
        <v>1413</v>
      </c>
      <c r="D26" s="28">
        <f>F26/$F$4</f>
        <v>0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0</v>
      </c>
      <c r="H26" s="18"/>
      <c r="J26" s="80"/>
      <c r="K26" s="69"/>
      <c r="L26" s="18"/>
      <c r="N26" s="19"/>
      <c r="P26" s="18"/>
      <c r="R26" s="19"/>
    </row>
    <row r="27" spans="1:19" x14ac:dyDescent="0.2">
      <c r="A27" s="12">
        <v>5</v>
      </c>
      <c r="B27" s="69" t="s">
        <v>1413</v>
      </c>
      <c r="D27" s="28">
        <f t="shared" ref="D27:D36" si="3">F27/$F$4</f>
        <v>7.7282931455732035E-4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2225827.3299999996</v>
      </c>
      <c r="H27" s="18"/>
      <c r="J27" s="80"/>
      <c r="K27" s="69"/>
      <c r="L27" s="18"/>
      <c r="N27" s="19"/>
      <c r="P27" s="18"/>
      <c r="R27" s="19"/>
    </row>
    <row r="28" spans="1:19" x14ac:dyDescent="0.2">
      <c r="A28" s="12">
        <v>6</v>
      </c>
      <c r="B28" s="69" t="s">
        <v>1413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2">
      <c r="A29" s="12">
        <v>7</v>
      </c>
      <c r="B29" s="69" t="s">
        <v>1413</v>
      </c>
      <c r="D29" s="28">
        <f t="shared" si="3"/>
        <v>0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0</v>
      </c>
      <c r="H29" s="18"/>
      <c r="J29" s="80"/>
      <c r="K29" s="69"/>
      <c r="L29" s="18"/>
      <c r="N29" s="19"/>
      <c r="P29" s="18"/>
      <c r="R29" s="19"/>
    </row>
    <row r="30" spans="1:19" x14ac:dyDescent="0.2">
      <c r="A30" s="12">
        <v>8</v>
      </c>
      <c r="B30" s="69" t="s">
        <v>1413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2">
      <c r="A31" s="12">
        <v>9</v>
      </c>
      <c r="B31" s="69" t="s">
        <v>1413</v>
      </c>
      <c r="D31" s="28">
        <f t="shared" si="3"/>
        <v>3.2567254499683325E-4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937970.17999999959</v>
      </c>
      <c r="H31" s="18"/>
      <c r="J31" s="80"/>
      <c r="K31" s="69"/>
      <c r="L31" s="18"/>
      <c r="N31" s="19"/>
      <c r="P31" s="18"/>
      <c r="R31" s="19"/>
    </row>
    <row r="32" spans="1:19" x14ac:dyDescent="0.2">
      <c r="A32" s="12">
        <v>10</v>
      </c>
      <c r="B32" s="69" t="s">
        <v>1413</v>
      </c>
      <c r="D32" s="28">
        <f t="shared" si="3"/>
        <v>1.0184318043308372E-2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29331875.759905044</v>
      </c>
      <c r="H32" s="18"/>
      <c r="J32" s="80"/>
      <c r="K32" s="69"/>
      <c r="L32" s="18"/>
      <c r="N32" s="19"/>
      <c r="P32" s="18"/>
      <c r="R32" s="19"/>
    </row>
    <row r="33" spans="1:18" x14ac:dyDescent="0.2">
      <c r="A33" s="12">
        <v>11</v>
      </c>
      <c r="B33" s="69" t="s">
        <v>1413</v>
      </c>
      <c r="D33" s="28">
        <f t="shared" si="3"/>
        <v>1.8696264706553139E-3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5384715.120000001</v>
      </c>
      <c r="H33" s="18"/>
      <c r="J33" s="80"/>
      <c r="K33" s="69"/>
      <c r="L33" s="18"/>
      <c r="N33" s="19"/>
      <c r="P33" s="18"/>
      <c r="R33" s="19"/>
    </row>
    <row r="34" spans="1:18" x14ac:dyDescent="0.2">
      <c r="A34" s="12">
        <v>12</v>
      </c>
      <c r="B34" s="69" t="s">
        <v>1413</v>
      </c>
      <c r="D34" s="28">
        <f t="shared" si="3"/>
        <v>8.588358037717504E-4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2473534.8000000003</v>
      </c>
      <c r="H34" s="18"/>
      <c r="J34" s="80"/>
      <c r="K34" s="69"/>
      <c r="L34" s="18"/>
      <c r="N34" s="19"/>
      <c r="P34" s="18"/>
      <c r="R34" s="19"/>
    </row>
    <row r="35" spans="1:18" x14ac:dyDescent="0.2">
      <c r="A35" s="12">
        <v>13</v>
      </c>
      <c r="B35" s="69" t="s">
        <v>1413</v>
      </c>
      <c r="D35" s="28">
        <f t="shared" si="3"/>
        <v>1.6516339059100608E-2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47568742.770000026</v>
      </c>
      <c r="H35" s="18"/>
      <c r="J35" s="80"/>
      <c r="K35" s="69"/>
      <c r="L35" s="18"/>
      <c r="N35" s="19"/>
      <c r="P35" s="18"/>
      <c r="R35" s="19"/>
    </row>
    <row r="36" spans="1:18" x14ac:dyDescent="0.2">
      <c r="A36" s="12">
        <v>14</v>
      </c>
      <c r="B36" s="69" t="s">
        <v>1413</v>
      </c>
      <c r="D36" s="28">
        <f t="shared" si="3"/>
        <v>0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0</v>
      </c>
      <c r="H36" s="18"/>
      <c r="J36" s="80"/>
      <c r="K36" s="69"/>
      <c r="L36" s="18"/>
      <c r="N36" s="19"/>
      <c r="P36" s="18"/>
      <c r="R36" s="19"/>
    </row>
    <row r="37" spans="1:18" ht="13.5" thickBot="1" x14ac:dyDescent="0.25">
      <c r="D37" s="25"/>
      <c r="E37" s="195"/>
      <c r="F37" s="70"/>
      <c r="H37" s="18"/>
      <c r="J37" s="80"/>
      <c r="K37" s="69"/>
      <c r="L37" s="18"/>
      <c r="N37" s="19"/>
      <c r="P37" s="18"/>
      <c r="R37" s="19"/>
    </row>
    <row r="38" spans="1:18" ht="13.5" thickBot="1" x14ac:dyDescent="0.25">
      <c r="D38" s="205" t="s">
        <v>1422</v>
      </c>
      <c r="E38" s="206"/>
      <c r="F38" s="204">
        <f>F21-F23</f>
        <v>483918236.8635779</v>
      </c>
      <c r="H38" s="18"/>
      <c r="J38" s="80"/>
      <c r="K38" s="69"/>
      <c r="L38" s="18"/>
      <c r="N38" s="19"/>
      <c r="P38" s="18"/>
      <c r="R38" s="19"/>
    </row>
    <row r="39" spans="1:18" hidden="1" outlineLevel="2" x14ac:dyDescent="0.2">
      <c r="A39" s="12">
        <v>4</v>
      </c>
      <c r="D39" s="25" t="s">
        <v>1414</v>
      </c>
      <c r="E39" s="195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1412535.2000000002</v>
      </c>
      <c r="H39" s="18"/>
      <c r="J39" s="80"/>
      <c r="K39" s="69"/>
      <c r="L39" s="18"/>
      <c r="N39" s="19"/>
      <c r="P39" s="18"/>
      <c r="R39" s="19"/>
    </row>
    <row r="40" spans="1:18" hidden="1" outlineLevel="2" x14ac:dyDescent="0.2">
      <c r="A40" s="12">
        <v>4</v>
      </c>
      <c r="D40" s="25" t="s">
        <v>1415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7040238.6199999982</v>
      </c>
      <c r="H40" s="18"/>
      <c r="J40" s="80"/>
      <c r="K40" s="69"/>
      <c r="L40" s="18"/>
      <c r="N40" s="19"/>
      <c r="P40" s="18"/>
      <c r="R40" s="19"/>
    </row>
    <row r="41" spans="1:18" ht="13.5" collapsed="1" thickBot="1" x14ac:dyDescent="0.25">
      <c r="D41" s="25"/>
      <c r="E41" s="195"/>
      <c r="F41" s="70"/>
      <c r="H41" s="18"/>
      <c r="J41" s="80"/>
      <c r="K41" s="69"/>
      <c r="L41" s="18"/>
      <c r="N41" s="19"/>
      <c r="P41" s="18"/>
      <c r="R41" s="19"/>
    </row>
    <row r="42" spans="1:18" ht="13.5" thickBot="1" x14ac:dyDescent="0.25">
      <c r="D42" s="205" t="s">
        <v>1416</v>
      </c>
      <c r="E42" s="206"/>
      <c r="F42" s="204">
        <f>SUM(F39:F40)</f>
        <v>8452773.8199999984</v>
      </c>
      <c r="H42" s="18"/>
      <c r="J42" s="80"/>
      <c r="K42" s="69"/>
      <c r="L42" s="18"/>
      <c r="N42" s="19"/>
      <c r="P42" s="18"/>
      <c r="R42" s="19"/>
    </row>
    <row r="43" spans="1:18" ht="13.5" thickBot="1" x14ac:dyDescent="0.25">
      <c r="D43" s="25"/>
      <c r="E43" s="195"/>
      <c r="F43" s="70"/>
      <c r="H43" s="18"/>
      <c r="J43" s="80"/>
      <c r="K43" s="69"/>
      <c r="L43" s="18"/>
      <c r="N43" s="19"/>
      <c r="P43" s="18"/>
      <c r="R43" s="19"/>
    </row>
    <row r="44" spans="1:18" hidden="1" outlineLevel="1" x14ac:dyDescent="0.2">
      <c r="A44" s="12" t="s">
        <v>157</v>
      </c>
      <c r="D44" s="25" t="s">
        <v>1417</v>
      </c>
      <c r="E44" s="14" t="s">
        <v>157</v>
      </c>
      <c r="F44" s="202">
        <f>SUMIFS('bbdd.5.final'!$Y:$Y,'bbdd.5.final'!$AA:$AA,Vista_nueva!A44,'bbdd.5.final'!$Z:$Z,$D$2,'bbdd.5.final'!$L:$L,"DIRECTO")</f>
        <v>112735695.35000001</v>
      </c>
      <c r="J44" s="80"/>
      <c r="K44" s="69"/>
      <c r="N44" s="85"/>
      <c r="R44" s="85"/>
    </row>
    <row r="45" spans="1:18" s="16" customFormat="1" ht="13.5" hidden="1" outlineLevel="1" thickBot="1" x14ac:dyDescent="0.25">
      <c r="A45" s="12" t="s">
        <v>157</v>
      </c>
      <c r="B45" s="76"/>
      <c r="C45" s="75"/>
      <c r="D45" s="25" t="s">
        <v>1418</v>
      </c>
      <c r="E45" s="14" t="s">
        <v>157</v>
      </c>
      <c r="F45" s="70">
        <f>SUMIFS('bbdd.5.final'!$Y:$Y,'bbdd.5.final'!$AA:$AA,Vista_nueva!A45,'bbdd.5.final'!$Z:$Z,$D$2,'bbdd.5.final'!$L:$L,"INDIRECTO")</f>
        <v>142500620.27000004</v>
      </c>
      <c r="G45" s="75"/>
      <c r="H45" s="18"/>
      <c r="I45" s="18"/>
      <c r="J45" s="144"/>
      <c r="K45" s="76"/>
      <c r="L45" s="18"/>
      <c r="M45" s="18"/>
      <c r="N45" s="19"/>
      <c r="O45" s="75"/>
      <c r="P45" s="18"/>
      <c r="R45" s="19"/>
    </row>
    <row r="46" spans="1:18" s="16" customFormat="1" ht="13.5" collapsed="1" thickBot="1" x14ac:dyDescent="0.25">
      <c r="A46" s="12"/>
      <c r="B46" s="76"/>
      <c r="C46" s="75"/>
      <c r="D46" s="205" t="s">
        <v>1419</v>
      </c>
      <c r="E46" s="212"/>
      <c r="F46" s="204">
        <f>F44+F45</f>
        <v>255236315.62000006</v>
      </c>
      <c r="G46" s="75"/>
      <c r="H46" s="18"/>
      <c r="I46" s="18"/>
      <c r="J46" s="144"/>
      <c r="K46" s="76"/>
      <c r="L46" s="18"/>
      <c r="M46" s="18"/>
      <c r="N46" s="19"/>
      <c r="O46" s="75"/>
      <c r="P46" s="18"/>
      <c r="R46" s="19"/>
    </row>
    <row r="47" spans="1:18" ht="13.5" thickBot="1" x14ac:dyDescent="0.25">
      <c r="D47" s="30"/>
      <c r="H47" s="17"/>
      <c r="J47" s="80"/>
      <c r="L47" s="17"/>
      <c r="N47" s="85"/>
      <c r="P47" s="17"/>
      <c r="R47" s="85"/>
    </row>
    <row r="48" spans="1:18" ht="13.5" thickBot="1" x14ac:dyDescent="0.25">
      <c r="D48" s="205" t="s">
        <v>662</v>
      </c>
      <c r="E48" s="206"/>
      <c r="F48" s="204">
        <f>F38-F42-F46</f>
        <v>220229147.42357785</v>
      </c>
      <c r="H48" s="18"/>
      <c r="J48" s="144"/>
      <c r="L48" s="18"/>
      <c r="N48" s="19"/>
      <c r="P48" s="18"/>
      <c r="R48" s="19"/>
    </row>
    <row r="49" spans="1:18" x14ac:dyDescent="0.2">
      <c r="D49" s="25"/>
      <c r="F49" s="84"/>
      <c r="H49" s="18"/>
      <c r="J49" s="144"/>
      <c r="L49" s="18"/>
      <c r="N49" s="19"/>
      <c r="P49" s="18"/>
      <c r="R49" s="19"/>
    </row>
    <row r="50" spans="1:18" x14ac:dyDescent="0.2">
      <c r="D50" s="36" t="s">
        <v>313</v>
      </c>
      <c r="E50" s="37"/>
      <c r="F50" s="38">
        <f>F48</f>
        <v>220229147.42357785</v>
      </c>
      <c r="H50" s="18"/>
      <c r="J50" s="85"/>
      <c r="L50" s="18"/>
      <c r="N50" s="85"/>
      <c r="P50" s="18"/>
      <c r="R50" s="85"/>
    </row>
    <row r="51" spans="1:18" x14ac:dyDescent="0.2">
      <c r="D51" s="18"/>
      <c r="F51" s="85"/>
      <c r="H51" s="18"/>
      <c r="J51" s="80"/>
      <c r="L51" s="18"/>
      <c r="N51" s="85"/>
      <c r="P51" s="18"/>
      <c r="R51" s="85"/>
    </row>
    <row r="52" spans="1:18" s="69" customFormat="1" x14ac:dyDescent="0.2">
      <c r="A52" s="12" t="s">
        <v>501</v>
      </c>
      <c r="C52" s="12"/>
      <c r="D52" s="99"/>
      <c r="F52" s="105"/>
      <c r="J52" s="175"/>
      <c r="N52" s="102"/>
      <c r="R52" s="105"/>
    </row>
    <row r="53" spans="1:18" ht="15" x14ac:dyDescent="0.25">
      <c r="D53" s="178"/>
      <c r="E53" s="22"/>
      <c r="F53" s="177"/>
      <c r="G53" s="69"/>
      <c r="H53" s="182"/>
      <c r="I53" s="22"/>
      <c r="J53" s="176"/>
      <c r="L53" s="183"/>
      <c r="M53" s="22"/>
      <c r="N53" s="177"/>
      <c r="P53" s="184"/>
      <c r="Q53" s="22"/>
      <c r="R53" s="85"/>
    </row>
    <row r="54" spans="1:18" x14ac:dyDescent="0.2">
      <c r="D54" s="75"/>
      <c r="E54" s="22"/>
      <c r="F54" s="179"/>
      <c r="G54" s="69"/>
      <c r="H54" s="75"/>
      <c r="I54" s="22"/>
      <c r="J54" s="181"/>
      <c r="K54" s="69"/>
      <c r="L54" s="75"/>
      <c r="M54" s="22"/>
      <c r="N54" s="179"/>
      <c r="O54" s="69"/>
      <c r="P54" s="75"/>
      <c r="Q54" s="22"/>
      <c r="R54" s="19"/>
    </row>
    <row r="55" spans="1:18" x14ac:dyDescent="0.2">
      <c r="A55" s="12">
        <v>1</v>
      </c>
      <c r="D55" s="180"/>
      <c r="E55" s="12"/>
      <c r="F55" s="177"/>
      <c r="H55" s="180"/>
      <c r="I55" s="12"/>
      <c r="J55" s="176"/>
      <c r="K55" s="69"/>
      <c r="L55" s="180"/>
      <c r="M55" s="12"/>
      <c r="N55" s="177"/>
      <c r="O55" s="69"/>
      <c r="P55" s="180"/>
      <c r="Q55" s="12"/>
      <c r="R55" s="85"/>
    </row>
    <row r="56" spans="1:18" x14ac:dyDescent="0.2">
      <c r="A56" s="12">
        <f>A55+1</f>
        <v>2</v>
      </c>
      <c r="D56" s="180"/>
      <c r="E56" s="12"/>
      <c r="F56" s="177"/>
      <c r="H56" s="180"/>
      <c r="I56" s="12"/>
      <c r="J56" s="176"/>
      <c r="K56" s="69"/>
      <c r="L56" s="180"/>
      <c r="M56" s="12"/>
      <c r="N56" s="177"/>
      <c r="O56" s="69"/>
      <c r="P56" s="180"/>
      <c r="Q56" s="12"/>
      <c r="R56" s="85"/>
    </row>
    <row r="57" spans="1:18" x14ac:dyDescent="0.2">
      <c r="A57" s="12">
        <f t="shared" ref="A57:A68" si="4">A56+1</f>
        <v>3</v>
      </c>
      <c r="D57" s="180"/>
      <c r="E57" s="12"/>
      <c r="F57" s="177"/>
      <c r="H57" s="180"/>
      <c r="I57" s="12"/>
      <c r="J57" s="176"/>
      <c r="K57" s="69"/>
      <c r="L57" s="180"/>
      <c r="M57" s="12"/>
      <c r="N57" s="177"/>
      <c r="O57" s="69"/>
      <c r="P57" s="180"/>
      <c r="Q57" s="12"/>
      <c r="R57" s="85"/>
    </row>
    <row r="58" spans="1:18" x14ac:dyDescent="0.2">
      <c r="A58" s="12">
        <f t="shared" si="4"/>
        <v>4</v>
      </c>
      <c r="D58" s="180"/>
      <c r="E58" s="12"/>
      <c r="F58" s="177"/>
      <c r="H58" s="180"/>
      <c r="I58" s="12"/>
      <c r="J58" s="176"/>
      <c r="K58" s="69"/>
      <c r="L58" s="180"/>
      <c r="M58" s="12"/>
      <c r="N58" s="177"/>
      <c r="O58" s="69"/>
      <c r="P58" s="180"/>
      <c r="Q58" s="12"/>
      <c r="R58" s="85"/>
    </row>
    <row r="59" spans="1:18" x14ac:dyDescent="0.2">
      <c r="A59" s="12">
        <f t="shared" si="4"/>
        <v>5</v>
      </c>
      <c r="D59" s="180"/>
      <c r="E59" s="12"/>
      <c r="F59" s="177"/>
      <c r="H59" s="180"/>
      <c r="I59" s="12"/>
      <c r="J59" s="176"/>
      <c r="K59" s="69"/>
      <c r="L59" s="180"/>
      <c r="M59" s="12"/>
      <c r="N59" s="177"/>
      <c r="O59" s="69"/>
      <c r="P59" s="180"/>
      <c r="Q59" s="12"/>
      <c r="R59" s="85"/>
    </row>
    <row r="60" spans="1:18" x14ac:dyDescent="0.2">
      <c r="A60" s="12">
        <f t="shared" si="4"/>
        <v>6</v>
      </c>
      <c r="D60" s="180"/>
      <c r="E60" s="12"/>
      <c r="F60" s="177"/>
      <c r="H60" s="180"/>
      <c r="I60" s="12"/>
      <c r="J60" s="176"/>
      <c r="K60" s="69"/>
      <c r="L60" s="180"/>
      <c r="M60" s="12"/>
      <c r="N60" s="177"/>
      <c r="O60" s="69"/>
      <c r="P60" s="180"/>
      <c r="Q60" s="12"/>
      <c r="R60" s="85"/>
    </row>
    <row r="61" spans="1:18" x14ac:dyDescent="0.2">
      <c r="A61" s="12">
        <f t="shared" si="4"/>
        <v>7</v>
      </c>
      <c r="D61" s="180"/>
      <c r="E61" s="12"/>
      <c r="F61" s="177"/>
      <c r="H61" s="93"/>
      <c r="J61" s="80"/>
      <c r="K61" s="69"/>
      <c r="L61" s="93"/>
      <c r="N61" s="85"/>
      <c r="O61" s="69"/>
      <c r="P61" s="93"/>
      <c r="R61" s="85"/>
    </row>
    <row r="62" spans="1:18" x14ac:dyDescent="0.2">
      <c r="A62" s="12">
        <f t="shared" si="4"/>
        <v>8</v>
      </c>
      <c r="D62" s="180"/>
      <c r="E62" s="12"/>
      <c r="F62" s="177"/>
      <c r="H62" s="93"/>
      <c r="J62" s="80"/>
      <c r="K62" s="69"/>
      <c r="L62" s="93"/>
      <c r="N62" s="85"/>
      <c r="O62" s="69"/>
      <c r="P62" s="93"/>
      <c r="R62" s="85"/>
    </row>
    <row r="63" spans="1:18" x14ac:dyDescent="0.2">
      <c r="A63" s="12">
        <f t="shared" si="4"/>
        <v>9</v>
      </c>
      <c r="D63" s="180"/>
      <c r="E63" s="12"/>
      <c r="F63" s="177"/>
      <c r="H63" s="93"/>
      <c r="J63" s="80"/>
      <c r="K63" s="69"/>
      <c r="L63" s="93"/>
      <c r="N63" s="85"/>
      <c r="O63" s="69"/>
      <c r="P63" s="93"/>
      <c r="R63" s="85"/>
    </row>
    <row r="64" spans="1:18" x14ac:dyDescent="0.2">
      <c r="A64" s="12">
        <f t="shared" si="4"/>
        <v>10</v>
      </c>
      <c r="D64" s="180"/>
      <c r="E64" s="12"/>
      <c r="F64" s="177"/>
      <c r="H64" s="93"/>
      <c r="J64" s="80"/>
      <c r="K64" s="69"/>
      <c r="L64" s="93"/>
      <c r="N64" s="85"/>
      <c r="O64" s="69"/>
      <c r="P64" s="93"/>
      <c r="R64" s="85"/>
    </row>
    <row r="65" spans="1:18" x14ac:dyDescent="0.2">
      <c r="A65" s="12">
        <f t="shared" si="4"/>
        <v>11</v>
      </c>
      <c r="D65" s="180"/>
      <c r="E65" s="12"/>
      <c r="F65" s="177"/>
      <c r="H65" s="93"/>
      <c r="J65" s="80"/>
      <c r="K65" s="69"/>
      <c r="L65" s="93"/>
      <c r="N65" s="85"/>
      <c r="O65" s="69"/>
      <c r="P65" s="93"/>
      <c r="R65" s="85"/>
    </row>
    <row r="66" spans="1:18" x14ac:dyDescent="0.2">
      <c r="A66" s="12">
        <f t="shared" si="4"/>
        <v>12</v>
      </c>
      <c r="D66" s="180"/>
      <c r="E66" s="12"/>
      <c r="F66" s="177"/>
      <c r="H66" s="93"/>
      <c r="J66" s="80"/>
      <c r="K66" s="69"/>
      <c r="L66" s="93"/>
      <c r="N66" s="85"/>
      <c r="O66" s="69"/>
      <c r="P66" s="93"/>
      <c r="R66" s="85"/>
    </row>
    <row r="67" spans="1:18" x14ac:dyDescent="0.2">
      <c r="A67" s="12">
        <f t="shared" si="4"/>
        <v>13</v>
      </c>
      <c r="D67" s="180"/>
      <c r="E67" s="12"/>
      <c r="F67" s="177"/>
      <c r="H67" s="93"/>
      <c r="J67" s="80"/>
      <c r="K67" s="69"/>
      <c r="L67" s="93"/>
      <c r="N67" s="85"/>
      <c r="O67" s="69"/>
      <c r="P67" s="93"/>
      <c r="R67" s="85"/>
    </row>
    <row r="68" spans="1:18" x14ac:dyDescent="0.2">
      <c r="A68" s="12">
        <f t="shared" si="4"/>
        <v>14</v>
      </c>
      <c r="D68" s="180"/>
      <c r="E68" s="12"/>
      <c r="F68" s="177"/>
      <c r="H68" s="93"/>
      <c r="J68" s="80"/>
      <c r="K68" s="69"/>
      <c r="L68" s="93"/>
      <c r="N68" s="85"/>
      <c r="O68" s="69"/>
      <c r="P68" s="93"/>
      <c r="R68" s="85"/>
    </row>
    <row r="69" spans="1:18" x14ac:dyDescent="0.2">
      <c r="D69" s="40"/>
      <c r="E69" s="12"/>
      <c r="F69" s="177"/>
      <c r="G69" s="69"/>
      <c r="H69" s="17"/>
      <c r="J69" s="80"/>
      <c r="K69" s="69"/>
      <c r="L69" s="17"/>
      <c r="N69" s="85"/>
      <c r="O69" s="69"/>
      <c r="P69" s="17"/>
      <c r="R69" s="85"/>
    </row>
    <row r="70" spans="1:18" x14ac:dyDescent="0.2">
      <c r="D70" s="75"/>
      <c r="E70" s="22"/>
      <c r="F70" s="179"/>
      <c r="G70" s="69"/>
      <c r="H70" s="18"/>
      <c r="I70" s="16"/>
      <c r="J70" s="19"/>
      <c r="K70" s="69"/>
      <c r="L70" s="18"/>
      <c r="M70" s="16"/>
      <c r="N70" s="19"/>
      <c r="O70" s="69"/>
      <c r="P70" s="18"/>
      <c r="Q70" s="16"/>
      <c r="R70" s="19"/>
    </row>
    <row r="71" spans="1:18" x14ac:dyDescent="0.2">
      <c r="D71" s="40"/>
      <c r="E71" s="12"/>
      <c r="F71" s="179"/>
      <c r="G71" s="69"/>
      <c r="H71" s="17"/>
      <c r="J71" s="80"/>
      <c r="K71" s="69"/>
      <c r="L71" s="17"/>
      <c r="N71" s="85"/>
      <c r="P71" s="17"/>
      <c r="R71" s="85"/>
    </row>
    <row r="72" spans="1:18" x14ac:dyDescent="0.2">
      <c r="D72" s="75"/>
      <c r="E72" s="12"/>
      <c r="F72" s="177"/>
      <c r="G72" s="69"/>
      <c r="H72" s="18"/>
      <c r="J72" s="80"/>
      <c r="L72" s="18"/>
      <c r="N72" s="85"/>
      <c r="P72" s="18"/>
      <c r="R72" s="85"/>
    </row>
    <row r="73" spans="1:18" x14ac:dyDescent="0.2">
      <c r="D73" s="12"/>
      <c r="E73" s="12"/>
      <c r="F73" s="177"/>
      <c r="J73" s="80"/>
      <c r="N73" s="85"/>
      <c r="R73" s="85"/>
    </row>
    <row r="74" spans="1:18" s="16" customFormat="1" x14ac:dyDescent="0.2">
      <c r="A74" s="22"/>
      <c r="B74" s="213"/>
      <c r="C74" s="22"/>
      <c r="D74" s="75"/>
      <c r="E74" s="22"/>
      <c r="F74" s="179"/>
      <c r="G74" s="22"/>
      <c r="H74" s="18"/>
      <c r="J74" s="144"/>
      <c r="K74" s="22"/>
      <c r="L74" s="18"/>
      <c r="N74" s="19"/>
      <c r="O74" s="22"/>
      <c r="P74" s="18"/>
      <c r="R74" s="19"/>
    </row>
    <row r="75" spans="1:18" x14ac:dyDescent="0.2">
      <c r="D75" s="40"/>
      <c r="E75" s="12"/>
      <c r="F75" s="177"/>
      <c r="H75" s="17"/>
      <c r="J75" s="80"/>
      <c r="L75" s="17"/>
      <c r="N75" s="85"/>
      <c r="P75" s="17"/>
      <c r="R75" s="85"/>
    </row>
    <row r="76" spans="1:18" x14ac:dyDescent="0.2">
      <c r="D76" s="75"/>
      <c r="E76" s="12"/>
      <c r="F76" s="179"/>
      <c r="H76" s="18"/>
      <c r="J76" s="144"/>
      <c r="L76" s="18"/>
      <c r="N76" s="19"/>
      <c r="P76" s="18"/>
      <c r="R76" s="19"/>
    </row>
    <row r="77" spans="1:18" x14ac:dyDescent="0.2">
      <c r="D77" s="12"/>
      <c r="E77" s="12"/>
      <c r="F77" s="177"/>
      <c r="J77" s="80"/>
      <c r="N77" s="85"/>
      <c r="R77" s="85"/>
    </row>
    <row r="78" spans="1:18" ht="13.15" customHeight="1" x14ac:dyDescent="0.2">
      <c r="D78" s="75"/>
      <c r="E78" s="12"/>
      <c r="F78" s="177"/>
      <c r="H78" s="18"/>
      <c r="J78" s="85"/>
      <c r="L78" s="18"/>
      <c r="N78" s="85"/>
      <c r="P78" s="18"/>
      <c r="R78" s="85"/>
    </row>
    <row r="79" spans="1:18" s="12" customFormat="1" x14ac:dyDescent="0.2">
      <c r="B79" s="69"/>
      <c r="D79" s="40"/>
      <c r="F79" s="177"/>
      <c r="J79" s="176"/>
      <c r="N79" s="177"/>
      <c r="R79" s="177"/>
    </row>
    <row r="80" spans="1:18" s="69" customFormat="1" ht="15" x14ac:dyDescent="0.25">
      <c r="A80" s="12" t="s">
        <v>501</v>
      </c>
      <c r="C80" s="12"/>
      <c r="D80" s="99"/>
      <c r="F80" s="105"/>
      <c r="H80" s="103"/>
      <c r="J80" s="175"/>
      <c r="L80" s="104"/>
      <c r="N80" s="105"/>
      <c r="R80" s="105"/>
    </row>
    <row r="81" spans="1:18" ht="29.25" customHeight="1" x14ac:dyDescent="0.25">
      <c r="D81" s="178"/>
      <c r="E81" s="12"/>
      <c r="F81" s="176"/>
      <c r="J81" s="80"/>
      <c r="L81" s="93"/>
      <c r="N81" s="80"/>
      <c r="R81" s="85"/>
    </row>
    <row r="82" spans="1:18" x14ac:dyDescent="0.2">
      <c r="D82" s="75"/>
      <c r="E82" s="22"/>
      <c r="F82" s="181"/>
      <c r="J82" s="80"/>
      <c r="L82" s="18"/>
      <c r="M82" s="16"/>
      <c r="N82" s="144"/>
      <c r="R82" s="85"/>
    </row>
    <row r="83" spans="1:18" x14ac:dyDescent="0.2">
      <c r="A83" s="12">
        <v>1</v>
      </c>
      <c r="D83" s="180"/>
      <c r="E83" s="12"/>
      <c r="F83" s="176"/>
      <c r="G83" s="69"/>
      <c r="J83" s="80"/>
      <c r="K83" s="69"/>
      <c r="L83" s="93"/>
      <c r="N83" s="80"/>
      <c r="R83" s="85"/>
    </row>
    <row r="84" spans="1:18" x14ac:dyDescent="0.2">
      <c r="A84" s="12">
        <f>A83+1</f>
        <v>2</v>
      </c>
      <c r="D84" s="180"/>
      <c r="E84" s="12"/>
      <c r="F84" s="176"/>
      <c r="G84" s="69"/>
      <c r="J84" s="80"/>
      <c r="K84" s="69"/>
      <c r="L84" s="93"/>
      <c r="N84" s="80"/>
      <c r="R84" s="85"/>
    </row>
    <row r="85" spans="1:18" x14ac:dyDescent="0.2">
      <c r="A85" s="12">
        <f t="shared" ref="A85:A96" si="5">A84+1</f>
        <v>3</v>
      </c>
      <c r="D85" s="180"/>
      <c r="E85" s="12"/>
      <c r="F85" s="176"/>
      <c r="G85" s="69"/>
      <c r="J85" s="80"/>
      <c r="K85" s="69"/>
      <c r="L85" s="93"/>
      <c r="N85" s="80"/>
      <c r="R85" s="85"/>
    </row>
    <row r="86" spans="1:18" x14ac:dyDescent="0.2">
      <c r="A86" s="12">
        <f t="shared" si="5"/>
        <v>4</v>
      </c>
      <c r="D86" s="180"/>
      <c r="E86" s="12"/>
      <c r="F86" s="176"/>
      <c r="G86" s="69"/>
      <c r="J86" s="80"/>
      <c r="K86" s="69"/>
      <c r="L86" s="93"/>
      <c r="N86" s="80"/>
      <c r="R86" s="85"/>
    </row>
    <row r="87" spans="1:18" x14ac:dyDescent="0.2">
      <c r="A87" s="12">
        <f t="shared" si="5"/>
        <v>5</v>
      </c>
      <c r="D87" s="180"/>
      <c r="E87" s="12"/>
      <c r="F87" s="176"/>
      <c r="G87" s="69"/>
      <c r="J87" s="80"/>
      <c r="K87" s="69"/>
      <c r="L87" s="93"/>
      <c r="N87" s="80"/>
      <c r="R87" s="85"/>
    </row>
    <row r="88" spans="1:18" x14ac:dyDescent="0.2">
      <c r="A88" s="12">
        <f t="shared" si="5"/>
        <v>6</v>
      </c>
      <c r="D88" s="180"/>
      <c r="E88" s="12"/>
      <c r="F88" s="176"/>
      <c r="G88" s="69"/>
      <c r="H88" s="150"/>
      <c r="J88" s="80"/>
      <c r="K88" s="69"/>
      <c r="L88" s="93"/>
      <c r="N88" s="80"/>
      <c r="R88" s="85"/>
    </row>
    <row r="89" spans="1:18" x14ac:dyDescent="0.2">
      <c r="A89" s="12">
        <f t="shared" si="5"/>
        <v>7</v>
      </c>
      <c r="D89" s="180"/>
      <c r="E89" s="12"/>
      <c r="F89" s="176"/>
      <c r="G89" s="69"/>
      <c r="J89" s="80"/>
      <c r="K89" s="69"/>
      <c r="L89" s="93"/>
      <c r="N89" s="80"/>
      <c r="R89" s="85"/>
    </row>
    <row r="90" spans="1:18" x14ac:dyDescent="0.2">
      <c r="A90" s="12">
        <f t="shared" si="5"/>
        <v>8</v>
      </c>
      <c r="D90" s="180"/>
      <c r="E90" s="12"/>
      <c r="F90" s="176"/>
      <c r="G90" s="69"/>
      <c r="J90" s="80"/>
      <c r="K90" s="69"/>
      <c r="L90" s="93"/>
      <c r="N90" s="80"/>
      <c r="R90" s="85"/>
    </row>
    <row r="91" spans="1:18" x14ac:dyDescent="0.2">
      <c r="A91" s="12">
        <f t="shared" si="5"/>
        <v>9</v>
      </c>
      <c r="D91" s="180"/>
      <c r="E91" s="12"/>
      <c r="F91" s="176"/>
      <c r="G91" s="69"/>
      <c r="J91" s="80"/>
      <c r="K91" s="69"/>
      <c r="L91" s="93"/>
      <c r="N91" s="80"/>
      <c r="R91" s="85"/>
    </row>
    <row r="92" spans="1:18" x14ac:dyDescent="0.2">
      <c r="A92" s="12">
        <f t="shared" si="5"/>
        <v>10</v>
      </c>
      <c r="D92" s="180"/>
      <c r="E92" s="12"/>
      <c r="F92" s="176"/>
      <c r="G92" s="69"/>
      <c r="J92" s="80"/>
      <c r="K92" s="69"/>
      <c r="L92" s="93"/>
      <c r="N92" s="80"/>
      <c r="R92" s="85"/>
    </row>
    <row r="93" spans="1:18" x14ac:dyDescent="0.2">
      <c r="A93" s="12">
        <f t="shared" si="5"/>
        <v>11</v>
      </c>
      <c r="D93" s="180"/>
      <c r="E93" s="12"/>
      <c r="F93" s="176"/>
      <c r="G93" s="69"/>
      <c r="J93" s="80"/>
      <c r="K93" s="69"/>
      <c r="L93" s="93"/>
      <c r="N93" s="80"/>
      <c r="R93" s="85"/>
    </row>
    <row r="94" spans="1:18" x14ac:dyDescent="0.2">
      <c r="A94" s="12">
        <f t="shared" si="5"/>
        <v>12</v>
      </c>
      <c r="D94" s="180"/>
      <c r="E94" s="12"/>
      <c r="F94" s="176"/>
      <c r="G94" s="69"/>
      <c r="J94" s="80"/>
      <c r="K94" s="69"/>
      <c r="L94" s="93"/>
      <c r="N94" s="80"/>
      <c r="R94" s="85"/>
    </row>
    <row r="95" spans="1:18" x14ac:dyDescent="0.2">
      <c r="A95" s="12">
        <f t="shared" si="5"/>
        <v>13</v>
      </c>
      <c r="D95" s="180"/>
      <c r="E95" s="12"/>
      <c r="F95" s="176"/>
      <c r="G95" s="69"/>
      <c r="J95" s="80"/>
      <c r="K95" s="69"/>
      <c r="L95" s="93"/>
      <c r="N95" s="80"/>
      <c r="R95" s="85"/>
    </row>
    <row r="96" spans="1:18" x14ac:dyDescent="0.2">
      <c r="A96" s="12">
        <f t="shared" si="5"/>
        <v>14</v>
      </c>
      <c r="D96" s="180"/>
      <c r="E96" s="12"/>
      <c r="F96" s="176"/>
      <c r="G96" s="69"/>
      <c r="K96" s="69">
        <f t="shared" ref="K96" si="6">K95+1</f>
        <v>1</v>
      </c>
      <c r="L96" s="93"/>
      <c r="N96" s="80"/>
    </row>
    <row r="97" spans="1:18" x14ac:dyDescent="0.2">
      <c r="D97" s="40"/>
      <c r="E97" s="12"/>
      <c r="F97" s="176"/>
      <c r="L97" s="17"/>
      <c r="N97" s="80"/>
    </row>
    <row r="98" spans="1:18" x14ac:dyDescent="0.2">
      <c r="D98" s="40"/>
      <c r="E98" s="12"/>
      <c r="F98" s="176"/>
      <c r="L98" s="17"/>
      <c r="N98" s="80"/>
    </row>
    <row r="99" spans="1:18" x14ac:dyDescent="0.2">
      <c r="D99" s="75"/>
      <c r="E99" s="22"/>
      <c r="F99" s="179"/>
      <c r="L99" s="18"/>
      <c r="M99" s="16"/>
      <c r="N99" s="19"/>
    </row>
    <row r="100" spans="1:18" x14ac:dyDescent="0.2">
      <c r="D100" s="12"/>
      <c r="E100" s="12"/>
      <c r="F100" s="176"/>
      <c r="N100" s="80"/>
    </row>
    <row r="101" spans="1:18" x14ac:dyDescent="0.2">
      <c r="D101" s="75"/>
      <c r="E101" s="12"/>
      <c r="F101" s="176"/>
      <c r="L101" s="18"/>
      <c r="N101" s="80"/>
    </row>
    <row r="102" spans="1:18" x14ac:dyDescent="0.2">
      <c r="D102" s="12"/>
      <c r="E102" s="12"/>
      <c r="F102" s="176"/>
      <c r="N102" s="80"/>
    </row>
    <row r="103" spans="1:18" s="16" customFormat="1" x14ac:dyDescent="0.2">
      <c r="A103" s="22"/>
      <c r="B103" s="213"/>
      <c r="C103" s="22"/>
      <c r="D103" s="75"/>
      <c r="E103" s="22"/>
      <c r="F103" s="181"/>
      <c r="G103" s="22"/>
      <c r="K103" s="22"/>
      <c r="L103" s="18"/>
      <c r="N103" s="144"/>
      <c r="O103" s="22"/>
      <c r="R103" s="94"/>
    </row>
    <row r="104" spans="1:18" x14ac:dyDescent="0.2">
      <c r="D104" s="40"/>
      <c r="E104" s="12"/>
      <c r="F104" s="176"/>
      <c r="L104" s="17"/>
      <c r="N104" s="80"/>
    </row>
    <row r="105" spans="1:18" x14ac:dyDescent="0.2">
      <c r="D105" s="75"/>
      <c r="E105" s="12"/>
      <c r="F105" s="181"/>
      <c r="L105" s="18"/>
      <c r="N105" s="144"/>
    </row>
    <row r="106" spans="1:18" x14ac:dyDescent="0.2">
      <c r="D106" s="12"/>
      <c r="E106" s="12"/>
      <c r="F106" s="176"/>
      <c r="N106" s="80"/>
    </row>
    <row r="107" spans="1:18" x14ac:dyDescent="0.2">
      <c r="D107" s="75"/>
      <c r="E107" s="12"/>
      <c r="F107" s="176"/>
      <c r="L107" s="18"/>
      <c r="N107" s="80"/>
    </row>
    <row r="108" spans="1:18" x14ac:dyDescent="0.2">
      <c r="D108" s="40"/>
      <c r="E108" s="12"/>
      <c r="F108" s="177"/>
      <c r="N108" s="85"/>
    </row>
    <row r="109" spans="1:18" x14ac:dyDescent="0.2">
      <c r="D109" s="40"/>
      <c r="E109" s="12"/>
      <c r="F109" s="177"/>
      <c r="N109" s="85"/>
    </row>
    <row r="110" spans="1:18" x14ac:dyDescent="0.2">
      <c r="D110" s="40"/>
      <c r="E110" s="12"/>
      <c r="F110" s="177"/>
      <c r="N110" s="85"/>
    </row>
    <row r="111" spans="1:18" x14ac:dyDescent="0.2">
      <c r="N111" s="85"/>
    </row>
    <row r="112" spans="1:18" x14ac:dyDescent="0.2">
      <c r="N112" s="85"/>
    </row>
    <row r="113" spans="4:14" x14ac:dyDescent="0.2">
      <c r="N113" s="85"/>
    </row>
    <row r="114" spans="4:14" x14ac:dyDescent="0.2">
      <c r="N114" s="85"/>
    </row>
    <row r="115" spans="4:14" x14ac:dyDescent="0.2">
      <c r="N115" s="85"/>
    </row>
    <row r="116" spans="4:14" x14ac:dyDescent="0.2">
      <c r="N116" s="85"/>
    </row>
    <row r="117" spans="4:14" x14ac:dyDescent="0.2">
      <c r="N117" s="85"/>
    </row>
    <row r="118" spans="4:14" x14ac:dyDescent="0.2">
      <c r="N118" s="85"/>
    </row>
    <row r="120" spans="4:14" ht="12" hidden="1" customHeight="1" outlineLevel="1" x14ac:dyDescent="0.2">
      <c r="D120" s="17" t="s">
        <v>159</v>
      </c>
      <c r="H120" s="15"/>
      <c r="I120" s="12"/>
    </row>
    <row r="121" spans="4:14" hidden="1" outlineLevel="1" x14ac:dyDescent="0.2">
      <c r="E121" s="42"/>
      <c r="H121" s="15"/>
      <c r="I121" s="12"/>
    </row>
    <row r="122" spans="4:14" ht="12" hidden="1" customHeight="1" outlineLevel="1" x14ac:dyDescent="0.2">
      <c r="D122" s="17" t="s">
        <v>160</v>
      </c>
      <c r="E122" s="43" t="e">
        <f>#REF!+F70+J70+N70+R70+R19+N19+J19+F19+F99</f>
        <v>#REF!</v>
      </c>
      <c r="H122" s="44"/>
      <c r="I122" s="45"/>
    </row>
    <row r="123" spans="4:14" ht="15" hidden="1" outlineLevel="1" x14ac:dyDescent="0.25">
      <c r="D123" s="17" t="s">
        <v>161</v>
      </c>
      <c r="E123" s="10" t="e">
        <f>#REF!</f>
        <v>#REF!</v>
      </c>
      <c r="H123" s="44"/>
      <c r="I123" s="45"/>
    </row>
    <row r="124" spans="4:14" hidden="1" outlineLevel="1" x14ac:dyDescent="0.2">
      <c r="E124" s="42" t="e">
        <f>E122=E123</f>
        <v>#REF!</v>
      </c>
      <c r="H124" s="15"/>
      <c r="I124" s="12"/>
    </row>
    <row r="125" spans="4:14" hidden="1" outlineLevel="1" x14ac:dyDescent="0.2">
      <c r="E125" s="42"/>
      <c r="H125" s="15"/>
      <c r="I125" s="12"/>
    </row>
    <row r="126" spans="4:14" hidden="1" outlineLevel="1" x14ac:dyDescent="0.2">
      <c r="D126" s="17" t="s">
        <v>314</v>
      </c>
      <c r="E126" s="42" t="e">
        <f>F4+J4+N4+R4+R54+N54+J54+F54+#REF!+F82+N82</f>
        <v>#REF!</v>
      </c>
      <c r="H126" s="15"/>
      <c r="I126" s="12"/>
    </row>
    <row r="127" spans="4:14" hidden="1" outlineLevel="1" x14ac:dyDescent="0.2">
      <c r="D127" s="17" t="s">
        <v>315</v>
      </c>
      <c r="E127" s="42" t="e">
        <f>#REF!</f>
        <v>#REF!</v>
      </c>
      <c r="H127" s="15"/>
      <c r="I127" s="45"/>
    </row>
    <row r="128" spans="4:14" ht="41.25" hidden="1" customHeight="1" outlineLevel="1" x14ac:dyDescent="0.2">
      <c r="D128" s="18"/>
      <c r="E128" s="42" t="e">
        <f>MROUND(E127,10000)=MROUND(E126,10000)</f>
        <v>#REF!</v>
      </c>
      <c r="F128" s="85"/>
      <c r="H128" s="62"/>
      <c r="I128" s="63"/>
    </row>
    <row r="129" spans="4:9" hidden="1" outlineLevel="1" x14ac:dyDescent="0.2">
      <c r="D129" s="18"/>
      <c r="E129" s="42"/>
      <c r="F129" s="85"/>
      <c r="H129" s="62"/>
      <c r="I129" s="63"/>
    </row>
    <row r="130" spans="4:9" hidden="1" outlineLevel="1" x14ac:dyDescent="0.2">
      <c r="D130" s="64" t="s">
        <v>514</v>
      </c>
      <c r="E130" s="42" t="e">
        <f>F45+J45+N45+R45+R74+N74+J74+F74+#REF!+F103+N103</f>
        <v>#REF!</v>
      </c>
      <c r="F130" s="85"/>
      <c r="H130" s="62"/>
      <c r="I130" s="63"/>
    </row>
    <row r="131" spans="4:9" hidden="1" outlineLevel="1" x14ac:dyDescent="0.2">
      <c r="D131" s="65" t="s">
        <v>515</v>
      </c>
      <c r="E131" s="42" t="e">
        <f>#REF!</f>
        <v>#REF!</v>
      </c>
      <c r="F131" s="42" t="e">
        <f>E130=E131</f>
        <v>#REF!</v>
      </c>
      <c r="H131" s="62"/>
      <c r="I131" s="63"/>
    </row>
    <row r="132" spans="4:9" hidden="1" outlineLevel="1" x14ac:dyDescent="0.2">
      <c r="D132" s="66" t="s">
        <v>516</v>
      </c>
      <c r="E132" s="42" t="e">
        <f>F48+J48+N48+R48+R76+N76+J76+F76+#REF!+F105+N105</f>
        <v>#REF!</v>
      </c>
      <c r="F132" s="85"/>
      <c r="H132" s="62"/>
      <c r="I132" s="63"/>
    </row>
    <row r="133" spans="4:9" hidden="1" outlineLevel="1" x14ac:dyDescent="0.2">
      <c r="D133" s="66" t="s">
        <v>517</v>
      </c>
      <c r="E133" s="88" t="e">
        <f>#REF!</f>
        <v>#REF!</v>
      </c>
      <c r="F133" s="85" t="e">
        <f>E132=E133</f>
        <v>#REF!</v>
      </c>
      <c r="H133" s="62"/>
      <c r="I133" s="63"/>
    </row>
    <row r="134" spans="4:9" hidden="1" outlineLevel="1" x14ac:dyDescent="0.2">
      <c r="D134" s="66"/>
      <c r="E134" s="42"/>
      <c r="F134" s="85"/>
      <c r="H134" s="62"/>
      <c r="I134" s="63"/>
    </row>
    <row r="135" spans="4:9" hidden="1" outlineLevel="1" x14ac:dyDescent="0.2">
      <c r="E135" s="42"/>
      <c r="F135" s="85"/>
      <c r="H135" s="62"/>
      <c r="I135" s="63"/>
    </row>
    <row r="136" spans="4:9" hidden="1" outlineLevel="1" x14ac:dyDescent="0.2">
      <c r="D136" s="66"/>
      <c r="E136" s="42"/>
      <c r="F136" s="85"/>
      <c r="H136" s="62"/>
      <c r="I136" s="63"/>
    </row>
    <row r="137" spans="4:9" hidden="1" outlineLevel="1" x14ac:dyDescent="0.2">
      <c r="D137" s="17" t="s">
        <v>518</v>
      </c>
      <c r="E137" s="42" t="e">
        <f>#REF!</f>
        <v>#REF!</v>
      </c>
      <c r="H137" s="15"/>
      <c r="I137" s="45"/>
    </row>
    <row r="138" spans="4:9" hidden="1" outlineLevel="1" x14ac:dyDescent="0.2">
      <c r="D138" s="17" t="s">
        <v>519</v>
      </c>
      <c r="E138" s="42" t="e">
        <f>F21+J21+N21+R21+R72+N72+J72+F72+#REF!+F101+N101</f>
        <v>#REF!</v>
      </c>
      <c r="F138" s="20" t="e">
        <f>MROUND(E138,10000)=MROUND(E137,10000)</f>
        <v>#REF!</v>
      </c>
      <c r="H138" s="15"/>
      <c r="I138" s="45"/>
    </row>
    <row r="139" spans="4:9" hidden="1" outlineLevel="1" x14ac:dyDescent="0.2">
      <c r="E139" s="42"/>
      <c r="H139" s="15"/>
      <c r="I139" s="12"/>
    </row>
    <row r="140" spans="4:9" hidden="1" outlineLevel="1" x14ac:dyDescent="0.2">
      <c r="E140" s="42"/>
      <c r="H140" s="15"/>
      <c r="I140" s="12"/>
    </row>
    <row r="141" spans="4:9" hidden="1" outlineLevel="1" x14ac:dyDescent="0.2">
      <c r="D141" s="17" t="s">
        <v>520</v>
      </c>
      <c r="E141" s="42" t="e">
        <f>#REF!</f>
        <v>#REF!</v>
      </c>
      <c r="H141" s="15"/>
      <c r="I141" s="12"/>
    </row>
    <row r="142" spans="4:9" hidden="1" outlineLevel="1" x14ac:dyDescent="0.2">
      <c r="D142" s="17" t="s">
        <v>521</v>
      </c>
      <c r="E142" s="42" t="e">
        <f>F50+J50+N50+R50+R78+N78+J78+F78+#REF!+F107+N107</f>
        <v>#REF!</v>
      </c>
      <c r="F142" s="20" t="e">
        <f>MROUND(E142,10000)=MROUND(E141,10000)</f>
        <v>#REF!</v>
      </c>
      <c r="H142" s="15"/>
      <c r="I142" s="45"/>
    </row>
    <row r="143" spans="4:9" collapsed="1" x14ac:dyDescent="0.2">
      <c r="E143" s="42"/>
      <c r="H143" s="15"/>
      <c r="I143" s="45"/>
    </row>
    <row r="144" spans="4:9" x14ac:dyDescent="0.2">
      <c r="E144" s="42"/>
      <c r="G144" s="15"/>
      <c r="H144" s="12"/>
    </row>
    <row r="145" spans="5:5" x14ac:dyDescent="0.2">
      <c r="E145" s="42"/>
    </row>
  </sheetData>
  <conditionalFormatting sqref="E1 I1 J21:J43 N21:N43 R21:R43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F21:F22 F37:F38 F41 F43">
    <cfRule type="cellIs" dxfId="83" priority="23" operator="lessThan">
      <formula>0</formula>
    </cfRule>
    <cfRule type="cellIs" dxfId="82" priority="24" operator="greaterThan">
      <formula>0</formula>
    </cfRule>
  </conditionalFormatting>
  <conditionalFormatting sqref="F50:F51">
    <cfRule type="cellIs" dxfId="81" priority="13" operator="lessThan">
      <formula>0</formula>
    </cfRule>
    <cfRule type="cellIs" dxfId="80" priority="14" operator="greaterThan">
      <formula>0</formula>
    </cfRule>
  </conditionalFormatting>
  <conditionalFormatting sqref="F72">
    <cfRule type="cellIs" dxfId="79" priority="41" operator="lessThan">
      <formula>0</formula>
    </cfRule>
    <cfRule type="cellIs" dxfId="78" priority="42" operator="greaterThan">
      <formula>0</formula>
    </cfRule>
  </conditionalFormatting>
  <conditionalFormatting sqref="F78 J78 N78 R78">
    <cfRule type="cellIs" dxfId="77" priority="17" operator="lessThan">
      <formula>0</formula>
    </cfRule>
    <cfRule type="cellIs" dxfId="76" priority="18" operator="greaterThan">
      <formula>0</formula>
    </cfRule>
  </conditionalFormatting>
  <conditionalFormatting sqref="F101">
    <cfRule type="cellIs" dxfId="75" priority="19" operator="lessThan">
      <formula>0</formula>
    </cfRule>
    <cfRule type="cellIs" dxfId="74" priority="20" operator="greaterThan">
      <formula>0</formula>
    </cfRule>
  </conditionalFormatting>
  <conditionalFormatting sqref="F107">
    <cfRule type="cellIs" dxfId="73" priority="15" operator="lessThan">
      <formula>0</formula>
    </cfRule>
    <cfRule type="cellIs" dxfId="72" priority="16" operator="greaterThan">
      <formula>0</formula>
    </cfRule>
  </conditionalFormatting>
  <conditionalFormatting sqref="J50:J51">
    <cfRule type="cellIs" dxfId="71" priority="11" operator="lessThan">
      <formula>0</formula>
    </cfRule>
    <cfRule type="cellIs" dxfId="70" priority="12" operator="greaterThan">
      <formula>0</formula>
    </cfRule>
  </conditionalFormatting>
  <conditionalFormatting sqref="J72">
    <cfRule type="cellIs" dxfId="69" priority="39" operator="lessThan">
      <formula>0</formula>
    </cfRule>
    <cfRule type="cellIs" dxfId="68" priority="40" operator="greaterThan">
      <formula>0</formula>
    </cfRule>
  </conditionalFormatting>
  <conditionalFormatting sqref="L1:M1">
    <cfRule type="cellIs" dxfId="67" priority="31" operator="lessThan">
      <formula>0</formula>
    </cfRule>
    <cfRule type="cellIs" dxfId="66" priority="32" operator="greaterThan">
      <formula>0</formula>
    </cfRule>
  </conditionalFormatting>
  <conditionalFormatting sqref="N50:N52">
    <cfRule type="cellIs" dxfId="65" priority="9" operator="lessThan">
      <formula>0</formula>
    </cfRule>
    <cfRule type="cellIs" dxfId="64" priority="10" operator="greaterThan">
      <formula>0</formula>
    </cfRule>
  </conditionalFormatting>
  <conditionalFormatting sqref="N72">
    <cfRule type="cellIs" dxfId="63" priority="37" operator="lessThan">
      <formula>0</formula>
    </cfRule>
    <cfRule type="cellIs" dxfId="62" priority="38" operator="greaterThan">
      <formula>0</formula>
    </cfRule>
  </conditionalFormatting>
  <conditionalFormatting sqref="N101">
    <cfRule type="cellIs" dxfId="61" priority="5" operator="lessThan">
      <formula>0</formula>
    </cfRule>
    <cfRule type="cellIs" dxfId="60" priority="6" operator="greaterThan">
      <formula>0</formula>
    </cfRule>
  </conditionalFormatting>
  <conditionalFormatting sqref="N107">
    <cfRule type="cellIs" dxfId="59" priority="3" operator="lessThan">
      <formula>0</formula>
    </cfRule>
    <cfRule type="cellIs" dxfId="58" priority="4" operator="greaterThan">
      <formula>0</formula>
    </cfRule>
  </conditionalFormatting>
  <conditionalFormatting sqref="R50:R51">
    <cfRule type="cellIs" dxfId="57" priority="7" operator="lessThan">
      <formula>0</formula>
    </cfRule>
    <cfRule type="cellIs" dxfId="56" priority="8" operator="greaterThan">
      <formula>0</formula>
    </cfRule>
  </conditionalFormatting>
  <conditionalFormatting sqref="R72">
    <cfRule type="cellIs" dxfId="55" priority="35" operator="lessThan">
      <formula>0</formula>
    </cfRule>
    <cfRule type="cellIs" dxfId="54" priority="36" operator="greaterThan">
      <formula>0</formula>
    </cfRule>
  </conditionalFormatting>
  <conditionalFormatting sqref="F48">
    <cfRule type="cellIs" dxfId="53" priority="1" operator="lessThan">
      <formula>0</formula>
    </cfRule>
    <cfRule type="cellIs" dxfId="52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85" zoomScaleNormal="85" workbookViewId="0">
      <pane ySplit="11" topLeftCell="A71" activePane="bottomLeft" state="frozen"/>
      <selection activeCell="B53" sqref="B53"/>
      <selection pane="bottomLeft" activeCell="D67" sqref="D67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6" x14ac:dyDescent="0.2">
      <c r="D1" s="112"/>
    </row>
    <row r="2" spans="1:16" ht="15.75" x14ac:dyDescent="0.25">
      <c r="B2" s="191" t="s">
        <v>116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spans="1:16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2">
      <c r="A5" s="81"/>
      <c r="B5" s="192" t="s">
        <v>151</v>
      </c>
      <c r="C5" s="193"/>
      <c r="E5" s="81"/>
      <c r="F5" s="192" t="s">
        <v>152</v>
      </c>
      <c r="G5" s="193"/>
      <c r="I5" s="89"/>
      <c r="J5" s="192" t="s">
        <v>153</v>
      </c>
      <c r="K5" s="193"/>
      <c r="M5" s="81"/>
    </row>
    <row r="6" spans="1:16" s="73" customFormat="1" x14ac:dyDescent="0.2">
      <c r="A6" s="71"/>
      <c r="B6" s="72" t="s">
        <v>154</v>
      </c>
      <c r="C6" s="29">
        <f>SUM(BBDD_INGRESOS_FINAL!$O:$O)</f>
        <v>3453388000.4968381</v>
      </c>
      <c r="E6" s="71"/>
      <c r="F6" s="72" t="s">
        <v>154</v>
      </c>
      <c r="G6" s="29">
        <f>SUM(BBDD_INGRESOS_FINAL!$O:$O)</f>
        <v>3453388000.4968381</v>
      </c>
      <c r="I6" s="74"/>
      <c r="J6" s="72" t="s">
        <v>154</v>
      </c>
      <c r="K6" s="29">
        <f>SUM(BBDD_INGRESOS_FINAL!$O:$O)</f>
        <v>3453388000.4968381</v>
      </c>
      <c r="M6" s="71"/>
    </row>
    <row r="7" spans="1:16" s="43" customFormat="1" x14ac:dyDescent="0.2">
      <c r="A7" s="81"/>
      <c r="B7" s="72" t="s">
        <v>137</v>
      </c>
      <c r="C7" s="29">
        <f>SUMIFS('bbdd.5.final'!$Y:$Y,'bbdd.5.final'!$J:$J,Vista!B7)</f>
        <v>2977922537.4532523</v>
      </c>
      <c r="E7" s="81"/>
      <c r="F7" s="72" t="s">
        <v>29</v>
      </c>
      <c r="G7" s="29">
        <f>SUMIFS(BBDD_GASTOS!$H:$H,BBDD_GASTOS!$J:$J,Vista!F7)</f>
        <v>103320945.37470005</v>
      </c>
      <c r="I7" s="74"/>
      <c r="J7" s="72" t="s">
        <v>138</v>
      </c>
      <c r="K7" s="29">
        <f>SUMIFS('bbdd.5.final'!$Y:$Y,'bbdd.5.final'!$L:$L,$J$7)</f>
        <v>2994250328.2233472</v>
      </c>
      <c r="M7" s="81"/>
    </row>
    <row r="8" spans="1:16" s="43" customFormat="1" x14ac:dyDescent="0.2">
      <c r="A8" s="81"/>
      <c r="B8" s="72" t="s">
        <v>155</v>
      </c>
      <c r="C8" s="29">
        <f>C6-C7</f>
        <v>475465463.04358578</v>
      </c>
      <c r="E8" s="81"/>
      <c r="F8" s="72" t="s">
        <v>26</v>
      </c>
      <c r="G8" s="29">
        <f>SUMIFS(BBDD_GASTOS!$H:$H,BBDD_GASTOS!$J:$J,Vista!F8)</f>
        <v>4663507322.3003988</v>
      </c>
      <c r="I8" s="74"/>
      <c r="J8" s="72" t="s">
        <v>156</v>
      </c>
      <c r="K8" s="29">
        <f>SUMIFS('bbdd.5.final'!$Y:$Y,'bbdd.5.final'!$L:$L,$J$8)</f>
        <v>238908524.84990522</v>
      </c>
      <c r="M8" s="81"/>
    </row>
    <row r="9" spans="1:16" s="43" customFormat="1" x14ac:dyDescent="0.2">
      <c r="A9" s="81"/>
      <c r="B9" s="72" t="s">
        <v>157</v>
      </c>
      <c r="C9" s="29">
        <f>SUMIFS('bbdd.5.final'!$Y:$Y,'bbdd.5.final'!$J:$J,Vista!B9)</f>
        <v>255236315.62</v>
      </c>
      <c r="E9" s="81"/>
      <c r="F9" s="72"/>
      <c r="G9" s="29"/>
      <c r="I9" s="74"/>
      <c r="J9" s="72"/>
      <c r="K9" s="29"/>
      <c r="M9" s="81"/>
    </row>
    <row r="10" spans="1:16" s="43" customFormat="1" x14ac:dyDescent="0.2">
      <c r="A10" s="81"/>
      <c r="B10" s="72" t="s">
        <v>312</v>
      </c>
      <c r="C10" s="29">
        <f>SUMIFS('bbdd.5.final'!$Y:$Y,'bbdd.5.final'!$J:$J,Vista!B10)</f>
        <v>0</v>
      </c>
      <c r="E10" s="81"/>
      <c r="F10" s="72"/>
      <c r="G10" s="29"/>
      <c r="I10" s="74"/>
      <c r="J10" s="72"/>
      <c r="K10" s="29"/>
      <c r="M10" s="81"/>
    </row>
    <row r="11" spans="1:16" s="43" customFormat="1" x14ac:dyDescent="0.2">
      <c r="A11" s="81"/>
      <c r="B11" s="90" t="s">
        <v>313</v>
      </c>
      <c r="C11" s="91">
        <f>C6-C7-C9-C10</f>
        <v>220229147.42358577</v>
      </c>
      <c r="E11" s="81"/>
      <c r="F11" s="90" t="s">
        <v>313</v>
      </c>
      <c r="G11" s="91">
        <f>G6-G7-G8</f>
        <v>-1313440267.1782608</v>
      </c>
      <c r="I11" s="92"/>
      <c r="J11" s="90" t="s">
        <v>313</v>
      </c>
      <c r="K11" s="91">
        <f>K6-K7-K8</f>
        <v>220229147.42358568</v>
      </c>
      <c r="M11" s="81"/>
    </row>
    <row r="12" spans="1:16" x14ac:dyDescent="0.2">
      <c r="B12" s="18"/>
      <c r="C12" s="19"/>
      <c r="E12" s="21"/>
      <c r="F12" s="18"/>
      <c r="G12" s="19"/>
      <c r="I12" s="18"/>
      <c r="J12" s="18"/>
      <c r="K12" s="19"/>
    </row>
    <row r="13" spans="1:16" s="96" customFormat="1" x14ac:dyDescent="0.2">
      <c r="A13" s="12" t="s">
        <v>501</v>
      </c>
      <c r="B13" s="95">
        <v>4</v>
      </c>
      <c r="D13" s="97"/>
      <c r="E13" s="69" t="s">
        <v>501</v>
      </c>
      <c r="F13" s="96">
        <v>3</v>
      </c>
      <c r="H13" s="98"/>
      <c r="I13" s="69" t="s">
        <v>501</v>
      </c>
      <c r="J13" s="96">
        <v>7</v>
      </c>
      <c r="L13" s="97"/>
      <c r="M13" s="69" t="s">
        <v>501</v>
      </c>
      <c r="N13" s="96">
        <v>8</v>
      </c>
      <c r="P13" s="97"/>
    </row>
    <row r="14" spans="1:16" s="16" customFormat="1" ht="30" x14ac:dyDescent="0.25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2">
      <c r="B15" s="25" t="s">
        <v>137</v>
      </c>
      <c r="C15" s="16"/>
      <c r="D15" s="84">
        <f>SUM(D16:D29)</f>
        <v>9091744.7272660881</v>
      </c>
      <c r="E15" s="69"/>
      <c r="F15" s="25" t="s">
        <v>137</v>
      </c>
      <c r="G15" s="16"/>
      <c r="H15" s="26">
        <f>SUM(H16:H29)</f>
        <v>37569201.038821638</v>
      </c>
      <c r="I15" s="69"/>
      <c r="J15" s="25" t="s">
        <v>137</v>
      </c>
      <c r="K15" s="16"/>
      <c r="L15" s="84">
        <f>SUM(L16:L28)</f>
        <v>23546614.100884836</v>
      </c>
      <c r="M15" s="69">
        <v>1</v>
      </c>
      <c r="N15" s="27" t="s">
        <v>137</v>
      </c>
      <c r="O15" s="16"/>
      <c r="P15" s="84">
        <f>SUM(P16:P29)</f>
        <v>194620699.90563506</v>
      </c>
    </row>
    <row r="16" spans="1:16" x14ac:dyDescent="0.2">
      <c r="A16" s="12">
        <v>1</v>
      </c>
      <c r="B16" s="28">
        <f>D16/$D$15</f>
        <v>6.2786192079916448E-3</v>
      </c>
      <c r="C16" s="14" t="str">
        <f>_xlfn.XLOOKUP($A16,'rubros_id_opex (2)'!$B:$B,'rubros_id_opex (2)'!$A:$A)</f>
        <v>ENERGIA</v>
      </c>
      <c r="D16" s="70">
        <f>SUMIFS('bbdd.5.final'!$Y:$Y,'bbdd.5.final'!$AA:$AA,Vista!A16,'bbdd.5.final'!$Z:$Z,$B$13,'bbdd.5.final'!$J:$J,"Opex")</f>
        <v>57083.603078769622</v>
      </c>
      <c r="E16" s="69">
        <v>1</v>
      </c>
      <c r="F16" s="28">
        <f>H16/$H$15</f>
        <v>7.8263435108589324E-2</v>
      </c>
      <c r="G16" s="14" t="str">
        <f>_xlfn.XLOOKUP($E16,'rubros_id_opex (2)'!$B:$B,'rubros_id_opex (2)'!$A:$A)</f>
        <v>ENERGIA</v>
      </c>
      <c r="H16" s="29">
        <f>SUMIFS('bbdd.5.final'!$Y:$Y,'bbdd.5.final'!$AA:$AA,Vista!E16,'bbdd.5.final'!$Z:$Z,$F$13,'bbdd.5.final'!$J:$J,"Opex")</f>
        <v>2940294.7275833637</v>
      </c>
      <c r="I16" s="69">
        <v>1</v>
      </c>
      <c r="J16" s="28">
        <f>L16/$L$15</f>
        <v>0.21684448941497228</v>
      </c>
      <c r="K16" s="14" t="str">
        <f>_xlfn.XLOOKUP($I16,'rubros_id_opex (2)'!$B:$B,'rubros_id_opex (2)'!$A:$A)</f>
        <v>ENERGIA</v>
      </c>
      <c r="L16" s="70">
        <f>SUMIFS('bbdd.5.final'!$Y:$Y,'bbdd.5.final'!$AA:$AA,Vista!I16,'bbdd.5.final'!$Z:$Z,$J$13,'bbdd.5.final'!$J:$J,"Opex")</f>
        <v>5105953.5121577587</v>
      </c>
      <c r="M16" s="69">
        <v>1</v>
      </c>
      <c r="N16" s="28">
        <f>P16/$P$15</f>
        <v>0.19133692011048067</v>
      </c>
      <c r="O16" s="14" t="str">
        <f>_xlfn.XLOOKUP($M16,'rubros_id_opex (2)'!$B:$B,'rubros_id_opex (2)'!$A:$A)</f>
        <v>ENERGIA</v>
      </c>
      <c r="P16" s="70">
        <f>SUMIFS('bbdd.5.final'!$Y:$Y,'bbdd.5.final'!$AA:$AA,Vista!M16,'bbdd.5.final'!$Z:$Z,$N$13,'bbdd.5.final'!$J:$J,"Opex")</f>
        <v>37238125.309690326</v>
      </c>
    </row>
    <row r="17" spans="1:17" x14ac:dyDescent="0.2">
      <c r="A17" s="12">
        <f>A16+1</f>
        <v>2</v>
      </c>
      <c r="B17" s="28">
        <f t="shared" ref="B17:B29" si="0">D17/$D$15</f>
        <v>7.7462128788281716E-4</v>
      </c>
      <c r="C17" s="14" t="str">
        <f>_xlfn.XLOOKUP($A17,'rubros_id_opex (2)'!$B:$B,'rubros_id_opex (2)'!$A:$A)</f>
        <v>HABILITACIONES Y CERT</v>
      </c>
      <c r="D17" s="70">
        <f>SUMIFS('bbdd.5.final'!$Y:$Y,'bbdd.5.final'!$AA:$AA,Vista!A17,'bbdd.5.final'!$Z:$Z,$B$13,'bbdd.5.final'!$J:$J,"Opex")</f>
        <v>7042.6590097366698</v>
      </c>
      <c r="E17" s="69">
        <f>E16+1</f>
        <v>2</v>
      </c>
      <c r="F17" s="28">
        <f t="shared" ref="F17:F29" si="1">H17/$H$15</f>
        <v>2.2997057700683394E-3</v>
      </c>
      <c r="G17" s="14" t="str">
        <f>_xlfn.XLOOKUP($E17,'rubros_id_opex (2)'!$B:$B,'rubros_id_opex (2)'!$A:$A)</f>
        <v>HABILITACIONES Y CERT</v>
      </c>
      <c r="H17" s="29">
        <f>SUMIFS('bbdd.5.final'!$Y:$Y,'bbdd.5.final'!$AA:$AA,Vista!E17,'bbdd.5.final'!$Z:$Z,$F$13,'bbdd.5.final'!$J:$J,"Opex")</f>
        <v>86398.108405835563</v>
      </c>
      <c r="I17" s="69">
        <f>I16+1</f>
        <v>2</v>
      </c>
      <c r="J17" s="28">
        <f t="shared" ref="J17:J29" si="2">L17/$L$15</f>
        <v>6.6031776349698874E-3</v>
      </c>
      <c r="K17" s="14" t="str">
        <f>_xlfn.XLOOKUP($I17,'rubros_id_opex (2)'!$B:$B,'rubros_id_opex (2)'!$A:$A)</f>
        <v>HABILITACIONES Y CERT</v>
      </c>
      <c r="L17" s="70">
        <f>SUMIFS('bbdd.5.final'!$Y:$Y,'bbdd.5.final'!$AA:$AA,Vista!I17,'bbdd.5.final'!$Z:$Z,$J$13,'bbdd.5.final'!$J:$J,"Opex")</f>
        <v>155482.47561022933</v>
      </c>
      <c r="M17" s="69">
        <f>M16+1</f>
        <v>2</v>
      </c>
      <c r="N17" s="28">
        <f t="shared" ref="N17:N29" si="3">P17/$P$15</f>
        <v>2.9457802761004282E-4</v>
      </c>
      <c r="O17" s="14" t="str">
        <f>_xlfn.XLOOKUP($M17,'rubros_id_opex (2)'!$B:$B,'rubros_id_opex (2)'!$A:$A)</f>
        <v>HABILITACIONES Y CERT</v>
      </c>
      <c r="P17" s="70">
        <f>SUMIFS('bbdd.5.final'!$Y:$Y,'bbdd.5.final'!$AA:$AA,Vista!M17,'bbdd.5.final'!$Z:$Z,$N$13,'bbdd.5.final'!$J:$J,"Opex")</f>
        <v>57330.981910288021</v>
      </c>
    </row>
    <row r="18" spans="1:17" x14ac:dyDescent="0.2">
      <c r="A18" s="12">
        <f t="shared" ref="A18:A29" si="4">A17+1</f>
        <v>3</v>
      </c>
      <c r="B18" s="28">
        <f>D18/$D$15</f>
        <v>1.2898570994554436E-3</v>
      </c>
      <c r="C18" s="14" t="str">
        <f>_xlfn.XLOOKUP($A18,'rubros_id_opex (2)'!$B:$B,'rubros_id_opex (2)'!$A:$A)</f>
        <v>HIGIENE Y SEGURIDAD</v>
      </c>
      <c r="D18" s="70">
        <f>SUMIFS('bbdd.5.final'!$Y:$Y,'bbdd.5.final'!$AA:$AA,Vista!A18,'bbdd.5.final'!$Z:$Z,$B$13,'bbdd.5.final'!$J:$J,"Opex")</f>
        <v>11727.051482900759</v>
      </c>
      <c r="E18" s="69">
        <f t="shared" ref="E18:E29" si="5">E17+1</f>
        <v>3</v>
      </c>
      <c r="F18" s="28">
        <f t="shared" si="1"/>
        <v>3.8293445591828712E-3</v>
      </c>
      <c r="G18" s="14" t="str">
        <f>_xlfn.XLOOKUP($E18,'rubros_id_opex (2)'!$B:$B,'rubros_id_opex (2)'!$A:$A)</f>
        <v>HIGIENE Y SEGURIDAD</v>
      </c>
      <c r="H18" s="29">
        <f>SUMIFS('bbdd.5.final'!$Y:$Y,'bbdd.5.final'!$AA:$AA,Vista!E18,'bbdd.5.final'!$Z:$Z,$F$13,'bbdd.5.final'!$J:$J,"Opex")</f>
        <v>143865.41559085911</v>
      </c>
      <c r="I18" s="69">
        <f t="shared" ref="I18:I29" si="6">I17+1</f>
        <v>3</v>
      </c>
      <c r="J18" s="28">
        <f t="shared" si="2"/>
        <v>1.0995251079027622E-2</v>
      </c>
      <c r="K18" s="14" t="str">
        <f>_xlfn.XLOOKUP($I18,'rubros_id_opex (2)'!$B:$B,'rubros_id_opex (2)'!$A:$A)</f>
        <v>HIGIENE Y SEGURIDAD</v>
      </c>
      <c r="L18" s="70">
        <f>SUMIFS('bbdd.5.final'!$Y:$Y,'bbdd.5.final'!$AA:$AA,Vista!I18,'bbdd.5.final'!$Z:$Z,$J$13,'bbdd.5.final'!$J:$J,"Opex")</f>
        <v>258900.93410020103</v>
      </c>
      <c r="M18" s="69">
        <f t="shared" ref="M18:M29" si="7">M17+1</f>
        <v>3</v>
      </c>
      <c r="N18" s="28">
        <f t="shared" si="3"/>
        <v>4.9051525719736656E-4</v>
      </c>
      <c r="O18" s="14" t="str">
        <f>_xlfn.XLOOKUP($M18,'rubros_id_opex (2)'!$B:$B,'rubros_id_opex (2)'!$A:$A)</f>
        <v>HIGIENE Y SEGURIDAD</v>
      </c>
      <c r="P18" s="70">
        <f>SUMIFS('bbdd.5.final'!$Y:$Y,'bbdd.5.final'!$AA:$AA,Vista!M18,'bbdd.5.final'!$Z:$Z,$N$13,'bbdd.5.final'!$J:$J,"Opex")</f>
        <v>95464.422670144064</v>
      </c>
    </row>
    <row r="19" spans="1:17" x14ac:dyDescent="0.2">
      <c r="A19" s="12">
        <f t="shared" si="4"/>
        <v>4</v>
      </c>
      <c r="B19" s="28">
        <f t="shared" si="0"/>
        <v>2.7586387971225181E-3</v>
      </c>
      <c r="C19" s="14" t="str">
        <f>_xlfn.XLOOKUP($A19,'rubros_id_opex (2)'!$B:$B,'rubros_id_opex (2)'!$A:$A)</f>
        <v>IMPUESTOS</v>
      </c>
      <c r="D19" s="70">
        <f>SUMIFS('bbdd.5.final'!$Y:$Y,'bbdd.5.final'!$AA:$AA,Vista!A19,'bbdd.5.final'!$Z:$Z,$B$13,'bbdd.5.final'!$J:$J,"Opex")</f>
        <v>25080.839738170318</v>
      </c>
      <c r="E19" s="69">
        <f t="shared" si="5"/>
        <v>4</v>
      </c>
      <c r="F19" s="28">
        <f t="shared" si="1"/>
        <v>2.6134633585736502E-2</v>
      </c>
      <c r="G19" s="14" t="str">
        <f>_xlfn.XLOOKUP($E19,'rubros_id_opex (2)'!$B:$B,'rubros_id_opex (2)'!$A:$A)</f>
        <v>IMPUESTOS</v>
      </c>
      <c r="H19" s="29">
        <f>SUMIFS('bbdd.5.final'!$Y:$Y,'bbdd.5.final'!$AA:$AA,Vista!E19,'bbdd.5.final'!$Z:$Z,$F$13,'bbdd.5.final'!$J:$J,"Opex")</f>
        <v>981857.30325847468</v>
      </c>
      <c r="I19" s="69">
        <f t="shared" si="6"/>
        <v>4</v>
      </c>
      <c r="J19" s="28">
        <f t="shared" si="2"/>
        <v>3.5171392937862422E-2</v>
      </c>
      <c r="K19" s="14" t="str">
        <f>_xlfn.XLOOKUP($I19,'rubros_id_opex (2)'!$B:$B,'rubros_id_opex (2)'!$A:$A)</f>
        <v>IMPUESTOS</v>
      </c>
      <c r="L19" s="70">
        <f>SUMIFS('bbdd.5.final'!$Y:$Y,'bbdd.5.final'!$AA:$AA,Vista!I19,'bbdd.5.final'!$Z:$Z,$J$13,'bbdd.5.final'!$J:$J,"Opex")</f>
        <v>828167.2168984327</v>
      </c>
      <c r="M19" s="69">
        <f t="shared" si="7"/>
        <v>4</v>
      </c>
      <c r="N19" s="28">
        <f t="shared" si="3"/>
        <v>1.0490731257411889E-3</v>
      </c>
      <c r="O19" s="14" t="str">
        <f>_xlfn.XLOOKUP($M19,'rubros_id_opex (2)'!$B:$B,'rubros_id_opex (2)'!$A:$A)</f>
        <v>IMPUESTOS</v>
      </c>
      <c r="P19" s="70">
        <f>SUMIFS('bbdd.5.final'!$Y:$Y,'bbdd.5.final'!$AA:$AA,Vista!M19,'bbdd.5.final'!$Z:$Z,$N$13,'bbdd.5.final'!$J:$J,"Opex")</f>
        <v>204171.34598394248</v>
      </c>
    </row>
    <row r="20" spans="1:17" x14ac:dyDescent="0.2">
      <c r="A20" s="12">
        <f t="shared" si="4"/>
        <v>5</v>
      </c>
      <c r="B20" s="28">
        <f t="shared" si="0"/>
        <v>1.0196387347390951E-3</v>
      </c>
      <c r="C20" s="14" t="str">
        <f>_xlfn.XLOOKUP($A20,'rubros_id_opex (2)'!$B:$B,'rubros_id_opex (2)'!$A:$A)</f>
        <v>INSUMOS</v>
      </c>
      <c r="D20" s="70">
        <f>SUMIFS('bbdd.5.final'!$Y:$Y,'bbdd.5.final'!$AA:$AA,Vista!A20,'bbdd.5.final'!$Z:$Z,$B$13,'bbdd.5.final'!$J:$J,"Opex")</f>
        <v>9270.2950902804332</v>
      </c>
      <c r="E20" s="69">
        <f t="shared" si="5"/>
        <v>5</v>
      </c>
      <c r="F20" s="28">
        <f t="shared" si="1"/>
        <v>3.0271167580142766E-3</v>
      </c>
      <c r="G20" s="14" t="str">
        <f>_xlfn.XLOOKUP($E20,'rubros_id_opex (2)'!$B:$B,'rubros_id_opex (2)'!$A:$A)</f>
        <v>INSUMOS</v>
      </c>
      <c r="H20" s="29">
        <f>SUMIFS('bbdd.5.final'!$Y:$Y,'bbdd.5.final'!$AA:$AA,Vista!E20,'bbdd.5.final'!$Z:$Z,$F$13,'bbdd.5.final'!$J:$J,"Opex")</f>
        <v>113726.35804982435</v>
      </c>
      <c r="I20" s="69">
        <f t="shared" si="6"/>
        <v>5</v>
      </c>
      <c r="J20" s="28">
        <f t="shared" si="2"/>
        <v>8.69180307112437E-3</v>
      </c>
      <c r="K20" s="14" t="str">
        <f>_xlfn.XLOOKUP($I20,'rubros_id_opex (2)'!$B:$B,'rubros_id_opex (2)'!$A:$A)</f>
        <v>INSUMOS</v>
      </c>
      <c r="L20" s="70">
        <f>SUMIFS('bbdd.5.final'!$Y:$Y,'bbdd.5.final'!$AA:$AA,Vista!I20,'bbdd.5.final'!$Z:$Z,$J$13,'bbdd.5.final'!$J:$J,"Opex")</f>
        <v>204662.5327566512</v>
      </c>
      <c r="M20" s="69">
        <f t="shared" si="7"/>
        <v>5</v>
      </c>
      <c r="N20" s="28">
        <f t="shared" si="3"/>
        <v>0.47965492286835415</v>
      </c>
      <c r="O20" s="14" t="str">
        <f>_xlfn.XLOOKUP($M20,'rubros_id_opex (2)'!$B:$B,'rubros_id_opex (2)'!$A:$A)</f>
        <v>INSUMOS</v>
      </c>
      <c r="P20" s="70">
        <f>SUMIFS('bbdd.5.final'!$Y:$Y,'bbdd.5.final'!$AA:$AA,Vista!M20,'bbdd.5.final'!$Z:$Z,$N$13,'bbdd.5.final'!$J:$J,"Opex")</f>
        <v>93350776.801822484</v>
      </c>
    </row>
    <row r="21" spans="1:17" x14ac:dyDescent="0.2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SUMIFS('bbdd.5.final'!$Y:$Y,'bbdd.5.final'!$AA:$AA,Vista!M21,'bbdd.5.final'!$Z:$Z,$N$13,'bbdd.5.final'!$J:$J,"Opex")</f>
        <v>0</v>
      </c>
    </row>
    <row r="22" spans="1:17" x14ac:dyDescent="0.2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SUMIFS('bbdd.5.final'!$Y:$Y,'bbdd.5.final'!$AA:$AA,Vista!A22,'bbdd.5.final'!$Z:$Z,$B$13,'bbdd.5.final'!$J:$J,"Opex")</f>
        <v>0</v>
      </c>
      <c r="E22" s="69">
        <f t="shared" si="5"/>
        <v>7</v>
      </c>
      <c r="F22" s="28">
        <f t="shared" si="1"/>
        <v>0</v>
      </c>
      <c r="G22" s="14" t="str">
        <f>_xlfn.XLOOKUP($E22,'rubros_id_opex (2)'!$B:$B,'rubros_id_opex (2)'!$A:$A)</f>
        <v>LOGISTICA</v>
      </c>
      <c r="H22" s="29">
        <f>SUMIFS('bbdd.5.final'!$Y:$Y,'bbdd.5.final'!$AA:$AA,Vista!E22,'bbdd.5.final'!$Z:$Z,$F$13,'bbdd.5.final'!$J:$J,"Opex")</f>
        <v>0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SUMIFS('bbdd.5.final'!$Y:$Y,'bbdd.5.final'!$AA:$AA,Vista!I22,'bbdd.5.final'!$Z:$Z,$J$13,'bbdd.5.final'!$J:$J,"Opex")</f>
        <v>0</v>
      </c>
      <c r="M22" s="69">
        <f t="shared" si="7"/>
        <v>7</v>
      </c>
      <c r="N22" s="28">
        <f t="shared" si="3"/>
        <v>3.8733289951454622E-3</v>
      </c>
      <c r="O22" s="14" t="str">
        <f>_xlfn.XLOOKUP($M22,'rubros_id_opex (2)'!$B:$B,'rubros_id_opex (2)'!$A:$A)</f>
        <v>LOGISTICA</v>
      </c>
      <c r="P22" s="70">
        <f>SUMIFS('bbdd.5.final'!$Y:$Y,'bbdd.5.final'!$AA:$AA,Vista!M22,'bbdd.5.final'!$Z:$Z,$N$13,'bbdd.5.final'!$J:$J,"Opex")</f>
        <v>753830</v>
      </c>
    </row>
    <row r="23" spans="1:17" x14ac:dyDescent="0.2">
      <c r="A23" s="12">
        <f t="shared" si="4"/>
        <v>8</v>
      </c>
      <c r="B23" s="28">
        <f t="shared" si="0"/>
        <v>9.6249173975998428E-2</v>
      </c>
      <c r="C23" s="14" t="str">
        <f>_xlfn.XLOOKUP($A23,'rubros_id_opex (2)'!$B:$B,'rubros_id_opex (2)'!$A:$A)</f>
        <v>M.PRIMAS</v>
      </c>
      <c r="D23" s="70">
        <f>SUMIFS('bbdd.5.final'!$Y:$Y,'bbdd.5.final'!$AA:$AA,Vista!A23,'bbdd.5.final'!$Z:$Z,$B$13,'bbdd.5.final'!$J:$J,"Opex")</f>
        <v>875072.92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SUMIFS('bbdd.5.final'!$Y:$Y,'bbdd.5.final'!$AA:$AA,Vista!I23,'bbdd.5.final'!$Z:$Z,$J$13,'bbdd.5.final'!$J:$J,"Opex")</f>
        <v>0</v>
      </c>
      <c r="M23" s="69">
        <f t="shared" si="7"/>
        <v>8</v>
      </c>
      <c r="N23" s="28">
        <f t="shared" si="3"/>
        <v>0.23278621452891116</v>
      </c>
      <c r="O23" s="14" t="str">
        <f>_xlfn.XLOOKUP($M23,'rubros_id_opex (2)'!$B:$B,'rubros_id_opex (2)'!$A:$A)</f>
        <v>M.PRIMAS</v>
      </c>
      <c r="P23" s="70">
        <f>SUMIFS('bbdd.5.final'!$Y:$Y,'bbdd.5.final'!$AA:$AA,Vista!M23,'bbdd.5.final'!$Z:$Z,$N$13,'bbdd.5.final'!$J:$J,"Opex")</f>
        <v>45305016</v>
      </c>
    </row>
    <row r="24" spans="1:17" x14ac:dyDescent="0.2">
      <c r="A24" s="12">
        <f t="shared" si="4"/>
        <v>9</v>
      </c>
      <c r="B24" s="28">
        <f t="shared" si="0"/>
        <v>7.2738970637858198E-4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SUMIFS('bbdd.5.final'!$Y:$Y,'bbdd.5.final'!$AA:$AA,Vista!A24,'bbdd.5.final'!$Z:$Z,$B$13,'bbdd.5.final'!$J:$J,"Opex")</f>
        <v>6613.2415276351003</v>
      </c>
      <c r="E24" s="69">
        <f t="shared" si="5"/>
        <v>9</v>
      </c>
      <c r="F24" s="28">
        <f t="shared" si="1"/>
        <v>2.1594840356365134E-3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SUMIFS('bbdd.5.final'!$Y:$Y,'bbdd.5.final'!$AA:$AA,Vista!E24,'bbdd.5.final'!$Z:$Z,$F$13,'bbdd.5.final'!$J:$J,"Opex")</f>
        <v>81130.08987495405</v>
      </c>
      <c r="I24" s="69">
        <f t="shared" si="6"/>
        <v>9</v>
      </c>
      <c r="J24" s="28">
        <f t="shared" si="2"/>
        <v>6.2005569898473572E-3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SUMIFS('bbdd.5.final'!$Y:$Y,'bbdd.5.final'!$AA:$AA,Vista!I24,'bbdd.5.final'!$Z:$Z,$J$13,'bbdd.5.final'!$J:$J,"Opex")</f>
        <v>146002.12265047981</v>
      </c>
      <c r="M24" s="69">
        <f t="shared" si="7"/>
        <v>9</v>
      </c>
      <c r="N24" s="28">
        <f t="shared" si="3"/>
        <v>2.7661649422842293E-4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SUMIFS('bbdd.5.final'!$Y:$Y,'bbdd.5.final'!$AA:$AA,Vista!M24,'bbdd.5.final'!$Z:$Z,$N$13,'bbdd.5.final'!$J:$J,"Opex")</f>
        <v>53835.295712178726</v>
      </c>
    </row>
    <row r="25" spans="1:17" x14ac:dyDescent="0.2">
      <c r="A25" s="12">
        <f t="shared" si="4"/>
        <v>10</v>
      </c>
      <c r="B25" s="28">
        <f t="shared" si="0"/>
        <v>0.87293137896442774</v>
      </c>
      <c r="C25" s="14" t="str">
        <f>_xlfn.XLOOKUP($A25,'rubros_id_opex (2)'!$B:$B,'rubros_id_opex (2)'!$A:$A)</f>
        <v>PERSONAL</v>
      </c>
      <c r="D25" s="70">
        <f>SUMIFS('bbdd.5.final'!$Y:$Y,'bbdd.5.final'!$AA:$AA,Vista!A25,'bbdd.5.final'!$Z:$Z,$B$13,'bbdd.5.final'!$J:$J,"Opex")</f>
        <v>7936469.2619649516</v>
      </c>
      <c r="E25" s="69">
        <f t="shared" si="5"/>
        <v>10</v>
      </c>
      <c r="F25" s="28">
        <f t="shared" si="1"/>
        <v>0.28405587354427425</v>
      </c>
      <c r="G25" s="14" t="str">
        <f>_xlfn.XLOOKUP($E25,'rubros_id_opex (2)'!$B:$B,'rubros_id_opex (2)'!$A:$A)</f>
        <v>PERSONAL</v>
      </c>
      <c r="H25" s="29">
        <f>SUMIFS('bbdd.5.final'!$Y:$Y,'bbdd.5.final'!$AA:$AA,Vista!E25,'bbdd.5.final'!$Z:$Z,$F$13,'bbdd.5.final'!$J:$J,"Opex")</f>
        <v>10671752.219442936</v>
      </c>
      <c r="I25" s="69">
        <f t="shared" si="6"/>
        <v>10</v>
      </c>
      <c r="J25" s="28">
        <f t="shared" si="2"/>
        <v>0.56134056895667483</v>
      </c>
      <c r="K25" s="14" t="str">
        <f>_xlfn.XLOOKUP($I25,'rubros_id_opex (2)'!$B:$B,'rubros_id_opex (2)'!$A:$A)</f>
        <v>PERSONAL</v>
      </c>
      <c r="L25" s="70">
        <f>SUMIFS('bbdd.5.final'!$Y:$Y,'bbdd.5.final'!$AA:$AA,Vista!I25,'bbdd.5.final'!$Z:$Z,$J$13,'bbdd.5.final'!$J:$J,"Opex")</f>
        <v>13217669.756393956</v>
      </c>
      <c r="M25" s="69">
        <f t="shared" si="7"/>
        <v>10</v>
      </c>
      <c r="N25" s="28">
        <f t="shared" si="3"/>
        <v>7.5384612341519885E-2</v>
      </c>
      <c r="O25" s="14" t="str">
        <f>_xlfn.XLOOKUP($M25,'rubros_id_opex (2)'!$B:$B,'rubros_id_opex (2)'!$A:$A)</f>
        <v>PERSONAL</v>
      </c>
      <c r="P25" s="70">
        <f>SUMIFS('bbdd.5.final'!$Y:$Y,'bbdd.5.final'!$AA:$AA,Vista!M25,'bbdd.5.final'!$Z:$Z,$N$13,'bbdd.5.final'!$J:$J,"Opex")</f>
        <v>14671406.016021574</v>
      </c>
    </row>
    <row r="26" spans="1:17" x14ac:dyDescent="0.2">
      <c r="A26" s="12">
        <f t="shared" si="4"/>
        <v>11</v>
      </c>
      <c r="B26" s="28">
        <f t="shared" si="0"/>
        <v>3.5443052303657748E-3</v>
      </c>
      <c r="C26" s="14" t="str">
        <f>_xlfn.XLOOKUP($A26,'rubros_id_opex (2)'!$B:$B,'rubros_id_opex (2)'!$A:$A)</f>
        <v>REPARACIONES</v>
      </c>
      <c r="D26" s="70">
        <f>SUMIFS('bbdd.5.final'!$Y:$Y,'bbdd.5.final'!$AA:$AA,Vista!A26,'bbdd.5.final'!$Z:$Z,$B$13,'bbdd.5.final'!$J:$J,"Opex")</f>
        <v>32223.91838999965</v>
      </c>
      <c r="E26" s="69">
        <f t="shared" si="5"/>
        <v>11</v>
      </c>
      <c r="F26" s="28">
        <f t="shared" si="1"/>
        <v>1.0522379537791128E-2</v>
      </c>
      <c r="G26" s="14" t="str">
        <f>_xlfn.XLOOKUP($E26,'rubros_id_opex (2)'!$B:$B,'rubros_id_opex (2)'!$A:$A)</f>
        <v>REPARACIONES</v>
      </c>
      <c r="H26" s="29">
        <f>SUMIFS('bbdd.5.final'!$Y:$Y,'bbdd.5.final'!$AA:$AA,Vista!E26,'bbdd.5.final'!$Z:$Z,$F$13,'bbdd.5.final'!$J:$J,"Opex")</f>
        <v>395317.39226205798</v>
      </c>
      <c r="I26" s="69">
        <f t="shared" si="6"/>
        <v>11</v>
      </c>
      <c r="J26" s="28">
        <f t="shared" si="2"/>
        <v>3.0213056876637921E-2</v>
      </c>
      <c r="K26" s="14" t="str">
        <f>_xlfn.XLOOKUP($I26,'rubros_id_opex (2)'!$B:$B,'rubros_id_opex (2)'!$A:$A)</f>
        <v>REPARACIONES</v>
      </c>
      <c r="L26" s="70">
        <f>SUMIFS('bbdd.5.final'!$Y:$Y,'bbdd.5.final'!$AA:$AA,Vista!I26,'bbdd.5.final'!$Z:$Z,$J$13,'bbdd.5.final'!$J:$J,"Opex")</f>
        <v>711415.19108227803</v>
      </c>
      <c r="M26" s="69">
        <f t="shared" si="7"/>
        <v>11</v>
      </c>
      <c r="N26" s="28">
        <f t="shared" si="3"/>
        <v>2.1699634071750437E-3</v>
      </c>
      <c r="O26" s="14" t="str">
        <f>_xlfn.XLOOKUP($M26,'rubros_id_opex (2)'!$B:$B,'rubros_id_opex (2)'!$A:$A)</f>
        <v>REPARACIONES</v>
      </c>
      <c r="P26" s="70">
        <f>SUMIFS('bbdd.5.final'!$Y:$Y,'bbdd.5.final'!$AA:$AA,Vista!M26,'bbdd.5.final'!$Z:$Z,$N$13,'bbdd.5.final'!$J:$J,"Opex")</f>
        <v>422319.79707402358</v>
      </c>
    </row>
    <row r="27" spans="1:17" x14ac:dyDescent="0.2">
      <c r="A27" s="12">
        <f t="shared" si="4"/>
        <v>12</v>
      </c>
      <c r="B27" s="28">
        <f t="shared" si="0"/>
        <v>7.3784448846433612E-4</v>
      </c>
      <c r="C27" s="14" t="str">
        <f>_xlfn.XLOOKUP($A27,'rubros_id_opex (2)'!$B:$B,'rubros_id_opex (2)'!$A:$A)</f>
        <v>REPOSICION</v>
      </c>
      <c r="D27" s="70">
        <f>SUMIFS('bbdd.5.final'!$Y:$Y,'bbdd.5.final'!$AA:$AA,Vista!A27,'bbdd.5.final'!$Z:$Z,$B$13,'bbdd.5.final'!$J:$J,"Opex")</f>
        <v>6708.2937375379715</v>
      </c>
      <c r="E27" s="69">
        <f t="shared" si="5"/>
        <v>12</v>
      </c>
      <c r="F27" s="28">
        <f t="shared" si="1"/>
        <v>2.1905223288818873E-3</v>
      </c>
      <c r="G27" s="14" t="str">
        <f>_xlfn.XLOOKUP($E27,'rubros_id_opex (2)'!$B:$B,'rubros_id_opex (2)'!$A:$A)</f>
        <v>REPOSICION</v>
      </c>
      <c r="H27" s="29">
        <f>SUMIFS('bbdd.5.final'!$Y:$Y,'bbdd.5.final'!$AA:$AA,Vista!E27,'bbdd.5.final'!$Z:$Z,$F$13,'bbdd.5.final'!$J:$J,"Opex")</f>
        <v>82296.173753791387</v>
      </c>
      <c r="I27" s="69">
        <f t="shared" si="6"/>
        <v>12</v>
      </c>
      <c r="J27" s="28">
        <f t="shared" si="2"/>
        <v>9.4914743230628592E-3</v>
      </c>
      <c r="K27" s="14" t="str">
        <f>_xlfn.XLOOKUP($I27,'rubros_id_opex (2)'!$B:$B,'rubros_id_opex (2)'!$A:$A)</f>
        <v>REPOSICION</v>
      </c>
      <c r="L27" s="70">
        <f>SUMIFS('bbdd.5.final'!$Y:$Y,'bbdd.5.final'!$AA:$AA,Vista!I27,'bbdd.5.final'!$Z:$Z,$J$13,'bbdd.5.final'!$J:$J,"Opex")</f>
        <v>223492.08313361829</v>
      </c>
      <c r="M27" s="69">
        <f t="shared" si="7"/>
        <v>12</v>
      </c>
      <c r="N27" s="28">
        <f t="shared" si="3"/>
        <v>7.4776905634963706E-3</v>
      </c>
      <c r="O27" s="14" t="str">
        <f>_xlfn.XLOOKUP($M27,'rubros_id_opex (2)'!$B:$B,'rubros_id_opex (2)'!$A:$A)</f>
        <v>REPOSICION</v>
      </c>
      <c r="P27" s="70">
        <f>SUMIFS('bbdd.5.final'!$Y:$Y,'bbdd.5.final'!$AA:$AA,Vista!M27,'bbdd.5.final'!$Z:$Z,$N$13,'bbdd.5.final'!$J:$J,"Opex")</f>
        <v>1455313.3711454263</v>
      </c>
    </row>
    <row r="28" spans="1:17" x14ac:dyDescent="0.2">
      <c r="A28" s="12">
        <f t="shared" si="4"/>
        <v>13</v>
      </c>
      <c r="B28" s="28">
        <f t="shared" si="0"/>
        <v>1.3425965379797093E-2</v>
      </c>
      <c r="C28" s="14" t="str">
        <f>_xlfn.XLOOKUP($A28,'rubros_id_opex (2)'!$B:$B,'rubros_id_opex (2)'!$A:$A)</f>
        <v>SERVICIOS</v>
      </c>
      <c r="D28" s="70">
        <f>SUMIFS('bbdd.5.final'!$Y:$Y,'bbdd.5.final'!$AA:$AA,Vista!A28,'bbdd.5.final'!$Z:$Z,$B$13,'bbdd.5.final'!$J:$J,"Opex")</f>
        <v>122065.44995022727</v>
      </c>
      <c r="E28" s="69">
        <f t="shared" si="5"/>
        <v>13</v>
      </c>
      <c r="F28" s="28">
        <f t="shared" si="1"/>
        <v>0.58673799206374022</v>
      </c>
      <c r="G28" s="14" t="str">
        <f>_xlfn.XLOOKUP($E28,'rubros_id_opex (2)'!$B:$B,'rubros_id_opex (2)'!$A:$A)</f>
        <v>SERVICIOS</v>
      </c>
      <c r="H28" s="29">
        <f>SUMIFS('bbdd.5.final'!$Y:$Y,'bbdd.5.final'!$AA:$AA,Vista!E28,'bbdd.5.final'!$Z:$Z,$F$13,'bbdd.5.final'!$J:$J,"Opex")</f>
        <v>22043277.580957193</v>
      </c>
      <c r="I28" s="69">
        <f t="shared" si="6"/>
        <v>13</v>
      </c>
      <c r="J28" s="28">
        <f t="shared" si="2"/>
        <v>0.11444822871582053</v>
      </c>
      <c r="K28" s="14" t="str">
        <f>_xlfn.XLOOKUP($I28,'rubros_id_opex (2)'!$B:$B,'rubros_id_opex (2)'!$A:$A)</f>
        <v>SERVICIOS</v>
      </c>
      <c r="L28" s="70">
        <f>SUMIFS('bbdd.5.final'!$Y:$Y,'bbdd.5.final'!$AA:$AA,Vista!I28,'bbdd.5.final'!$Z:$Z,$J$13,'bbdd.5.final'!$J:$J,"Opex")</f>
        <v>2694868.2761012325</v>
      </c>
      <c r="M28" s="69">
        <f t="shared" si="7"/>
        <v>13</v>
      </c>
      <c r="N28" s="28">
        <f t="shared" si="3"/>
        <v>5.1057135431316035E-3</v>
      </c>
      <c r="O28" s="14" t="str">
        <f>_xlfn.XLOOKUP($M28,'rubros_id_opex (2)'!$B:$B,'rubros_id_opex (2)'!$A:$A)</f>
        <v>SERVICIOS</v>
      </c>
      <c r="P28" s="70">
        <f>SUMIFS('bbdd.5.final'!$Y:$Y,'bbdd.5.final'!$AA:$AA,Vista!M28,'bbdd.5.final'!$Z:$Z,$N$13,'bbdd.5.final'!$J:$J,"Opex")</f>
        <v>993677.5432819525</v>
      </c>
    </row>
    <row r="29" spans="1:17" x14ac:dyDescent="0.2">
      <c r="A29" s="12">
        <f t="shared" si="4"/>
        <v>14</v>
      </c>
      <c r="B29" s="28">
        <f t="shared" si="0"/>
        <v>2.6256712737632597E-4</v>
      </c>
      <c r="C29" s="14" t="str">
        <f>_xlfn.XLOOKUP($A29,'rubros_id_opex (2)'!$B:$B,'rubros_id_opex (2)'!$A:$A)</f>
        <v>COMERCIAL</v>
      </c>
      <c r="D29" s="70">
        <f>SUMIFS('bbdd.5.final'!$Y:$Y,'bbdd.5.final'!$AA:$AA,Vista!A29,'bbdd.5.final'!$Z:$Z,$B$13,'bbdd.5.final'!$J:$J,"Opex")</f>
        <v>2387.1932958771149</v>
      </c>
      <c r="E29" s="69">
        <f t="shared" si="5"/>
        <v>14</v>
      </c>
      <c r="F29" s="28">
        <f t="shared" si="1"/>
        <v>7.7951270808471608E-4</v>
      </c>
      <c r="G29" s="14" t="str">
        <f>_xlfn.XLOOKUP($E29,'rubros_id_opex (2)'!$B:$B,'rubros_id_opex (2)'!$A:$A)</f>
        <v>COMERCIAL</v>
      </c>
      <c r="H29" s="29">
        <f>SUMIFS('bbdd.5.final'!$Y:$Y,'bbdd.5.final'!$AA:$AA,Vista!E29,'bbdd.5.final'!$Z:$Z,$F$13,'bbdd.5.final'!$J:$J,"Opex")</f>
        <v>29285.669642350982</v>
      </c>
      <c r="I29" s="69">
        <f t="shared" si="6"/>
        <v>14</v>
      </c>
      <c r="J29" s="28">
        <f t="shared" si="2"/>
        <v>2.2382258405373528E-3</v>
      </c>
      <c r="K29" s="14" t="str">
        <f>_xlfn.XLOOKUP($I29,'rubros_id_opex (2)'!$B:$B,'rubros_id_opex (2)'!$A:$A)</f>
        <v>COMERCIAL</v>
      </c>
      <c r="L29" s="70">
        <f>SUMIFS('bbdd.5.final'!$Y:$Y,'bbdd.5.final'!$AA:$AA,Vista!I29,'bbdd.5.final'!$Z:$Z,$J$13,'bbdd.5.final'!$J:$J,"Opex")</f>
        <v>52702.640137761642</v>
      </c>
      <c r="M29" s="69">
        <f t="shared" si="7"/>
        <v>14</v>
      </c>
      <c r="N29" s="28">
        <f t="shared" si="3"/>
        <v>9.9850737008732649E-5</v>
      </c>
      <c r="O29" s="14" t="str">
        <f>_xlfn.XLOOKUP($M29,'rubros_id_opex (2)'!$B:$B,'rubros_id_opex (2)'!$A:$A)</f>
        <v>COMERCIAL</v>
      </c>
      <c r="P29" s="70">
        <f>SUMIFS('bbdd.5.final'!$Y:$Y,'bbdd.5.final'!$AA:$AA,Vista!M29,'bbdd.5.final'!$Z:$Z,$N$13,'bbdd.5.final'!$J:$J,"Opex")</f>
        <v>19433.020322733046</v>
      </c>
    </row>
    <row r="30" spans="1:17" x14ac:dyDescent="0.2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2">
      <c r="B31" s="25" t="s">
        <v>154</v>
      </c>
      <c r="C31" s="16"/>
      <c r="D31" s="84">
        <f>SUMIFS(BBDD_INGRESOS_FINAL!$O:$O,BBDD_INGRESOS_FINAL!$D:$D,B14)</f>
        <v>5365216.2940090001</v>
      </c>
      <c r="E31" s="69"/>
      <c r="F31" s="25" t="s">
        <v>154</v>
      </c>
      <c r="G31" s="16"/>
      <c r="H31" s="84">
        <f>SUMIFS(BBDD_INGRESOS_FINAL!$O:$O,BBDD_INGRESOS_FINAL!$D:$D,F14)</f>
        <v>171250304.16282997</v>
      </c>
      <c r="I31" s="69"/>
      <c r="J31" s="25" t="s">
        <v>154</v>
      </c>
      <c r="K31" s="16"/>
      <c r="L31" s="84">
        <f>SUMIFS(BBDD_INGRESOS_FINAL!$O:$O,BBDD_INGRESOS_FINAL!$D:$D,J14)</f>
        <v>253547470</v>
      </c>
      <c r="N31" s="25" t="s">
        <v>154</v>
      </c>
      <c r="O31" s="16"/>
      <c r="P31" s="84">
        <f>SUMIFS(BBDD_INGRESOS_FINAL!$O:$O,BBDD_INGRESOS_FINAL!$D:$D,N14)</f>
        <v>212187580.03999999</v>
      </c>
    </row>
    <row r="32" spans="1:17" x14ac:dyDescent="0.2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2">
      <c r="B33" s="36" t="s">
        <v>158</v>
      </c>
      <c r="C33" s="37"/>
      <c r="D33" s="38">
        <f>D31-D15</f>
        <v>-3726528.4332570881</v>
      </c>
      <c r="F33" s="36" t="s">
        <v>158</v>
      </c>
      <c r="G33" s="37"/>
      <c r="H33" s="79">
        <f>H31-H15</f>
        <v>133681103.12400833</v>
      </c>
      <c r="I33" s="69"/>
      <c r="J33" s="36" t="s">
        <v>158</v>
      </c>
      <c r="K33" s="37"/>
      <c r="L33" s="39">
        <f>L31-L15</f>
        <v>230000855.89911518</v>
      </c>
      <c r="N33" s="36" t="s">
        <v>158</v>
      </c>
      <c r="O33" s="37"/>
      <c r="P33" s="39">
        <f>P31-P15</f>
        <v>17566880.134364933</v>
      </c>
    </row>
    <row r="34" spans="1:16" x14ac:dyDescent="0.2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10596.0472345367</v>
      </c>
      <c r="E35" s="75"/>
      <c r="F35" s="25" t="s">
        <v>157</v>
      </c>
      <c r="G35" s="18"/>
      <c r="H35" s="26">
        <f>SUMIFS('bbdd.5.final'!$Y:$Y,'bbdd.5.final'!$J:$J,"Capex",'bbdd.5.final'!$Z:$Z,$F$13)</f>
        <v>182211334.76337525</v>
      </c>
      <c r="I35" s="76"/>
      <c r="J35" s="25" t="s">
        <v>157</v>
      </c>
      <c r="K35" s="18"/>
      <c r="L35" s="84">
        <f>SUMIFS('bbdd.5.final'!$Y:$Y,'bbdd.5.final'!$J:$J,"Capex",'bbdd.5.final'!$Z:$Z,$J$13)</f>
        <v>314945.75148035795</v>
      </c>
      <c r="M35" s="75"/>
      <c r="N35" s="25" t="s">
        <v>157</v>
      </c>
      <c r="P35" s="84">
        <f>SUMIFS('bbdd.5.final'!$Y:$Y,'bbdd.5.final'!$J:$J,"Capex",'bbdd.5.final'!$Z:$Z,$N$13)</f>
        <v>13258557.447859384</v>
      </c>
    </row>
    <row r="36" spans="1:16" x14ac:dyDescent="0.2">
      <c r="B36" s="30"/>
      <c r="F36" s="30"/>
      <c r="J36" s="30"/>
      <c r="N36" s="30"/>
    </row>
    <row r="37" spans="1:16" x14ac:dyDescent="0.2">
      <c r="B37" s="25" t="s">
        <v>312</v>
      </c>
      <c r="D37" s="84">
        <f>SUMIFS('bbdd.5.final'!$Y:$Y,'bbdd.5.final'!$J:$J,"Deuda",'bbdd.5.final'!$V:$V,B14)</f>
        <v>0</v>
      </c>
      <c r="F37" s="25" t="s">
        <v>312</v>
      </c>
      <c r="H37" s="26">
        <f>SUMIFS('bbdd.5.final'!$Y:$Y,'bbdd.5.final'!$J:$J,"Deuda",'bbdd.5.final'!$V:$V,F14)</f>
        <v>0</v>
      </c>
      <c r="J37" s="25" t="s">
        <v>312</v>
      </c>
      <c r="L37" s="84">
        <f>SUMIFS('bbdd.5.final'!$Y:$Y,'bbdd.5.final'!$J:$J,"deuda",'bbdd.5.final'!$V:$V,J14)</f>
        <v>0</v>
      </c>
      <c r="N37" s="25" t="s">
        <v>312</v>
      </c>
      <c r="P37" s="84">
        <f>SUMIFS('bbdd.5.final'!$Y:$Y,'bbdd.5.final'!$J:$J,"deuda",'bbdd.5.final'!$V:$V,N14)</f>
        <v>0</v>
      </c>
    </row>
    <row r="38" spans="1:16" x14ac:dyDescent="0.2">
      <c r="B38" s="30"/>
      <c r="D38" s="70"/>
      <c r="F38" s="31"/>
      <c r="H38" s="29"/>
      <c r="J38" s="31"/>
      <c r="L38" s="70"/>
      <c r="N38" s="31"/>
      <c r="P38" s="70"/>
    </row>
    <row r="39" spans="1:16" x14ac:dyDescent="0.2">
      <c r="B39" s="36" t="s">
        <v>313</v>
      </c>
      <c r="C39" s="37"/>
      <c r="D39" s="38">
        <f>D33-D37-D35</f>
        <v>-3737124.4804916247</v>
      </c>
      <c r="F39" s="36" t="s">
        <v>313</v>
      </c>
      <c r="G39" s="37"/>
      <c r="H39" s="38">
        <f>H33-H37-H35</f>
        <v>-48530231.639366925</v>
      </c>
      <c r="J39" s="36" t="s">
        <v>313</v>
      </c>
      <c r="K39" s="37"/>
      <c r="L39" s="38">
        <f>L33-L37-L35</f>
        <v>229685910.1476348</v>
      </c>
      <c r="N39" s="36" t="s">
        <v>313</v>
      </c>
      <c r="O39" s="37"/>
      <c r="P39" s="38">
        <f>P33-P37-P35</f>
        <v>4308322.6865055487</v>
      </c>
    </row>
    <row r="40" spans="1:16" x14ac:dyDescent="0.2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2">
      <c r="A41" s="12" t="s">
        <v>501</v>
      </c>
      <c r="B41" s="99">
        <v>1</v>
      </c>
      <c r="D41" s="100"/>
      <c r="E41" s="69" t="s">
        <v>501</v>
      </c>
      <c r="F41" s="69">
        <v>6</v>
      </c>
      <c r="H41" s="101"/>
      <c r="I41" s="69" t="s">
        <v>501</v>
      </c>
      <c r="J41" s="69">
        <v>10</v>
      </c>
      <c r="L41" s="102"/>
      <c r="M41" s="69" t="s">
        <v>501</v>
      </c>
      <c r="N41" s="69">
        <v>2</v>
      </c>
      <c r="P41" s="100"/>
    </row>
    <row r="42" spans="1:16" ht="15" x14ac:dyDescent="0.25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2">
      <c r="B43" s="25" t="s">
        <v>137</v>
      </c>
      <c r="C43" s="16"/>
      <c r="D43" s="84">
        <f>SUM(D44:D57)</f>
        <v>108301145.81703523</v>
      </c>
      <c r="E43" s="69"/>
      <c r="F43" s="25" t="s">
        <v>137</v>
      </c>
      <c r="G43" s="16"/>
      <c r="H43" s="26">
        <f>SUM(H44:H57)</f>
        <v>31513345.351394162</v>
      </c>
      <c r="I43" s="69"/>
      <c r="J43" s="25" t="s">
        <v>137</v>
      </c>
      <c r="K43" s="16"/>
      <c r="L43" s="84">
        <f>SUM(L44:L57)</f>
        <v>5032274.3853183119</v>
      </c>
      <c r="M43" s="69"/>
      <c r="N43" s="25" t="s">
        <v>137</v>
      </c>
      <c r="O43" s="16"/>
      <c r="P43" s="84">
        <f>SUM(P44:P57)</f>
        <v>5360775.8755911719</v>
      </c>
    </row>
    <row r="44" spans="1:16" x14ac:dyDescent="0.2">
      <c r="A44" s="12">
        <v>1</v>
      </c>
      <c r="B44" s="28">
        <f t="shared" ref="B44:B57" si="8">D44/$D$43</f>
        <v>5.7430276095543083E-2</v>
      </c>
      <c r="C44" s="14" t="str">
        <f>_xlfn.XLOOKUP($A44,'rubros_id_opex (2)'!$B:$B,'rubros_id_opex (2)'!$A:$A)</f>
        <v>ENERGIA</v>
      </c>
      <c r="D44" s="70">
        <f>SUMIFS('bbdd.5.final'!$Y:$Y,'bbdd.5.final'!$AA:$AA,Vista!A44,'bbdd.5.final'!$Z:$Z,$B$41,'bbdd.5.final'!$J:$J,"Opex")</f>
        <v>6219764.7057360038</v>
      </c>
      <c r="E44" s="12">
        <v>1</v>
      </c>
      <c r="F44" s="28">
        <f t="shared" ref="F44:F57" si="9">H44/$H$43</f>
        <v>0.4534477171487864</v>
      </c>
      <c r="G44" s="14" t="str">
        <f>_xlfn.XLOOKUP($A44,'rubros_id_opex (2)'!$B:$B,'rubros_id_opex (2)'!$A:$A)</f>
        <v>ENERGIA</v>
      </c>
      <c r="H44" s="29">
        <f>SUMIFS('bbdd.5.final'!$Y:$Y,'bbdd.5.final'!$AA:$AA,Vista!E44,'bbdd.5.final'!$Z:$Z,$F$41,'bbdd.5.final'!$J:$J,"Opex")</f>
        <v>14289654.509311002</v>
      </c>
      <c r="I44" s="69">
        <v>1</v>
      </c>
      <c r="J44" s="28">
        <f t="shared" ref="J44:J57" si="10">L44/$L$43</f>
        <v>1.1912216996262538E-3</v>
      </c>
      <c r="K44" s="14" t="str">
        <f>_xlfn.XLOOKUP($A44,'rubros_id_opex (2)'!$B:$B,'rubros_id_opex (2)'!$A:$A)</f>
        <v>ENERGIA</v>
      </c>
      <c r="L44" s="70">
        <f>SUMIFS('bbdd.5.final'!$Y:$Y,'bbdd.5.final'!$AA:$AA,Vista!I44,'bbdd.5.final'!$Z:$Z,$J$41,'bbdd.5.final'!$J:$J,"Opex")</f>
        <v>5994.5544462645412</v>
      </c>
      <c r="M44" s="69">
        <v>1</v>
      </c>
      <c r="N44" s="28">
        <f t="shared" ref="N44:N57" si="11">P44/$P$43</f>
        <v>1.8836212863271334E-2</v>
      </c>
      <c r="O44" s="14" t="str">
        <f>_xlfn.XLOOKUP($A44,'rubros_id_opex (2)'!$B:$B,'rubros_id_opex (2)'!$A:$A)</f>
        <v>ENERGIA</v>
      </c>
      <c r="P44" s="70">
        <f>SUMIFS('bbdd.5.final'!$Y:$Y,'bbdd.5.final'!$AA:$AA,Vista!M44,'bbdd.5.final'!$Z:$Z,$N$41,'bbdd.5.final'!$J:$J,"Opex")</f>
        <v>100976.71550492509</v>
      </c>
    </row>
    <row r="45" spans="1:16" x14ac:dyDescent="0.2">
      <c r="A45" s="12">
        <f>A44+1</f>
        <v>2</v>
      </c>
      <c r="B45" s="28">
        <f t="shared" si="8"/>
        <v>4.3252457514492972E-4</v>
      </c>
      <c r="C45" s="14" t="str">
        <f>_xlfn.XLOOKUP($A45,'rubros_id_opex (2)'!$B:$B,'rubros_id_opex (2)'!$A:$A)</f>
        <v>HABILITACIONES Y CERT</v>
      </c>
      <c r="D45" s="70">
        <f>SUMIFS('bbdd.5.final'!$Y:$Y,'bbdd.5.final'!$AA:$AA,Vista!A45,'bbdd.5.final'!$Z:$Z,$B$41,'bbdd.5.final'!$J:$J,"Opex")</f>
        <v>46842.907082222242</v>
      </c>
      <c r="E45" s="12">
        <f>E44+1</f>
        <v>2</v>
      </c>
      <c r="F45" s="28">
        <f t="shared" si="9"/>
        <v>6.4494846251880137E-4</v>
      </c>
      <c r="G45" s="14" t="str">
        <f>_xlfn.XLOOKUP($A45,'rubros_id_opex (2)'!$B:$B,'rubros_id_opex (2)'!$A:$A)</f>
        <v>HABILITACIONES Y CERT</v>
      </c>
      <c r="H45" s="29">
        <f>SUMIFS('bbdd.5.final'!$Y:$Y,'bbdd.5.final'!$AA:$AA,Vista!E45,'bbdd.5.final'!$Z:$Z,$F$41,'bbdd.5.final'!$J:$J,"Opex")</f>
        <v>20324.48363320568</v>
      </c>
      <c r="I45" s="69">
        <f>I44+1</f>
        <v>2</v>
      </c>
      <c r="J45" s="28">
        <f t="shared" si="10"/>
        <v>1.1673438415730014E-4</v>
      </c>
      <c r="K45" s="14" t="str">
        <f>_xlfn.XLOOKUP($A45,'rubros_id_opex (2)'!$B:$B,'rubros_id_opex (2)'!$A:$A)</f>
        <v>HABILITACIONES Y CERT</v>
      </c>
      <c r="L45" s="70">
        <f>SUMIFS('bbdd.5.final'!$Y:$Y,'bbdd.5.final'!$AA:$AA,Vista!I45,'bbdd.5.final'!$Z:$Z,$J$41,'bbdd.5.final'!$J:$J,"Opex")</f>
        <v>587.43945128068924</v>
      </c>
      <c r="M45" s="69">
        <f>M44+1</f>
        <v>2</v>
      </c>
      <c r="N45" s="28">
        <f t="shared" si="11"/>
        <v>1.9029499382862271E-3</v>
      </c>
      <c r="O45" s="14" t="str">
        <f>_xlfn.XLOOKUP($A45,'rubros_id_opex (2)'!$B:$B,'rubros_id_opex (2)'!$A:$A)</f>
        <v>HABILITACIONES Y CERT</v>
      </c>
      <c r="P45" s="70">
        <f>SUMIFS('bbdd.5.final'!$Y:$Y,'bbdd.5.final'!$AA:$AA,Vista!M45,'bbdd.5.final'!$Z:$Z,$N$41,'bbdd.5.final'!$J:$J,"Opex")</f>
        <v>10201.288121622516</v>
      </c>
    </row>
    <row r="46" spans="1:16" x14ac:dyDescent="0.2">
      <c r="A46" s="12">
        <f t="shared" ref="A46:A57" si="12">A45+1</f>
        <v>3</v>
      </c>
      <c r="B46" s="28">
        <f t="shared" si="8"/>
        <v>7.2021632075780744E-4</v>
      </c>
      <c r="C46" s="14" t="str">
        <f>_xlfn.XLOOKUP($A46,'rubros_id_opex (2)'!$B:$B,'rubros_id_opex (2)'!$A:$A)</f>
        <v>HIGIENE Y SEGURIDAD</v>
      </c>
      <c r="D46" s="70">
        <f>SUMIFS('bbdd.5.final'!$Y:$Y,'bbdd.5.final'!$AA:$AA,Vista!A46,'bbdd.5.final'!$Z:$Z,$B$41,'bbdd.5.final'!$J:$J,"Opex")</f>
        <v>78000.252774199922</v>
      </c>
      <c r="E46" s="12">
        <f t="shared" ref="E46:E57" si="13">E45+1</f>
        <v>3</v>
      </c>
      <c r="F46" s="28">
        <f t="shared" si="9"/>
        <v>1.0739329865778169E-3</v>
      </c>
      <c r="G46" s="14" t="str">
        <f>_xlfn.XLOOKUP($A46,'rubros_id_opex (2)'!$B:$B,'rubros_id_opex (2)'!$A:$A)</f>
        <v>HIGIENE Y SEGURIDAD</v>
      </c>
      <c r="H46" s="29">
        <f>SUMIFS('bbdd.5.final'!$Y:$Y,'bbdd.5.final'!$AA:$AA,Vista!E46,'bbdd.5.final'!$Z:$Z,$F$41,'bbdd.5.final'!$J:$J,"Opex")</f>
        <v>33843.221090280895</v>
      </c>
      <c r="I46" s="69">
        <f t="shared" ref="I46:I57" si="14">I45+1</f>
        <v>3</v>
      </c>
      <c r="J46" s="28">
        <f t="shared" si="10"/>
        <v>1.9437972659825813E-4</v>
      </c>
      <c r="K46" s="14" t="str">
        <f>_xlfn.XLOOKUP($A46,'rubros_id_opex (2)'!$B:$B,'rubros_id_opex (2)'!$A:$A)</f>
        <v>HIGIENE Y SEGURIDAD</v>
      </c>
      <c r="L46" s="70">
        <f>SUMIFS('bbdd.5.final'!$Y:$Y,'bbdd.5.final'!$AA:$AA,Vista!I46,'bbdd.5.final'!$Z:$Z,$J$41,'bbdd.5.final'!$J:$J,"Opex")</f>
        <v>978.17211918559099</v>
      </c>
      <c r="M46" s="69">
        <f t="shared" ref="M46:M57" si="15">M45+1</f>
        <v>3</v>
      </c>
      <c r="N46" s="28">
        <f t="shared" si="11"/>
        <v>3.1686883980628533E-3</v>
      </c>
      <c r="O46" s="14" t="str">
        <f>_xlfn.XLOOKUP($A46,'rubros_id_opex (2)'!$B:$B,'rubros_id_opex (2)'!$A:$A)</f>
        <v>HIGIENE Y SEGURIDAD</v>
      </c>
      <c r="P46" s="70">
        <f>SUMIFS('bbdd.5.final'!$Y:$Y,'bbdd.5.final'!$AA:$AA,Vista!M46,'bbdd.5.final'!$Z:$Z,$N$41,'bbdd.5.final'!$J:$J,"Opex")</f>
        <v>16986.62832160098</v>
      </c>
    </row>
    <row r="47" spans="1:16" x14ac:dyDescent="0.2">
      <c r="A47" s="12">
        <f t="shared" si="12"/>
        <v>4</v>
      </c>
      <c r="B47" s="28">
        <f t="shared" si="8"/>
        <v>1.5403386046424251E-3</v>
      </c>
      <c r="C47" s="14" t="str">
        <f>_xlfn.XLOOKUP($A47,'rubros_id_opex (2)'!$B:$B,'rubros_id_opex (2)'!$A:$A)</f>
        <v>IMPUESTOS</v>
      </c>
      <c r="D47" s="70">
        <f>SUMIFS('bbdd.5.final'!$Y:$Y,'bbdd.5.final'!$AA:$AA,Vista!A47,'bbdd.5.final'!$Z:$Z,$B$41,'bbdd.5.final'!$J:$J,"Opex")</f>
        <v>166820.43582898786</v>
      </c>
      <c r="E47" s="12">
        <f t="shared" si="13"/>
        <v>4</v>
      </c>
      <c r="F47" s="28">
        <f t="shared" si="9"/>
        <v>2.936937727822253E-2</v>
      </c>
      <c r="G47" s="14" t="str">
        <f>_xlfn.XLOOKUP($A47,'rubros_id_opex (2)'!$B:$B,'rubros_id_opex (2)'!$A:$A)</f>
        <v>IMPUESTOS</v>
      </c>
      <c r="H47" s="29">
        <f>SUMIFS('bbdd.5.final'!$Y:$Y,'bbdd.5.final'!$AA:$AA,Vista!E47,'bbdd.5.final'!$Z:$Z,$F$41,'bbdd.5.final'!$J:$J,"Opex")</f>
        <v>925527.32892401528</v>
      </c>
      <c r="I47" s="69">
        <f t="shared" si="14"/>
        <v>4</v>
      </c>
      <c r="J47" s="28">
        <f t="shared" si="10"/>
        <v>3.3488186464125852E-2</v>
      </c>
      <c r="K47" s="14" t="str">
        <f>_xlfn.XLOOKUP($A47,'rubros_id_opex (2)'!$B:$B,'rubros_id_opex (2)'!$A:$A)</f>
        <v>IMPUESTOS</v>
      </c>
      <c r="L47" s="70">
        <f>SUMIFS('bbdd.5.final'!$Y:$Y,'bbdd.5.final'!$AA:$AA,Vista!I47,'bbdd.5.final'!$Z:$Z,$J$41,'bbdd.5.final'!$J:$J,"Opex")</f>
        <v>168521.74295418392</v>
      </c>
      <c r="M47" s="69">
        <f t="shared" si="15"/>
        <v>4</v>
      </c>
      <c r="N47" s="28">
        <f t="shared" si="11"/>
        <v>6.7769264940888462E-3</v>
      </c>
      <c r="O47" s="14" t="str">
        <f>_xlfn.XLOOKUP($A47,'rubros_id_opex (2)'!$B:$B,'rubros_id_opex (2)'!$A:$A)</f>
        <v>IMPUESTOS</v>
      </c>
      <c r="P47" s="70">
        <f>SUMIFS('bbdd.5.final'!$Y:$Y,'bbdd.5.final'!$AA:$AA,Vista!M47,'bbdd.5.final'!$Z:$Z,$N$41,'bbdd.5.final'!$J:$J,"Opex")</f>
        <v>36329.584060166148</v>
      </c>
    </row>
    <row r="48" spans="1:16" x14ac:dyDescent="0.2">
      <c r="A48" s="12">
        <f t="shared" si="12"/>
        <v>5</v>
      </c>
      <c r="B48" s="28">
        <f t="shared" si="8"/>
        <v>4.4643114422857968E-2</v>
      </c>
      <c r="C48" s="14" t="str">
        <f>_xlfn.XLOOKUP($A48,'rubros_id_opex (2)'!$B:$B,'rubros_id_opex (2)'!$A:$A)</f>
        <v>INSUMOS</v>
      </c>
      <c r="D48" s="70">
        <f>SUMIFS('bbdd.5.final'!$Y:$Y,'bbdd.5.final'!$AA:$AA,Vista!A48,'bbdd.5.final'!$Z:$Z,$B$41,'bbdd.5.final'!$J:$J,"Opex")</f>
        <v>4834900.444836529</v>
      </c>
      <c r="E48" s="12">
        <f t="shared" si="13"/>
        <v>5</v>
      </c>
      <c r="F48" s="28">
        <f t="shared" si="9"/>
        <v>8.4894960231725184E-4</v>
      </c>
      <c r="G48" s="14" t="str">
        <f>_xlfn.XLOOKUP($A48,'rubros_id_opex (2)'!$B:$B,'rubros_id_opex (2)'!$A:$A)</f>
        <v>INSUMOS</v>
      </c>
      <c r="H48" s="29">
        <f>SUMIFS('bbdd.5.final'!$Y:$Y,'bbdd.5.final'!$AA:$AA,Vista!E48,'bbdd.5.final'!$Z:$Z,$F$41,'bbdd.5.final'!$J:$J,"Opex")</f>
        <v>26753.24200375229</v>
      </c>
      <c r="I48" s="69">
        <f t="shared" si="14"/>
        <v>5</v>
      </c>
      <c r="J48" s="28">
        <f t="shared" si="10"/>
        <v>1.5365818319816566E-4</v>
      </c>
      <c r="K48" s="14" t="str">
        <f>_xlfn.XLOOKUP($A48,'rubros_id_opex (2)'!$B:$B,'rubros_id_opex (2)'!$A:$A)</f>
        <v>INSUMOS</v>
      </c>
      <c r="L48" s="70">
        <f>SUMIFS('bbdd.5.final'!$Y:$Y,'bbdd.5.final'!$AA:$AA,Vista!I48,'bbdd.5.final'!$Z:$Z,$J$41,'bbdd.5.final'!$J:$J,"Opex")</f>
        <v>773.25013940267763</v>
      </c>
      <c r="M48" s="69">
        <f t="shared" si="15"/>
        <v>5</v>
      </c>
      <c r="N48" s="28">
        <f t="shared" si="11"/>
        <v>2.5048646321730503E-3</v>
      </c>
      <c r="O48" s="14" t="str">
        <f>_xlfn.XLOOKUP($A48,'rubros_id_opex (2)'!$B:$B,'rubros_id_opex (2)'!$A:$A)</f>
        <v>INSUMOS</v>
      </c>
      <c r="P48" s="70">
        <f>SUMIFS('bbdd.5.final'!$Y:$Y,'bbdd.5.final'!$AA:$AA,Vista!M48,'bbdd.5.final'!$Z:$Z,$N$41,'bbdd.5.final'!$J:$J,"Opex")</f>
        <v>13428.017891774842</v>
      </c>
    </row>
    <row r="49" spans="1:16" x14ac:dyDescent="0.2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SUMIFS('bbdd.5.final'!$Y:$Y,'bbdd.5.final'!$AA:$AA,Vista!M49,'bbdd.5.final'!$Z:$Z,$N$41,'bbdd.5.final'!$J:$J,"Opex")</f>
        <v>0</v>
      </c>
    </row>
    <row r="50" spans="1:16" x14ac:dyDescent="0.2">
      <c r="A50" s="12">
        <f t="shared" si="12"/>
        <v>7</v>
      </c>
      <c r="B50" s="28">
        <f t="shared" si="8"/>
        <v>0</v>
      </c>
      <c r="C50" s="14" t="str">
        <f>_xlfn.XLOOKUP($A50,'rubros_id_opex (2)'!$B:$B,'rubros_id_opex (2)'!$A:$A)</f>
        <v>LOGISTICA</v>
      </c>
      <c r="D50" s="70">
        <f>SUMIFS('bbdd.5.final'!$Y:$Y,'bbdd.5.final'!$AA:$AA,Vista!A50,'bbdd.5.final'!$Z:$Z,$B$41,'bbdd.5.final'!$J:$J,"Opex")</f>
        <v>0</v>
      </c>
      <c r="E50" s="12">
        <f t="shared" si="13"/>
        <v>7</v>
      </c>
      <c r="F50" s="28">
        <f t="shared" si="9"/>
        <v>9.2151435133862298E-5</v>
      </c>
      <c r="G50" s="14" t="str">
        <f>_xlfn.XLOOKUP($A50,'rubros_id_opex (2)'!$B:$B,'rubros_id_opex (2)'!$A:$A)</f>
        <v>LOGISTICA</v>
      </c>
      <c r="H50" s="29">
        <f>SUMIFS('bbdd.5.final'!$Y:$Y,'bbdd.5.final'!$AA:$AA,Vista!E50,'bbdd.5.final'!$Z:$Z,$F$41,'bbdd.5.final'!$J:$J,"Opex")</f>
        <v>2904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SUMIFS('bbdd.5.final'!$Y:$Y,'bbdd.5.final'!$AA:$AA,Vista!I50,'bbdd.5.final'!$Z:$Z,$J$41,'bbdd.5.final'!$J:$J,"Opex")</f>
        <v>0</v>
      </c>
      <c r="M50" s="69">
        <f t="shared" si="15"/>
        <v>7</v>
      </c>
      <c r="N50" s="28">
        <f t="shared" si="11"/>
        <v>7.7973787694286714E-2</v>
      </c>
      <c r="O50" s="14" t="str">
        <f>_xlfn.XLOOKUP($A50,'rubros_id_opex (2)'!$B:$B,'rubros_id_opex (2)'!$A:$A)</f>
        <v>LOGISTICA</v>
      </c>
      <c r="P50" s="70">
        <f>SUMIFS('bbdd.5.final'!$Y:$Y,'bbdd.5.final'!$AA:$AA,Vista!M50,'bbdd.5.final'!$Z:$Z,$N$41,'bbdd.5.final'!$J:$J,"Opex")</f>
        <v>418000</v>
      </c>
    </row>
    <row r="51" spans="1:16" x14ac:dyDescent="0.2">
      <c r="A51" s="12">
        <f t="shared" si="12"/>
        <v>8</v>
      </c>
      <c r="B51" s="28">
        <f t="shared" si="8"/>
        <v>0.80828689151533106</v>
      </c>
      <c r="C51" s="14" t="str">
        <f>_xlfn.XLOOKUP($A51,'rubros_id_opex (2)'!$B:$B,'rubros_id_opex (2)'!$A:$A)</f>
        <v>M.PRIMAS</v>
      </c>
      <c r="D51" s="70">
        <f>SUMIFS('bbdd.5.final'!$Y:$Y,'bbdd.5.final'!$AA:$AA,Vista!A51,'bbdd.5.final'!$Z:$Z,$B$41,'bbdd.5.final'!$J:$J,"Opex")</f>
        <v>87538396.5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SUMIFS('bbdd.5.final'!$Y:$Y,'bbdd.5.final'!$AA:$AA,Vista!M51,'bbdd.5.final'!$Z:$Z,$N$41,'bbdd.5.final'!$J:$J,"Opex")</f>
        <v>0</v>
      </c>
    </row>
    <row r="52" spans="1:16" x14ac:dyDescent="0.2">
      <c r="A52" s="12">
        <f t="shared" si="12"/>
        <v>9</v>
      </c>
      <c r="B52" s="28">
        <f t="shared" si="8"/>
        <v>4.0615192047728136E-4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SUMIFS('bbdd.5.final'!$Y:$Y,'bbdd.5.final'!$AA:$AA,Vista!A52,'bbdd.5.final'!$Z:$Z,$B$41,'bbdd.5.final'!$J:$J,"Opex")</f>
        <v>43986.718363478947</v>
      </c>
      <c r="E52" s="12">
        <f t="shared" si="13"/>
        <v>9</v>
      </c>
      <c r="F52" s="28">
        <f t="shared" si="9"/>
        <v>7.8849293986091931E-3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SUMIFS('bbdd.5.final'!$Y:$Y,'bbdd.5.final'!$AA:$AA,Vista!E52,'bbdd.5.final'!$Z:$Z,$F$41,'bbdd.5.final'!$J:$J,"Opex")</f>
        <v>248480.50320973215</v>
      </c>
      <c r="I52" s="69">
        <f t="shared" si="14"/>
        <v>9</v>
      </c>
      <c r="J52" s="28">
        <f t="shared" si="10"/>
        <v>1.0961664847675645E-4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SUMIFS('bbdd.5.final'!$Y:$Y,'bbdd.5.final'!$AA:$AA,Vista!I52,'bbdd.5.final'!$Z:$Z,$J$41,'bbdd.5.final'!$J:$J,"Opex")</f>
        <v>551.62105233402303</v>
      </c>
      <c r="M52" s="69">
        <f t="shared" si="15"/>
        <v>9</v>
      </c>
      <c r="N52" s="28">
        <f t="shared" si="11"/>
        <v>1.7869199033328862E-3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SUMIFS('bbdd.5.final'!$Y:$Y,'bbdd.5.final'!$AA:$AA,Vista!M52,'bbdd.5.final'!$Z:$Z,$N$41,'bbdd.5.final'!$J:$J,"Opex")</f>
        <v>9579.2771094006457</v>
      </c>
    </row>
    <row r="53" spans="1:16" x14ac:dyDescent="0.2">
      <c r="A53" s="12">
        <f t="shared" si="12"/>
        <v>10</v>
      </c>
      <c r="B53" s="28">
        <f t="shared" si="8"/>
        <v>7.6506213260410849E-2</v>
      </c>
      <c r="C53" s="14" t="str">
        <f>_xlfn.XLOOKUP($A53,'rubros_id_opex (2)'!$B:$B,'rubros_id_opex (2)'!$A:$A)</f>
        <v>PERSONAL</v>
      </c>
      <c r="D53" s="70">
        <f>SUMIFS('bbdd.5.final'!$Y:$Y,'bbdd.5.final'!$AA:$AA,Vista!A53,'bbdd.5.final'!$Z:$Z,$B$41,'bbdd.5.final'!$J:$J,"Opex")</f>
        <v>8285710.5582249491</v>
      </c>
      <c r="E53" s="12">
        <f t="shared" si="13"/>
        <v>10</v>
      </c>
      <c r="F53" s="28">
        <f t="shared" si="9"/>
        <v>0.41008468756072214</v>
      </c>
      <c r="G53" s="14" t="str">
        <f>_xlfn.XLOOKUP($A53,'rubros_id_opex (2)'!$B:$B,'rubros_id_opex (2)'!$A:$A)</f>
        <v>PERSONAL</v>
      </c>
      <c r="H53" s="29">
        <f>SUMIFS('bbdd.5.final'!$Y:$Y,'bbdd.5.final'!$AA:$AA,Vista!E53,'bbdd.5.final'!$Z:$Z,$F$41,'bbdd.5.final'!$J:$J,"Opex")</f>
        <v>12923140.38241961</v>
      </c>
      <c r="I53" s="69">
        <f t="shared" si="14"/>
        <v>10</v>
      </c>
      <c r="J53" s="28">
        <f t="shared" si="10"/>
        <v>0.96203804530074011</v>
      </c>
      <c r="K53" s="14" t="str">
        <f>_xlfn.XLOOKUP($A53,'rubros_id_opex (2)'!$B:$B,'rubros_id_opex (2)'!$A:$A)</f>
        <v>PERSONAL</v>
      </c>
      <c r="L53" s="70">
        <f>SUMIFS('bbdd.5.final'!$Y:$Y,'bbdd.5.final'!$AA:$AA,Vista!I53,'bbdd.5.final'!$Z:$Z,$J$41,'bbdd.5.final'!$J:$J,"Opex")</f>
        <v>4841239.4130686121</v>
      </c>
      <c r="M53" s="69">
        <f t="shared" si="15"/>
        <v>10</v>
      </c>
      <c r="N53" s="28">
        <f t="shared" si="11"/>
        <v>0.84290251757720636</v>
      </c>
      <c r="O53" s="14" t="str">
        <f>_xlfn.XLOOKUP($A53,'rubros_id_opex (2)'!$B:$B,'rubros_id_opex (2)'!$A:$A)</f>
        <v>PERSONAL</v>
      </c>
      <c r="P53" s="70">
        <f>SUMIFS('bbdd.5.final'!$Y:$Y,'bbdd.5.final'!$AA:$AA,Vista!M53,'bbdd.5.final'!$Z:$Z,$N$41,'bbdd.5.final'!$J:$J,"Opex")</f>
        <v>4518611.4817029517</v>
      </c>
    </row>
    <row r="54" spans="1:16" x14ac:dyDescent="0.2">
      <c r="A54" s="12">
        <f t="shared" si="12"/>
        <v>11</v>
      </c>
      <c r="B54" s="28">
        <f t="shared" si="8"/>
        <v>1.979030447430483E-3</v>
      </c>
      <c r="C54" s="14" t="str">
        <f>_xlfn.XLOOKUP($A54,'rubros_id_opex (2)'!$B:$B,'rubros_id_opex (2)'!$A:$A)</f>
        <v>REPARACIONES</v>
      </c>
      <c r="D54" s="70">
        <f>SUMIFS('bbdd.5.final'!$Y:$Y,'bbdd.5.final'!$AA:$AA,Vista!A54,'bbdd.5.final'!$Z:$Z,$B$41,'bbdd.5.final'!$J:$J,"Opex")</f>
        <v>214331.26506352119</v>
      </c>
      <c r="E54" s="12">
        <f t="shared" si="13"/>
        <v>11</v>
      </c>
      <c r="F54" s="28">
        <f t="shared" si="9"/>
        <v>2.9509829445425167E-3</v>
      </c>
      <c r="G54" s="14" t="str">
        <f>_xlfn.XLOOKUP($A54,'rubros_id_opex (2)'!$B:$B,'rubros_id_opex (2)'!$A:$A)</f>
        <v>REPARACIONES</v>
      </c>
      <c r="H54" s="29">
        <f>SUMIFS('bbdd.5.final'!$Y:$Y,'bbdd.5.final'!$AA:$AA,Vista!E54,'bbdd.5.final'!$Z:$Z,$F$41,'bbdd.5.final'!$J:$J,"Opex")</f>
        <v>92995.344657442372</v>
      </c>
      <c r="I54" s="69">
        <f t="shared" si="14"/>
        <v>11</v>
      </c>
      <c r="J54" s="28">
        <f t="shared" si="10"/>
        <v>5.3412202169537634E-4</v>
      </c>
      <c r="K54" s="14" t="str">
        <f>_xlfn.XLOOKUP($A54,'rubros_id_opex (2)'!$B:$B,'rubros_id_opex (2)'!$A:$A)</f>
        <v>REPARACIONES</v>
      </c>
      <c r="L54" s="70">
        <f>SUMIFS('bbdd.5.final'!$Y:$Y,'bbdd.5.final'!$AA:$AA,Vista!I54,'bbdd.5.final'!$Z:$Z,$J$41,'bbdd.5.final'!$J:$J,"Opex")</f>
        <v>2687.8485684120742</v>
      </c>
      <c r="M54" s="69">
        <f t="shared" si="15"/>
        <v>11</v>
      </c>
      <c r="N54" s="28">
        <f t="shared" si="11"/>
        <v>8.7070101543767729E-3</v>
      </c>
      <c r="O54" s="14" t="str">
        <f>_xlfn.XLOOKUP($A54,'rubros_id_opex (2)'!$B:$B,'rubros_id_opex (2)'!$A:$A)</f>
        <v>REPARACIONES</v>
      </c>
      <c r="P54" s="70">
        <f>SUMIFS('bbdd.5.final'!$Y:$Y,'bbdd.5.final'!$AA:$AA,Vista!M54,'bbdd.5.final'!$Z:$Z,$N$41,'bbdd.5.final'!$J:$J,"Opex")</f>
        <v>46676.329984110365</v>
      </c>
    </row>
    <row r="55" spans="1:16" x14ac:dyDescent="0.2">
      <c r="A55" s="12">
        <f t="shared" si="12"/>
        <v>12</v>
      </c>
      <c r="B55" s="28">
        <f t="shared" si="8"/>
        <v>4.1198954752240564E-4</v>
      </c>
      <c r="C55" s="14" t="str">
        <f>_xlfn.XLOOKUP($A55,'rubros_id_opex (2)'!$B:$B,'rubros_id_opex (2)'!$A:$A)</f>
        <v>REPOSICION</v>
      </c>
      <c r="D55" s="70">
        <f>SUMIFS('bbdd.5.final'!$Y:$Y,'bbdd.5.final'!$AA:$AA,Vista!A55,'bbdd.5.final'!$Z:$Z,$B$41,'bbdd.5.final'!$J:$J,"Opex")</f>
        <v>44618.940061318419</v>
      </c>
      <c r="E55" s="12">
        <f t="shared" si="13"/>
        <v>12</v>
      </c>
      <c r="F55" s="28">
        <f t="shared" si="9"/>
        <v>1.5727668652229872E-3</v>
      </c>
      <c r="G55" s="14" t="str">
        <f>_xlfn.XLOOKUP($A55,'rubros_id_opex (2)'!$B:$B,'rubros_id_opex (2)'!$A:$A)</f>
        <v>REPOSICION</v>
      </c>
      <c r="H55" s="29">
        <f>SUMIFS('bbdd.5.final'!$Y:$Y,'bbdd.5.final'!$AA:$AA,Vista!E55,'bbdd.5.final'!$Z:$Z,$F$41,'bbdd.5.final'!$J:$J,"Opex")</f>
        <v>49563.145381001588</v>
      </c>
      <c r="I55" s="69">
        <f t="shared" si="14"/>
        <v>12</v>
      </c>
      <c r="J55" s="28">
        <f t="shared" si="10"/>
        <v>1.1119217004758104E-4</v>
      </c>
      <c r="K55" s="14" t="str">
        <f>_xlfn.XLOOKUP($A55,'rubros_id_opex (2)'!$B:$B,'rubros_id_opex (2)'!$A:$A)</f>
        <v>REPOSICION</v>
      </c>
      <c r="L55" s="70">
        <f>SUMIFS('bbdd.5.final'!$Y:$Y,'bbdd.5.final'!$AA:$AA,Vista!I55,'bbdd.5.final'!$Z:$Z,$J$41,'bbdd.5.final'!$J:$J,"Opex")</f>
        <v>559.54950917840006</v>
      </c>
      <c r="M55" s="69">
        <f t="shared" si="15"/>
        <v>12</v>
      </c>
      <c r="N55" s="28">
        <f t="shared" si="11"/>
        <v>1.8126033272667394E-3</v>
      </c>
      <c r="O55" s="14" t="str">
        <f>_xlfn.XLOOKUP($A55,'rubros_id_opex (2)'!$B:$B,'rubros_id_opex (2)'!$A:$A)</f>
        <v>REPOSICION</v>
      </c>
      <c r="P55" s="70">
        <f>SUMIFS('bbdd.5.final'!$Y:$Y,'bbdd.5.final'!$AA:$AA,Vista!M55,'bbdd.5.final'!$Z:$Z,$N$41,'bbdd.5.final'!$J:$J,"Opex")</f>
        <v>9716.9601888278266</v>
      </c>
    </row>
    <row r="56" spans="1:16" x14ac:dyDescent="0.2">
      <c r="A56" s="12">
        <f t="shared" si="12"/>
        <v>13</v>
      </c>
      <c r="B56" s="28">
        <f t="shared" si="8"/>
        <v>7.4966439247739205E-3</v>
      </c>
      <c r="C56" s="14" t="str">
        <f>_xlfn.XLOOKUP($A56,'rubros_id_opex (2)'!$B:$B,'rubros_id_opex (2)'!$A:$A)</f>
        <v>SERVICIOS</v>
      </c>
      <c r="D56" s="70">
        <f>SUMIFS('bbdd.5.final'!$Y:$Y,'bbdd.5.final'!$AA:$AA,Vista!A56,'bbdd.5.final'!$Z:$Z,$B$41,'bbdd.5.final'!$J:$J,"Opex")</f>
        <v>811895.12683533167</v>
      </c>
      <c r="E56" s="12">
        <f t="shared" si="13"/>
        <v>13</v>
      </c>
      <c r="F56" s="28">
        <f t="shared" si="9"/>
        <v>9.1810943341227233E-2</v>
      </c>
      <c r="G56" s="14" t="str">
        <f>_xlfn.XLOOKUP($A56,'rubros_id_opex (2)'!$B:$B,'rubros_id_opex (2)'!$A:$A)</f>
        <v>SERVICIOS</v>
      </c>
      <c r="H56" s="29">
        <f>SUMIFS('bbdd.5.final'!$Y:$Y,'bbdd.5.final'!$AA:$AA,Vista!E56,'bbdd.5.final'!$Z:$Z,$F$41,'bbdd.5.final'!$J:$J,"Opex")</f>
        <v>2893269.9645493762</v>
      </c>
      <c r="I56" s="69">
        <f t="shared" si="14"/>
        <v>13</v>
      </c>
      <c r="J56" s="28">
        <f t="shared" si="10"/>
        <v>2.0232748890899811E-3</v>
      </c>
      <c r="K56" s="14" t="str">
        <f>_xlfn.XLOOKUP($A56,'rubros_id_opex (2)'!$B:$B,'rubros_id_opex (2)'!$A:$A)</f>
        <v>SERVICIOS</v>
      </c>
      <c r="L56" s="70">
        <f>SUMIFS('bbdd.5.final'!$Y:$Y,'bbdd.5.final'!$AA:$AA,Vista!I56,'bbdd.5.final'!$Z:$Z,$J$41,'bbdd.5.final'!$J:$J,"Opex")</f>
        <v>10181.67439882526</v>
      </c>
      <c r="M56" s="69">
        <f t="shared" si="15"/>
        <v>13</v>
      </c>
      <c r="N56" s="28">
        <f t="shared" si="11"/>
        <v>3.2982491432358978E-2</v>
      </c>
      <c r="O56" s="14" t="str">
        <f>_xlfn.XLOOKUP($A56,'rubros_id_opex (2)'!$B:$B,'rubros_id_opex (2)'!$A:$A)</f>
        <v>SERVICIOS</v>
      </c>
      <c r="P56" s="70">
        <f>SUMIFS('bbdd.5.final'!$Y:$Y,'bbdd.5.final'!$AA:$AA,Vista!M56,'bbdd.5.final'!$Z:$Z,$N$41,'bbdd.5.final'!$J:$J,"Opex")</f>
        <v>176811.74438748253</v>
      </c>
    </row>
    <row r="57" spans="1:16" x14ac:dyDescent="0.2">
      <c r="A57" s="12">
        <f t="shared" si="12"/>
        <v>14</v>
      </c>
      <c r="B57" s="28">
        <f t="shared" si="8"/>
        <v>1.4660936510777913E-4</v>
      </c>
      <c r="C57" s="14" t="str">
        <f>_xlfn.XLOOKUP($A57,'rubros_id_opex (2)'!$B:$B,'rubros_id_opex (2)'!$A:$A)</f>
        <v>COMERCIAL</v>
      </c>
      <c r="D57" s="70">
        <f>SUMIFS('bbdd.5.final'!$Y:$Y,'bbdd.5.final'!$AA:$AA,Vista!A57,'bbdd.5.final'!$Z:$Z,$B$41,'bbdd.5.final'!$J:$J,"Opex")</f>
        <v>15877.962228680542</v>
      </c>
      <c r="E57" s="12">
        <f t="shared" si="13"/>
        <v>14</v>
      </c>
      <c r="F57" s="28">
        <f t="shared" si="9"/>
        <v>2.1861297611918635E-4</v>
      </c>
      <c r="G57" s="14" t="str">
        <f>_xlfn.XLOOKUP($A57,'rubros_id_opex (2)'!$B:$B,'rubros_id_opex (2)'!$A:$A)</f>
        <v>COMERCIAL</v>
      </c>
      <c r="H57" s="29">
        <f>SUMIFS('bbdd.5.final'!$Y:$Y,'bbdd.5.final'!$AA:$AA,Vista!E57,'bbdd.5.final'!$Z:$Z,$F$41,'bbdd.5.final'!$J:$J,"Opex")</f>
        <v>6889.2262147400043</v>
      </c>
      <c r="I57" s="69">
        <f t="shared" si="14"/>
        <v>14</v>
      </c>
      <c r="J57" s="28">
        <f t="shared" si="10"/>
        <v>3.9568512244222677E-5</v>
      </c>
      <c r="K57" s="14" t="str">
        <f>_xlfn.XLOOKUP($A57,'rubros_id_opex (2)'!$B:$B,'rubros_id_opex (2)'!$A:$A)</f>
        <v>COMERCIAL</v>
      </c>
      <c r="L57" s="70">
        <f>SUMIFS('bbdd.5.final'!$Y:$Y,'bbdd.5.final'!$AA:$AA,Vista!I57,'bbdd.5.final'!$Z:$Z,$J$41,'bbdd.5.final'!$J:$J,"Opex")</f>
        <v>199.11961063175576</v>
      </c>
      <c r="M57" s="69">
        <f t="shared" si="15"/>
        <v>14</v>
      </c>
      <c r="N57" s="28">
        <f t="shared" si="11"/>
        <v>6.4502758528933897E-4</v>
      </c>
      <c r="O57" s="14" t="str">
        <f>_xlfn.XLOOKUP($A57,'rubros_id_opex (2)'!$B:$B,'rubros_id_opex (2)'!$A:$A)</f>
        <v>COMERCIAL</v>
      </c>
      <c r="P57" s="70">
        <f>SUMIFS('bbdd.5.final'!$Y:$Y,'bbdd.5.final'!$AA:$AA,Vista!M57,'bbdd.5.final'!$Z:$Z,$N$41,'bbdd.5.final'!$J:$J,"Opex")</f>
        <v>3457.8483183099152</v>
      </c>
    </row>
    <row r="58" spans="1:16" x14ac:dyDescent="0.2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2">
      <c r="B59" s="25" t="s">
        <v>154</v>
      </c>
      <c r="C59" s="16"/>
      <c r="D59" s="84">
        <f>SUMIFS(BBDD_INGRESOS_FINAL!$O:$O,BBDD_INGRESOS_FINAL!$D:$D,B42)</f>
        <v>115189403.60000001</v>
      </c>
      <c r="E59" s="69"/>
      <c r="F59" s="25" t="s">
        <v>154</v>
      </c>
      <c r="G59" s="16"/>
      <c r="H59" s="84">
        <f>SUMIFS(BBDD_INGRESOS_FINAL!$O:$O,BBDD_INGRESOS_FINAL!$D:$D,F42)</f>
        <v>36666425.200000003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25207646</v>
      </c>
    </row>
    <row r="60" spans="1:16" x14ac:dyDescent="0.2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2">
      <c r="B61" s="36" t="s">
        <v>158</v>
      </c>
      <c r="C61" s="37"/>
      <c r="D61" s="38">
        <f>D59-D43</f>
        <v>6888257.7829647809</v>
      </c>
      <c r="E61" s="69"/>
      <c r="F61" s="36" t="s">
        <v>158</v>
      </c>
      <c r="G61" s="37"/>
      <c r="H61" s="79">
        <f>H59-H43</f>
        <v>5153079.8486058414</v>
      </c>
      <c r="J61" s="36" t="s">
        <v>158</v>
      </c>
      <c r="K61" s="37"/>
      <c r="L61" s="38">
        <f>L59-L43</f>
        <v>-5032274.3853183119</v>
      </c>
      <c r="N61" s="36" t="s">
        <v>158</v>
      </c>
      <c r="O61" s="37"/>
      <c r="P61" s="38">
        <f>P59-P43</f>
        <v>19846870.124408826</v>
      </c>
    </row>
    <row r="62" spans="1:16" x14ac:dyDescent="0.2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2">
      <c r="A63" s="22"/>
      <c r="B63" s="25" t="s">
        <v>157</v>
      </c>
      <c r="D63" s="84">
        <f>SUMIFS('bbdd.5.final'!$Y:$Y,'bbdd.5.final'!$J:$J,"Capex",'bbdd.5.final'!$Z:$Z,$B$41)</f>
        <v>70477.593102267681</v>
      </c>
      <c r="E63" s="22"/>
      <c r="F63" s="25" t="s">
        <v>157</v>
      </c>
      <c r="H63" s="26">
        <f>SUMIFS('bbdd.5.final'!$Y:$Y,'bbdd.5.final'!$J:$J,"Capex",'bbdd.5.final'!$Z:$Z,$F$41)</f>
        <v>34543155.584046498</v>
      </c>
      <c r="I63" s="22"/>
      <c r="J63" s="25" t="s">
        <v>157</v>
      </c>
      <c r="L63" s="84">
        <f>SUMIFS('bbdd.5.final'!$Y:$Y,'bbdd.5.final'!$J:$J,"Capex",'bbdd.5.final'!$Z:$Z,$J$41)</f>
        <v>883.83324602183768</v>
      </c>
      <c r="M63" s="22"/>
      <c r="N63" s="25" t="s">
        <v>157</v>
      </c>
      <c r="P63" s="84">
        <f>SUMIFS('bbdd.5.final'!$Y:$Y,'bbdd.5.final'!$J:$J,"Capex",'bbdd.5.final'!$Z:$Z,$N$41)</f>
        <v>15348.369222532046</v>
      </c>
    </row>
    <row r="64" spans="1:16" x14ac:dyDescent="0.2">
      <c r="B64" s="30"/>
      <c r="F64" s="30"/>
      <c r="J64" s="30"/>
      <c r="N64" s="30"/>
      <c r="O64" s="14" t="s">
        <v>17</v>
      </c>
    </row>
    <row r="65" spans="1:16" x14ac:dyDescent="0.2">
      <c r="B65" s="25" t="s">
        <v>312</v>
      </c>
      <c r="D65" s="84">
        <f>SUMIFS('bbdd.5.final'!$Y:$Y,'bbdd.5.final'!$J:$J,"deuda",'bbdd.5.final'!$V:$V,B42)</f>
        <v>0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0</v>
      </c>
      <c r="N65" s="25" t="s">
        <v>312</v>
      </c>
      <c r="P65" s="84">
        <f>SUMIFS('bbdd.5.final'!$Y:$Y,'bbdd.5.final'!$J:$J,"deuda",'bbdd.5.final'!$V:$V,N42)</f>
        <v>0</v>
      </c>
    </row>
    <row r="66" spans="1:16" x14ac:dyDescent="0.2">
      <c r="B66" s="31"/>
      <c r="D66" s="70"/>
      <c r="F66" s="31"/>
      <c r="H66" s="29"/>
      <c r="J66" s="31"/>
      <c r="L66" s="70"/>
      <c r="N66" s="31"/>
      <c r="P66" s="70"/>
    </row>
    <row r="67" spans="1:16" ht="13.15" customHeight="1" x14ac:dyDescent="0.2">
      <c r="B67" s="36" t="s">
        <v>313</v>
      </c>
      <c r="C67" s="37"/>
      <c r="D67" s="38">
        <f>D61-D65-D63</f>
        <v>6817780.189862513</v>
      </c>
      <c r="F67" s="36" t="s">
        <v>313</v>
      </c>
      <c r="G67" s="37"/>
      <c r="H67" s="38">
        <f>H61-H65-H63</f>
        <v>-29390075.735440657</v>
      </c>
      <c r="J67" s="36" t="s">
        <v>313</v>
      </c>
      <c r="K67" s="37"/>
      <c r="L67" s="38">
        <f>L61-L65-L63</f>
        <v>-5033158.2185643334</v>
      </c>
      <c r="N67" s="36" t="s">
        <v>313</v>
      </c>
      <c r="O67" s="37"/>
      <c r="P67" s="38">
        <f>P61-P65-P63</f>
        <v>19831521.755186293</v>
      </c>
    </row>
    <row r="68" spans="1:16" s="12" customFormat="1" x14ac:dyDescent="0.2">
      <c r="B68" s="40"/>
      <c r="D68" s="21"/>
      <c r="H68" s="81"/>
      <c r="L68" s="21"/>
      <c r="P68" s="21"/>
    </row>
    <row r="69" spans="1:16" s="69" customFormat="1" ht="15" x14ac:dyDescent="0.25">
      <c r="A69" s="12" t="s">
        <v>501</v>
      </c>
      <c r="B69" s="99">
        <v>9</v>
      </c>
      <c r="D69" s="100"/>
      <c r="E69" s="69" t="s">
        <v>501</v>
      </c>
      <c r="F69" s="103">
        <v>5</v>
      </c>
      <c r="H69" s="101"/>
      <c r="J69" s="104"/>
      <c r="L69" s="105"/>
      <c r="P69" s="100"/>
    </row>
    <row r="70" spans="1:16" ht="29.25" customHeight="1" x14ac:dyDescent="0.25">
      <c r="B70" s="59" t="s">
        <v>80</v>
      </c>
      <c r="C70" s="41"/>
      <c r="D70" s="24"/>
      <c r="J70" s="93"/>
      <c r="L70" s="80"/>
    </row>
    <row r="71" spans="1:16" x14ac:dyDescent="0.2">
      <c r="B71" s="25" t="s">
        <v>137</v>
      </c>
      <c r="C71" s="16"/>
      <c r="D71" s="26">
        <f>SUM(D72:D85)</f>
        <v>2562834033.6111755</v>
      </c>
      <c r="J71" s="18"/>
      <c r="K71" s="16"/>
      <c r="L71" s="144"/>
    </row>
    <row r="72" spans="1:16" x14ac:dyDescent="0.2">
      <c r="A72" s="12">
        <v>1</v>
      </c>
      <c r="B72" s="28">
        <f>D72/D71</f>
        <v>4.4561545766802265E-3</v>
      </c>
      <c r="C72" s="14" t="str">
        <f>_xlfn.XLOOKUP($E72,'rubros_id_opex (2)'!$B:$B,'rubros_id_opex (2)'!$A:$A)</f>
        <v>ENERGIA</v>
      </c>
      <c r="D72" s="29">
        <f>SUMIFS('bbdd.5.final'!$Y:$Y,'bbdd.5.final'!$AA:$AA,Vista!E72,'bbdd.5.final'!$Z:$Z,$F$69,'bbdd.5.final'!$J:$J,"Opex")</f>
        <v>11420384.608148284</v>
      </c>
      <c r="E72" s="69">
        <v>1</v>
      </c>
      <c r="I72" s="69">
        <v>1</v>
      </c>
      <c r="J72" s="93"/>
      <c r="L72" s="80"/>
    </row>
    <row r="73" spans="1:16" x14ac:dyDescent="0.2">
      <c r="A73" s="12">
        <f>A72+1</f>
        <v>2</v>
      </c>
      <c r="B73" s="28">
        <f t="shared" ref="B73:B85" si="16">D73/$D$71</f>
        <v>9.7383975085537343E-4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SUMIFS('bbdd.5.final'!$Y:$Y,'bbdd.5.final'!$AA:$AA,Vista!E73,'bbdd.5.final'!$Z:$Z,$F$69,'bbdd.5.final'!$J:$J,"Opex")</f>
        <v>2495789.6567755789</v>
      </c>
      <c r="E73" s="69">
        <f>E72+1</f>
        <v>2</v>
      </c>
      <c r="I73" s="69">
        <f>I72+1</f>
        <v>2</v>
      </c>
      <c r="J73" s="93"/>
      <c r="L73" s="80"/>
    </row>
    <row r="74" spans="1:16" x14ac:dyDescent="0.2">
      <c r="A74" s="12">
        <f t="shared" ref="A74:A85" si="17">A73+1</f>
        <v>3</v>
      </c>
      <c r="B74" s="28">
        <f t="shared" si="16"/>
        <v>6.8922490831827899E-4</v>
      </c>
      <c r="C74" s="14" t="str">
        <f>_xlfn.XLOOKUP($E74,'rubros_id_opex (2)'!$B:$B,'rubros_id_opex (2)'!$A:$A)</f>
        <v>HIGIENE Y SEGURIDAD</v>
      </c>
      <c r="D74" s="29">
        <f>SUMIFS('bbdd.5.final'!$Y:$Y,'bbdd.5.final'!$AA:$AA,Vista!E74,'bbdd.5.final'!$Z:$Z,$F$69,'bbdd.5.final'!$J:$J,"Opex")</f>
        <v>1766369.0518506276</v>
      </c>
      <c r="E74" s="69">
        <f t="shared" ref="E74:E85" si="18">E73+1</f>
        <v>3</v>
      </c>
      <c r="I74" s="69">
        <f t="shared" ref="I74:I85" si="19">I73+1</f>
        <v>3</v>
      </c>
      <c r="J74" s="93"/>
      <c r="L74" s="80"/>
    </row>
    <row r="75" spans="1:16" x14ac:dyDescent="0.2">
      <c r="A75" s="12">
        <f t="shared" si="17"/>
        <v>4</v>
      </c>
      <c r="B75" s="28">
        <f t="shared" si="16"/>
        <v>1.996343873717206E-3</v>
      </c>
      <c r="C75" s="14" t="str">
        <f>_xlfn.XLOOKUP($E75,'rubros_id_opex (2)'!$B:$B,'rubros_id_opex (2)'!$A:$A)</f>
        <v>IMPUESTOS</v>
      </c>
      <c r="D75" s="29">
        <f>SUMIFS('bbdd.5.final'!$Y:$Y,'bbdd.5.final'!$AA:$AA,Vista!E75,'bbdd.5.final'!$Z:$Z,$F$69,'bbdd.5.final'!$J:$J,"Opex")</f>
        <v>5116298.0223536259</v>
      </c>
      <c r="E75" s="69">
        <f t="shared" si="18"/>
        <v>4</v>
      </c>
      <c r="I75" s="69">
        <f t="shared" si="19"/>
        <v>4</v>
      </c>
      <c r="J75" s="93"/>
      <c r="L75" s="80"/>
    </row>
    <row r="76" spans="1:16" x14ac:dyDescent="0.2">
      <c r="A76" s="12">
        <f t="shared" si="17"/>
        <v>5</v>
      </c>
      <c r="B76" s="28">
        <f t="shared" si="16"/>
        <v>5.4483586884548115E-4</v>
      </c>
      <c r="C76" s="14" t="str">
        <f>_xlfn.XLOOKUP($E76,'rubros_id_opex (2)'!$B:$B,'rubros_id_opex (2)'!$A:$A)</f>
        <v>INSUMOS</v>
      </c>
      <c r="D76" s="29">
        <f>SUMIFS('bbdd.5.final'!$Y:$Y,'bbdd.5.final'!$AA:$AA,Vista!E76,'bbdd.5.final'!$Z:$Z,$F$69,'bbdd.5.final'!$J:$J,"Opex")</f>
        <v>1396323.9074093138</v>
      </c>
      <c r="E76" s="69">
        <f t="shared" si="18"/>
        <v>5</v>
      </c>
      <c r="I76" s="69">
        <f t="shared" si="19"/>
        <v>5</v>
      </c>
      <c r="J76" s="93"/>
      <c r="L76" s="80"/>
    </row>
    <row r="77" spans="1:16" x14ac:dyDescent="0.2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SUMIFS('bbdd.5.final'!$Y:$Y,'bbdd.5.final'!$AA:$AA,Vista!E77,'bbdd.5.final'!$Z:$Z,$F$69,'bbdd.5.final'!$J:$J,"Opex")</f>
        <v>0</v>
      </c>
      <c r="E77" s="69">
        <f t="shared" si="18"/>
        <v>6</v>
      </c>
      <c r="F77" s="150"/>
      <c r="I77" s="69">
        <f t="shared" si="19"/>
        <v>6</v>
      </c>
      <c r="J77" s="93"/>
      <c r="L77" s="80"/>
    </row>
    <row r="78" spans="1:16" x14ac:dyDescent="0.2">
      <c r="A78" s="12">
        <f t="shared" si="17"/>
        <v>7</v>
      </c>
      <c r="B78" s="28">
        <f t="shared" si="16"/>
        <v>1.6103617258760611E-2</v>
      </c>
      <c r="C78" s="14" t="str">
        <f>_xlfn.XLOOKUP($E78,'rubros_id_opex (2)'!$B:$B,'rubros_id_opex (2)'!$A:$A)</f>
        <v>LOGISTICA</v>
      </c>
      <c r="D78" s="29">
        <f>SUMIFS('bbdd.5.final'!$Y:$Y,'bbdd.5.final'!$AA:$AA,Vista!E78,'bbdd.5.final'!$Z:$Z,$F$69,'bbdd.5.final'!$J:$J,"Opex")</f>
        <v>41270898.375</v>
      </c>
      <c r="E78" s="69">
        <f t="shared" si="18"/>
        <v>7</v>
      </c>
      <c r="I78" s="69">
        <f t="shared" si="19"/>
        <v>7</v>
      </c>
      <c r="J78" s="93"/>
      <c r="L78" s="80"/>
    </row>
    <row r="79" spans="1:16" x14ac:dyDescent="0.2">
      <c r="A79" s="12">
        <f t="shared" si="17"/>
        <v>8</v>
      </c>
      <c r="B79" s="28">
        <f t="shared" si="16"/>
        <v>0.947081065772302</v>
      </c>
      <c r="C79" s="14" t="str">
        <f>_xlfn.XLOOKUP($E79,'rubros_id_opex (2)'!$B:$B,'rubros_id_opex (2)'!$A:$A)</f>
        <v>M.PRIMAS</v>
      </c>
      <c r="D79" s="29">
        <f>SUMIFS('bbdd.5.final'!$Y:$Y,'bbdd.5.final'!$AA:$AA,Vista!E79,'bbdd.5.final'!$Z:$Z,$F$69,'bbdd.5.final'!$J:$J,"Opex")</f>
        <v>2427211587.9499998</v>
      </c>
      <c r="E79" s="69">
        <f t="shared" si="18"/>
        <v>8</v>
      </c>
      <c r="I79" s="69">
        <f t="shared" si="19"/>
        <v>8</v>
      </c>
      <c r="J79" s="93"/>
      <c r="L79" s="80"/>
    </row>
    <row r="80" spans="1:16" x14ac:dyDescent="0.2">
      <c r="A80" s="12">
        <f t="shared" si="17"/>
        <v>9</v>
      </c>
      <c r="B80" s="28">
        <f t="shared" si="16"/>
        <v>3.8867491902947501E-4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SUMIFS('bbdd.5.final'!$Y:$Y,'bbdd.5.final'!$AA:$AA,Vista!E80,'bbdd.5.final'!$Z:$Z,$F$69,'bbdd.5.final'!$J:$J,"Opex")</f>
        <v>996109.31049980654</v>
      </c>
      <c r="E80" s="69">
        <f t="shared" si="18"/>
        <v>9</v>
      </c>
      <c r="I80" s="69">
        <f t="shared" si="19"/>
        <v>9</v>
      </c>
      <c r="J80" s="93"/>
      <c r="L80" s="80"/>
    </row>
    <row r="81" spans="1:16" x14ac:dyDescent="0.2">
      <c r="A81" s="12">
        <f t="shared" si="17"/>
        <v>10</v>
      </c>
      <c r="B81" s="28">
        <f t="shared" si="16"/>
        <v>8.1853115060304699E-3</v>
      </c>
      <c r="C81" s="14" t="str">
        <f>_xlfn.XLOOKUP($E81,'rubros_id_opex (2)'!$B:$B,'rubros_id_opex (2)'!$A:$A)</f>
        <v>PERSONAL</v>
      </c>
      <c r="D81" s="29">
        <f>SUMIFS('bbdd.5.final'!$Y:$Y,'bbdd.5.final'!$AA:$AA,Vista!E81,'bbdd.5.final'!$Z:$Z,$F$69,'bbdd.5.final'!$J:$J,"Opex")</f>
        <v>20977594.903364036</v>
      </c>
      <c r="E81" s="69">
        <f t="shared" si="18"/>
        <v>10</v>
      </c>
      <c r="I81" s="69">
        <f t="shared" si="19"/>
        <v>10</v>
      </c>
      <c r="J81" s="93"/>
      <c r="L81" s="80"/>
    </row>
    <row r="82" spans="1:16" x14ac:dyDescent="0.2">
      <c r="A82" s="12">
        <f t="shared" si="17"/>
        <v>11</v>
      </c>
      <c r="B82" s="28">
        <f t="shared" si="16"/>
        <v>2.1995747125985771E-3</v>
      </c>
      <c r="C82" s="14" t="str">
        <f>_xlfn.XLOOKUP($E82,'rubros_id_opex (2)'!$B:$B,'rubros_id_opex (2)'!$A:$A)</f>
        <v>REPARACIONES</v>
      </c>
      <c r="D82" s="29">
        <f>SUMIFS('bbdd.5.final'!$Y:$Y,'bbdd.5.final'!$AA:$AA,Vista!E82,'bbdd.5.final'!$Z:$Z,$F$69,'bbdd.5.final'!$J:$J,"Opex")</f>
        <v>5637144.9329181537</v>
      </c>
      <c r="E82" s="69">
        <f t="shared" si="18"/>
        <v>11</v>
      </c>
      <c r="I82" s="69">
        <f t="shared" si="19"/>
        <v>11</v>
      </c>
      <c r="J82" s="93"/>
      <c r="L82" s="80"/>
    </row>
    <row r="83" spans="1:16" x14ac:dyDescent="0.2">
      <c r="A83" s="12">
        <f t="shared" si="17"/>
        <v>12</v>
      </c>
      <c r="B83" s="28">
        <f t="shared" si="16"/>
        <v>6.3988141704930277E-4</v>
      </c>
      <c r="C83" s="14" t="str">
        <f>_xlfn.XLOOKUP($E83,'rubros_id_opex (2)'!$B:$B,'rubros_id_opex (2)'!$A:$A)</f>
        <v>REPOSICION</v>
      </c>
      <c r="D83" s="29">
        <f>SUMIFS('bbdd.5.final'!$Y:$Y,'bbdd.5.final'!$AA:$AA,Vista!E83,'bbdd.5.final'!$Z:$Z,$F$69,'bbdd.5.final'!$J:$J,"Opex")</f>
        <v>1639909.8730892995</v>
      </c>
      <c r="E83" s="69">
        <f t="shared" si="18"/>
        <v>12</v>
      </c>
      <c r="I83" s="69">
        <f t="shared" si="19"/>
        <v>12</v>
      </c>
      <c r="J83" s="93"/>
      <c r="L83" s="80"/>
    </row>
    <row r="84" spans="1:16" x14ac:dyDescent="0.2">
      <c r="A84" s="12">
        <f t="shared" si="17"/>
        <v>13</v>
      </c>
      <c r="B84" s="28">
        <f t="shared" si="16"/>
        <v>1.6601174774313665E-2</v>
      </c>
      <c r="C84" s="14" t="str">
        <f>_xlfn.XLOOKUP($E84,'rubros_id_opex (2)'!$B:$B,'rubros_id_opex (2)'!$A:$A)</f>
        <v>SERVICIOS</v>
      </c>
      <c r="D84" s="29">
        <f>SUMIFS('bbdd.5.final'!$Y:$Y,'bbdd.5.final'!$AA:$AA,Vista!E84,'bbdd.5.final'!$Z:$Z,$F$69,'bbdd.5.final'!$J:$J,"Opex")</f>
        <v>42546055.709538385</v>
      </c>
      <c r="E84" s="69">
        <f t="shared" si="18"/>
        <v>13</v>
      </c>
      <c r="I84" s="69">
        <f t="shared" si="19"/>
        <v>13</v>
      </c>
      <c r="J84" s="93"/>
      <c r="L84" s="80"/>
    </row>
    <row r="85" spans="1:16" x14ac:dyDescent="0.2">
      <c r="A85" s="12">
        <f t="shared" si="17"/>
        <v>14</v>
      </c>
      <c r="B85" s="28">
        <f t="shared" si="16"/>
        <v>1.4030066149943571E-4</v>
      </c>
      <c r="C85" s="14" t="str">
        <f>_xlfn.XLOOKUP($E85,'rubros_id_opex (2)'!$B:$B,'rubros_id_opex (2)'!$A:$A)</f>
        <v>COMERCIAL</v>
      </c>
      <c r="D85" s="29">
        <f>SUMIFS('bbdd.5.final'!$Y:$Y,'bbdd.5.final'!$AA:$AA,Vista!E85,'bbdd.5.final'!$Z:$Z,$F$69,'bbdd.5.final'!$J:$J,"Opex")</f>
        <v>359567.31022891495</v>
      </c>
      <c r="E85" s="69">
        <f t="shared" si="18"/>
        <v>14</v>
      </c>
      <c r="I85" s="69">
        <f t="shared" si="19"/>
        <v>14</v>
      </c>
      <c r="J85" s="93"/>
      <c r="L85" s="80"/>
    </row>
    <row r="86" spans="1:16" x14ac:dyDescent="0.2">
      <c r="B86" s="30"/>
      <c r="D86" s="29"/>
      <c r="J86" s="17"/>
      <c r="L86" s="80"/>
    </row>
    <row r="87" spans="1:16" x14ac:dyDescent="0.2">
      <c r="B87" s="30"/>
      <c r="D87" s="29"/>
      <c r="J87" s="17"/>
      <c r="L87" s="80"/>
    </row>
    <row r="88" spans="1:16" x14ac:dyDescent="0.2">
      <c r="B88" s="25" t="s">
        <v>154</v>
      </c>
      <c r="C88" s="16"/>
      <c r="D88" s="84">
        <f>SUMIFS(BBDD_INGRESOS_FINAL!$O:$O,BBDD_INGRESOS_FINAL!$D:$D,B70)</f>
        <v>2633973955.1999998</v>
      </c>
      <c r="J88" s="18"/>
      <c r="K88" s="16"/>
      <c r="L88" s="19"/>
    </row>
    <row r="89" spans="1:16" x14ac:dyDescent="0.2">
      <c r="B89" s="31"/>
      <c r="D89" s="29"/>
      <c r="L89" s="80"/>
    </row>
    <row r="90" spans="1:16" x14ac:dyDescent="0.2">
      <c r="B90" s="36" t="s">
        <v>158</v>
      </c>
      <c r="C90" s="37"/>
      <c r="D90" s="79">
        <f>D88-D71</f>
        <v>71139921.588824272</v>
      </c>
      <c r="J90" s="18"/>
      <c r="L90" s="80"/>
    </row>
    <row r="91" spans="1:16" x14ac:dyDescent="0.2">
      <c r="B91" s="31"/>
      <c r="D91" s="29"/>
      <c r="L91" s="80"/>
    </row>
    <row r="92" spans="1:16" s="16" customFormat="1" x14ac:dyDescent="0.2">
      <c r="A92" s="22"/>
      <c r="B92" s="25" t="s">
        <v>157</v>
      </c>
      <c r="D92" s="26">
        <f>SUMIFS('bbdd.5.final'!$Y:$Y,'bbdd.5.final'!$J:$J,"Capex",'bbdd.5.final'!$Z:$Z,$F$69)</f>
        <v>24811016.230433162</v>
      </c>
      <c r="E92" s="22"/>
      <c r="I92" s="22"/>
      <c r="J92" s="18"/>
      <c r="L92" s="144"/>
      <c r="M92" s="22"/>
      <c r="P92" s="94"/>
    </row>
    <row r="93" spans="1:16" x14ac:dyDescent="0.2">
      <c r="B93" s="30"/>
      <c r="D93" s="43"/>
      <c r="J93" s="17"/>
      <c r="L93" s="80"/>
    </row>
    <row r="94" spans="1:16" x14ac:dyDescent="0.2">
      <c r="B94" s="25" t="s">
        <v>312</v>
      </c>
      <c r="D94" s="26">
        <f>SUMIFS('bbdd.5.final'!$Y:$Y,'bbdd.5.final'!$J:$J,"deuda",'bbdd.5.final'!$V:$V,B70)</f>
        <v>0</v>
      </c>
      <c r="J94" s="18"/>
      <c r="L94" s="144"/>
    </row>
    <row r="95" spans="1:16" x14ac:dyDescent="0.2">
      <c r="B95" s="31"/>
      <c r="D95" s="29"/>
      <c r="L95" s="80"/>
    </row>
    <row r="96" spans="1:16" x14ac:dyDescent="0.2">
      <c r="B96" s="36" t="s">
        <v>313</v>
      </c>
      <c r="C96" s="37"/>
      <c r="D96" s="79">
        <f>D90-D94-D92</f>
        <v>46328905.358391106</v>
      </c>
      <c r="J96" s="18"/>
      <c r="L96" s="80"/>
    </row>
    <row r="97" spans="2:12" x14ac:dyDescent="0.2">
      <c r="L97" s="85"/>
    </row>
    <row r="98" spans="2:12" x14ac:dyDescent="0.2">
      <c r="L98" s="85"/>
    </row>
    <row r="99" spans="2:12" x14ac:dyDescent="0.2"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3453388000.4968381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2977922537.4532523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255236315.62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475465463.04358578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220229147.42358577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51" priority="39" operator="lessThan">
      <formula>0</formula>
    </cfRule>
    <cfRule type="cellIs" dxfId="50" priority="40" operator="greaterThan">
      <formula>0</formula>
    </cfRule>
  </conditionalFormatting>
  <conditionalFormatting sqref="C11:C12">
    <cfRule type="cellIs" dxfId="49" priority="79" operator="lessThan">
      <formula>0</formula>
    </cfRule>
    <cfRule type="cellIs" dxfId="48" priority="80" operator="greaterThan">
      <formula>0</formula>
    </cfRule>
  </conditionalFormatting>
  <conditionalFormatting sqref="D33">
    <cfRule type="cellIs" dxfId="47" priority="41" operator="lessThan">
      <formula>0</formula>
    </cfRule>
    <cfRule type="cellIs" dxfId="46" priority="42" operator="greaterThan">
      <formula>0</formula>
    </cfRule>
  </conditionalFormatting>
  <conditionalFormatting sqref="D39:D40">
    <cfRule type="cellIs" dxfId="45" priority="11" operator="lessThan">
      <formula>0</formula>
    </cfRule>
    <cfRule type="cellIs" dxfId="44" priority="12" operator="greaterThan">
      <formula>0</formula>
    </cfRule>
  </conditionalFormatting>
  <conditionalFormatting sqref="D61">
    <cfRule type="cellIs" dxfId="43" priority="77" operator="lessThan">
      <formula>0</formula>
    </cfRule>
    <cfRule type="cellIs" dxfId="42" priority="78" operator="greaterThan">
      <formula>0</formula>
    </cfRule>
  </conditionalFormatting>
  <conditionalFormatting sqref="D67 H67 L67 P67">
    <cfRule type="cellIs" dxfId="41" priority="21" operator="lessThan">
      <formula>0</formula>
    </cfRule>
    <cfRule type="cellIs" dxfId="40" priority="22" operator="greaterThan">
      <formula>0</formula>
    </cfRule>
  </conditionalFormatting>
  <conditionalFormatting sqref="D90">
    <cfRule type="cellIs" dxfId="39" priority="37" operator="lessThan">
      <formula>0</formula>
    </cfRule>
    <cfRule type="cellIs" dxfId="38" priority="38" operator="greaterThan">
      <formula>0</formula>
    </cfRule>
  </conditionalFormatting>
  <conditionalFormatting sqref="D96">
    <cfRule type="cellIs" dxfId="37" priority="19" operator="lessThan">
      <formula>0</formula>
    </cfRule>
    <cfRule type="cellIs" dxfId="36" priority="20" operator="greaterThan">
      <formula>0</formula>
    </cfRule>
  </conditionalFormatting>
  <conditionalFormatting sqref="G11:G12">
    <cfRule type="cellIs" dxfId="35" priority="57" operator="lessThan">
      <formula>0</formula>
    </cfRule>
    <cfRule type="cellIs" dxfId="34" priority="58" operator="greaterThan">
      <formula>0</formula>
    </cfRule>
  </conditionalFormatting>
  <conditionalFormatting sqref="H33">
    <cfRule type="cellIs" dxfId="33" priority="53" operator="lessThan">
      <formula>0</formula>
    </cfRule>
    <cfRule type="cellIs" dxfId="32" priority="54" operator="greaterThan">
      <formula>0</formula>
    </cfRule>
  </conditionalFormatting>
  <conditionalFormatting sqref="H39:H40">
    <cfRule type="cellIs" dxfId="31" priority="9" operator="lessThan">
      <formula>0</formula>
    </cfRule>
    <cfRule type="cellIs" dxfId="30" priority="10" operator="greaterThan">
      <formula>0</formula>
    </cfRule>
  </conditionalFormatting>
  <conditionalFormatting sqref="H61">
    <cfRule type="cellIs" dxfId="29" priority="73" operator="lessThan">
      <formula>0</formula>
    </cfRule>
    <cfRule type="cellIs" dxfId="28" priority="74" operator="greaterThan">
      <formula>0</formula>
    </cfRule>
  </conditionalFormatting>
  <conditionalFormatting sqref="K11 J12:K12">
    <cfRule type="cellIs" dxfId="27" priority="55" operator="lessThan">
      <formula>0</formula>
    </cfRule>
    <cfRule type="cellIs" dxfId="26" priority="56" operator="greaterThan">
      <formula>0</formula>
    </cfRule>
  </conditionalFormatting>
  <conditionalFormatting sqref="L33">
    <cfRule type="cellIs" dxfId="25" priority="43" operator="lessThan">
      <formula>0</formula>
    </cfRule>
    <cfRule type="cellIs" dxfId="24" priority="44" operator="greaterThan">
      <formula>0</formula>
    </cfRule>
  </conditionalFormatting>
  <conditionalFormatting sqref="L39:L41">
    <cfRule type="cellIs" dxfId="23" priority="7" operator="lessThan">
      <formula>0</formula>
    </cfRule>
    <cfRule type="cellIs" dxfId="22" priority="8" operator="greaterThan">
      <formula>0</formula>
    </cfRule>
  </conditionalFormatting>
  <conditionalFormatting sqref="L61">
    <cfRule type="cellIs" dxfId="21" priority="69" operator="lessThan">
      <formula>0</formula>
    </cfRule>
    <cfRule type="cellIs" dxfId="20" priority="70" operator="greaterThan">
      <formula>0</formula>
    </cfRule>
  </conditionalFormatting>
  <conditionalFormatting sqref="L90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L96">
    <cfRule type="cellIs" dxfId="17" priority="1" operator="lessThan">
      <formula>0</formula>
    </cfRule>
    <cfRule type="cellIs" dxfId="16" priority="2" operator="greaterThan">
      <formula>0</formula>
    </cfRule>
  </conditionalFormatting>
  <conditionalFormatting sqref="P33">
    <cfRule type="cellIs" dxfId="15" priority="45" operator="lessThan">
      <formula>0</formula>
    </cfRule>
    <cfRule type="cellIs" dxfId="14" priority="46" operator="greaterThan">
      <formula>0</formula>
    </cfRule>
  </conditionalFormatting>
  <conditionalFormatting sqref="P39:P40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P61">
    <cfRule type="cellIs" dxfId="11" priority="65" operator="lessThan">
      <formula>0</formula>
    </cfRule>
    <cfRule type="cellIs" dxfId="10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7" bestFit="1" customWidth="1"/>
    <col min="6" max="6" width="15.7109375" style="4" bestFit="1" customWidth="1"/>
  </cols>
  <sheetData>
    <row r="1" spans="1:6" x14ac:dyDescent="0.25">
      <c r="A1" t="s">
        <v>154</v>
      </c>
    </row>
    <row r="2" spans="1:6" x14ac:dyDescent="0.25">
      <c r="A2" s="108" t="s">
        <v>77</v>
      </c>
      <c r="B2">
        <f>Vista!P59</f>
        <v>25207646</v>
      </c>
    </row>
    <row r="3" spans="1:6" x14ac:dyDescent="0.25">
      <c r="A3" t="s">
        <v>63</v>
      </c>
      <c r="B3" s="4">
        <f>Vista!D31</f>
        <v>5365216.2940090001</v>
      </c>
      <c r="E3" s="107" t="s">
        <v>748</v>
      </c>
      <c r="F3" s="113" t="s">
        <v>585</v>
      </c>
    </row>
    <row r="4" spans="1:6" x14ac:dyDescent="0.25">
      <c r="A4" t="s">
        <v>66</v>
      </c>
      <c r="B4" s="4">
        <f>Vista!$H$31</f>
        <v>171250304.16282997</v>
      </c>
      <c r="E4" s="108" t="s">
        <v>72</v>
      </c>
      <c r="F4" s="113">
        <v>115189403.60000001</v>
      </c>
    </row>
    <row r="5" spans="1:6" x14ac:dyDescent="0.25">
      <c r="A5" t="str">
        <f>Vista!J14</f>
        <v>PILETAS</v>
      </c>
      <c r="B5" s="4">
        <f>Vista!$L$31</f>
        <v>253547470</v>
      </c>
      <c r="E5" s="108" t="s">
        <v>77</v>
      </c>
      <c r="F5" s="113">
        <v>25207646</v>
      </c>
    </row>
    <row r="6" spans="1:6" x14ac:dyDescent="0.25">
      <c r="A6" t="str">
        <f>Vista!N14</f>
        <v>REACTORES</v>
      </c>
      <c r="B6" s="4">
        <f>Vista!$P$31</f>
        <v>212187580.03999999</v>
      </c>
      <c r="E6" s="108" t="s">
        <v>66</v>
      </c>
      <c r="F6" s="113">
        <v>171250304.16282997</v>
      </c>
    </row>
    <row r="7" spans="1:6" x14ac:dyDescent="0.25">
      <c r="A7" t="str">
        <f>Vista!B42</f>
        <v>BACHAS</v>
      </c>
      <c r="B7" s="4">
        <f>Vista!D59</f>
        <v>115189403.60000001</v>
      </c>
      <c r="E7" s="108" t="s">
        <v>63</v>
      </c>
      <c r="F7" s="113">
        <v>5365216.2940090001</v>
      </c>
    </row>
    <row r="8" spans="1:6" x14ac:dyDescent="0.25">
      <c r="A8" t="str">
        <f>Vista!F42</f>
        <v>NFU</v>
      </c>
      <c r="B8" s="4">
        <f>Vista!H59</f>
        <v>36666425.200000003</v>
      </c>
      <c r="E8" s="108" t="s">
        <v>80</v>
      </c>
      <c r="F8" s="113">
        <v>2633973955.1999998</v>
      </c>
    </row>
    <row r="9" spans="1:6" x14ac:dyDescent="0.25">
      <c r="A9" t="str">
        <f>Vista!J42</f>
        <v>COMPOST &amp; FERTILIZANTES</v>
      </c>
      <c r="B9" s="4">
        <f>Vista!L59</f>
        <v>0</v>
      </c>
      <c r="E9" s="108" t="s">
        <v>50</v>
      </c>
      <c r="F9" s="113">
        <v>36666425.200000003</v>
      </c>
    </row>
    <row r="10" spans="1:6" x14ac:dyDescent="0.25">
      <c r="A10" t="e">
        <f>Vista!#REF!</f>
        <v>#REF!</v>
      </c>
      <c r="B10" s="4" t="e">
        <f>Vista!#REF!</f>
        <v>#REF!</v>
      </c>
      <c r="E10" s="108" t="s">
        <v>68</v>
      </c>
      <c r="F10" s="113">
        <v>253547470</v>
      </c>
    </row>
    <row r="11" spans="1:6" x14ac:dyDescent="0.25">
      <c r="A11" t="str">
        <f>Vista!B70</f>
        <v>EXPORTACION</v>
      </c>
      <c r="B11" s="4">
        <f>Vista!D88</f>
        <v>2633973955.1999998</v>
      </c>
      <c r="E11" s="108" t="s">
        <v>70</v>
      </c>
      <c r="F11" s="113">
        <v>212187580.03999999</v>
      </c>
    </row>
    <row r="12" spans="1:6" x14ac:dyDescent="0.25">
      <c r="A12" s="145" t="s">
        <v>197</v>
      </c>
      <c r="B12" s="145" t="e">
        <f>GETPIVOTDATA("TOTAL",$E$3,"SECTOR","SALES")</f>
        <v>#REF!</v>
      </c>
      <c r="E12" s="108" t="s">
        <v>1317</v>
      </c>
      <c r="F12" s="113"/>
    </row>
    <row r="13" spans="1:6" x14ac:dyDescent="0.25">
      <c r="A13" t="s">
        <v>691</v>
      </c>
      <c r="B13" s="4" t="e">
        <f>SUM(B2:B12)</f>
        <v>#REF!</v>
      </c>
      <c r="E13" s="108" t="s">
        <v>533</v>
      </c>
      <c r="F13" s="113">
        <v>3453388000.4968386</v>
      </c>
    </row>
    <row r="14" spans="1:6" x14ac:dyDescent="0.25">
      <c r="B14" s="4"/>
      <c r="F14"/>
    </row>
    <row r="15" spans="1:6" x14ac:dyDescent="0.25">
      <c r="A15" t="s">
        <v>224</v>
      </c>
      <c r="B15" s="4">
        <f>GETPIVOTDATA("TOTAL",$E$3)</f>
        <v>3453388000.4968386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zoomScale="80" zoomScaleNormal="80" workbookViewId="0">
      <selection activeCell="C51" sqref="C51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21.7109375" style="14" bestFit="1" customWidth="1"/>
    <col min="4" max="4" width="22.140625" style="15" customWidth="1"/>
    <col min="5" max="5" width="14.5703125" style="14" customWidth="1"/>
    <col min="6" max="6" width="11.425781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583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415088503.84208417</v>
      </c>
      <c r="E4" s="42"/>
    </row>
    <row r="5" spans="1:6" x14ac:dyDescent="0.2">
      <c r="A5" s="69">
        <v>1</v>
      </c>
      <c r="B5" s="28">
        <f>D5/$D$4</f>
        <v>0.15890068509968022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65957847.637508422</v>
      </c>
      <c r="F5" s="46"/>
    </row>
    <row r="6" spans="1:6" x14ac:dyDescent="0.2">
      <c r="A6" s="69">
        <f>A5+1</f>
        <v>2</v>
      </c>
      <c r="B6" s="28">
        <f t="shared" ref="B6:B18" si="0">D6/$D$4</f>
        <v>9.2561065813229388E-4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384210.34322442074</v>
      </c>
    </row>
    <row r="7" spans="1:6" x14ac:dyDescent="0.2">
      <c r="A7" s="69">
        <f t="shared" ref="A7:A18" si="1">A6+1</f>
        <v>3</v>
      </c>
      <c r="B7" s="28">
        <f t="shared" si="0"/>
        <v>1.5412763596863292E-3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639766.09814937238</v>
      </c>
    </row>
    <row r="8" spans="1:6" x14ac:dyDescent="0.2">
      <c r="A8" s="69">
        <f t="shared" si="1"/>
        <v>4</v>
      </c>
      <c r="B8" s="28">
        <f t="shared" si="0"/>
        <v>8.0379865179684654E-3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3336475.797646374</v>
      </c>
    </row>
    <row r="9" spans="1:6" x14ac:dyDescent="0.2">
      <c r="A9" s="69">
        <f t="shared" si="1"/>
        <v>5</v>
      </c>
      <c r="B9" s="28">
        <f t="shared" si="0"/>
        <v>0.23742958436662601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98554290.942590684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2">
      <c r="A11" s="69">
        <f t="shared" si="1"/>
        <v>7</v>
      </c>
      <c r="B11" s="28">
        <f t="shared" si="0"/>
        <v>2.8300807878960544E-3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1174734</v>
      </c>
    </row>
    <row r="12" spans="1:6" x14ac:dyDescent="0.2">
      <c r="A12" s="69">
        <f t="shared" si="1"/>
        <v>8</v>
      </c>
      <c r="B12" s="28">
        <f t="shared" si="0"/>
        <v>0.32214451660861154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133718485.42</v>
      </c>
    </row>
    <row r="13" spans="1:6" x14ac:dyDescent="0.2">
      <c r="A13" s="69">
        <f t="shared" si="1"/>
        <v>9</v>
      </c>
      <c r="B13" s="28">
        <f t="shared" si="0"/>
        <v>1.4218145384356873E-3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590178.86950019293</v>
      </c>
    </row>
    <row r="14" spans="1:6" x14ac:dyDescent="0.2">
      <c r="A14" s="69">
        <f t="shared" si="1"/>
        <v>10</v>
      </c>
      <c r="B14" s="28">
        <f t="shared" si="0"/>
        <v>0.18566160800868214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77065999.089239389</v>
      </c>
    </row>
    <row r="15" spans="1:6" x14ac:dyDescent="0.2">
      <c r="A15" s="69">
        <f t="shared" si="1"/>
        <v>11</v>
      </c>
      <c r="B15" s="28">
        <f t="shared" si="0"/>
        <v>4.6206220344071824E-3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1917967.0870818447</v>
      </c>
    </row>
    <row r="16" spans="1:6" x14ac:dyDescent="0.2">
      <c r="A16" s="69">
        <f t="shared" si="1"/>
        <v>12</v>
      </c>
      <c r="B16" s="28">
        <f t="shared" si="0"/>
        <v>4.5105284766522565E-3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1872268.5169107001</v>
      </c>
    </row>
    <row r="17" spans="1:5" x14ac:dyDescent="0.2">
      <c r="A17" s="69">
        <f t="shared" si="1"/>
        <v>13</v>
      </c>
      <c r="B17" s="28">
        <f t="shared" si="0"/>
        <v>7.1661939767375948E-2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29746047.360461637</v>
      </c>
    </row>
    <row r="18" spans="1:5" x14ac:dyDescent="0.2">
      <c r="A18" s="69">
        <f t="shared" si="1"/>
        <v>14</v>
      </c>
      <c r="B18" s="28">
        <f t="shared" si="0"/>
        <v>3.1374677584573765E-4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130232.67977108499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SUMIFS(BBDD_INGRESOS_FINAL!$O:$O,BBDD_INGRESOS_FINAL!$R:$R,"&lt;&gt;5")</f>
        <v>819414045.29683912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404325541.45475495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SUMIFS('bbdd.5.final'!$Y:$Y,'bbdd.5.final'!$J:$J,"Capex",'bbdd.5.final'!$Z:$Z,"&lt;&gt;5")</f>
        <v>230425299.38956687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SUMIFS('bbdd.5.final'!$Y:$Y,'bbdd.5.final'!$J:$J,"Deuda",'bbdd.5.final'!$Z:$Z,"&lt;&gt;5")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173900242.06518808</v>
      </c>
    </row>
    <row r="31" spans="1:5" x14ac:dyDescent="0.2">
      <c r="B31" s="17" t="s">
        <v>154</v>
      </c>
      <c r="D31" s="14"/>
    </row>
    <row r="32" spans="1:5" ht="15" x14ac:dyDescent="0.25">
      <c r="B32" s="157" t="s">
        <v>748</v>
      </c>
      <c r="C32" s="158" t="s">
        <v>585</v>
      </c>
      <c r="D32" s="159" t="s">
        <v>859</v>
      </c>
    </row>
    <row r="33" spans="2:4" ht="15" x14ac:dyDescent="0.25">
      <c r="B33" s="154" t="s">
        <v>68</v>
      </c>
      <c r="C33" s="155">
        <v>253547470</v>
      </c>
      <c r="D33" s="156">
        <f>C33/$C$40</f>
        <v>0.30942534052873172</v>
      </c>
    </row>
    <row r="34" spans="2:4" ht="15" x14ac:dyDescent="0.25">
      <c r="B34" s="154" t="s">
        <v>70</v>
      </c>
      <c r="C34" s="155">
        <v>212187580.03999999</v>
      </c>
      <c r="D34" s="156">
        <f t="shared" ref="D34:D39" si="2">C34/$C$40</f>
        <v>0.25895038199294401</v>
      </c>
    </row>
    <row r="35" spans="2:4" ht="15" x14ac:dyDescent="0.25">
      <c r="B35" s="154" t="s">
        <v>66</v>
      </c>
      <c r="C35" s="155">
        <v>171250304.16282997</v>
      </c>
      <c r="D35" s="156">
        <f t="shared" si="2"/>
        <v>0.20899117503019274</v>
      </c>
    </row>
    <row r="36" spans="2:4" ht="15" x14ac:dyDescent="0.25">
      <c r="B36" s="154" t="s">
        <v>72</v>
      </c>
      <c r="C36" s="155">
        <v>115189403.60000001</v>
      </c>
      <c r="D36" s="156">
        <f t="shared" si="2"/>
        <v>0.14057533460788041</v>
      </c>
    </row>
    <row r="37" spans="2:4" ht="15" x14ac:dyDescent="0.25">
      <c r="B37" s="154" t="s">
        <v>50</v>
      </c>
      <c r="C37" s="155">
        <v>36666425.200000003</v>
      </c>
      <c r="D37" s="156">
        <f t="shared" si="2"/>
        <v>4.4747128036739116E-2</v>
      </c>
    </row>
    <row r="38" spans="2:4" ht="15" x14ac:dyDescent="0.25">
      <c r="B38" s="154" t="s">
        <v>77</v>
      </c>
      <c r="C38" s="155">
        <v>25207646</v>
      </c>
      <c r="D38" s="156">
        <f t="shared" si="2"/>
        <v>3.07630143084359E-2</v>
      </c>
    </row>
    <row r="39" spans="2:4" ht="15" x14ac:dyDescent="0.25">
      <c r="B39" s="154" t="s">
        <v>63</v>
      </c>
      <c r="C39" s="155">
        <v>5365216.2940090001</v>
      </c>
      <c r="D39" s="156">
        <f t="shared" si="2"/>
        <v>6.5476254950760692E-3</v>
      </c>
    </row>
    <row r="40" spans="2:4" ht="15" x14ac:dyDescent="0.25">
      <c r="B40" s="108" t="s">
        <v>533</v>
      </c>
      <c r="C40" s="160">
        <v>819414045.296839</v>
      </c>
      <c r="D40" s="156"/>
    </row>
    <row r="41" spans="2:4" ht="15" x14ac:dyDescent="0.25">
      <c r="B41"/>
      <c r="C41"/>
      <c r="D41" s="156"/>
    </row>
    <row r="42" spans="2:4" ht="15" x14ac:dyDescent="0.25">
      <c r="B42"/>
      <c r="C42"/>
    </row>
    <row r="44" spans="2:4" x14ac:dyDescent="0.2">
      <c r="B44" s="17" t="s">
        <v>861</v>
      </c>
      <c r="D44" s="14"/>
    </row>
    <row r="45" spans="2:4" ht="15" x14ac:dyDescent="0.25">
      <c r="B45" s="162" t="s">
        <v>748</v>
      </c>
      <c r="C45" t="s">
        <v>860</v>
      </c>
      <c r="D45" s="159"/>
    </row>
    <row r="46" spans="2:4" ht="15" collapsed="1" x14ac:dyDescent="0.25">
      <c r="B46" s="108" t="s">
        <v>681</v>
      </c>
      <c r="C46" s="50">
        <v>255423690.63950005</v>
      </c>
      <c r="D46" s="156">
        <f>C46/$C$54</f>
        <v>0.2753805195402374</v>
      </c>
    </row>
    <row r="47" spans="2:4" ht="15" x14ac:dyDescent="0.25">
      <c r="B47" s="108" t="s">
        <v>70</v>
      </c>
      <c r="C47" s="50">
        <v>254658837.22199982</v>
      </c>
      <c r="D47" s="156">
        <f t="shared" ref="D47:D53" si="3">C47/$C$54</f>
        <v>0.27455590640057131</v>
      </c>
    </row>
    <row r="48" spans="2:4" ht="15" x14ac:dyDescent="0.25">
      <c r="B48" s="108" t="s">
        <v>72</v>
      </c>
      <c r="C48" s="50">
        <v>130417001.7141</v>
      </c>
      <c r="D48" s="156">
        <f t="shared" si="3"/>
        <v>0.14060677613337608</v>
      </c>
    </row>
    <row r="49" spans="2:4" ht="15" x14ac:dyDescent="0.25">
      <c r="B49" s="108" t="s">
        <v>50</v>
      </c>
      <c r="C49" s="50">
        <v>127462453.92369996</v>
      </c>
      <c r="D49" s="156">
        <f t="shared" si="3"/>
        <v>0.1374213828619463</v>
      </c>
    </row>
    <row r="50" spans="2:4" ht="15" x14ac:dyDescent="0.25">
      <c r="B50" s="108" t="s">
        <v>68</v>
      </c>
      <c r="C50" s="50">
        <v>73655931.615400016</v>
      </c>
      <c r="D50" s="156">
        <f t="shared" si="3"/>
        <v>7.9410835638173652E-2</v>
      </c>
    </row>
    <row r="51" spans="2:4" ht="15" x14ac:dyDescent="0.25">
      <c r="B51" s="108" t="s">
        <v>682</v>
      </c>
      <c r="C51" s="50">
        <v>46252964.967500001</v>
      </c>
      <c r="D51" s="156">
        <f t="shared" si="3"/>
        <v>4.9866813415532132E-2</v>
      </c>
    </row>
    <row r="52" spans="2:4" ht="15" x14ac:dyDescent="0.25">
      <c r="B52" s="108" t="s">
        <v>77</v>
      </c>
      <c r="C52" s="50">
        <v>24896302.648800001</v>
      </c>
      <c r="D52" s="156">
        <f t="shared" si="3"/>
        <v>2.6841506913052534E-2</v>
      </c>
    </row>
    <row r="53" spans="2:4" ht="15" x14ac:dyDescent="0.25">
      <c r="B53" s="108" t="s">
        <v>75</v>
      </c>
      <c r="C53" s="50">
        <v>14762807.647200005</v>
      </c>
      <c r="D53" s="156">
        <f t="shared" si="3"/>
        <v>1.5916259097110679E-2</v>
      </c>
    </row>
    <row r="54" spans="2:4" ht="15" x14ac:dyDescent="0.25">
      <c r="B54" s="108" t="s">
        <v>533</v>
      </c>
      <c r="C54" s="50">
        <v>927529990.37819982</v>
      </c>
      <c r="D54" s="156">
        <f>C54/$C$54</f>
        <v>1</v>
      </c>
    </row>
    <row r="55" spans="2:4" ht="15" x14ac:dyDescent="0.25">
      <c r="B55"/>
      <c r="C55"/>
    </row>
  </sheetData>
  <conditionalFormatting sqref="D2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D2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F6" sqref="F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16.28515625" style="14" bestFit="1" customWidth="1"/>
    <col min="4" max="4" width="20.140625" style="15" bestFit="1" customWidth="1"/>
    <col min="5" max="5" width="18.85546875" style="14" customWidth="1"/>
    <col min="6" max="6" width="19.1406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584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2977922537.4532595</v>
      </c>
      <c r="E4" s="42"/>
    </row>
    <row r="5" spans="1:6" x14ac:dyDescent="0.2">
      <c r="A5" s="69">
        <v>1</v>
      </c>
      <c r="B5" s="28">
        <f>D5/$D$4</f>
        <v>2.5983964079814889E-2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77378232.245656699</v>
      </c>
      <c r="F5" s="46"/>
    </row>
    <row r="6" spans="1:6" x14ac:dyDescent="0.2">
      <c r="A6" s="69">
        <f>A5+1</f>
        <v>2</v>
      </c>
      <c r="B6" s="28">
        <f t="shared" ref="B6:B18" si="0">D6/$D$4</f>
        <v>9.6711716432456186E-4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2880000</v>
      </c>
    </row>
    <row r="7" spans="1:6" x14ac:dyDescent="0.2">
      <c r="A7" s="69">
        <f t="shared" ref="A7:A18" si="1">A6+1</f>
        <v>3</v>
      </c>
      <c r="B7" s="28">
        <f t="shared" si="0"/>
        <v>8.079911816839077E-4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2406135.15</v>
      </c>
    </row>
    <row r="8" spans="1:6" x14ac:dyDescent="0.2">
      <c r="A8" s="69">
        <f t="shared" si="1"/>
        <v>4</v>
      </c>
      <c r="B8" s="28">
        <f t="shared" si="0"/>
        <v>2.8384800859289215E-3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8452773.8200000003</v>
      </c>
    </row>
    <row r="9" spans="1:6" x14ac:dyDescent="0.2">
      <c r="A9" s="69">
        <f t="shared" si="1"/>
        <v>5</v>
      </c>
      <c r="B9" s="28">
        <f t="shared" si="0"/>
        <v>3.3563873335495986E-2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99950614.850000009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2">
      <c r="A11" s="69">
        <f t="shared" si="1"/>
        <v>7</v>
      </c>
      <c r="B11" s="28">
        <f t="shared" si="0"/>
        <v>1.4253437368219728E-2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42445632.375</v>
      </c>
    </row>
    <row r="12" spans="1:6" x14ac:dyDescent="0.2">
      <c r="A12" s="69">
        <f t="shared" si="1"/>
        <v>8</v>
      </c>
      <c r="B12" s="28">
        <f t="shared" si="0"/>
        <v>0.85997202451079391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2560930073.3699999</v>
      </c>
    </row>
    <row r="13" spans="1:6" x14ac:dyDescent="0.2">
      <c r="A13" s="69">
        <f t="shared" si="1"/>
        <v>9</v>
      </c>
      <c r="B13" s="28">
        <f t="shared" si="0"/>
        <v>5.3268282168165623E-4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1586288.18</v>
      </c>
    </row>
    <row r="14" spans="1:6" x14ac:dyDescent="0.2">
      <c r="A14" s="69">
        <f t="shared" si="1"/>
        <v>10</v>
      </c>
      <c r="B14" s="28">
        <f t="shared" si="0"/>
        <v>3.292348701469279E-2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98043593.992603391</v>
      </c>
    </row>
    <row r="15" spans="1:6" x14ac:dyDescent="0.2">
      <c r="A15" s="69">
        <f t="shared" si="1"/>
        <v>11</v>
      </c>
      <c r="B15" s="28">
        <f t="shared" si="0"/>
        <v>2.5370411503252812E-3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7555112.0199999977</v>
      </c>
    </row>
    <row r="16" spans="1:6" x14ac:dyDescent="0.2">
      <c r="A16" s="69">
        <f t="shared" si="1"/>
        <v>12</v>
      </c>
      <c r="B16" s="28">
        <f t="shared" si="0"/>
        <v>1.1794055573398628E-3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3512178.3899999997</v>
      </c>
    </row>
    <row r="17" spans="1:5" x14ac:dyDescent="0.2">
      <c r="A17" s="69">
        <f t="shared" si="1"/>
        <v>13</v>
      </c>
      <c r="B17" s="28">
        <f t="shared" si="0"/>
        <v>2.427601865420741E-2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72292103.069999993</v>
      </c>
    </row>
    <row r="18" spans="1:5" x14ac:dyDescent="0.2">
      <c r="A18" s="69">
        <f t="shared" si="1"/>
        <v>14</v>
      </c>
      <c r="B18" s="28">
        <f t="shared" si="0"/>
        <v>1.6447707549131901E-4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489799.99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SUM(BBDD_INGRESOS_FINAL!$O:$O)</f>
        <v>3453388000.4968381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475465463.04357862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SUMIFS('bbdd.5.final'!$Y:$Y,'bbdd.5.final'!$J:$J,"Capex")</f>
        <v>255236315.62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220229147.42357862</v>
      </c>
    </row>
    <row r="31" spans="1:5" x14ac:dyDescent="0.2">
      <c r="B31" s="17" t="s">
        <v>154</v>
      </c>
    </row>
    <row r="32" spans="1:5" ht="15" x14ac:dyDescent="0.25">
      <c r="B32" s="157" t="s">
        <v>748</v>
      </c>
      <c r="C32" t="s">
        <v>863</v>
      </c>
      <c r="D32" t="s">
        <v>585</v>
      </c>
    </row>
    <row r="33" spans="2:4" ht="15" x14ac:dyDescent="0.25">
      <c r="B33" s="154" t="s">
        <v>80</v>
      </c>
      <c r="C33" s="164">
        <v>5</v>
      </c>
      <c r="D33" s="155">
        <v>2633973955.1999998</v>
      </c>
    </row>
    <row r="34" spans="2:4" ht="15" x14ac:dyDescent="0.25">
      <c r="B34" s="154" t="s">
        <v>68</v>
      </c>
      <c r="C34" s="164">
        <v>7</v>
      </c>
      <c r="D34" s="155">
        <v>253547470</v>
      </c>
    </row>
    <row r="35" spans="2:4" ht="15" x14ac:dyDescent="0.25">
      <c r="B35" s="154" t="s">
        <v>70</v>
      </c>
      <c r="C35" s="164">
        <v>8</v>
      </c>
      <c r="D35" s="155">
        <v>212187580.03999999</v>
      </c>
    </row>
    <row r="36" spans="2:4" ht="15" x14ac:dyDescent="0.25">
      <c r="B36" s="154" t="s">
        <v>66</v>
      </c>
      <c r="C36" s="164">
        <v>3</v>
      </c>
      <c r="D36" s="155">
        <v>171250304.16282997</v>
      </c>
    </row>
    <row r="37" spans="2:4" ht="15" x14ac:dyDescent="0.25">
      <c r="B37" s="154" t="s">
        <v>72</v>
      </c>
      <c r="C37" s="164">
        <v>1</v>
      </c>
      <c r="D37" s="155">
        <v>115189403.60000001</v>
      </c>
    </row>
    <row r="38" spans="2:4" ht="15" x14ac:dyDescent="0.25">
      <c r="B38" s="154" t="s">
        <v>50</v>
      </c>
      <c r="C38" s="164">
        <v>6</v>
      </c>
      <c r="D38" s="155">
        <v>36666425.200000003</v>
      </c>
    </row>
    <row r="39" spans="2:4" ht="15" x14ac:dyDescent="0.25">
      <c r="B39" s="154" t="s">
        <v>77</v>
      </c>
      <c r="C39" s="164">
        <v>2</v>
      </c>
      <c r="D39" s="155">
        <v>25207646</v>
      </c>
    </row>
    <row r="40" spans="2:4" ht="15" x14ac:dyDescent="0.25">
      <c r="B40" s="154" t="s">
        <v>63</v>
      </c>
      <c r="C40" s="164">
        <v>4</v>
      </c>
      <c r="D40" s="155">
        <v>5365216.2940090001</v>
      </c>
    </row>
    <row r="41" spans="2:4" ht="15" x14ac:dyDescent="0.25">
      <c r="B41" s="108" t="s">
        <v>533</v>
      </c>
      <c r="C41" s="115">
        <v>8</v>
      </c>
      <c r="D41" s="161">
        <v>3453388000.4968381</v>
      </c>
    </row>
    <row r="42" spans="2:4" ht="15" x14ac:dyDescent="0.25">
      <c r="B42"/>
      <c r="C42"/>
      <c r="D42"/>
    </row>
    <row r="43" spans="2:4" ht="15" x14ac:dyDescent="0.25">
      <c r="B43" s="152" t="s">
        <v>23</v>
      </c>
      <c r="C43" s="109" t="s">
        <v>137</v>
      </c>
    </row>
    <row r="44" spans="2:4" ht="12" customHeight="1" x14ac:dyDescent="0.2">
      <c r="B44" s="17" t="s">
        <v>866</v>
      </c>
      <c r="D44" s="14"/>
    </row>
    <row r="45" spans="2:4" ht="15" collapsed="1" x14ac:dyDescent="0.25">
      <c r="B45" s="152" t="s">
        <v>748</v>
      </c>
      <c r="C45" s="109" t="s">
        <v>864</v>
      </c>
      <c r="D45" s="109" t="s">
        <v>865</v>
      </c>
    </row>
    <row r="46" spans="2:4" ht="15" x14ac:dyDescent="0.25">
      <c r="B46" s="154" t="s">
        <v>80</v>
      </c>
      <c r="C46" s="109">
        <v>5</v>
      </c>
      <c r="D46" s="169">
        <v>2651276611.0031862</v>
      </c>
    </row>
    <row r="47" spans="2:4" ht="15" x14ac:dyDescent="0.25">
      <c r="B47" s="154" t="s">
        <v>70</v>
      </c>
      <c r="C47" s="109">
        <v>8</v>
      </c>
      <c r="D47" s="169">
        <v>241400279.77442792</v>
      </c>
    </row>
    <row r="48" spans="2:4" ht="15" x14ac:dyDescent="0.25">
      <c r="B48" s="154" t="s">
        <v>72</v>
      </c>
      <c r="C48" s="109">
        <v>1</v>
      </c>
      <c r="D48" s="169">
        <v>130346524.12152188</v>
      </c>
    </row>
    <row r="49" spans="2:6" ht="15" x14ac:dyDescent="0.25">
      <c r="B49" s="154" t="s">
        <v>50</v>
      </c>
      <c r="C49" s="109">
        <v>6</v>
      </c>
      <c r="D49" s="169">
        <v>92849602.339452103</v>
      </c>
    </row>
    <row r="50" spans="2:6" ht="15" x14ac:dyDescent="0.25">
      <c r="B50" s="154" t="s">
        <v>68</v>
      </c>
      <c r="C50" s="109">
        <v>7</v>
      </c>
      <c r="D50" s="169">
        <v>73340985.863756225</v>
      </c>
    </row>
    <row r="51" spans="2:6" ht="15" x14ac:dyDescent="0.25">
      <c r="B51" s="154" t="s">
        <v>681</v>
      </c>
      <c r="C51" s="109">
        <v>3</v>
      </c>
      <c r="D51" s="169">
        <v>73212355.876964167</v>
      </c>
    </row>
    <row r="52" spans="2:6" ht="15" x14ac:dyDescent="0.25">
      <c r="B52" s="154" t="s">
        <v>682</v>
      </c>
      <c r="C52" s="109">
        <v>4</v>
      </c>
      <c r="D52" s="169">
        <v>46242368.920507729</v>
      </c>
    </row>
    <row r="53" spans="2:6" ht="15" x14ac:dyDescent="0.25">
      <c r="B53" s="154" t="s">
        <v>77</v>
      </c>
      <c r="C53" s="109">
        <v>2</v>
      </c>
      <c r="D53" s="169">
        <v>14848954.279749868</v>
      </c>
    </row>
    <row r="54" spans="2:6" ht="15" x14ac:dyDescent="0.25">
      <c r="B54" s="154" t="s">
        <v>75</v>
      </c>
      <c r="C54" s="109">
        <v>10</v>
      </c>
      <c r="D54" s="169">
        <v>14761923.814331766</v>
      </c>
    </row>
    <row r="55" spans="2:6" ht="15" x14ac:dyDescent="0.25">
      <c r="B55" s="154" t="s">
        <v>1318</v>
      </c>
      <c r="C55" s="109">
        <v>0</v>
      </c>
      <c r="D55" s="169">
        <v>0</v>
      </c>
    </row>
    <row r="56" spans="2:6" ht="15" x14ac:dyDescent="0.25">
      <c r="B56" s="154" t="s">
        <v>181</v>
      </c>
      <c r="C56" s="109">
        <v>9</v>
      </c>
      <c r="D56" s="169">
        <v>0</v>
      </c>
    </row>
    <row r="57" spans="2:6" ht="15" x14ac:dyDescent="0.25">
      <c r="B57" s="154" t="s">
        <v>533</v>
      </c>
      <c r="C57" s="109">
        <v>10</v>
      </c>
      <c r="D57" s="169">
        <v>3338279605.9939022</v>
      </c>
    </row>
    <row r="58" spans="2:6" ht="15" x14ac:dyDescent="0.25">
      <c r="B58"/>
      <c r="C58"/>
    </row>
    <row r="59" spans="2:6" ht="15" x14ac:dyDescent="0.25">
      <c r="B59"/>
      <c r="C59"/>
    </row>
    <row r="60" spans="2:6" ht="15" x14ac:dyDescent="0.25">
      <c r="B60" s="109" t="s">
        <v>58</v>
      </c>
      <c r="C60" s="109" t="s">
        <v>501</v>
      </c>
      <c r="D60" s="153" t="s">
        <v>154</v>
      </c>
      <c r="E60" s="165" t="s">
        <v>866</v>
      </c>
      <c r="F60" s="165" t="s">
        <v>155</v>
      </c>
    </row>
    <row r="61" spans="2:6" ht="15" x14ac:dyDescent="0.25">
      <c r="B61" s="154" t="s">
        <v>80</v>
      </c>
      <c r="C61" s="165">
        <f>_xlfn.XLOOKUP(B61,$B$46:$B$55,$C$46:$C$55)</f>
        <v>5</v>
      </c>
      <c r="D61" s="166">
        <f>_xlfn.XLOOKUP(C61,$C$33:$C$41,$D$33:$D$41)</f>
        <v>2633973955.1999998</v>
      </c>
      <c r="E61" s="168">
        <f>_xlfn.XLOOKUP(C61,$C$46:$C$55,$D$46:$D$55)</f>
        <v>2651276611.0031862</v>
      </c>
      <c r="F61" s="167">
        <f>D61-E61</f>
        <v>-17302655.803186417</v>
      </c>
    </row>
    <row r="62" spans="2:6" ht="15" x14ac:dyDescent="0.25">
      <c r="B62" s="154" t="s">
        <v>681</v>
      </c>
      <c r="C62" s="165">
        <f t="shared" ref="C62:C70" si="2">_xlfn.XLOOKUP(B62,$B$46:$B$55,$C$46:$C$55)</f>
        <v>3</v>
      </c>
      <c r="D62" s="166">
        <f t="shared" ref="D62:D69" si="3">_xlfn.XLOOKUP(C62,$C$33:$C$41,$D$33:$D$41)</f>
        <v>171250304.16282997</v>
      </c>
      <c r="E62" s="166">
        <f t="shared" ref="E62:E70" si="4">_xlfn.XLOOKUP(C62,$C$46:$C$55,$D$46:$D$55)</f>
        <v>73212355.876964167</v>
      </c>
      <c r="F62" s="167">
        <f t="shared" ref="F62:F70" si="5">D62-E62</f>
        <v>98037948.285865799</v>
      </c>
    </row>
    <row r="63" spans="2:6" ht="15" x14ac:dyDescent="0.25">
      <c r="B63" s="154" t="s">
        <v>72</v>
      </c>
      <c r="C63" s="165">
        <f t="shared" si="2"/>
        <v>1</v>
      </c>
      <c r="D63" s="166">
        <f t="shared" si="3"/>
        <v>115189403.60000001</v>
      </c>
      <c r="E63" s="166">
        <f t="shared" si="4"/>
        <v>130346524.12152188</v>
      </c>
      <c r="F63" s="167">
        <f t="shared" si="5"/>
        <v>-15157120.521521866</v>
      </c>
    </row>
    <row r="64" spans="2:6" ht="15" x14ac:dyDescent="0.25">
      <c r="B64" s="154" t="s">
        <v>70</v>
      </c>
      <c r="C64" s="165">
        <f t="shared" si="2"/>
        <v>8</v>
      </c>
      <c r="D64" s="166">
        <f t="shared" si="3"/>
        <v>212187580.03999999</v>
      </c>
      <c r="E64" s="166">
        <f t="shared" si="4"/>
        <v>241400279.77442792</v>
      </c>
      <c r="F64" s="167">
        <f t="shared" si="5"/>
        <v>-29212699.734427929</v>
      </c>
    </row>
    <row r="65" spans="2:6" ht="15" x14ac:dyDescent="0.25">
      <c r="B65" s="154" t="s">
        <v>50</v>
      </c>
      <c r="C65" s="165">
        <f t="shared" si="2"/>
        <v>6</v>
      </c>
      <c r="D65" s="166">
        <f t="shared" si="3"/>
        <v>36666425.200000003</v>
      </c>
      <c r="E65" s="166">
        <f t="shared" si="4"/>
        <v>92849602.339452103</v>
      </c>
      <c r="F65" s="167">
        <f t="shared" si="5"/>
        <v>-56183177.1394521</v>
      </c>
    </row>
    <row r="66" spans="2:6" ht="15" x14ac:dyDescent="0.25">
      <c r="B66" s="154" t="s">
        <v>68</v>
      </c>
      <c r="C66" s="165">
        <f t="shared" si="2"/>
        <v>7</v>
      </c>
      <c r="D66" s="166">
        <f t="shared" si="3"/>
        <v>253547470</v>
      </c>
      <c r="E66" s="166">
        <f t="shared" si="4"/>
        <v>73340985.863756225</v>
      </c>
      <c r="F66" s="167">
        <f t="shared" si="5"/>
        <v>180206484.13624376</v>
      </c>
    </row>
    <row r="67" spans="2:6" ht="15" x14ac:dyDescent="0.25">
      <c r="B67" s="154" t="s">
        <v>682</v>
      </c>
      <c r="C67" s="165">
        <f t="shared" si="2"/>
        <v>4</v>
      </c>
      <c r="D67" s="166">
        <f t="shared" si="3"/>
        <v>5365216.2940090001</v>
      </c>
      <c r="E67" s="166">
        <f t="shared" si="4"/>
        <v>46242368.920507729</v>
      </c>
      <c r="F67" s="167">
        <f t="shared" si="5"/>
        <v>-40877152.626498729</v>
      </c>
    </row>
    <row r="68" spans="2:6" ht="15" x14ac:dyDescent="0.25">
      <c r="B68" s="154" t="s">
        <v>75</v>
      </c>
      <c r="C68" s="165">
        <f t="shared" si="2"/>
        <v>10</v>
      </c>
      <c r="D68" s="166" t="e">
        <f t="shared" si="3"/>
        <v>#N/A</v>
      </c>
      <c r="E68" s="166">
        <f t="shared" si="4"/>
        <v>14761923.814331766</v>
      </c>
      <c r="F68" s="167" t="e">
        <f t="shared" si="5"/>
        <v>#N/A</v>
      </c>
    </row>
    <row r="69" spans="2:6" ht="15" x14ac:dyDescent="0.25">
      <c r="B69" s="154" t="s">
        <v>77</v>
      </c>
      <c r="C69" s="165">
        <f t="shared" si="2"/>
        <v>2</v>
      </c>
      <c r="D69" s="166">
        <f t="shared" si="3"/>
        <v>25207646</v>
      </c>
      <c r="E69" s="166">
        <f t="shared" si="4"/>
        <v>14848954.279749868</v>
      </c>
      <c r="F69" s="167">
        <f t="shared" si="5"/>
        <v>10358691.720250132</v>
      </c>
    </row>
    <row r="70" spans="2:6" ht="15" x14ac:dyDescent="0.25">
      <c r="B70" s="154" t="s">
        <v>181</v>
      </c>
      <c r="C70" s="165" t="e">
        <f t="shared" si="2"/>
        <v>#N/A</v>
      </c>
      <c r="D70" s="166" t="e">
        <f>_xlfn.XLOOKUP(C70,$C$33:$C$41,$D$33:$D$41,0)</f>
        <v>#N/A</v>
      </c>
      <c r="E70" s="166" t="e">
        <f t="shared" si="4"/>
        <v>#N/A</v>
      </c>
      <c r="F70" s="167" t="e">
        <f t="shared" si="5"/>
        <v>#N/A</v>
      </c>
    </row>
  </sheetData>
  <conditionalFormatting sqref="D2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61:F7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8" customWidth="1"/>
    <col min="4" max="4" width="87.140625" customWidth="1"/>
  </cols>
  <sheetData>
    <row r="1" spans="1:5" x14ac:dyDescent="0.25">
      <c r="C1" s="48" t="s">
        <v>162</v>
      </c>
      <c r="D1" t="s">
        <v>163</v>
      </c>
    </row>
    <row r="2" spans="1:5" x14ac:dyDescent="0.25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25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25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25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25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25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25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25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25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25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25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25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25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25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25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446</v>
      </c>
      <c r="C1" t="s">
        <v>447</v>
      </c>
    </row>
    <row r="2" spans="1:3" x14ac:dyDescent="0.25">
      <c r="A2" s="67" t="s">
        <v>164</v>
      </c>
      <c r="B2" t="s">
        <v>29</v>
      </c>
      <c r="C2" t="s">
        <v>27</v>
      </c>
    </row>
    <row r="3" spans="1:3" x14ac:dyDescent="0.25">
      <c r="A3" s="67" t="s">
        <v>166</v>
      </c>
      <c r="B3" t="s">
        <v>29</v>
      </c>
      <c r="C3" t="s">
        <v>27</v>
      </c>
    </row>
    <row r="4" spans="1:3" x14ac:dyDescent="0.25">
      <c r="A4" s="67" t="s">
        <v>187</v>
      </c>
      <c r="B4" t="s">
        <v>26</v>
      </c>
      <c r="C4" t="s">
        <v>30</v>
      </c>
    </row>
    <row r="5" spans="1:3" x14ac:dyDescent="0.25">
      <c r="A5" s="67" t="s">
        <v>50</v>
      </c>
      <c r="B5" t="s">
        <v>26</v>
      </c>
      <c r="C5" t="s">
        <v>30</v>
      </c>
    </row>
    <row r="6" spans="1:3" x14ac:dyDescent="0.25">
      <c r="A6" s="67" t="s">
        <v>193</v>
      </c>
      <c r="B6" t="s">
        <v>26</v>
      </c>
      <c r="C6" t="s">
        <v>30</v>
      </c>
    </row>
    <row r="7" spans="1:3" x14ac:dyDescent="0.25">
      <c r="A7" s="67" t="s">
        <v>323</v>
      </c>
      <c r="B7" t="s">
        <v>29</v>
      </c>
      <c r="C7" t="s">
        <v>27</v>
      </c>
    </row>
    <row r="8" spans="1:3" x14ac:dyDescent="0.25">
      <c r="A8" s="67" t="s">
        <v>179</v>
      </c>
      <c r="B8" t="s">
        <v>29</v>
      </c>
      <c r="C8" t="s">
        <v>27</v>
      </c>
    </row>
    <row r="9" spans="1:3" x14ac:dyDescent="0.25">
      <c r="A9" s="67" t="s">
        <v>391</v>
      </c>
      <c r="B9" t="s">
        <v>26</v>
      </c>
      <c r="C9" t="s">
        <v>30</v>
      </c>
    </row>
    <row r="10" spans="1:3" x14ac:dyDescent="0.25">
      <c r="A10" s="67" t="s">
        <v>445</v>
      </c>
      <c r="B10" t="s">
        <v>26</v>
      </c>
      <c r="C10" t="s">
        <v>30</v>
      </c>
    </row>
    <row r="11" spans="1:3" x14ac:dyDescent="0.25">
      <c r="A11" s="67" t="s">
        <v>42</v>
      </c>
      <c r="B11" t="s">
        <v>29</v>
      </c>
      <c r="C11" t="s">
        <v>27</v>
      </c>
    </row>
    <row r="12" spans="1:3" x14ac:dyDescent="0.25">
      <c r="A12" s="67" t="s">
        <v>173</v>
      </c>
      <c r="B12" t="s">
        <v>29</v>
      </c>
      <c r="C12" t="s">
        <v>27</v>
      </c>
    </row>
    <row r="13" spans="1:3" x14ac:dyDescent="0.25">
      <c r="A13" s="67" t="s">
        <v>168</v>
      </c>
      <c r="B13" t="s">
        <v>29</v>
      </c>
      <c r="C13" t="s">
        <v>27</v>
      </c>
    </row>
    <row r="14" spans="1:3" x14ac:dyDescent="0.25">
      <c r="A14" s="67" t="s">
        <v>68</v>
      </c>
      <c r="B14" t="s">
        <v>26</v>
      </c>
      <c r="C14" t="s">
        <v>30</v>
      </c>
    </row>
    <row r="15" spans="1:3" x14ac:dyDescent="0.25">
      <c r="A15" s="67" t="s">
        <v>183</v>
      </c>
      <c r="B15" t="s">
        <v>29</v>
      </c>
      <c r="C15" t="s">
        <v>27</v>
      </c>
    </row>
    <row r="16" spans="1:3" x14ac:dyDescent="0.25">
      <c r="A16" s="67" t="s">
        <v>13</v>
      </c>
      <c r="B16" t="s">
        <v>26</v>
      </c>
      <c r="C16" t="s">
        <v>30</v>
      </c>
    </row>
    <row r="17" spans="1:3" x14ac:dyDescent="0.25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W241"/>
  <sheetViews>
    <sheetView topLeftCell="F1" zoomScale="85" zoomScaleNormal="85" workbookViewId="0">
      <selection activeCell="M25" sqref="M25"/>
    </sheetView>
  </sheetViews>
  <sheetFormatPr defaultColWidth="8.85546875" defaultRowHeight="15" x14ac:dyDescent="0.25"/>
  <cols>
    <col min="1" max="1" width="23" bestFit="1" customWidth="1"/>
    <col min="2" max="2" width="67.5703125" bestFit="1" customWidth="1"/>
    <col min="3" max="3" width="40.85546875" bestFit="1" customWidth="1"/>
    <col min="4" max="4" width="15.7109375" bestFit="1" customWidth="1"/>
    <col min="5" max="5" width="81.140625" bestFit="1" customWidth="1"/>
    <col min="6" max="6" width="25" bestFit="1" customWidth="1"/>
    <col min="7" max="7" width="30.42578125" bestFit="1" customWidth="1"/>
    <col min="8" max="8" width="33.85546875" bestFit="1" customWidth="1"/>
    <col min="9" max="9" width="28.85546875" bestFit="1" customWidth="1"/>
    <col min="10" max="10" width="9.42578125" bestFit="1" customWidth="1"/>
    <col min="11" max="12" width="14.7109375" bestFit="1" customWidth="1"/>
    <col min="13" max="13" width="13.7109375" bestFit="1" customWidth="1"/>
    <col min="14" max="14" width="13.140625" bestFit="1" customWidth="1"/>
    <col min="15" max="15" width="17.7109375" bestFit="1" customWidth="1"/>
    <col min="16" max="16" width="5.140625" bestFit="1" customWidth="1"/>
    <col min="17" max="17" width="29.140625" bestFit="1" customWidth="1"/>
    <col min="18" max="18" width="41.5703125" bestFit="1" customWidth="1"/>
    <col min="19" max="19" width="5" bestFit="1" customWidth="1"/>
    <col min="20" max="20" width="14.28515625" bestFit="1" customWidth="1"/>
    <col min="21" max="21" width="9.140625" bestFit="1" customWidth="1"/>
    <col min="22" max="22" width="5" bestFit="1" customWidth="1"/>
    <col min="23" max="26" width="12" bestFit="1" customWidth="1"/>
    <col min="27" max="27" width="7" bestFit="1" customWidth="1"/>
    <col min="28" max="28" width="12" bestFit="1" customWidth="1"/>
    <col min="29" max="29" width="5" bestFit="1" customWidth="1"/>
    <col min="30" max="30" width="12" customWidth="1"/>
    <col min="31" max="31" width="12" bestFit="1" customWidth="1"/>
    <col min="32" max="32" width="28.42578125" bestFit="1" customWidth="1"/>
    <col min="33" max="33" width="5.42578125" bestFit="1" customWidth="1"/>
    <col min="34" max="34" width="5" bestFit="1" customWidth="1"/>
    <col min="35" max="35" width="11.7109375" bestFit="1" customWidth="1"/>
    <col min="36" max="36" width="5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70" t="s">
        <v>37</v>
      </c>
      <c r="O1" t="s">
        <v>48</v>
      </c>
      <c r="P1" t="s">
        <v>478</v>
      </c>
      <c r="Q1" t="s">
        <v>58</v>
      </c>
      <c r="R1" t="s">
        <v>749</v>
      </c>
      <c r="S1" t="s">
        <v>532</v>
      </c>
      <c r="T1" t="s">
        <v>542</v>
      </c>
      <c r="U1" t="s">
        <v>1090</v>
      </c>
      <c r="V1" t="s">
        <v>1091</v>
      </c>
      <c r="W1" t="s">
        <v>1092</v>
      </c>
    </row>
    <row r="2" spans="1:23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>
        <v>1429</v>
      </c>
      <c r="Q2" t="s">
        <v>80</v>
      </c>
      <c r="R2" t="s">
        <v>476</v>
      </c>
      <c r="T2" s="48"/>
    </row>
    <row r="3" spans="1:23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>
        <v>1429</v>
      </c>
      <c r="Q3" t="s">
        <v>80</v>
      </c>
      <c r="R3" t="s">
        <v>474</v>
      </c>
      <c r="T3" s="48"/>
    </row>
    <row r="4" spans="1:23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>
        <v>1429</v>
      </c>
      <c r="Q4" t="s">
        <v>80</v>
      </c>
      <c r="R4" t="s">
        <v>140</v>
      </c>
      <c r="T4" s="48"/>
    </row>
    <row r="5" spans="1:23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N5" t="s">
        <v>45</v>
      </c>
      <c r="O5" t="s">
        <v>492</v>
      </c>
      <c r="P5">
        <v>1429</v>
      </c>
      <c r="Q5" t="s">
        <v>70</v>
      </c>
      <c r="R5" t="s">
        <v>675</v>
      </c>
      <c r="T5" s="48"/>
    </row>
    <row r="6" spans="1:23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>
        <v>1429</v>
      </c>
      <c r="Q6" t="s">
        <v>80</v>
      </c>
      <c r="R6" t="s">
        <v>142</v>
      </c>
      <c r="T6" s="48"/>
    </row>
    <row r="7" spans="1:23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N7" t="s">
        <v>43</v>
      </c>
      <c r="O7" t="s">
        <v>492</v>
      </c>
      <c r="P7">
        <v>1429</v>
      </c>
      <c r="Q7" t="s">
        <v>72</v>
      </c>
      <c r="R7" t="s">
        <v>528</v>
      </c>
      <c r="T7" s="48"/>
    </row>
    <row r="8" spans="1:23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N8" t="s">
        <v>83</v>
      </c>
      <c r="O8" t="s">
        <v>492</v>
      </c>
      <c r="R8" t="s">
        <v>823</v>
      </c>
      <c r="T8" s="48"/>
    </row>
    <row r="9" spans="1:23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N9" t="s">
        <v>83</v>
      </c>
      <c r="O9" t="s">
        <v>492</v>
      </c>
      <c r="R9" t="s">
        <v>823</v>
      </c>
      <c r="T9" s="48"/>
    </row>
    <row r="10" spans="1:23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N10" t="s">
        <v>34</v>
      </c>
      <c r="O10" t="s">
        <v>492</v>
      </c>
      <c r="P10">
        <v>1429</v>
      </c>
      <c r="Q10" t="s">
        <v>80</v>
      </c>
      <c r="R10" t="s">
        <v>134</v>
      </c>
      <c r="T10" s="48"/>
    </row>
    <row r="11" spans="1:23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N11" t="s">
        <v>45</v>
      </c>
      <c r="O11" t="s">
        <v>492</v>
      </c>
      <c r="P11">
        <v>1429</v>
      </c>
      <c r="Q11" t="s">
        <v>70</v>
      </c>
      <c r="R11" t="s">
        <v>140</v>
      </c>
      <c r="T11" s="48"/>
    </row>
    <row r="12" spans="1:23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>
        <v>1</v>
      </c>
      <c r="Q12" t="s">
        <v>80</v>
      </c>
      <c r="R12" t="s">
        <v>632</v>
      </c>
      <c r="T12" s="48"/>
    </row>
    <row r="13" spans="1:23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N13" t="s">
        <v>83</v>
      </c>
      <c r="O13" t="s">
        <v>492</v>
      </c>
      <c r="T13" s="48"/>
    </row>
    <row r="14" spans="1:23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N14" t="s">
        <v>83</v>
      </c>
      <c r="O14" t="s">
        <v>492</v>
      </c>
      <c r="T14" s="48"/>
    </row>
    <row r="15" spans="1:23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N15" t="s">
        <v>39</v>
      </c>
      <c r="O15" t="s">
        <v>492</v>
      </c>
      <c r="R15" t="s">
        <v>733</v>
      </c>
      <c r="T15" s="48"/>
    </row>
    <row r="16" spans="1:23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N16" t="s">
        <v>45</v>
      </c>
      <c r="O16" t="s">
        <v>492</v>
      </c>
      <c r="P16">
        <v>1</v>
      </c>
      <c r="Q16" t="s">
        <v>70</v>
      </c>
      <c r="R16" t="s">
        <v>668</v>
      </c>
      <c r="T16" s="48"/>
    </row>
    <row r="17" spans="1:23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N17" t="s">
        <v>38</v>
      </c>
      <c r="O17" t="s">
        <v>492</v>
      </c>
      <c r="R17" t="s">
        <v>18</v>
      </c>
      <c r="T17" s="48"/>
    </row>
    <row r="18" spans="1:23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N18" t="s">
        <v>34</v>
      </c>
      <c r="O18" t="s">
        <v>492</v>
      </c>
      <c r="R18" t="s">
        <v>932</v>
      </c>
      <c r="T18" s="48"/>
    </row>
    <row r="19" spans="1:23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N19" t="s">
        <v>34</v>
      </c>
      <c r="O19" t="s">
        <v>492</v>
      </c>
      <c r="P19">
        <v>1429</v>
      </c>
      <c r="R19" t="s">
        <v>644</v>
      </c>
      <c r="T19" s="48"/>
    </row>
    <row r="20" spans="1:23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N20" t="s">
        <v>83</v>
      </c>
      <c r="O20" t="s">
        <v>492</v>
      </c>
      <c r="T20" s="48"/>
    </row>
    <row r="21" spans="1:23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N21" t="s">
        <v>45</v>
      </c>
      <c r="O21" t="s">
        <v>492</v>
      </c>
      <c r="T21" s="48"/>
    </row>
    <row r="22" spans="1:23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N22" t="s">
        <v>35</v>
      </c>
      <c r="O22" t="s">
        <v>492</v>
      </c>
      <c r="P22">
        <v>1</v>
      </c>
      <c r="Q22" t="s">
        <v>166</v>
      </c>
      <c r="R22" t="s">
        <v>664</v>
      </c>
      <c r="T22" s="48"/>
    </row>
    <row r="23" spans="1:23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43</v>
      </c>
      <c r="O23" t="s">
        <v>492</v>
      </c>
      <c r="P23">
        <v>1429</v>
      </c>
      <c r="Q23" t="s">
        <v>72</v>
      </c>
      <c r="R23" t="s">
        <v>803</v>
      </c>
      <c r="T23" s="48"/>
    </row>
    <row r="24" spans="1:23" x14ac:dyDescent="0.25">
      <c r="A24" s="2">
        <v>46112</v>
      </c>
      <c r="B24" t="s">
        <v>1191</v>
      </c>
      <c r="C24" t="s">
        <v>1112</v>
      </c>
      <c r="D24" s="4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N24" t="s">
        <v>321</v>
      </c>
      <c r="O24" t="s">
        <v>1193</v>
      </c>
      <c r="T24" s="48">
        <v>6866469.6836000001</v>
      </c>
      <c r="U24">
        <v>117</v>
      </c>
      <c r="V24">
        <v>117</v>
      </c>
      <c r="W24">
        <v>20337494014</v>
      </c>
    </row>
    <row r="25" spans="1:23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N25" t="s">
        <v>83</v>
      </c>
      <c r="O25" t="s">
        <v>492</v>
      </c>
      <c r="T25" s="48"/>
    </row>
    <row r="26" spans="1:23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N26" t="s">
        <v>45</v>
      </c>
      <c r="O26" t="s">
        <v>492</v>
      </c>
      <c r="P26">
        <v>1</v>
      </c>
      <c r="Q26" t="s">
        <v>70</v>
      </c>
      <c r="R26" t="s">
        <v>672</v>
      </c>
      <c r="T26" s="48"/>
    </row>
    <row r="27" spans="1:23" x14ac:dyDescent="0.25">
      <c r="A27" s="2">
        <v>46112</v>
      </c>
      <c r="B27" t="s">
        <v>1191</v>
      </c>
      <c r="C27" t="s">
        <v>1094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N27" t="s">
        <v>389</v>
      </c>
      <c r="O27" t="s">
        <v>1193</v>
      </c>
      <c r="T27" s="48">
        <v>5428026.1179999998</v>
      </c>
      <c r="U27">
        <v>139</v>
      </c>
      <c r="V27">
        <v>139</v>
      </c>
      <c r="W27">
        <v>20127294853</v>
      </c>
    </row>
    <row r="28" spans="1:23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N28" t="s">
        <v>35</v>
      </c>
      <c r="O28" t="s">
        <v>493</v>
      </c>
      <c r="R28" t="s">
        <v>511</v>
      </c>
      <c r="T28" s="48"/>
    </row>
    <row r="29" spans="1:23" x14ac:dyDescent="0.25">
      <c r="A29" s="2">
        <v>46112</v>
      </c>
      <c r="B29" t="s">
        <v>1191</v>
      </c>
      <c r="C29" t="s">
        <v>1102</v>
      </c>
      <c r="D29" s="4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N29" t="s">
        <v>32</v>
      </c>
      <c r="O29" t="s">
        <v>1193</v>
      </c>
      <c r="T29" s="48">
        <v>4823227.7193</v>
      </c>
      <c r="U29">
        <v>216</v>
      </c>
      <c r="V29">
        <v>216</v>
      </c>
      <c r="W29">
        <v>27338810194</v>
      </c>
    </row>
    <row r="30" spans="1:23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N30" t="s">
        <v>43</v>
      </c>
      <c r="O30" t="s">
        <v>492</v>
      </c>
      <c r="P30">
        <v>1</v>
      </c>
      <c r="Q30" t="s">
        <v>72</v>
      </c>
      <c r="R30" t="s">
        <v>670</v>
      </c>
      <c r="T30" s="48"/>
    </row>
    <row r="31" spans="1:23" x14ac:dyDescent="0.25">
      <c r="A31" s="2">
        <v>46112</v>
      </c>
      <c r="B31" t="s">
        <v>1191</v>
      </c>
      <c r="C31" t="s">
        <v>1114</v>
      </c>
      <c r="D31" s="4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N31" t="s">
        <v>321</v>
      </c>
      <c r="O31" t="s">
        <v>1193</v>
      </c>
      <c r="T31" s="48">
        <v>4693346.0138999997</v>
      </c>
      <c r="U31">
        <v>125</v>
      </c>
      <c r="V31">
        <v>125</v>
      </c>
      <c r="W31">
        <v>20231231634</v>
      </c>
    </row>
    <row r="32" spans="1:23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N32" t="s">
        <v>43</v>
      </c>
      <c r="O32" t="s">
        <v>492</v>
      </c>
      <c r="P32">
        <v>1</v>
      </c>
      <c r="Q32" t="s">
        <v>72</v>
      </c>
      <c r="R32" t="s">
        <v>668</v>
      </c>
      <c r="T32" s="48"/>
    </row>
    <row r="33" spans="1:23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N33" t="s">
        <v>40</v>
      </c>
      <c r="O33" t="s">
        <v>492</v>
      </c>
      <c r="P33">
        <v>1</v>
      </c>
      <c r="Q33" t="s">
        <v>68</v>
      </c>
      <c r="R33" t="s">
        <v>666</v>
      </c>
      <c r="T33" s="48"/>
    </row>
    <row r="34" spans="1:23" x14ac:dyDescent="0.25">
      <c r="A34" s="2">
        <v>46112</v>
      </c>
      <c r="B34" t="s">
        <v>1191</v>
      </c>
      <c r="C34" t="s">
        <v>1104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N34" t="s">
        <v>32</v>
      </c>
      <c r="O34" t="s">
        <v>1193</v>
      </c>
      <c r="T34" s="48">
        <v>3357574.6752999998</v>
      </c>
      <c r="U34">
        <v>219</v>
      </c>
      <c r="V34">
        <v>219</v>
      </c>
      <c r="W34">
        <v>20244797513</v>
      </c>
    </row>
    <row r="35" spans="1:23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N35" t="s">
        <v>39</v>
      </c>
      <c r="O35" t="s">
        <v>492</v>
      </c>
      <c r="T35" s="48"/>
    </row>
    <row r="36" spans="1:23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N36" t="s">
        <v>35</v>
      </c>
      <c r="O36" t="s">
        <v>492</v>
      </c>
      <c r="Q36" t="s">
        <v>166</v>
      </c>
      <c r="R36" t="s">
        <v>638</v>
      </c>
      <c r="T36" s="48"/>
    </row>
    <row r="37" spans="1:23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N37" t="s">
        <v>35</v>
      </c>
      <c r="O37" t="s">
        <v>492</v>
      </c>
      <c r="Q37" t="s">
        <v>166</v>
      </c>
      <c r="R37" t="s">
        <v>638</v>
      </c>
      <c r="T37" s="48"/>
    </row>
    <row r="38" spans="1:23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N38" t="s">
        <v>35</v>
      </c>
      <c r="O38" t="s">
        <v>492</v>
      </c>
      <c r="Q38" t="s">
        <v>164</v>
      </c>
      <c r="R38" t="s">
        <v>728</v>
      </c>
      <c r="T38" s="48"/>
    </row>
    <row r="39" spans="1:23" x14ac:dyDescent="0.25">
      <c r="A39" s="2">
        <v>46112</v>
      </c>
      <c r="B39" t="s">
        <v>1191</v>
      </c>
      <c r="C39" t="s">
        <v>1175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N39" t="s">
        <v>389</v>
      </c>
      <c r="O39" t="s">
        <v>1193</v>
      </c>
      <c r="T39" s="48">
        <v>2640353.7094999999</v>
      </c>
      <c r="U39">
        <v>29</v>
      </c>
      <c r="V39">
        <v>29</v>
      </c>
      <c r="W39">
        <v>27328978666</v>
      </c>
    </row>
    <row r="40" spans="1:23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N40" t="s">
        <v>39</v>
      </c>
      <c r="O40" t="s">
        <v>492</v>
      </c>
      <c r="R40" t="s">
        <v>737</v>
      </c>
      <c r="T40" s="48"/>
    </row>
    <row r="41" spans="1:23" x14ac:dyDescent="0.25">
      <c r="A41" s="2">
        <v>46112</v>
      </c>
      <c r="B41" t="s">
        <v>1191</v>
      </c>
      <c r="C41" t="s">
        <v>1155</v>
      </c>
      <c r="D41" s="4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N41" t="s">
        <v>347</v>
      </c>
      <c r="O41" t="s">
        <v>1193</v>
      </c>
      <c r="T41" s="48">
        <v>2499379.2574</v>
      </c>
      <c r="U41">
        <v>112</v>
      </c>
      <c r="V41">
        <v>112</v>
      </c>
      <c r="W41">
        <v>20320730865</v>
      </c>
    </row>
    <row r="42" spans="1:23" x14ac:dyDescent="0.25">
      <c r="A42" s="2">
        <v>46112</v>
      </c>
      <c r="B42" t="s">
        <v>1191</v>
      </c>
      <c r="C42" t="s">
        <v>1113</v>
      </c>
      <c r="D42" s="4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N42" t="s">
        <v>321</v>
      </c>
      <c r="O42" t="s">
        <v>1193</v>
      </c>
      <c r="T42" s="48">
        <v>2485063.7573000002</v>
      </c>
      <c r="U42">
        <v>119</v>
      </c>
      <c r="V42">
        <v>119</v>
      </c>
      <c r="W42">
        <v>20336552304</v>
      </c>
    </row>
    <row r="43" spans="1:23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N43" t="s">
        <v>35</v>
      </c>
      <c r="O43" t="s">
        <v>492</v>
      </c>
      <c r="Q43" t="s">
        <v>164</v>
      </c>
      <c r="R43" t="s">
        <v>726</v>
      </c>
      <c r="T43" s="48"/>
    </row>
    <row r="44" spans="1:23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O44" t="s">
        <v>492</v>
      </c>
      <c r="Q44" t="s">
        <v>166</v>
      </c>
      <c r="R44" t="s">
        <v>979</v>
      </c>
      <c r="T44" s="48"/>
    </row>
    <row r="45" spans="1:23" x14ac:dyDescent="0.25">
      <c r="A45" s="2">
        <v>46112</v>
      </c>
      <c r="B45" t="s">
        <v>1191</v>
      </c>
      <c r="C45" t="s">
        <v>1171</v>
      </c>
      <c r="D45" s="4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N45" t="s">
        <v>353</v>
      </c>
      <c r="O45" t="s">
        <v>1193</v>
      </c>
      <c r="T45" s="48">
        <v>2064817.7889</v>
      </c>
      <c r="U45">
        <v>25</v>
      </c>
      <c r="V45">
        <v>25</v>
      </c>
      <c r="W45">
        <v>23397537749</v>
      </c>
    </row>
    <row r="46" spans="1:23" x14ac:dyDescent="0.25">
      <c r="A46" s="2">
        <v>46112</v>
      </c>
      <c r="B46" t="s">
        <v>1191</v>
      </c>
      <c r="C46" t="s">
        <v>436</v>
      </c>
      <c r="D46" s="4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N46" t="s">
        <v>373</v>
      </c>
      <c r="O46" t="s">
        <v>1193</v>
      </c>
      <c r="T46" s="48">
        <v>1768620.1683</v>
      </c>
      <c r="U46">
        <v>239</v>
      </c>
      <c r="V46">
        <v>239</v>
      </c>
      <c r="W46">
        <v>27260352836</v>
      </c>
    </row>
    <row r="47" spans="1:23" x14ac:dyDescent="0.25">
      <c r="A47" s="2">
        <v>46112</v>
      </c>
      <c r="B47" t="s">
        <v>1191</v>
      </c>
      <c r="C47" t="s">
        <v>1177</v>
      </c>
      <c r="D47" s="4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N47" t="s">
        <v>45</v>
      </c>
      <c r="O47" t="s">
        <v>1193</v>
      </c>
      <c r="T47" s="48">
        <v>1570631.831</v>
      </c>
      <c r="U47">
        <v>88</v>
      </c>
      <c r="V47">
        <v>88</v>
      </c>
      <c r="W47">
        <v>20400564818</v>
      </c>
    </row>
    <row r="48" spans="1:23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N48" t="s">
        <v>45</v>
      </c>
      <c r="O48" t="s">
        <v>492</v>
      </c>
      <c r="P48">
        <v>1</v>
      </c>
      <c r="Q48" t="s">
        <v>70</v>
      </c>
      <c r="R48" t="s">
        <v>665</v>
      </c>
      <c r="T48" s="48"/>
    </row>
    <row r="49" spans="1:23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N49" t="s">
        <v>35</v>
      </c>
      <c r="O49" t="s">
        <v>492</v>
      </c>
      <c r="Q49" t="s">
        <v>164</v>
      </c>
      <c r="R49" t="s">
        <v>726</v>
      </c>
      <c r="T49" s="48"/>
    </row>
    <row r="50" spans="1:23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N50" t="s">
        <v>34</v>
      </c>
      <c r="O50" t="s">
        <v>492</v>
      </c>
      <c r="R50" t="s">
        <v>623</v>
      </c>
      <c r="T50" s="48"/>
    </row>
    <row r="51" spans="1:23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N51" t="s">
        <v>35</v>
      </c>
      <c r="O51" t="s">
        <v>492</v>
      </c>
      <c r="Q51" t="s">
        <v>656</v>
      </c>
      <c r="R51" t="s">
        <v>731</v>
      </c>
      <c r="T51" s="48"/>
    </row>
    <row r="52" spans="1:23" x14ac:dyDescent="0.25">
      <c r="A52" s="2">
        <v>46112</v>
      </c>
      <c r="B52" t="s">
        <v>1191</v>
      </c>
      <c r="C52" t="s">
        <v>1176</v>
      </c>
      <c r="D52" s="4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N52" t="s">
        <v>45</v>
      </c>
      <c r="O52" t="s">
        <v>1193</v>
      </c>
      <c r="T52" s="48">
        <v>1404307.017</v>
      </c>
      <c r="U52">
        <v>43</v>
      </c>
      <c r="V52">
        <v>43</v>
      </c>
      <c r="W52">
        <v>20372612615</v>
      </c>
    </row>
    <row r="53" spans="1:23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N53" t="s">
        <v>35</v>
      </c>
      <c r="O53" t="s">
        <v>492</v>
      </c>
      <c r="Q53" t="s">
        <v>656</v>
      </c>
      <c r="R53" t="s">
        <v>731</v>
      </c>
      <c r="T53" s="48"/>
    </row>
    <row r="54" spans="1:23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Q54" t="s">
        <v>168</v>
      </c>
      <c r="R54" t="s">
        <v>679</v>
      </c>
      <c r="T54" s="48"/>
    </row>
    <row r="55" spans="1:23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N55" t="s">
        <v>34</v>
      </c>
      <c r="O55" t="s">
        <v>493</v>
      </c>
      <c r="R55" t="s">
        <v>509</v>
      </c>
      <c r="S55">
        <v>1464</v>
      </c>
      <c r="T55" s="48"/>
    </row>
    <row r="56" spans="1:23" x14ac:dyDescent="0.25">
      <c r="A56" s="2">
        <v>46112</v>
      </c>
      <c r="B56" t="s">
        <v>1191</v>
      </c>
      <c r="C56" t="s">
        <v>1097</v>
      </c>
      <c r="D56" s="4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N56" t="s">
        <v>32</v>
      </c>
      <c r="O56" t="s">
        <v>1193</v>
      </c>
      <c r="T56" s="48">
        <v>1324135.6494</v>
      </c>
      <c r="U56">
        <v>72</v>
      </c>
      <c r="V56">
        <v>72</v>
      </c>
      <c r="W56">
        <v>20399514593</v>
      </c>
    </row>
    <row r="57" spans="1:23" x14ac:dyDescent="0.25">
      <c r="A57" s="2">
        <v>46112</v>
      </c>
      <c r="B57" t="s">
        <v>1191</v>
      </c>
      <c r="C57" t="s">
        <v>1105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N57" t="s">
        <v>32</v>
      </c>
      <c r="O57" t="s">
        <v>1193</v>
      </c>
      <c r="T57" s="48">
        <v>1303056.6799000001</v>
      </c>
      <c r="U57">
        <v>227</v>
      </c>
      <c r="V57">
        <v>227</v>
      </c>
      <c r="W57">
        <v>27364438309</v>
      </c>
    </row>
    <row r="58" spans="1:23" x14ac:dyDescent="0.25">
      <c r="A58" s="2">
        <v>46112</v>
      </c>
      <c r="B58" t="s">
        <v>1191</v>
      </c>
      <c r="C58" t="s">
        <v>1109</v>
      </c>
      <c r="D58" s="4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N58" t="s">
        <v>43</v>
      </c>
      <c r="O58" t="s">
        <v>1193</v>
      </c>
      <c r="T58" s="48">
        <v>1289287.595</v>
      </c>
      <c r="U58">
        <v>55</v>
      </c>
      <c r="V58">
        <v>55</v>
      </c>
      <c r="W58">
        <v>20340454368</v>
      </c>
    </row>
    <row r="59" spans="1:23" x14ac:dyDescent="0.25">
      <c r="A59" s="2">
        <v>46112</v>
      </c>
      <c r="B59" t="s">
        <v>1191</v>
      </c>
      <c r="C59" t="s">
        <v>1100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N59" t="s">
        <v>32</v>
      </c>
      <c r="O59" t="s">
        <v>1193</v>
      </c>
      <c r="T59" s="48">
        <v>1286619.4735000001</v>
      </c>
      <c r="U59">
        <v>184</v>
      </c>
      <c r="V59">
        <v>184</v>
      </c>
      <c r="W59">
        <v>20373340155</v>
      </c>
    </row>
    <row r="60" spans="1:23" x14ac:dyDescent="0.25">
      <c r="A60" s="2">
        <v>46112</v>
      </c>
      <c r="B60" t="s">
        <v>1191</v>
      </c>
      <c r="C60" t="s">
        <v>1095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N60" t="s">
        <v>389</v>
      </c>
      <c r="O60" t="s">
        <v>1193</v>
      </c>
      <c r="T60" s="48">
        <v>1268210.8999000001</v>
      </c>
      <c r="U60">
        <v>221</v>
      </c>
      <c r="V60">
        <v>221</v>
      </c>
      <c r="W60">
        <v>20276307755</v>
      </c>
    </row>
    <row r="61" spans="1:23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N61" t="s">
        <v>35</v>
      </c>
      <c r="O61" t="s">
        <v>492</v>
      </c>
      <c r="R61" t="s">
        <v>627</v>
      </c>
      <c r="T61" s="48"/>
    </row>
    <row r="62" spans="1:23" x14ac:dyDescent="0.25">
      <c r="A62" s="2">
        <v>46112</v>
      </c>
      <c r="B62" t="s">
        <v>1191</v>
      </c>
      <c r="C62" t="s">
        <v>1135</v>
      </c>
      <c r="D62" s="4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N62" t="s">
        <v>379</v>
      </c>
      <c r="O62" t="s">
        <v>1193</v>
      </c>
      <c r="T62" s="48">
        <v>1155262.9219</v>
      </c>
      <c r="U62">
        <v>27</v>
      </c>
      <c r="V62">
        <v>27</v>
      </c>
      <c r="W62">
        <v>20278683762</v>
      </c>
    </row>
    <row r="63" spans="1:23" x14ac:dyDescent="0.25">
      <c r="A63" s="2">
        <v>46112</v>
      </c>
      <c r="B63" t="s">
        <v>1191</v>
      </c>
      <c r="C63" t="s">
        <v>1117</v>
      </c>
      <c r="D63" s="4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N63" t="s">
        <v>373</v>
      </c>
      <c r="O63" t="s">
        <v>1193</v>
      </c>
      <c r="T63" s="48">
        <v>1128948.2514</v>
      </c>
      <c r="U63">
        <v>15</v>
      </c>
      <c r="V63">
        <v>15</v>
      </c>
      <c r="W63">
        <v>20178981863</v>
      </c>
    </row>
    <row r="64" spans="1:23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N64" t="s">
        <v>35</v>
      </c>
      <c r="O64" t="s">
        <v>492</v>
      </c>
      <c r="Q64" t="s">
        <v>656</v>
      </c>
      <c r="R64" t="s">
        <v>731</v>
      </c>
      <c r="T64" s="48"/>
    </row>
    <row r="65" spans="1:23" x14ac:dyDescent="0.25">
      <c r="A65" s="2">
        <v>46112</v>
      </c>
      <c r="B65" t="s">
        <v>1191</v>
      </c>
      <c r="C65" t="s">
        <v>1136</v>
      </c>
      <c r="D65" s="4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N65" t="s">
        <v>379</v>
      </c>
      <c r="O65" t="s">
        <v>1193</v>
      </c>
      <c r="T65" s="48">
        <v>1128307.6697</v>
      </c>
      <c r="U65">
        <v>85</v>
      </c>
      <c r="V65">
        <v>85</v>
      </c>
      <c r="W65">
        <v>20497550050</v>
      </c>
    </row>
    <row r="66" spans="1:23" x14ac:dyDescent="0.25">
      <c r="A66" s="2">
        <v>46112</v>
      </c>
      <c r="B66" t="s">
        <v>1191</v>
      </c>
      <c r="C66" t="s">
        <v>1166</v>
      </c>
      <c r="D66" s="4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N66" t="s">
        <v>350</v>
      </c>
      <c r="O66" t="s">
        <v>1193</v>
      </c>
      <c r="T66" s="48">
        <v>1111149.2026</v>
      </c>
      <c r="U66">
        <v>60</v>
      </c>
      <c r="V66">
        <v>60</v>
      </c>
      <c r="W66">
        <v>20479725277</v>
      </c>
    </row>
    <row r="67" spans="1:23" x14ac:dyDescent="0.25">
      <c r="A67" s="2">
        <v>46112</v>
      </c>
      <c r="B67" t="s">
        <v>1191</v>
      </c>
      <c r="C67" t="s">
        <v>1178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N67" t="s">
        <v>45</v>
      </c>
      <c r="O67" t="s">
        <v>1193</v>
      </c>
      <c r="T67" s="48">
        <v>1099914.4890999999</v>
      </c>
      <c r="U67">
        <v>220</v>
      </c>
      <c r="V67">
        <v>220</v>
      </c>
      <c r="W67">
        <v>20434276641</v>
      </c>
    </row>
    <row r="68" spans="1:23" x14ac:dyDescent="0.25">
      <c r="A68" s="2">
        <v>46112</v>
      </c>
      <c r="B68" t="s">
        <v>1191</v>
      </c>
      <c r="C68" t="s">
        <v>1106</v>
      </c>
      <c r="D68" s="4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N68" t="s">
        <v>32</v>
      </c>
      <c r="O68" t="s">
        <v>1193</v>
      </c>
      <c r="T68" s="48">
        <v>1098479.3891</v>
      </c>
      <c r="U68">
        <v>235</v>
      </c>
      <c r="V68">
        <v>235</v>
      </c>
      <c r="W68">
        <v>27326483791</v>
      </c>
    </row>
    <row r="69" spans="1:23" x14ac:dyDescent="0.25">
      <c r="A69" s="2">
        <v>46112</v>
      </c>
      <c r="B69" t="s">
        <v>1191</v>
      </c>
      <c r="C69" t="s">
        <v>1151</v>
      </c>
      <c r="D69" s="4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N69" t="s">
        <v>341</v>
      </c>
      <c r="O69" t="s">
        <v>1193</v>
      </c>
      <c r="T69" s="48">
        <v>1094441.7349</v>
      </c>
      <c r="U69">
        <v>264</v>
      </c>
      <c r="V69">
        <v>264</v>
      </c>
      <c r="W69">
        <v>20372610043</v>
      </c>
    </row>
    <row r="70" spans="1:23" x14ac:dyDescent="0.25">
      <c r="A70" s="2">
        <v>46112</v>
      </c>
      <c r="B70" t="s">
        <v>1191</v>
      </c>
      <c r="C70" t="s">
        <v>1098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N70" t="s">
        <v>32</v>
      </c>
      <c r="O70" t="s">
        <v>1193</v>
      </c>
      <c r="T70" s="48">
        <v>1093875.0083999999</v>
      </c>
      <c r="U70">
        <v>120</v>
      </c>
      <c r="V70">
        <v>120</v>
      </c>
      <c r="W70">
        <v>27381344261</v>
      </c>
    </row>
    <row r="71" spans="1:23" x14ac:dyDescent="0.25">
      <c r="A71" s="2">
        <v>46112</v>
      </c>
      <c r="B71" t="s">
        <v>1191</v>
      </c>
      <c r="C71" t="s">
        <v>1187</v>
      </c>
      <c r="D71" s="4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N71" t="s">
        <v>396</v>
      </c>
      <c r="O71" t="s">
        <v>1193</v>
      </c>
      <c r="T71" s="48">
        <v>1089034.3058</v>
      </c>
      <c r="U71">
        <v>186</v>
      </c>
      <c r="V71">
        <v>186</v>
      </c>
      <c r="W71">
        <v>20180644068</v>
      </c>
    </row>
    <row r="72" spans="1:23" x14ac:dyDescent="0.25">
      <c r="A72" s="2">
        <v>46112</v>
      </c>
      <c r="B72" t="s">
        <v>1191</v>
      </c>
      <c r="C72" t="s">
        <v>1110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N72" t="s">
        <v>43</v>
      </c>
      <c r="O72" t="s">
        <v>1193</v>
      </c>
      <c r="T72" s="48">
        <v>1082821.1725999999</v>
      </c>
      <c r="U72">
        <v>262</v>
      </c>
      <c r="V72">
        <v>262</v>
      </c>
      <c r="W72">
        <v>20468401968</v>
      </c>
    </row>
    <row r="73" spans="1:23" x14ac:dyDescent="0.25">
      <c r="A73" s="2">
        <v>46112</v>
      </c>
      <c r="B73" t="s">
        <v>1191</v>
      </c>
      <c r="C73" t="s">
        <v>1188</v>
      </c>
      <c r="D73" s="4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N73" t="s">
        <v>396</v>
      </c>
      <c r="O73" t="s">
        <v>1193</v>
      </c>
      <c r="T73" s="48">
        <v>1080740.6139</v>
      </c>
      <c r="U73">
        <v>191</v>
      </c>
      <c r="V73">
        <v>191</v>
      </c>
      <c r="W73">
        <v>20398270070</v>
      </c>
    </row>
    <row r="74" spans="1:23" x14ac:dyDescent="0.25">
      <c r="A74" s="2">
        <v>46112</v>
      </c>
      <c r="B74" t="s">
        <v>1191</v>
      </c>
      <c r="C74" t="s">
        <v>1173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N74" t="s">
        <v>353</v>
      </c>
      <c r="O74" t="s">
        <v>1193</v>
      </c>
      <c r="T74" s="48">
        <v>1080319.8245000001</v>
      </c>
      <c r="U74">
        <v>200</v>
      </c>
      <c r="V74">
        <v>200</v>
      </c>
      <c r="W74">
        <v>27305902344</v>
      </c>
    </row>
    <row r="75" spans="1:23" x14ac:dyDescent="0.25">
      <c r="A75" s="2">
        <v>46112</v>
      </c>
      <c r="B75" t="s">
        <v>1191</v>
      </c>
      <c r="C75" t="s">
        <v>1170</v>
      </c>
      <c r="D75" s="4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N75" t="s">
        <v>353</v>
      </c>
      <c r="O75" t="s">
        <v>1193</v>
      </c>
      <c r="T75" s="48">
        <v>1073056.2715</v>
      </c>
      <c r="U75">
        <v>4</v>
      </c>
      <c r="V75">
        <v>4</v>
      </c>
      <c r="W75">
        <v>20276685105</v>
      </c>
    </row>
    <row r="76" spans="1:23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N76" t="s">
        <v>35</v>
      </c>
      <c r="O76" t="s">
        <v>492</v>
      </c>
      <c r="Q76" t="s">
        <v>166</v>
      </c>
      <c r="R76" t="s">
        <v>727</v>
      </c>
      <c r="T76" s="48"/>
    </row>
    <row r="77" spans="1:23" x14ac:dyDescent="0.25">
      <c r="A77" s="2">
        <v>46112</v>
      </c>
      <c r="B77" t="s">
        <v>1191</v>
      </c>
      <c r="C77" t="s">
        <v>1169</v>
      </c>
      <c r="D77" s="4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N77" t="s">
        <v>350</v>
      </c>
      <c r="O77" t="s">
        <v>1193</v>
      </c>
      <c r="T77" s="48">
        <v>1022000.9986</v>
      </c>
      <c r="U77">
        <v>252</v>
      </c>
      <c r="V77">
        <v>252</v>
      </c>
      <c r="W77">
        <v>20324334255</v>
      </c>
    </row>
    <row r="78" spans="1:23" x14ac:dyDescent="0.25">
      <c r="A78" s="2">
        <v>46112</v>
      </c>
      <c r="B78" t="s">
        <v>1191</v>
      </c>
      <c r="C78" t="s">
        <v>1133</v>
      </c>
      <c r="D78" s="4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N78" t="s">
        <v>379</v>
      </c>
      <c r="O78" t="s">
        <v>1193</v>
      </c>
      <c r="T78" s="48">
        <v>1012297.5444</v>
      </c>
      <c r="U78">
        <v>1</v>
      </c>
      <c r="V78">
        <v>1</v>
      </c>
      <c r="W78">
        <v>23241749789</v>
      </c>
    </row>
    <row r="79" spans="1:23" x14ac:dyDescent="0.25">
      <c r="A79" s="2">
        <v>46112</v>
      </c>
      <c r="B79" t="s">
        <v>1191</v>
      </c>
      <c r="C79" t="s">
        <v>1184</v>
      </c>
      <c r="D79" s="4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N79" t="s">
        <v>360</v>
      </c>
      <c r="O79" t="s">
        <v>1193</v>
      </c>
      <c r="T79" s="48">
        <v>1006372.2335</v>
      </c>
      <c r="U79">
        <v>174</v>
      </c>
      <c r="V79">
        <v>174</v>
      </c>
      <c r="W79">
        <v>20245697822</v>
      </c>
    </row>
    <row r="80" spans="1:23" x14ac:dyDescent="0.25">
      <c r="A80" s="2">
        <v>46112</v>
      </c>
      <c r="B80" t="s">
        <v>1191</v>
      </c>
      <c r="C80" t="s">
        <v>1146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N80" t="s">
        <v>338</v>
      </c>
      <c r="O80" t="s">
        <v>1193</v>
      </c>
      <c r="T80" s="48">
        <v>998596.99809999997</v>
      </c>
      <c r="U80">
        <v>218</v>
      </c>
      <c r="V80">
        <v>218</v>
      </c>
      <c r="W80">
        <v>20240298253</v>
      </c>
    </row>
    <row r="81" spans="1:23" x14ac:dyDescent="0.25">
      <c r="A81" s="2">
        <v>46112</v>
      </c>
      <c r="B81" t="s">
        <v>1191</v>
      </c>
      <c r="C81" t="s">
        <v>1118</v>
      </c>
      <c r="D81" s="4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N81" t="s">
        <v>373</v>
      </c>
      <c r="O81" t="s">
        <v>1193</v>
      </c>
      <c r="T81" s="48">
        <v>996409.63840000005</v>
      </c>
      <c r="U81">
        <v>23</v>
      </c>
      <c r="V81">
        <v>23</v>
      </c>
      <c r="W81">
        <v>20221319282</v>
      </c>
    </row>
    <row r="82" spans="1:23" x14ac:dyDescent="0.25">
      <c r="A82" s="2">
        <v>46112</v>
      </c>
      <c r="B82" t="s">
        <v>1191</v>
      </c>
      <c r="C82" t="s">
        <v>1139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N82" t="s">
        <v>332</v>
      </c>
      <c r="O82" t="s">
        <v>1193</v>
      </c>
      <c r="T82" s="48">
        <v>993291.08620000002</v>
      </c>
      <c r="U82">
        <v>34</v>
      </c>
      <c r="V82">
        <v>34</v>
      </c>
      <c r="W82">
        <v>27960560464</v>
      </c>
    </row>
    <row r="83" spans="1:23" x14ac:dyDescent="0.25">
      <c r="A83" s="2">
        <v>46112</v>
      </c>
      <c r="B83" t="s">
        <v>1191</v>
      </c>
      <c r="C83" t="s">
        <v>1148</v>
      </c>
      <c r="D83" s="4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N83" t="s">
        <v>341</v>
      </c>
      <c r="O83" t="s">
        <v>1193</v>
      </c>
      <c r="T83" s="48">
        <v>991075.4889</v>
      </c>
      <c r="U83">
        <v>231</v>
      </c>
      <c r="V83">
        <v>231</v>
      </c>
      <c r="W83">
        <v>20364438797</v>
      </c>
    </row>
    <row r="84" spans="1:23" x14ac:dyDescent="0.25">
      <c r="A84" s="2">
        <v>46112</v>
      </c>
      <c r="B84" t="s">
        <v>1191</v>
      </c>
      <c r="C84" t="s">
        <v>1119</v>
      </c>
      <c r="D84" s="4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N84" t="s">
        <v>373</v>
      </c>
      <c r="O84" t="s">
        <v>1193</v>
      </c>
      <c r="T84" s="48">
        <v>986404.3517</v>
      </c>
      <c r="U84">
        <v>52</v>
      </c>
      <c r="V84">
        <v>52</v>
      </c>
      <c r="W84">
        <v>20406914284</v>
      </c>
    </row>
    <row r="85" spans="1:23" x14ac:dyDescent="0.25">
      <c r="A85" s="2">
        <v>46112</v>
      </c>
      <c r="B85" t="s">
        <v>1191</v>
      </c>
      <c r="C85" t="s">
        <v>1158</v>
      </c>
      <c r="D85" s="4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N85" t="s">
        <v>347</v>
      </c>
      <c r="O85" t="s">
        <v>1193</v>
      </c>
      <c r="T85" s="48">
        <v>959900.22569999995</v>
      </c>
      <c r="U85">
        <v>157</v>
      </c>
      <c r="V85">
        <v>157</v>
      </c>
      <c r="W85">
        <v>20432838626</v>
      </c>
    </row>
    <row r="86" spans="1:23" x14ac:dyDescent="0.25">
      <c r="A86" s="2">
        <v>46112</v>
      </c>
      <c r="B86" t="s">
        <v>1191</v>
      </c>
      <c r="C86" t="s">
        <v>1125</v>
      </c>
      <c r="D86" s="4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N86" t="s">
        <v>373</v>
      </c>
      <c r="O86" t="s">
        <v>1193</v>
      </c>
      <c r="T86" s="48">
        <v>955828.66969999997</v>
      </c>
      <c r="U86">
        <v>189</v>
      </c>
      <c r="V86">
        <v>189</v>
      </c>
      <c r="W86">
        <v>20397536298</v>
      </c>
    </row>
    <row r="87" spans="1:23" x14ac:dyDescent="0.25">
      <c r="A87" s="2">
        <v>46112</v>
      </c>
      <c r="B87" t="s">
        <v>1191</v>
      </c>
      <c r="C87" t="s">
        <v>1122</v>
      </c>
      <c r="D87" s="4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1193</v>
      </c>
      <c r="T87" s="48">
        <v>945255.67559999996</v>
      </c>
      <c r="U87">
        <v>164</v>
      </c>
      <c r="V87">
        <v>164</v>
      </c>
      <c r="W87">
        <v>20392493361</v>
      </c>
    </row>
    <row r="88" spans="1:23" x14ac:dyDescent="0.25">
      <c r="A88" s="2">
        <v>46112</v>
      </c>
      <c r="B88" t="s">
        <v>1191</v>
      </c>
      <c r="C88" t="s">
        <v>1126</v>
      </c>
      <c r="D88" s="4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N88" t="s">
        <v>373</v>
      </c>
      <c r="O88" t="s">
        <v>1193</v>
      </c>
      <c r="T88" s="48">
        <v>939543.46129999997</v>
      </c>
      <c r="U88">
        <v>196</v>
      </c>
      <c r="V88">
        <v>196</v>
      </c>
      <c r="W88">
        <v>20402767139</v>
      </c>
    </row>
    <row r="89" spans="1:23" x14ac:dyDescent="0.25">
      <c r="A89" s="2">
        <v>46112</v>
      </c>
      <c r="B89" t="s">
        <v>1191</v>
      </c>
      <c r="C89" t="s">
        <v>1141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N89" t="s">
        <v>332</v>
      </c>
      <c r="O89" t="s">
        <v>1193</v>
      </c>
      <c r="T89" s="48">
        <v>935084.58959999995</v>
      </c>
      <c r="U89">
        <v>177</v>
      </c>
      <c r="V89">
        <v>177</v>
      </c>
      <c r="W89">
        <v>23306886304</v>
      </c>
    </row>
    <row r="90" spans="1:23" x14ac:dyDescent="0.25">
      <c r="A90" s="2">
        <v>46112</v>
      </c>
      <c r="B90" t="s">
        <v>1191</v>
      </c>
      <c r="C90" t="s">
        <v>1120</v>
      </c>
      <c r="D90" s="4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N90" t="s">
        <v>373</v>
      </c>
      <c r="O90" t="s">
        <v>1193</v>
      </c>
      <c r="T90" s="48">
        <v>928418.48419999995</v>
      </c>
      <c r="U90">
        <v>69</v>
      </c>
      <c r="V90">
        <v>69</v>
      </c>
      <c r="W90">
        <v>20400406104</v>
      </c>
    </row>
    <row r="91" spans="1:23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N91" t="s">
        <v>35</v>
      </c>
      <c r="O91" t="s">
        <v>492</v>
      </c>
      <c r="Q91" t="s">
        <v>164</v>
      </c>
      <c r="R91" t="s">
        <v>726</v>
      </c>
      <c r="T91" s="48"/>
    </row>
    <row r="92" spans="1:23" x14ac:dyDescent="0.25">
      <c r="A92" s="2">
        <v>46112</v>
      </c>
      <c r="B92" t="s">
        <v>1191</v>
      </c>
      <c r="C92" t="s">
        <v>1167</v>
      </c>
      <c r="D92" s="4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N92" t="s">
        <v>373</v>
      </c>
      <c r="O92" t="s">
        <v>1193</v>
      </c>
      <c r="T92" s="48">
        <v>923683.1102</v>
      </c>
      <c r="U92">
        <v>236</v>
      </c>
      <c r="V92">
        <v>236</v>
      </c>
      <c r="W92">
        <v>20448105556</v>
      </c>
    </row>
    <row r="93" spans="1:23" x14ac:dyDescent="0.25">
      <c r="A93" s="2">
        <v>46112</v>
      </c>
      <c r="B93" t="s">
        <v>1191</v>
      </c>
      <c r="C93" t="s">
        <v>1134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N93" t="s">
        <v>379</v>
      </c>
      <c r="O93" t="s">
        <v>1193</v>
      </c>
      <c r="T93" s="48">
        <v>923204.35519999999</v>
      </c>
      <c r="U93">
        <v>3</v>
      </c>
      <c r="V93">
        <v>3</v>
      </c>
      <c r="W93">
        <v>20297717147</v>
      </c>
    </row>
    <row r="94" spans="1:23" x14ac:dyDescent="0.25">
      <c r="A94" s="2">
        <v>46112</v>
      </c>
      <c r="B94" t="s">
        <v>1191</v>
      </c>
      <c r="C94" t="s">
        <v>1150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N94" t="s">
        <v>341</v>
      </c>
      <c r="O94" t="s">
        <v>1193</v>
      </c>
      <c r="T94" s="48">
        <v>917721.28110000002</v>
      </c>
      <c r="U94">
        <v>261</v>
      </c>
      <c r="V94">
        <v>261</v>
      </c>
      <c r="W94">
        <v>23402678089</v>
      </c>
    </row>
    <row r="95" spans="1:23" x14ac:dyDescent="0.25">
      <c r="A95" s="2">
        <v>46112</v>
      </c>
      <c r="B95" t="s">
        <v>1191</v>
      </c>
      <c r="C95" t="s">
        <v>1147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N95" t="s">
        <v>341</v>
      </c>
      <c r="O95" t="s">
        <v>1193</v>
      </c>
      <c r="T95" s="48">
        <v>908276.39859999996</v>
      </c>
      <c r="U95">
        <v>228</v>
      </c>
      <c r="V95">
        <v>228</v>
      </c>
      <c r="W95">
        <v>20381344704</v>
      </c>
    </row>
    <row r="96" spans="1:23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35</v>
      </c>
      <c r="O96" t="s">
        <v>492</v>
      </c>
      <c r="Q96" t="s">
        <v>164</v>
      </c>
      <c r="R96" t="s">
        <v>726</v>
      </c>
      <c r="T96" s="48"/>
    </row>
    <row r="97" spans="1:23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O97" t="s">
        <v>492</v>
      </c>
      <c r="Q97" t="s">
        <v>164</v>
      </c>
      <c r="R97" t="s">
        <v>732</v>
      </c>
      <c r="T97" s="48"/>
    </row>
    <row r="98" spans="1:23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N98" t="s">
        <v>35</v>
      </c>
      <c r="O98" t="s">
        <v>492</v>
      </c>
      <c r="Q98" t="s">
        <v>164</v>
      </c>
      <c r="R98" t="s">
        <v>732</v>
      </c>
      <c r="T98" s="48"/>
    </row>
    <row r="99" spans="1:23" x14ac:dyDescent="0.25">
      <c r="A99" s="2">
        <v>46112</v>
      </c>
      <c r="B99" t="s">
        <v>1191</v>
      </c>
      <c r="C99" t="s">
        <v>1145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N99" t="s">
        <v>338</v>
      </c>
      <c r="O99" t="s">
        <v>1193</v>
      </c>
      <c r="T99" s="48">
        <v>894944.56790000002</v>
      </c>
      <c r="U99">
        <v>199</v>
      </c>
      <c r="V99">
        <v>199</v>
      </c>
      <c r="W99">
        <v>20397537146</v>
      </c>
    </row>
    <row r="100" spans="1:23" x14ac:dyDescent="0.25">
      <c r="A100" s="2">
        <v>46112</v>
      </c>
      <c r="B100" t="s">
        <v>1191</v>
      </c>
      <c r="C100" t="s">
        <v>411</v>
      </c>
      <c r="D100" s="4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1193</v>
      </c>
      <c r="T100" s="48">
        <v>893215.87639999995</v>
      </c>
      <c r="U100">
        <v>180</v>
      </c>
      <c r="V100">
        <v>180</v>
      </c>
      <c r="W100">
        <v>20395675673</v>
      </c>
    </row>
    <row r="101" spans="1:23" x14ac:dyDescent="0.25">
      <c r="A101" s="2">
        <v>46112</v>
      </c>
      <c r="B101" t="s">
        <v>1191</v>
      </c>
      <c r="C101" t="s">
        <v>1161</v>
      </c>
      <c r="D101" s="4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1193</v>
      </c>
      <c r="T101" s="48">
        <v>892762.21519999998</v>
      </c>
      <c r="U101">
        <v>249</v>
      </c>
      <c r="V101">
        <v>249</v>
      </c>
      <c r="W101">
        <v>20459511122</v>
      </c>
    </row>
    <row r="102" spans="1:23" x14ac:dyDescent="0.25">
      <c r="A102" s="2">
        <v>46112</v>
      </c>
      <c r="B102" t="s">
        <v>1191</v>
      </c>
      <c r="C102" t="s">
        <v>1181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1193</v>
      </c>
      <c r="T102" s="48">
        <v>888429.56290000002</v>
      </c>
      <c r="U102">
        <v>240</v>
      </c>
      <c r="V102">
        <v>240</v>
      </c>
      <c r="W102">
        <v>20447329620</v>
      </c>
    </row>
    <row r="103" spans="1:23" x14ac:dyDescent="0.25">
      <c r="A103" s="2">
        <v>46112</v>
      </c>
      <c r="B103" t="s">
        <v>1191</v>
      </c>
      <c r="C103" t="s">
        <v>1190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1193</v>
      </c>
      <c r="T103" s="48">
        <v>885658.49199999997</v>
      </c>
      <c r="U103">
        <v>263</v>
      </c>
      <c r="V103">
        <v>263</v>
      </c>
      <c r="W103">
        <v>20265031316</v>
      </c>
    </row>
    <row r="104" spans="1:23" x14ac:dyDescent="0.25">
      <c r="A104" s="2">
        <v>46112</v>
      </c>
      <c r="B104" t="s">
        <v>1191</v>
      </c>
      <c r="C104" t="s">
        <v>1186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1193</v>
      </c>
      <c r="T104" s="48">
        <v>877797.37650000001</v>
      </c>
      <c r="U104">
        <v>259</v>
      </c>
      <c r="V104">
        <v>259</v>
      </c>
      <c r="W104">
        <v>20381344747</v>
      </c>
    </row>
    <row r="105" spans="1:23" x14ac:dyDescent="0.25">
      <c r="A105" s="2">
        <v>46112</v>
      </c>
      <c r="B105" t="s">
        <v>1191</v>
      </c>
      <c r="C105" t="s">
        <v>1096</v>
      </c>
      <c r="D105" s="4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1193</v>
      </c>
      <c r="T105" s="48">
        <v>875549.353</v>
      </c>
      <c r="U105">
        <v>233</v>
      </c>
      <c r="V105">
        <v>233</v>
      </c>
      <c r="W105">
        <v>20440246622</v>
      </c>
    </row>
    <row r="106" spans="1:23" x14ac:dyDescent="0.25">
      <c r="A106" s="2">
        <v>46112</v>
      </c>
      <c r="B106" t="s">
        <v>1191</v>
      </c>
      <c r="C106" t="s">
        <v>1129</v>
      </c>
      <c r="D106" s="4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1193</v>
      </c>
      <c r="T106" s="48">
        <v>874663.89789999998</v>
      </c>
      <c r="U106">
        <v>255</v>
      </c>
      <c r="V106">
        <v>255</v>
      </c>
      <c r="W106">
        <v>20463666505</v>
      </c>
    </row>
    <row r="107" spans="1:23" x14ac:dyDescent="0.25">
      <c r="A107" s="2">
        <v>46112</v>
      </c>
      <c r="B107" t="s">
        <v>1191</v>
      </c>
      <c r="C107" t="s">
        <v>574</v>
      </c>
      <c r="D107" s="4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1193</v>
      </c>
      <c r="T107" s="48">
        <v>871867.9375</v>
      </c>
      <c r="U107">
        <v>61</v>
      </c>
      <c r="V107">
        <v>61</v>
      </c>
      <c r="W107">
        <v>20371187066</v>
      </c>
    </row>
    <row r="108" spans="1:23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Q108" t="s">
        <v>656</v>
      </c>
      <c r="R108" t="s">
        <v>740</v>
      </c>
      <c r="T108" s="48"/>
    </row>
    <row r="109" spans="1:23" x14ac:dyDescent="0.25">
      <c r="A109" s="2">
        <v>46112</v>
      </c>
      <c r="B109" t="s">
        <v>1191</v>
      </c>
      <c r="C109" t="s">
        <v>1174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1193</v>
      </c>
      <c r="T109" s="48">
        <v>868719.74620000005</v>
      </c>
      <c r="U109">
        <v>230</v>
      </c>
      <c r="V109">
        <v>230</v>
      </c>
      <c r="W109">
        <v>27316719150</v>
      </c>
    </row>
    <row r="110" spans="1:23" x14ac:dyDescent="0.25">
      <c r="A110" s="2">
        <v>46112</v>
      </c>
      <c r="B110" t="s">
        <v>1191</v>
      </c>
      <c r="C110" t="s">
        <v>1121</v>
      </c>
      <c r="D110" s="4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1193</v>
      </c>
      <c r="T110" s="48">
        <v>861733.00679999997</v>
      </c>
      <c r="U110">
        <v>114</v>
      </c>
      <c r="V110">
        <v>114</v>
      </c>
      <c r="W110">
        <v>20415156430</v>
      </c>
    </row>
    <row r="111" spans="1:23" x14ac:dyDescent="0.25">
      <c r="A111" s="2">
        <v>46112</v>
      </c>
      <c r="B111" t="s">
        <v>1191</v>
      </c>
      <c r="C111" t="s">
        <v>1123</v>
      </c>
      <c r="D111" s="4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1193</v>
      </c>
      <c r="T111" s="48">
        <v>858612.70620000002</v>
      </c>
      <c r="U111">
        <v>165</v>
      </c>
      <c r="V111">
        <v>165</v>
      </c>
      <c r="W111">
        <v>20415156376</v>
      </c>
    </row>
    <row r="112" spans="1:23" x14ac:dyDescent="0.25">
      <c r="A112" s="2">
        <v>46112</v>
      </c>
      <c r="B112" t="s">
        <v>1191</v>
      </c>
      <c r="C112" t="s">
        <v>1130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1193</v>
      </c>
      <c r="T112" s="48">
        <v>858001.41859999998</v>
      </c>
      <c r="U112">
        <v>256</v>
      </c>
      <c r="V112">
        <v>256</v>
      </c>
      <c r="W112">
        <v>20381343805</v>
      </c>
    </row>
    <row r="113" spans="1:23" x14ac:dyDescent="0.25">
      <c r="A113" s="2">
        <v>46112</v>
      </c>
      <c r="B113" t="s">
        <v>1191</v>
      </c>
      <c r="C113" t="s">
        <v>438</v>
      </c>
      <c r="D113" s="4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1193</v>
      </c>
      <c r="T113" s="48">
        <v>853564.92</v>
      </c>
      <c r="U113">
        <v>247</v>
      </c>
      <c r="V113">
        <v>247</v>
      </c>
      <c r="W113">
        <v>20482553142</v>
      </c>
    </row>
    <row r="114" spans="1:23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R114" t="s">
        <v>150</v>
      </c>
      <c r="T114" s="48"/>
    </row>
    <row r="115" spans="1:23" x14ac:dyDescent="0.25">
      <c r="A115" s="2">
        <v>46112</v>
      </c>
      <c r="B115" t="s">
        <v>1191</v>
      </c>
      <c r="C115" t="s">
        <v>1180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1193</v>
      </c>
      <c r="T115" s="48">
        <v>847764.84290000005</v>
      </c>
      <c r="U115">
        <v>232</v>
      </c>
      <c r="V115">
        <v>232</v>
      </c>
      <c r="W115">
        <v>20422042025</v>
      </c>
    </row>
    <row r="116" spans="1:23" x14ac:dyDescent="0.25">
      <c r="A116" s="2">
        <v>46112</v>
      </c>
      <c r="B116" t="s">
        <v>1191</v>
      </c>
      <c r="C116" t="s">
        <v>1154</v>
      </c>
      <c r="D116" s="4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1193</v>
      </c>
      <c r="T116" s="48">
        <v>846677.44140000001</v>
      </c>
      <c r="U116">
        <v>93</v>
      </c>
      <c r="V116">
        <v>93</v>
      </c>
      <c r="W116">
        <v>20310851508</v>
      </c>
    </row>
    <row r="117" spans="1:23" x14ac:dyDescent="0.25">
      <c r="A117" s="2">
        <v>46112</v>
      </c>
      <c r="B117" t="s">
        <v>1191</v>
      </c>
      <c r="C117" t="s">
        <v>1164</v>
      </c>
      <c r="D117" s="4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1193</v>
      </c>
      <c r="T117" s="48">
        <v>846304.06350000005</v>
      </c>
      <c r="U117">
        <v>21</v>
      </c>
      <c r="V117">
        <v>21</v>
      </c>
      <c r="W117">
        <v>20177122050</v>
      </c>
    </row>
    <row r="118" spans="1:23" x14ac:dyDescent="0.25">
      <c r="A118" s="2">
        <v>46112</v>
      </c>
      <c r="B118" t="s">
        <v>1191</v>
      </c>
      <c r="C118" t="s">
        <v>1140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1193</v>
      </c>
      <c r="T118" s="48">
        <v>846149.05209999997</v>
      </c>
      <c r="U118">
        <v>170</v>
      </c>
      <c r="V118">
        <v>170</v>
      </c>
      <c r="W118">
        <v>20960496621</v>
      </c>
    </row>
    <row r="119" spans="1:23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R119" t="s">
        <v>242</v>
      </c>
      <c r="T119" s="48"/>
    </row>
    <row r="120" spans="1:23" x14ac:dyDescent="0.25">
      <c r="A120" s="2">
        <v>46112</v>
      </c>
      <c r="B120" t="s">
        <v>1191</v>
      </c>
      <c r="C120" t="s">
        <v>1143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1193</v>
      </c>
      <c r="T120" s="48">
        <v>839892.73250000004</v>
      </c>
      <c r="U120">
        <v>234</v>
      </c>
      <c r="V120">
        <v>234</v>
      </c>
      <c r="W120">
        <v>27369239754</v>
      </c>
    </row>
    <row r="121" spans="1:23" x14ac:dyDescent="0.25">
      <c r="A121" s="2">
        <v>46112</v>
      </c>
      <c r="B121" t="s">
        <v>1191</v>
      </c>
      <c r="C121" t="s">
        <v>1168</v>
      </c>
      <c r="D121" s="4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1193</v>
      </c>
      <c r="T121" s="48">
        <v>833074.67460000003</v>
      </c>
      <c r="U121">
        <v>243</v>
      </c>
      <c r="V121">
        <v>243</v>
      </c>
      <c r="W121">
        <v>20438428918</v>
      </c>
    </row>
    <row r="122" spans="1:23" x14ac:dyDescent="0.25">
      <c r="A122" s="2">
        <v>46112</v>
      </c>
      <c r="B122" t="s">
        <v>1191</v>
      </c>
      <c r="C122" t="s">
        <v>1144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1193</v>
      </c>
      <c r="T122" s="48">
        <v>831799.31270000001</v>
      </c>
      <c r="U122">
        <v>188</v>
      </c>
      <c r="V122">
        <v>188</v>
      </c>
      <c r="W122">
        <v>20332591887</v>
      </c>
    </row>
    <row r="123" spans="1:23" x14ac:dyDescent="0.25">
      <c r="A123" s="2">
        <v>46112</v>
      </c>
      <c r="B123" t="s">
        <v>1191</v>
      </c>
      <c r="C123" t="s">
        <v>1099</v>
      </c>
      <c r="D123" s="4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1193</v>
      </c>
      <c r="T123" s="48">
        <v>829607.9094</v>
      </c>
      <c r="U123">
        <v>173</v>
      </c>
      <c r="V123">
        <v>173</v>
      </c>
      <c r="W123">
        <v>27388989926</v>
      </c>
    </row>
    <row r="124" spans="1:23" x14ac:dyDescent="0.25">
      <c r="A124" s="2">
        <v>46112</v>
      </c>
      <c r="B124" t="s">
        <v>1191</v>
      </c>
      <c r="C124" t="s">
        <v>1138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1193</v>
      </c>
      <c r="T124" s="48">
        <v>829161.74549999996</v>
      </c>
      <c r="U124">
        <v>22</v>
      </c>
      <c r="V124">
        <v>22</v>
      </c>
      <c r="W124">
        <v>20958813040</v>
      </c>
    </row>
    <row r="125" spans="1:23" x14ac:dyDescent="0.25">
      <c r="A125" s="2">
        <v>46112</v>
      </c>
      <c r="B125" t="s">
        <v>1191</v>
      </c>
      <c r="C125" t="s">
        <v>1101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1193</v>
      </c>
      <c r="T125" s="48">
        <v>827362.89709999994</v>
      </c>
      <c r="U125">
        <v>197</v>
      </c>
      <c r="V125">
        <v>197</v>
      </c>
      <c r="W125">
        <v>27427474572</v>
      </c>
    </row>
    <row r="126" spans="1:23" x14ac:dyDescent="0.25">
      <c r="A126" s="2">
        <v>46112</v>
      </c>
      <c r="B126" t="s">
        <v>1191</v>
      </c>
      <c r="C126" t="s">
        <v>1185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1193</v>
      </c>
      <c r="T126" s="48">
        <v>827089.77249999996</v>
      </c>
      <c r="U126">
        <v>251</v>
      </c>
      <c r="V126">
        <v>251</v>
      </c>
      <c r="W126">
        <v>20456381023</v>
      </c>
    </row>
    <row r="127" spans="1:23" x14ac:dyDescent="0.25">
      <c r="A127" s="2">
        <v>46112</v>
      </c>
      <c r="B127" t="s">
        <v>1191</v>
      </c>
      <c r="C127" t="s">
        <v>1142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1193</v>
      </c>
      <c r="T127" s="48">
        <v>826212.76789999998</v>
      </c>
      <c r="U127">
        <v>213</v>
      </c>
      <c r="V127">
        <v>213</v>
      </c>
      <c r="W127">
        <v>27320730835</v>
      </c>
    </row>
    <row r="128" spans="1:23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Q128" t="s">
        <v>164</v>
      </c>
      <c r="R128" t="s">
        <v>728</v>
      </c>
      <c r="T128" s="48"/>
    </row>
    <row r="129" spans="1:23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Q129" t="s">
        <v>656</v>
      </c>
      <c r="R129" t="s">
        <v>731</v>
      </c>
      <c r="T129" s="48"/>
    </row>
    <row r="130" spans="1:23" x14ac:dyDescent="0.25">
      <c r="A130" s="2">
        <v>46112</v>
      </c>
      <c r="B130" t="s">
        <v>1191</v>
      </c>
      <c r="C130" t="s">
        <v>1183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1193</v>
      </c>
      <c r="T130" s="48">
        <v>815631.38840000005</v>
      </c>
      <c r="U130">
        <v>260</v>
      </c>
      <c r="V130">
        <v>260</v>
      </c>
      <c r="W130">
        <v>20431280524</v>
      </c>
    </row>
    <row r="131" spans="1:23" x14ac:dyDescent="0.25">
      <c r="A131" s="2">
        <v>46112</v>
      </c>
      <c r="B131" t="s">
        <v>1191</v>
      </c>
      <c r="C131" t="s">
        <v>1172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1193</v>
      </c>
      <c r="T131" s="48">
        <v>813389.75950000004</v>
      </c>
      <c r="U131">
        <v>158</v>
      </c>
      <c r="V131">
        <v>158</v>
      </c>
      <c r="W131">
        <v>20418603039</v>
      </c>
    </row>
    <row r="132" spans="1:23" x14ac:dyDescent="0.25">
      <c r="A132" s="2">
        <v>46112</v>
      </c>
      <c r="B132" t="s">
        <v>1191</v>
      </c>
      <c r="C132" t="s">
        <v>1189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1193</v>
      </c>
      <c r="T132" s="48">
        <v>801923.79749999999</v>
      </c>
      <c r="U132">
        <v>192</v>
      </c>
      <c r="V132">
        <v>192</v>
      </c>
      <c r="W132">
        <v>20366189956</v>
      </c>
    </row>
    <row r="133" spans="1:23" x14ac:dyDescent="0.25">
      <c r="A133" s="2">
        <v>46112</v>
      </c>
      <c r="B133" t="s">
        <v>1191</v>
      </c>
      <c r="C133" t="s">
        <v>1157</v>
      </c>
      <c r="D133" s="4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1193</v>
      </c>
      <c r="T133" s="48">
        <v>800838.84629999998</v>
      </c>
      <c r="U133">
        <v>156</v>
      </c>
      <c r="V133">
        <v>156</v>
      </c>
      <c r="W133">
        <v>20357499519</v>
      </c>
    </row>
    <row r="134" spans="1:23" x14ac:dyDescent="0.25">
      <c r="A134" s="2">
        <v>46112</v>
      </c>
      <c r="B134" t="s">
        <v>1191</v>
      </c>
      <c r="C134" t="s">
        <v>1103</v>
      </c>
      <c r="D134" s="4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1193</v>
      </c>
      <c r="T134" s="48">
        <v>798562.3861</v>
      </c>
      <c r="U134">
        <v>217</v>
      </c>
      <c r="V134">
        <v>217</v>
      </c>
      <c r="W134">
        <v>27372611451</v>
      </c>
    </row>
    <row r="135" spans="1:23" x14ac:dyDescent="0.25">
      <c r="A135" s="2">
        <v>46112</v>
      </c>
      <c r="B135" t="s">
        <v>1191</v>
      </c>
      <c r="C135" t="s">
        <v>1156</v>
      </c>
      <c r="D135" s="4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1193</v>
      </c>
      <c r="T135" s="48">
        <v>792665.14729999995</v>
      </c>
      <c r="U135">
        <v>155</v>
      </c>
      <c r="V135">
        <v>155</v>
      </c>
      <c r="W135">
        <v>20349465397</v>
      </c>
    </row>
    <row r="136" spans="1:23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R136" t="s">
        <v>726</v>
      </c>
      <c r="T136" s="48"/>
    </row>
    <row r="137" spans="1:23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R137" t="s">
        <v>13</v>
      </c>
      <c r="T137" s="48"/>
    </row>
    <row r="138" spans="1:23" x14ac:dyDescent="0.25">
      <c r="A138" s="2">
        <v>46112</v>
      </c>
      <c r="B138" t="s">
        <v>1191</v>
      </c>
      <c r="C138" t="s">
        <v>1316</v>
      </c>
      <c r="D138" s="4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1193</v>
      </c>
      <c r="T138" s="48">
        <v>739779.68209999998</v>
      </c>
      <c r="U138">
        <v>266</v>
      </c>
      <c r="V138">
        <v>266</v>
      </c>
      <c r="W138">
        <v>20464447742</v>
      </c>
    </row>
    <row r="139" spans="1:23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Q139" t="s">
        <v>166</v>
      </c>
      <c r="R139" t="s">
        <v>727</v>
      </c>
      <c r="T139" s="48"/>
    </row>
    <row r="140" spans="1:23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Q140" t="s">
        <v>166</v>
      </c>
      <c r="R140" t="s">
        <v>727</v>
      </c>
      <c r="T140" s="48"/>
    </row>
    <row r="141" spans="1:23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Q141" t="s">
        <v>166</v>
      </c>
      <c r="R141" t="s">
        <v>727</v>
      </c>
      <c r="T141" s="48"/>
    </row>
    <row r="142" spans="1:23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Q142" t="s">
        <v>166</v>
      </c>
      <c r="R142" t="s">
        <v>727</v>
      </c>
      <c r="T142" s="48"/>
    </row>
    <row r="143" spans="1:23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Q143" t="s">
        <v>166</v>
      </c>
      <c r="R143" t="s">
        <v>727</v>
      </c>
      <c r="T143" s="48"/>
    </row>
    <row r="144" spans="1:23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Q144" t="s">
        <v>656</v>
      </c>
      <c r="R144" t="s">
        <v>731</v>
      </c>
      <c r="T144" s="48"/>
    </row>
    <row r="145" spans="1:23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R145" t="s">
        <v>740</v>
      </c>
      <c r="T145" s="48"/>
    </row>
    <row r="146" spans="1:23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R146" t="s">
        <v>147</v>
      </c>
      <c r="T146" s="48"/>
    </row>
    <row r="147" spans="1:23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Q147" t="s">
        <v>164</v>
      </c>
      <c r="R147" t="s">
        <v>22</v>
      </c>
      <c r="T147" s="48"/>
    </row>
    <row r="148" spans="1:23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Q148" t="s">
        <v>656</v>
      </c>
      <c r="R148" t="s">
        <v>740</v>
      </c>
      <c r="T148" s="48"/>
    </row>
    <row r="149" spans="1:23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Q149" t="s">
        <v>164</v>
      </c>
      <c r="R149" t="s">
        <v>726</v>
      </c>
      <c r="T149" s="48"/>
    </row>
    <row r="150" spans="1:23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Q150" t="s">
        <v>164</v>
      </c>
      <c r="R150" t="s">
        <v>728</v>
      </c>
      <c r="T150" s="48"/>
    </row>
    <row r="151" spans="1:23" x14ac:dyDescent="0.25">
      <c r="A151" s="2">
        <v>46112</v>
      </c>
      <c r="B151" t="s">
        <v>1191</v>
      </c>
      <c r="C151" t="s">
        <v>1159</v>
      </c>
      <c r="D151" s="4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1193</v>
      </c>
      <c r="T151" s="48">
        <v>593054.81969999999</v>
      </c>
      <c r="U151">
        <v>241</v>
      </c>
      <c r="V151">
        <v>241</v>
      </c>
      <c r="W151">
        <v>20445762173</v>
      </c>
    </row>
    <row r="152" spans="1:23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Q152" t="s">
        <v>656</v>
      </c>
      <c r="R152" t="s">
        <v>731</v>
      </c>
      <c r="T152" s="48"/>
    </row>
    <row r="153" spans="1:23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R153" t="s">
        <v>644</v>
      </c>
      <c r="T153" s="48"/>
    </row>
    <row r="154" spans="1:23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R154" t="s">
        <v>644</v>
      </c>
      <c r="T154" s="48"/>
    </row>
    <row r="155" spans="1:23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R155" t="s">
        <v>644</v>
      </c>
      <c r="T155" s="48"/>
    </row>
    <row r="156" spans="1:23" x14ac:dyDescent="0.25">
      <c r="A156" s="2">
        <v>46112</v>
      </c>
      <c r="B156" t="s">
        <v>1191</v>
      </c>
      <c r="C156" t="s">
        <v>1179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1193</v>
      </c>
      <c r="T156" s="48">
        <v>565149.28480000002</v>
      </c>
      <c r="U156">
        <v>222</v>
      </c>
      <c r="V156">
        <v>222</v>
      </c>
      <c r="W156">
        <v>20366654454</v>
      </c>
    </row>
    <row r="157" spans="1:23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Q157" t="s">
        <v>166</v>
      </c>
      <c r="R157" t="s">
        <v>730</v>
      </c>
      <c r="T157" s="48"/>
    </row>
    <row r="158" spans="1:23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Q158" t="s">
        <v>164</v>
      </c>
      <c r="R158" t="s">
        <v>11</v>
      </c>
      <c r="T158" s="48"/>
    </row>
    <row r="159" spans="1:23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T159" s="48"/>
    </row>
    <row r="160" spans="1:23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Q160" t="s">
        <v>164</v>
      </c>
      <c r="R160" t="s">
        <v>732</v>
      </c>
      <c r="T160" s="48"/>
    </row>
    <row r="161" spans="1:23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Q161" t="s">
        <v>656</v>
      </c>
      <c r="R161" t="s">
        <v>731</v>
      </c>
      <c r="T161" s="48"/>
    </row>
    <row r="162" spans="1:23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Q162" t="s">
        <v>166</v>
      </c>
      <c r="R162" t="s">
        <v>727</v>
      </c>
      <c r="T162" s="48"/>
    </row>
    <row r="163" spans="1:23" x14ac:dyDescent="0.25">
      <c r="A163" s="2">
        <v>46112</v>
      </c>
      <c r="B163" t="s">
        <v>1191</v>
      </c>
      <c r="C163" t="s">
        <v>1162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1193</v>
      </c>
      <c r="T163" s="48">
        <v>446505.43479999999</v>
      </c>
      <c r="U163">
        <v>250</v>
      </c>
      <c r="V163">
        <v>250</v>
      </c>
      <c r="W163">
        <v>20475092741</v>
      </c>
    </row>
    <row r="164" spans="1:23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R164" t="s">
        <v>679</v>
      </c>
      <c r="T164" s="48"/>
    </row>
    <row r="165" spans="1:23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>
        <v>1</v>
      </c>
      <c r="R165" t="s">
        <v>735</v>
      </c>
      <c r="T165" s="48"/>
    </row>
    <row r="166" spans="1:23" x14ac:dyDescent="0.25">
      <c r="A166" s="2">
        <v>46112</v>
      </c>
      <c r="B166" t="s">
        <v>1191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1193</v>
      </c>
      <c r="T166" s="48">
        <v>412518.67479999998</v>
      </c>
      <c r="U166">
        <v>999</v>
      </c>
      <c r="V166">
        <v>999</v>
      </c>
      <c r="W166">
        <v>20219589949</v>
      </c>
    </row>
    <row r="167" spans="1:23" x14ac:dyDescent="0.25">
      <c r="A167" s="2">
        <v>46112</v>
      </c>
      <c r="B167" t="s">
        <v>1191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1193</v>
      </c>
      <c r="T167" s="48">
        <v>409297.34389999998</v>
      </c>
      <c r="U167">
        <v>999</v>
      </c>
      <c r="V167">
        <v>999</v>
      </c>
      <c r="W167">
        <v>27214337369</v>
      </c>
    </row>
    <row r="168" spans="1:23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Q168" t="s">
        <v>656</v>
      </c>
      <c r="R168" t="s">
        <v>679</v>
      </c>
      <c r="T168" s="48"/>
    </row>
    <row r="169" spans="1:23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R169" t="s">
        <v>627</v>
      </c>
      <c r="T169" s="48"/>
    </row>
    <row r="170" spans="1:23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Q170" t="s">
        <v>166</v>
      </c>
      <c r="R170" t="s">
        <v>727</v>
      </c>
      <c r="T170" s="48"/>
    </row>
    <row r="171" spans="1:23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Q171" t="s">
        <v>166</v>
      </c>
      <c r="R171" t="s">
        <v>638</v>
      </c>
      <c r="T171" s="48"/>
    </row>
    <row r="172" spans="1:23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Q172" t="s">
        <v>166</v>
      </c>
      <c r="R172" t="s">
        <v>726</v>
      </c>
      <c r="T172" s="48"/>
    </row>
    <row r="173" spans="1:23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Q173" t="s">
        <v>166</v>
      </c>
      <c r="R173" t="s">
        <v>736</v>
      </c>
      <c r="T173" s="48"/>
    </row>
    <row r="174" spans="1:23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Q174" t="s">
        <v>168</v>
      </c>
      <c r="R174" t="s">
        <v>679</v>
      </c>
      <c r="T174" s="48"/>
    </row>
    <row r="175" spans="1:23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R175" t="s">
        <v>149</v>
      </c>
      <c r="T175" s="48"/>
    </row>
    <row r="176" spans="1:23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Q176" t="s">
        <v>656</v>
      </c>
      <c r="R176" t="s">
        <v>731</v>
      </c>
      <c r="T176" s="48"/>
    </row>
    <row r="177" spans="1:20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Q177" t="s">
        <v>656</v>
      </c>
      <c r="R177" t="s">
        <v>731</v>
      </c>
      <c r="T177" s="48"/>
    </row>
    <row r="178" spans="1:20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R178" t="s">
        <v>627</v>
      </c>
      <c r="T178" s="48"/>
    </row>
    <row r="179" spans="1:20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Q179" t="s">
        <v>164</v>
      </c>
      <c r="R179" t="s">
        <v>679</v>
      </c>
      <c r="T179" s="48"/>
    </row>
    <row r="180" spans="1:20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Q180" t="s">
        <v>166</v>
      </c>
      <c r="R180" t="s">
        <v>727</v>
      </c>
      <c r="T180" s="48"/>
    </row>
    <row r="181" spans="1:20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Q181" t="s">
        <v>168</v>
      </c>
      <c r="R181" t="s">
        <v>734</v>
      </c>
      <c r="T181" s="48"/>
    </row>
    <row r="182" spans="1:20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>
        <v>1</v>
      </c>
      <c r="Q182" t="s">
        <v>479</v>
      </c>
      <c r="R182" t="s">
        <v>666</v>
      </c>
      <c r="T182" s="48"/>
    </row>
    <row r="183" spans="1:20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R183" t="s">
        <v>740</v>
      </c>
      <c r="T183" s="48"/>
    </row>
    <row r="184" spans="1:20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R184" t="s">
        <v>644</v>
      </c>
      <c r="T184" s="48"/>
    </row>
    <row r="185" spans="1:20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>
        <v>1</v>
      </c>
      <c r="Q185" t="s">
        <v>72</v>
      </c>
      <c r="R185" t="s">
        <v>666</v>
      </c>
      <c r="T185" s="48"/>
    </row>
    <row r="186" spans="1:20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Q186" t="s">
        <v>164</v>
      </c>
      <c r="R186" t="s">
        <v>726</v>
      </c>
      <c r="T186" s="48"/>
    </row>
    <row r="187" spans="1:20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Q187" t="s">
        <v>168</v>
      </c>
      <c r="R187" t="s">
        <v>22</v>
      </c>
      <c r="T187" s="48"/>
    </row>
    <row r="188" spans="1:20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R188" t="s">
        <v>738</v>
      </c>
      <c r="T188" s="48"/>
    </row>
    <row r="189" spans="1:20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T189" s="48"/>
    </row>
    <row r="190" spans="1:20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T190" s="48"/>
    </row>
    <row r="191" spans="1:20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Q191" t="s">
        <v>166</v>
      </c>
      <c r="T191" s="48"/>
    </row>
    <row r="192" spans="1:20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R192" t="s">
        <v>148</v>
      </c>
      <c r="T192" s="48"/>
    </row>
    <row r="193" spans="1:20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T193" s="48"/>
    </row>
    <row r="194" spans="1:20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Q194" t="s">
        <v>168</v>
      </c>
      <c r="R194" t="s">
        <v>679</v>
      </c>
      <c r="T194" s="48"/>
    </row>
    <row r="195" spans="1:20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R195" t="s">
        <v>738</v>
      </c>
      <c r="T195" s="48"/>
    </row>
    <row r="196" spans="1:20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T196" s="48"/>
    </row>
    <row r="197" spans="1:20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Q197" t="s">
        <v>166</v>
      </c>
      <c r="R197" t="s">
        <v>679</v>
      </c>
      <c r="T197" s="48"/>
    </row>
    <row r="198" spans="1:20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Q198" t="s">
        <v>656</v>
      </c>
      <c r="R198" t="s">
        <v>731</v>
      </c>
      <c r="T198" s="48"/>
    </row>
    <row r="199" spans="1:20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T199" s="48"/>
    </row>
    <row r="200" spans="1:20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Q200" t="s">
        <v>168</v>
      </c>
      <c r="R200" t="s">
        <v>22</v>
      </c>
      <c r="T200" s="48"/>
    </row>
    <row r="201" spans="1:20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Q201" t="s">
        <v>656</v>
      </c>
      <c r="R201" t="s">
        <v>740</v>
      </c>
      <c r="T201" s="48"/>
    </row>
    <row r="202" spans="1:20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Q202" t="s">
        <v>168</v>
      </c>
      <c r="R202" t="s">
        <v>679</v>
      </c>
      <c r="T202" s="48"/>
    </row>
    <row r="203" spans="1:20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Q203" t="s">
        <v>164</v>
      </c>
      <c r="R203" t="s">
        <v>739</v>
      </c>
      <c r="T203" s="48"/>
    </row>
    <row r="204" spans="1:20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Q204" t="s">
        <v>166</v>
      </c>
      <c r="R204" t="s">
        <v>727</v>
      </c>
      <c r="T204" s="48"/>
    </row>
    <row r="205" spans="1:20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Q205" t="s">
        <v>166</v>
      </c>
      <c r="R205" t="s">
        <v>726</v>
      </c>
      <c r="T205" s="48"/>
    </row>
    <row r="206" spans="1:20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Q206" t="s">
        <v>164</v>
      </c>
      <c r="R206" t="s">
        <v>726</v>
      </c>
      <c r="T206" s="48"/>
    </row>
    <row r="207" spans="1:20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Q207" t="s">
        <v>656</v>
      </c>
      <c r="R207" t="s">
        <v>679</v>
      </c>
      <c r="T207" s="48"/>
    </row>
    <row r="208" spans="1:20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Q208" t="s">
        <v>168</v>
      </c>
      <c r="R208" t="s">
        <v>679</v>
      </c>
      <c r="T208" s="48"/>
    </row>
    <row r="209" spans="1:23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>
        <v>1</v>
      </c>
      <c r="Q209" t="s">
        <v>72</v>
      </c>
      <c r="R209" t="s">
        <v>674</v>
      </c>
      <c r="T209" s="48"/>
    </row>
    <row r="210" spans="1:23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R210" t="s">
        <v>146</v>
      </c>
      <c r="T210" s="48"/>
    </row>
    <row r="211" spans="1:23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T211" s="48"/>
    </row>
    <row r="212" spans="1:23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Q212" t="s">
        <v>166</v>
      </c>
      <c r="R212" t="s">
        <v>679</v>
      </c>
      <c r="T212" s="48"/>
    </row>
    <row r="213" spans="1:23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Q213" t="s">
        <v>656</v>
      </c>
      <c r="R213" t="s">
        <v>731</v>
      </c>
      <c r="T213" s="48"/>
    </row>
    <row r="214" spans="1:23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R214" t="s">
        <v>13</v>
      </c>
      <c r="T214" s="48"/>
    </row>
    <row r="215" spans="1:23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Q215" t="s">
        <v>166</v>
      </c>
      <c r="R215" t="s">
        <v>679</v>
      </c>
      <c r="T215" s="48"/>
    </row>
    <row r="216" spans="1:23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R216" t="s">
        <v>477</v>
      </c>
      <c r="T216" s="48"/>
    </row>
    <row r="217" spans="1:23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R217" t="s">
        <v>477</v>
      </c>
      <c r="T217" s="48"/>
    </row>
    <row r="218" spans="1:23" x14ac:dyDescent="0.25">
      <c r="A218" s="2">
        <v>46112</v>
      </c>
      <c r="B218" t="s">
        <v>1191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1193</v>
      </c>
      <c r="T218" s="48">
        <v>6630.4348</v>
      </c>
      <c r="U218">
        <v>1005</v>
      </c>
      <c r="V218">
        <v>1005</v>
      </c>
      <c r="W218">
        <v>20437193941</v>
      </c>
    </row>
    <row r="219" spans="1:23" x14ac:dyDescent="0.25">
      <c r="A219" s="2">
        <v>46112</v>
      </c>
      <c r="B219" t="s">
        <v>1191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1193</v>
      </c>
      <c r="T219" s="48">
        <v>6630.4348</v>
      </c>
      <c r="U219">
        <v>999</v>
      </c>
      <c r="V219">
        <v>999</v>
      </c>
      <c r="W219">
        <v>20123698372</v>
      </c>
    </row>
    <row r="220" spans="1:23" x14ac:dyDescent="0.25">
      <c r="A220" s="2">
        <v>46112</v>
      </c>
      <c r="B220" t="s">
        <v>1191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1193</v>
      </c>
      <c r="T220" s="48">
        <v>6630.4348</v>
      </c>
      <c r="U220">
        <v>999</v>
      </c>
      <c r="V220">
        <v>999</v>
      </c>
      <c r="W220">
        <v>20341463840</v>
      </c>
    </row>
    <row r="221" spans="1:23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Q221" t="s">
        <v>164</v>
      </c>
      <c r="R221" t="s">
        <v>679</v>
      </c>
      <c r="T221" s="48"/>
    </row>
    <row r="222" spans="1:23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>
        <v>1</v>
      </c>
      <c r="R222" t="s">
        <v>13</v>
      </c>
      <c r="T222" s="48"/>
    </row>
    <row r="223" spans="1:23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>
        <v>1</v>
      </c>
      <c r="Q223" t="s">
        <v>72</v>
      </c>
      <c r="R223" t="s">
        <v>671</v>
      </c>
      <c r="T223" s="48"/>
    </row>
    <row r="224" spans="1:23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>
        <v>1</v>
      </c>
      <c r="Q224" t="s">
        <v>72</v>
      </c>
      <c r="R224" t="s">
        <v>665</v>
      </c>
      <c r="T224" s="48"/>
    </row>
    <row r="225" spans="1:23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>
        <v>1429</v>
      </c>
      <c r="Q225" t="s">
        <v>80</v>
      </c>
      <c r="R225" t="s">
        <v>472</v>
      </c>
      <c r="T225" s="48"/>
    </row>
    <row r="226" spans="1:23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>
        <v>1429</v>
      </c>
      <c r="Q226" t="s">
        <v>80</v>
      </c>
      <c r="R226" t="s">
        <v>475</v>
      </c>
      <c r="T226" s="48"/>
    </row>
    <row r="227" spans="1:23" x14ac:dyDescent="0.25">
      <c r="A227" s="2">
        <v>46111</v>
      </c>
      <c r="B227" t="s">
        <v>535</v>
      </c>
      <c r="C227" t="s">
        <v>775</v>
      </c>
      <c r="D227" s="4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N227" t="s">
        <v>34</v>
      </c>
      <c r="O227" t="s">
        <v>492</v>
      </c>
      <c r="P227">
        <v>1429</v>
      </c>
      <c r="Q227" t="s">
        <v>80</v>
      </c>
      <c r="R227" t="s">
        <v>280</v>
      </c>
      <c r="T227" s="48"/>
    </row>
    <row r="228" spans="1:23" x14ac:dyDescent="0.25">
      <c r="A228" s="2">
        <v>46111</v>
      </c>
      <c r="B228" t="s">
        <v>535</v>
      </c>
      <c r="C228" t="s">
        <v>777</v>
      </c>
      <c r="D228" s="4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N228" t="s">
        <v>34</v>
      </c>
      <c r="O228" t="s">
        <v>492</v>
      </c>
      <c r="P228">
        <v>1429</v>
      </c>
      <c r="Q228" t="s">
        <v>80</v>
      </c>
      <c r="R228" t="s">
        <v>134</v>
      </c>
      <c r="T228" s="48"/>
    </row>
    <row r="229" spans="1:23" x14ac:dyDescent="0.25">
      <c r="A229" s="2">
        <v>46111</v>
      </c>
      <c r="B229" t="s">
        <v>530</v>
      </c>
      <c r="C229" t="s">
        <v>778</v>
      </c>
      <c r="D229" s="4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N229" t="s">
        <v>34</v>
      </c>
      <c r="O229" t="s">
        <v>492</v>
      </c>
      <c r="P229">
        <v>1429</v>
      </c>
      <c r="Q229" t="s">
        <v>80</v>
      </c>
      <c r="R229" t="s">
        <v>139</v>
      </c>
      <c r="T229" s="48"/>
    </row>
    <row r="230" spans="1:23" x14ac:dyDescent="0.25">
      <c r="A230" s="2">
        <v>46111</v>
      </c>
      <c r="B230" t="s">
        <v>535</v>
      </c>
      <c r="C230" t="s">
        <v>779</v>
      </c>
      <c r="D230" s="4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N230" t="s">
        <v>34</v>
      </c>
      <c r="O230" t="s">
        <v>492</v>
      </c>
      <c r="P230">
        <v>1429</v>
      </c>
      <c r="Q230" t="s">
        <v>80</v>
      </c>
      <c r="R230" t="s">
        <v>139</v>
      </c>
      <c r="T230" s="48"/>
    </row>
    <row r="231" spans="1:23" x14ac:dyDescent="0.25">
      <c r="A231" s="2">
        <v>46111</v>
      </c>
      <c r="B231" t="s">
        <v>535</v>
      </c>
      <c r="C231" t="s">
        <v>781</v>
      </c>
      <c r="D231" s="4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N231" t="s">
        <v>34</v>
      </c>
      <c r="O231" t="s">
        <v>492</v>
      </c>
      <c r="P231">
        <v>1429</v>
      </c>
      <c r="Q231" t="s">
        <v>80</v>
      </c>
      <c r="R231" t="s">
        <v>140</v>
      </c>
      <c r="T231" s="48"/>
    </row>
    <row r="232" spans="1:23" x14ac:dyDescent="0.25">
      <c r="A232" s="2">
        <v>46111</v>
      </c>
      <c r="B232" t="s">
        <v>530</v>
      </c>
      <c r="C232" t="s">
        <v>784</v>
      </c>
      <c r="D232" s="4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N232" t="s">
        <v>34</v>
      </c>
      <c r="O232" t="s">
        <v>492</v>
      </c>
      <c r="P232">
        <v>1429</v>
      </c>
      <c r="Q232" t="s">
        <v>80</v>
      </c>
      <c r="R232" t="s">
        <v>141</v>
      </c>
      <c r="T232" s="48"/>
    </row>
    <row r="233" spans="1:23" x14ac:dyDescent="0.25">
      <c r="A233" s="2">
        <v>46111</v>
      </c>
      <c r="B233" t="s">
        <v>535</v>
      </c>
      <c r="C233" t="s">
        <v>785</v>
      </c>
      <c r="D233" s="4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N233" t="s">
        <v>34</v>
      </c>
      <c r="O233" t="s">
        <v>492</v>
      </c>
      <c r="P233">
        <v>1429</v>
      </c>
      <c r="Q233" t="s">
        <v>80</v>
      </c>
      <c r="R233" t="s">
        <v>141</v>
      </c>
      <c r="T233" s="48"/>
    </row>
    <row r="234" spans="1:23" x14ac:dyDescent="0.25">
      <c r="A234" s="2">
        <v>46111</v>
      </c>
      <c r="B234" t="s">
        <v>535</v>
      </c>
      <c r="C234" t="s">
        <v>787</v>
      </c>
      <c r="D234" s="4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N234" t="s">
        <v>34</v>
      </c>
      <c r="O234" t="s">
        <v>492</v>
      </c>
      <c r="P234">
        <v>1429</v>
      </c>
      <c r="Q234" t="s">
        <v>80</v>
      </c>
      <c r="R234" t="s">
        <v>142</v>
      </c>
      <c r="T234" s="48"/>
    </row>
    <row r="235" spans="1:23" x14ac:dyDescent="0.25">
      <c r="A235" s="2">
        <v>46111</v>
      </c>
      <c r="B235" t="s">
        <v>535</v>
      </c>
      <c r="C235" t="s">
        <v>788</v>
      </c>
      <c r="D235" s="4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N235" t="s">
        <v>43</v>
      </c>
      <c r="O235" t="s">
        <v>492</v>
      </c>
      <c r="P235">
        <v>1429</v>
      </c>
      <c r="Q235" t="s">
        <v>72</v>
      </c>
      <c r="R235" t="s">
        <v>725</v>
      </c>
      <c r="T235" s="48"/>
    </row>
    <row r="236" spans="1:23" x14ac:dyDescent="0.25">
      <c r="A236" s="2">
        <v>46111</v>
      </c>
      <c r="B236" t="s">
        <v>535</v>
      </c>
      <c r="C236" t="s">
        <v>789</v>
      </c>
      <c r="D236" s="4">
        <v>0</v>
      </c>
      <c r="E236" t="s">
        <v>802</v>
      </c>
      <c r="F236">
        <v>0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N236" t="s">
        <v>43</v>
      </c>
      <c r="O236" t="s">
        <v>492</v>
      </c>
      <c r="P236">
        <v>1429</v>
      </c>
      <c r="Q236" t="s">
        <v>72</v>
      </c>
      <c r="R236" t="s">
        <v>802</v>
      </c>
      <c r="T236" s="48"/>
    </row>
    <row r="237" spans="1:23" x14ac:dyDescent="0.25">
      <c r="A237" s="2">
        <v>46111</v>
      </c>
      <c r="B237" t="s">
        <v>535</v>
      </c>
      <c r="C237" t="s">
        <v>791</v>
      </c>
      <c r="D237" s="4">
        <v>0</v>
      </c>
      <c r="E237" t="s">
        <v>870</v>
      </c>
      <c r="F237">
        <v>20.48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N237" t="s">
        <v>43</v>
      </c>
      <c r="O237" t="s">
        <v>492</v>
      </c>
      <c r="P237">
        <v>1429</v>
      </c>
      <c r="Q237" t="s">
        <v>72</v>
      </c>
      <c r="R237" t="s">
        <v>870</v>
      </c>
      <c r="T237" s="48"/>
    </row>
    <row r="238" spans="1:23" x14ac:dyDescent="0.25">
      <c r="A238" s="2">
        <v>46111</v>
      </c>
      <c r="B238" t="s">
        <v>591</v>
      </c>
      <c r="C238" t="s">
        <v>862</v>
      </c>
      <c r="D238" s="4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N238" t="s">
        <v>34</v>
      </c>
      <c r="O238" t="s">
        <v>492</v>
      </c>
      <c r="P238">
        <v>1</v>
      </c>
      <c r="Q238" t="s">
        <v>80</v>
      </c>
      <c r="R238" t="s">
        <v>591</v>
      </c>
      <c r="T238" s="48"/>
    </row>
    <row r="239" spans="1:23" x14ac:dyDescent="0.25">
      <c r="A239" s="2">
        <v>46112</v>
      </c>
      <c r="B239" t="s">
        <v>1191</v>
      </c>
      <c r="C239" t="s">
        <v>481</v>
      </c>
      <c r="D239" s="4">
        <v>0</v>
      </c>
      <c r="E239" t="s">
        <v>63</v>
      </c>
      <c r="F239">
        <v>1</v>
      </c>
      <c r="G239">
        <v>0</v>
      </c>
      <c r="H239" t="s">
        <v>1192</v>
      </c>
      <c r="I239" t="s">
        <v>9</v>
      </c>
      <c r="J239" t="s">
        <v>137</v>
      </c>
      <c r="K239" t="s">
        <v>512</v>
      </c>
      <c r="L239" t="s">
        <v>138</v>
      </c>
      <c r="N239" t="s">
        <v>46</v>
      </c>
      <c r="O239" t="s">
        <v>1193</v>
      </c>
      <c r="T239" s="48">
        <v>0</v>
      </c>
      <c r="U239">
        <v>999</v>
      </c>
      <c r="V239">
        <v>999</v>
      </c>
      <c r="W239">
        <v>20259420696</v>
      </c>
    </row>
    <row r="240" spans="1:23" x14ac:dyDescent="0.25">
      <c r="A240" s="2">
        <v>46112</v>
      </c>
      <c r="B240" t="s">
        <v>1191</v>
      </c>
      <c r="C240" t="s">
        <v>482</v>
      </c>
      <c r="D240" s="4">
        <v>0</v>
      </c>
      <c r="E240" t="s">
        <v>66</v>
      </c>
      <c r="F240">
        <v>1</v>
      </c>
      <c r="G240">
        <v>0</v>
      </c>
      <c r="H240" t="s">
        <v>1192</v>
      </c>
      <c r="I240" t="s">
        <v>9</v>
      </c>
      <c r="J240" t="s">
        <v>137</v>
      </c>
      <c r="K240" t="s">
        <v>512</v>
      </c>
      <c r="L240" t="s">
        <v>138</v>
      </c>
      <c r="N240" t="s">
        <v>83</v>
      </c>
      <c r="O240" t="s">
        <v>1193</v>
      </c>
      <c r="T240" s="48">
        <v>0</v>
      </c>
      <c r="U240">
        <v>999</v>
      </c>
      <c r="V240">
        <v>999</v>
      </c>
      <c r="W240">
        <v>27273207126</v>
      </c>
    </row>
    <row r="241" spans="1:23" x14ac:dyDescent="0.25">
      <c r="A241" s="2">
        <v>46112</v>
      </c>
      <c r="B241" t="s">
        <v>1191</v>
      </c>
      <c r="C241" t="s">
        <v>483</v>
      </c>
      <c r="D241" s="4">
        <v>0</v>
      </c>
      <c r="E241" t="s">
        <v>164</v>
      </c>
      <c r="F241">
        <v>1</v>
      </c>
      <c r="G241">
        <v>0</v>
      </c>
      <c r="H241" t="s">
        <v>1192</v>
      </c>
      <c r="I241" t="s">
        <v>9</v>
      </c>
      <c r="J241" t="s">
        <v>137</v>
      </c>
      <c r="K241" t="s">
        <v>512</v>
      </c>
      <c r="L241" t="s">
        <v>138</v>
      </c>
      <c r="N241" t="s">
        <v>32</v>
      </c>
      <c r="O241" t="s">
        <v>1193</v>
      </c>
      <c r="T241" s="48">
        <v>0</v>
      </c>
      <c r="U241">
        <v>999</v>
      </c>
      <c r="V241">
        <v>999</v>
      </c>
      <c r="W241">
        <v>27307923918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1"/>
  <sheetViews>
    <sheetView topLeftCell="D214" zoomScaleNormal="100" workbookViewId="0">
      <selection activeCell="N1" sqref="N1:P241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4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customWidth="1"/>
    <col min="16" max="16" width="18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34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/>
      <c r="N5" t="s">
        <v>45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REACTORES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/>
      <c r="N7" t="s">
        <v>43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BACHAS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/>
      <c r="N8" t="s">
        <v>83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DISPOSICIÓN FINAL RESIDUOS LIQUIDOS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/>
      <c r="N9" t="s">
        <v>83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DISPOSICIÓN FINAL RESIDUOS LIQUIDOS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/>
      <c r="N10" t="s">
        <v>34</v>
      </c>
      <c r="O10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EXPORTACION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/>
      <c r="N11" t="s">
        <v>45</v>
      </c>
      <c r="O11" t="s">
        <v>492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REACTORES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/>
      <c r="N12" t="s">
        <v>34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/>
      <c r="N13" t="s">
        <v>83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DISPOSICIÓN FINAL RESIDUOS LIQUIDOS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/>
      <c r="N14" t="s">
        <v>83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DISPOSICIÓN FINAL RESIDUOS LIQUIDOS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/>
      <c r="N15" t="s">
        <v>39</v>
      </c>
      <c r="O15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NFU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/>
      <c r="N16" t="s">
        <v>45</v>
      </c>
      <c r="O16" t="s">
        <v>492</v>
      </c>
      <c r="P16" s="1">
        <f>_xlfn.XLOOKUP(bbdd3[[#This Row],[CCO - SECTOR]],'cco '!$A:$A,'cco '!F:F,"CCO NO DEFINIDO")</f>
        <v>1</v>
      </c>
      <c r="Q16" s="1" t="str">
        <f>_xlfn.XLOOKUP(bbdd3[[#This Row],[CCO - SECTOR]],'cco '!$A:$A,'cco '!I:I,"CCO NO DEFINIDO")</f>
        <v>REACTORES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/>
      <c r="N17" t="s">
        <v>38</v>
      </c>
      <c r="O17" t="s">
        <v>492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/>
      <c r="N18" t="s">
        <v>34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EXPORTACION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/>
      <c r="N19" t="s">
        <v>34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EXPORTACION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/>
      <c r="N20" t="s">
        <v>83</v>
      </c>
      <c r="O20" t="s">
        <v>492</v>
      </c>
      <c r="P20" s="1">
        <f>_xlfn.XLOOKUP(bbdd3[[#This Row],[CCO - SECTOR]],'cco '!$A:$A,'cco '!F:F,"CCO NO DEFINIDO")</f>
        <v>1</v>
      </c>
      <c r="Q20" s="1" t="str">
        <f>_xlfn.XLOOKUP(bbdd3[[#This Row],[CCO - SECTOR]],'cco '!$A:$A,'cco '!I:I,"CCO NO DEFINIDO")</f>
        <v>DISPOSICIÓN FINAL RESIDUOS LIQUIDOS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/>
      <c r="N21" t="s">
        <v>45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REACTORES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/>
      <c r="N22" t="s">
        <v>35</v>
      </c>
      <c r="O22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/>
      <c r="N23" t="s">
        <v>43</v>
      </c>
      <c r="O23" t="s">
        <v>492</v>
      </c>
      <c r="P23" s="1">
        <f>_xlfn.XLOOKUP(bbdd3[[#This Row],[CCO - SECTOR]],'cco '!$A:$A,'cco '!F:F,"CCO NO DEFINIDO")</f>
        <v>1</v>
      </c>
      <c r="Q23" s="1" t="str">
        <f>_xlfn.XLOOKUP(bbdd3[[#This Row],[CCO - SECTOR]],'cco '!$A:$A,'cco '!I:I,"CCO NO DEFINIDO")</f>
        <v>BACHAS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46112</v>
      </c>
      <c r="B24" t="s">
        <v>1191</v>
      </c>
      <c r="C24" t="s">
        <v>1112</v>
      </c>
      <c r="D24" s="4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/>
      <c r="N24" t="s">
        <v>321</v>
      </c>
      <c r="O24" t="s">
        <v>1193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/>
      <c r="N25" t="s">
        <v>83</v>
      </c>
      <c r="O25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DISPOSICIÓN FINAL RESIDUOS LIQUIDOS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/>
      <c r="N26" t="s">
        <v>45</v>
      </c>
      <c r="O26" t="s">
        <v>492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REACTORES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46112</v>
      </c>
      <c r="B27" t="s">
        <v>1191</v>
      </c>
      <c r="C27" t="s">
        <v>1094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M27"/>
      <c r="N27" t="s">
        <v>389</v>
      </c>
      <c r="O27" t="s">
        <v>1193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/>
      <c r="N28" t="s">
        <v>35</v>
      </c>
      <c r="O28" t="s">
        <v>493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46112</v>
      </c>
      <c r="B29" t="s">
        <v>1191</v>
      </c>
      <c r="C29" t="s">
        <v>1102</v>
      </c>
      <c r="D29" s="4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32</v>
      </c>
      <c r="O29" t="s">
        <v>1193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/>
      <c r="N30" t="s">
        <v>43</v>
      </c>
      <c r="O30" t="s">
        <v>492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BACHAS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46112</v>
      </c>
      <c r="B31" t="s">
        <v>1191</v>
      </c>
      <c r="C31" t="s">
        <v>1114</v>
      </c>
      <c r="D31" s="4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M31"/>
      <c r="N31" t="s">
        <v>321</v>
      </c>
      <c r="O31" t="s">
        <v>1193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/>
      <c r="N32" t="s">
        <v>43</v>
      </c>
      <c r="O32" t="s">
        <v>492</v>
      </c>
      <c r="P32" s="1">
        <f>_xlfn.XLOOKUP(bbdd3[[#This Row],[CCO - SECTOR]],'cco '!$A:$A,'cco '!F:F,"CCO NO DEFINIDO")</f>
        <v>1</v>
      </c>
      <c r="Q32" s="1" t="str">
        <f>_xlfn.XLOOKUP(bbdd3[[#This Row],[CCO - SECTOR]],'cco '!$A:$A,'cco '!I:I,"CCO NO DEFINIDO")</f>
        <v>BACHAS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/>
      <c r="N33" t="s">
        <v>40</v>
      </c>
      <c r="O33" t="s">
        <v>492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PILETAS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46112</v>
      </c>
      <c r="B34" t="s">
        <v>1191</v>
      </c>
      <c r="C34" t="s">
        <v>1104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M34"/>
      <c r="N34" t="s">
        <v>32</v>
      </c>
      <c r="O34" t="s">
        <v>1193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/>
      <c r="N35" t="s">
        <v>39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/>
      <c r="N36" t="s">
        <v>35</v>
      </c>
      <c r="O36" t="s">
        <v>492</v>
      </c>
      <c r="P36" s="1">
        <f>_xlfn.XLOOKUP(bbdd3[[#This Row],[CCO - SECTOR]],'cco '!$A:$A,'cco '!F:F,"CCO NO DEFINIDO")</f>
        <v>10</v>
      </c>
      <c r="Q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/>
      <c r="N37" t="s">
        <v>35</v>
      </c>
      <c r="O37" t="s">
        <v>492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/>
      <c r="N38" t="s">
        <v>35</v>
      </c>
      <c r="O38" t="s">
        <v>492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46112</v>
      </c>
      <c r="B39" t="s">
        <v>1191</v>
      </c>
      <c r="C39" t="s">
        <v>1175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M39"/>
      <c r="N39" t="s">
        <v>389</v>
      </c>
      <c r="O39" t="s">
        <v>1193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/>
      <c r="N40" t="s">
        <v>39</v>
      </c>
      <c r="O40" t="s">
        <v>492</v>
      </c>
      <c r="P40" s="1">
        <f>_xlfn.XLOOKUP(bbdd3[[#This Row],[CCO - SECTOR]],'cco '!$A:$A,'cco '!F:F,"CCO NO DEFINIDO")</f>
        <v>1</v>
      </c>
      <c r="Q40" s="1" t="str">
        <f>_xlfn.XLOOKUP(bbdd3[[#This Row],[CCO - SECTOR]],'cco '!$A:$A,'cco '!I:I,"CCO NO DEFINIDO")</f>
        <v>NFU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46112</v>
      </c>
      <c r="B41" t="s">
        <v>1191</v>
      </c>
      <c r="C41" t="s">
        <v>1155</v>
      </c>
      <c r="D41" s="4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M41"/>
      <c r="N41" t="s">
        <v>347</v>
      </c>
      <c r="O41" t="s">
        <v>1193</v>
      </c>
      <c r="P41" s="1">
        <f>_xlfn.XLOOKUP(bbdd3[[#This Row],[CCO - SECTOR]],'cco '!$A:$A,'cco '!F:F,"CCO NO DEFINIDO")</f>
        <v>2</v>
      </c>
      <c r="Q41" s="1" t="str">
        <f>_xlfn.XLOOKUP(bbdd3[[#This Row],[CCO - SECTOR]],'cco '!$A:$A,'cco '!I:I,"CCO NO DEFINIDO")</f>
        <v>DISPOSICION FINAL DE R. SOLIDOS, NFU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46112</v>
      </c>
      <c r="B42" t="s">
        <v>1191</v>
      </c>
      <c r="C42" t="s">
        <v>1113</v>
      </c>
      <c r="D42" s="4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/>
      <c r="N42" t="s">
        <v>321</v>
      </c>
      <c r="O42" t="s">
        <v>1193</v>
      </c>
      <c r="P42" s="1">
        <f>_xlfn.XLOOKUP(bbdd3[[#This Row],[CCO - SECTOR]],'cco '!$A:$A,'cco '!F:F,"CCO NO DEFINIDO")</f>
        <v>10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/>
      <c r="N43" t="s">
        <v>35</v>
      </c>
      <c r="O43" t="s">
        <v>492</v>
      </c>
      <c r="P43" s="1">
        <f>_xlfn.XLOOKUP(bbdd3[[#This Row],[CCO - SECTOR]],'cco '!$A:$A,'cco '!F:F,"CCO NO DEFINIDO")</f>
        <v>10</v>
      </c>
      <c r="Q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/>
      <c r="N44" t="s">
        <v>35</v>
      </c>
      <c r="O44" t="s">
        <v>492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46112</v>
      </c>
      <c r="B45" t="s">
        <v>1191</v>
      </c>
      <c r="C45" t="s">
        <v>1171</v>
      </c>
      <c r="D45" s="4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M45"/>
      <c r="N45" t="s">
        <v>353</v>
      </c>
      <c r="O45" t="s">
        <v>1193</v>
      </c>
      <c r="P45" s="1">
        <f>_xlfn.XLOOKUP(bbdd3[[#This Row],[CCO - SECTOR]],'cco '!$A:$A,'cco '!F:F,"CCO NO DEFINIDO")</f>
        <v>7</v>
      </c>
      <c r="Q4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25">
      <c r="A46" s="2">
        <v>46112</v>
      </c>
      <c r="B46" t="s">
        <v>1191</v>
      </c>
      <c r="C46" t="s">
        <v>436</v>
      </c>
      <c r="D46" s="4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/>
      <c r="N46" t="s">
        <v>373</v>
      </c>
      <c r="O46" t="s">
        <v>1193</v>
      </c>
      <c r="P46" s="1">
        <f>_xlfn.XLOOKUP(bbdd3[[#This Row],[CCO - SECTOR]],'cco '!$A:$A,'cco '!F:F,"CCO NO DEFINIDO")</f>
        <v>2</v>
      </c>
      <c r="Q46" s="1" t="str">
        <f>_xlfn.XLOOKUP(bbdd3[[#This Row],[CCO - SECTOR]],'cco '!$A:$A,'cco '!I:I,"CCO NO DEFINIDO")</f>
        <v>DISPOSICION FINAL DE R. LIQUIDOS, EXPORTACION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46112</v>
      </c>
      <c r="B47" t="s">
        <v>1191</v>
      </c>
      <c r="C47" t="s">
        <v>1177</v>
      </c>
      <c r="D47" s="4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45</v>
      </c>
      <c r="O47" t="s">
        <v>1193</v>
      </c>
      <c r="P47" s="1">
        <f>_xlfn.XLOOKUP(bbdd3[[#This Row],[CCO - SECTOR]],'cco '!$A:$A,'cco '!F:F,"CCO NO DEFINIDO")</f>
        <v>1</v>
      </c>
      <c r="Q47" s="1" t="str">
        <f>_xlfn.XLOOKUP(bbdd3[[#This Row],[CCO - SECTOR]],'cco '!$A:$A,'cco '!I:I,"CCO NO DEFINIDO")</f>
        <v>REACTORES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/>
      <c r="N48" t="s">
        <v>45</v>
      </c>
      <c r="O48" t="s">
        <v>492</v>
      </c>
      <c r="P48" s="1">
        <f>_xlfn.XLOOKUP(bbdd3[[#This Row],[CCO - SECTOR]],'cco '!$A:$A,'cco '!F:F,"CCO NO DEFINIDO")</f>
        <v>1</v>
      </c>
      <c r="Q48" s="1" t="str">
        <f>_xlfn.XLOOKUP(bbdd3[[#This Row],[CCO - SECTOR]],'cco '!$A:$A,'cco '!I:I,"CCO NO DEFINIDO")</f>
        <v>REACTORES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/>
      <c r="N49" t="s">
        <v>35</v>
      </c>
      <c r="O49" t="s">
        <v>492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/>
      <c r="N50" t="s">
        <v>34</v>
      </c>
      <c r="O50" t="s">
        <v>492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EXPORTACION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/>
      <c r="N51" t="s">
        <v>35</v>
      </c>
      <c r="O51" t="s">
        <v>492</v>
      </c>
      <c r="P51" s="1">
        <f>_xlfn.XLOOKUP(bbdd3[[#This Row],[CCO - SECTOR]],'cco '!$A:$A,'cco '!F:F,"CCO NO DEFINIDO")</f>
        <v>10</v>
      </c>
      <c r="Q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46112</v>
      </c>
      <c r="B52" t="s">
        <v>1191</v>
      </c>
      <c r="C52" t="s">
        <v>1176</v>
      </c>
      <c r="D52" s="4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M52"/>
      <c r="N52" t="s">
        <v>45</v>
      </c>
      <c r="O52" t="s">
        <v>1193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REACTORES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/>
      <c r="N53" t="s">
        <v>35</v>
      </c>
      <c r="O53" t="s">
        <v>492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/>
      <c r="N54" t="s">
        <v>35</v>
      </c>
      <c r="O54" t="s">
        <v>492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/>
      <c r="N55" t="s">
        <v>34</v>
      </c>
      <c r="O55" t="s">
        <v>493</v>
      </c>
      <c r="P55" s="1">
        <f>_xlfn.XLOOKUP(bbdd3[[#This Row],[CCO - SECTOR]],'cco '!$A:$A,'cco '!F:F,"CCO NO DEFINIDO")</f>
        <v>1</v>
      </c>
      <c r="Q55" s="1" t="str">
        <f>_xlfn.XLOOKUP(bbdd3[[#This Row],[CCO - SECTOR]],'cco '!$A:$A,'cco '!I:I,"CCO NO DEFINIDO")</f>
        <v>EXPORTACION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2">
        <v>46112</v>
      </c>
      <c r="B56" t="s">
        <v>1191</v>
      </c>
      <c r="C56" t="s">
        <v>1097</v>
      </c>
      <c r="D56" s="4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M56"/>
      <c r="N56" t="s">
        <v>32</v>
      </c>
      <c r="O56" t="s">
        <v>1193</v>
      </c>
      <c r="P56" s="1">
        <f>_xlfn.XLOOKUP(bbdd3[[#This Row],[CCO - SECTOR]],'cco '!$A:$A,'cco '!F:F,"CCO NO DEFINIDO")</f>
        <v>10</v>
      </c>
      <c r="Q5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46112</v>
      </c>
      <c r="B57" t="s">
        <v>1191</v>
      </c>
      <c r="C57" t="s">
        <v>1105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M57"/>
      <c r="N57" t="s">
        <v>32</v>
      </c>
      <c r="O57" t="s">
        <v>1193</v>
      </c>
      <c r="P57" s="1">
        <f>_xlfn.XLOOKUP(bbdd3[[#This Row],[CCO - SECTOR]],'cco '!$A:$A,'cco '!F:F,"CCO NO DEFINIDO")</f>
        <v>10</v>
      </c>
      <c r="Q5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46112</v>
      </c>
      <c r="B58" t="s">
        <v>1191</v>
      </c>
      <c r="C58" t="s">
        <v>1109</v>
      </c>
      <c r="D58" s="4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43</v>
      </c>
      <c r="O58" t="s">
        <v>1193</v>
      </c>
      <c r="P58" s="1">
        <f>_xlfn.XLOOKUP(bbdd3[[#This Row],[CCO - SECTOR]],'cco '!$A:$A,'cco '!F:F,"CCO NO DEFINIDO")</f>
        <v>1</v>
      </c>
      <c r="Q58" s="1" t="str">
        <f>_xlfn.XLOOKUP(bbdd3[[#This Row],[CCO - SECTOR]],'cco '!$A:$A,'cco '!I:I,"CCO NO DEFINIDO")</f>
        <v>BACHAS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46112</v>
      </c>
      <c r="B59" t="s">
        <v>1191</v>
      </c>
      <c r="C59" t="s">
        <v>1100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M59"/>
      <c r="N59" t="s">
        <v>32</v>
      </c>
      <c r="O59" t="s">
        <v>1193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46112</v>
      </c>
      <c r="B60" t="s">
        <v>1191</v>
      </c>
      <c r="C60" t="s">
        <v>1095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389</v>
      </c>
      <c r="O60" t="s">
        <v>1193</v>
      </c>
      <c r="P60" s="1">
        <f>_xlfn.XLOOKUP(bbdd3[[#This Row],[CCO - SECTOR]],'cco '!$A:$A,'cco '!F:F,"CCO NO DEFINIDO")</f>
        <v>10</v>
      </c>
      <c r="Q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/>
      <c r="N61" t="s">
        <v>35</v>
      </c>
      <c r="O61" t="s">
        <v>492</v>
      </c>
      <c r="P61" s="1">
        <f>_xlfn.XLOOKUP(bbdd3[[#This Row],[CCO - SECTOR]],'cco '!$A:$A,'cco '!F:F,"CCO NO DEFINIDO")</f>
        <v>10</v>
      </c>
      <c r="Q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25">
      <c r="A62" s="2">
        <v>46112</v>
      </c>
      <c r="B62" t="s">
        <v>1191</v>
      </c>
      <c r="C62" t="s">
        <v>1135</v>
      </c>
      <c r="D62" s="4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M62"/>
      <c r="N62" t="s">
        <v>379</v>
      </c>
      <c r="O62" t="s">
        <v>1193</v>
      </c>
      <c r="P62" s="1">
        <f>_xlfn.XLOOKUP(bbdd3[[#This Row],[CCO - SECTOR]],'cco '!$A:$A,'cco '!F:F,"CCO NO DEFINIDO")</f>
        <v>10</v>
      </c>
      <c r="Q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46112</v>
      </c>
      <c r="B63" t="s">
        <v>1191</v>
      </c>
      <c r="C63" t="s">
        <v>1117</v>
      </c>
      <c r="D63" s="4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/>
      <c r="N63" t="s">
        <v>373</v>
      </c>
      <c r="O63" t="s">
        <v>1193</v>
      </c>
      <c r="P63" s="1">
        <f>_xlfn.XLOOKUP(bbdd3[[#This Row],[CCO - SECTOR]],'cco '!$A:$A,'cco '!F:F,"CCO NO DEFINIDO")</f>
        <v>2</v>
      </c>
      <c r="Q63" s="1" t="str">
        <f>_xlfn.XLOOKUP(bbdd3[[#This Row],[CCO - SECTOR]],'cco '!$A:$A,'cco '!I:I,"CCO NO DEFINIDO")</f>
        <v>DISPOSICION FINAL DE R. LIQUIDOS, EXPORTACION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ht="16.899999999999999" customHeight="1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/>
      <c r="N64" t="s">
        <v>35</v>
      </c>
      <c r="O64" t="s">
        <v>492</v>
      </c>
      <c r="P64" s="1">
        <f>_xlfn.XLOOKUP(bbdd3[[#This Row],[CCO - SECTOR]],'cco '!$A:$A,'cco '!F:F,"CCO NO DEFINIDO")</f>
        <v>10</v>
      </c>
      <c r="Q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46112</v>
      </c>
      <c r="B65" t="s">
        <v>1191</v>
      </c>
      <c r="C65" t="s">
        <v>1136</v>
      </c>
      <c r="D65" s="4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M65"/>
      <c r="N65" t="s">
        <v>379</v>
      </c>
      <c r="O65" t="s">
        <v>1193</v>
      </c>
      <c r="P65" s="1">
        <f>_xlfn.XLOOKUP(bbdd3[[#This Row],[CCO - SECTOR]],'cco '!$A:$A,'cco '!F:F,"CCO NO DEFINIDO")</f>
        <v>10</v>
      </c>
      <c r="Q6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46112</v>
      </c>
      <c r="B66" t="s">
        <v>1191</v>
      </c>
      <c r="C66" t="s">
        <v>1166</v>
      </c>
      <c r="D66" s="4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/>
      <c r="N66" t="s">
        <v>350</v>
      </c>
      <c r="O66" t="s">
        <v>1193</v>
      </c>
      <c r="P66" s="1">
        <f>_xlfn.XLOOKUP(bbdd3[[#This Row],[CCO - SECTOR]],'cco '!$A:$A,'cco '!F:F,"CCO NO DEFINIDO")</f>
        <v>2</v>
      </c>
      <c r="Q66" s="1" t="str">
        <f>_xlfn.XLOOKUP(bbdd3[[#This Row],[CCO - SECTOR]],'cco '!$A:$A,'cco '!I:I,"CCO NO DEFINIDO")</f>
        <v>BACHAS, PILETAS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2">
        <v>46112</v>
      </c>
      <c r="B67" t="s">
        <v>1191</v>
      </c>
      <c r="C67" t="s">
        <v>1178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45</v>
      </c>
      <c r="O67" t="s">
        <v>1193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REACTORES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46112</v>
      </c>
      <c r="B68" t="s">
        <v>1191</v>
      </c>
      <c r="C68" t="s">
        <v>1106</v>
      </c>
      <c r="D68" s="4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M68"/>
      <c r="N68" t="s">
        <v>32</v>
      </c>
      <c r="O68" t="s">
        <v>1193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25">
      <c r="A69" s="2">
        <v>46112</v>
      </c>
      <c r="B69" t="s">
        <v>1191</v>
      </c>
      <c r="C69" t="s">
        <v>1151</v>
      </c>
      <c r="D69" s="4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/>
      <c r="N69" t="s">
        <v>341</v>
      </c>
      <c r="O69" t="s">
        <v>1193</v>
      </c>
      <c r="P69" s="1">
        <f>_xlfn.XLOOKUP(bbdd3[[#This Row],[CCO - SECTOR]],'cco '!$A:$A,'cco '!F:F,"CCO NO DEFINIDO")</f>
        <v>6</v>
      </c>
      <c r="Q69" s="1" t="str">
        <f>_xlfn.XLOOKUP(bbdd3[[#This Row],[CCO - SECTOR]],'cco '!$A:$A,'cco '!I:I,"CCO NO DEFINIDO")</f>
        <v>BACHAS, DISPOSICION FINAL DE R. LIQUIDOS, EXPORTACION, NFU, PILETAS, 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46112</v>
      </c>
      <c r="B70" t="s">
        <v>1191</v>
      </c>
      <c r="C70" t="s">
        <v>1098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M70"/>
      <c r="N70" t="s">
        <v>32</v>
      </c>
      <c r="O70" t="s">
        <v>1193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ht="15.6" customHeight="1" x14ac:dyDescent="0.25">
      <c r="A71" s="2">
        <v>46112</v>
      </c>
      <c r="B71" t="s">
        <v>1191</v>
      </c>
      <c r="C71" t="s">
        <v>1187</v>
      </c>
      <c r="D71" s="4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396</v>
      </c>
      <c r="O71" t="s">
        <v>1193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25">
      <c r="A72" s="2">
        <v>46112</v>
      </c>
      <c r="B72" t="s">
        <v>1191</v>
      </c>
      <c r="C72" t="s">
        <v>1110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/>
      <c r="N72" t="s">
        <v>43</v>
      </c>
      <c r="O72" t="s">
        <v>1193</v>
      </c>
      <c r="P72" s="1">
        <f>_xlfn.XLOOKUP(bbdd3[[#This Row],[CCO - SECTOR]],'cco '!$A:$A,'cco '!F:F,"CCO NO DEFINIDO")</f>
        <v>1</v>
      </c>
      <c r="Q72" s="1" t="str">
        <f>_xlfn.XLOOKUP(bbdd3[[#This Row],[CCO - SECTOR]],'cco '!$A:$A,'cco '!I:I,"CCO NO DEFINIDO")</f>
        <v>BACHAS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46112</v>
      </c>
      <c r="B73" t="s">
        <v>1191</v>
      </c>
      <c r="C73" t="s">
        <v>1188</v>
      </c>
      <c r="D73" s="4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M73"/>
      <c r="N73" t="s">
        <v>396</v>
      </c>
      <c r="O73" t="s">
        <v>1193</v>
      </c>
      <c r="P73" s="1">
        <f>_xlfn.XLOOKUP(bbdd3[[#This Row],[CCO - SECTOR]],'cco '!$A:$A,'cco '!F:F,"CCO NO DEFINIDO")</f>
        <v>10</v>
      </c>
      <c r="Q7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46112</v>
      </c>
      <c r="B74" t="s">
        <v>1191</v>
      </c>
      <c r="C74" t="s">
        <v>1173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/>
      <c r="N74" t="s">
        <v>353</v>
      </c>
      <c r="O74" t="s">
        <v>1193</v>
      </c>
      <c r="P74" s="1">
        <f>_xlfn.XLOOKUP(bbdd3[[#This Row],[CCO - SECTOR]],'cco '!$A:$A,'cco '!F:F,"CCO NO DEFINIDO")</f>
        <v>7</v>
      </c>
      <c r="Q7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46112</v>
      </c>
      <c r="B75" t="s">
        <v>1191</v>
      </c>
      <c r="C75" t="s">
        <v>1170</v>
      </c>
      <c r="D75" s="4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/>
      <c r="N75" t="s">
        <v>353</v>
      </c>
      <c r="O75" t="s">
        <v>1193</v>
      </c>
      <c r="P75" s="1">
        <f>_xlfn.XLOOKUP(bbdd3[[#This Row],[CCO - SECTOR]],'cco '!$A:$A,'cco '!F:F,"CCO NO DEFINIDO")</f>
        <v>7</v>
      </c>
      <c r="Q7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/>
      <c r="N76" t="s">
        <v>35</v>
      </c>
      <c r="O76" t="s">
        <v>492</v>
      </c>
      <c r="P76" s="1">
        <f>_xlfn.XLOOKUP(bbdd3[[#This Row],[CCO - SECTOR]],'cco '!$A:$A,'cco '!F:F,"CCO NO DEFINIDO")</f>
        <v>10</v>
      </c>
      <c r="Q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46112</v>
      </c>
      <c r="B77" t="s">
        <v>1191</v>
      </c>
      <c r="C77" t="s">
        <v>1169</v>
      </c>
      <c r="D77" s="4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/>
      <c r="N77" t="s">
        <v>350</v>
      </c>
      <c r="O77" t="s">
        <v>1193</v>
      </c>
      <c r="P77" s="1">
        <f>_xlfn.XLOOKUP(bbdd3[[#This Row],[CCO - SECTOR]],'cco '!$A:$A,'cco '!F:F,"CCO NO DEFINIDO")</f>
        <v>2</v>
      </c>
      <c r="Q77" s="1" t="str">
        <f>_xlfn.XLOOKUP(bbdd3[[#This Row],[CCO - SECTOR]],'cco '!$A:$A,'cco '!I:I,"CCO NO DEFINIDO")</f>
        <v>BACHAS, PILETAS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46112</v>
      </c>
      <c r="B78" t="s">
        <v>1191</v>
      </c>
      <c r="C78" t="s">
        <v>1133</v>
      </c>
      <c r="D78" s="4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/>
      <c r="N78" t="s">
        <v>379</v>
      </c>
      <c r="O78" t="s">
        <v>1193</v>
      </c>
      <c r="P78" s="1">
        <f>_xlfn.XLOOKUP(bbdd3[[#This Row],[CCO - SECTOR]],'cco '!$A:$A,'cco '!F:F,"CCO NO DEFINIDO")</f>
        <v>10</v>
      </c>
      <c r="Q7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25">
      <c r="A79" s="2">
        <v>46112</v>
      </c>
      <c r="B79" t="s">
        <v>1191</v>
      </c>
      <c r="C79" t="s">
        <v>1184</v>
      </c>
      <c r="D79" s="4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M79"/>
      <c r="N79" t="s">
        <v>360</v>
      </c>
      <c r="O79" t="s">
        <v>1193</v>
      </c>
      <c r="P79" s="1">
        <f>_xlfn.XLOOKUP(bbdd3[[#This Row],[CCO - SECTOR]],'cco '!$A:$A,'cco '!F:F,"CCO NO DEFINIDO")</f>
        <v>10</v>
      </c>
      <c r="Q7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46112</v>
      </c>
      <c r="B80" t="s">
        <v>1191</v>
      </c>
      <c r="C80" t="s">
        <v>1146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M80"/>
      <c r="N80" t="s">
        <v>338</v>
      </c>
      <c r="O80" t="s">
        <v>1193</v>
      </c>
      <c r="P80" s="1">
        <f>_xlfn.XLOOKUP(bbdd3[[#This Row],[CCO - SECTOR]],'cco '!$A:$A,'cco '!F:F,"CCO NO DEFINIDO")</f>
        <v>5</v>
      </c>
      <c r="Q80" s="1" t="str">
        <f>_xlfn.XLOOKUP(bbdd3[[#This Row],[CCO - SECTOR]],'cco '!$A:$A,'cco '!I:I,"CCO NO DEFINIDO")</f>
        <v>DISPOSICION FINAL DE R. SOLIDOS, EXPORTACION, NFU, PILETAS,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ht="16.149999999999999" customHeight="1" x14ac:dyDescent="0.25">
      <c r="A81" s="2">
        <v>46112</v>
      </c>
      <c r="B81" t="s">
        <v>1191</v>
      </c>
      <c r="C81" t="s">
        <v>1118</v>
      </c>
      <c r="D81" s="4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M81"/>
      <c r="N81" t="s">
        <v>373</v>
      </c>
      <c r="O81" t="s">
        <v>1193</v>
      </c>
      <c r="P81" s="1">
        <f>_xlfn.XLOOKUP(bbdd3[[#This Row],[CCO - SECTOR]],'cco '!$A:$A,'cco '!F:F,"CCO NO DEFINIDO")</f>
        <v>2</v>
      </c>
      <c r="Q81" s="1" t="str">
        <f>_xlfn.XLOOKUP(bbdd3[[#This Row],[CCO - SECTOR]],'cco '!$A:$A,'cco '!I:I,"CCO NO DEFINIDO")</f>
        <v>DISPOSICION FINAL DE R. LIQUIDOS, EXPORTACION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46112</v>
      </c>
      <c r="B82" t="s">
        <v>1191</v>
      </c>
      <c r="C82" t="s">
        <v>1139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332</v>
      </c>
      <c r="O82" t="s">
        <v>1193</v>
      </c>
      <c r="P82" s="1">
        <f>_xlfn.XLOOKUP(bbdd3[[#This Row],[CCO - SECTOR]],'cco '!$A:$A,'cco '!F:F,"CCO NO DEFINIDO")</f>
        <v>6</v>
      </c>
      <c r="Q82" s="1" t="str">
        <f>_xlfn.XLOOKUP(bbdd3[[#This Row],[CCO - SECTOR]],'cco '!$A:$A,'cco '!I:I,"CCO NO DEFINIDO")</f>
        <v>BACHAS, DISPOSICION FINAL DE R. LIQUIDOS, EXPORTACION, NFU, PILETAS, REACTORES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46112</v>
      </c>
      <c r="B83" t="s">
        <v>1191</v>
      </c>
      <c r="C83" t="s">
        <v>1148</v>
      </c>
      <c r="D83" s="4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341</v>
      </c>
      <c r="O83" t="s">
        <v>1193</v>
      </c>
      <c r="P83" s="1">
        <f>_xlfn.XLOOKUP(bbdd3[[#This Row],[CCO - SECTOR]],'cco '!$A:$A,'cco '!F:F,"CCO NO DEFINIDO")</f>
        <v>6</v>
      </c>
      <c r="Q83" s="1" t="str">
        <f>_xlfn.XLOOKUP(bbdd3[[#This Row],[CCO - SECTOR]],'cco '!$A:$A,'cco '!I:I,"CCO NO DEFINIDO")</f>
        <v>BACHAS, DISPOSICION FINAL DE R. LIQUIDOS, EXPORTACION, NFU, PILETAS, REACTORES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46112</v>
      </c>
      <c r="B84" t="s">
        <v>1191</v>
      </c>
      <c r="C84" t="s">
        <v>1119</v>
      </c>
      <c r="D84" s="4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373</v>
      </c>
      <c r="O84" t="s">
        <v>1193</v>
      </c>
      <c r="P84" s="1">
        <f>_xlfn.XLOOKUP(bbdd3[[#This Row],[CCO - SECTOR]],'cco '!$A:$A,'cco '!F:F,"CCO NO DEFINIDO")</f>
        <v>2</v>
      </c>
      <c r="Q84" s="1" t="str">
        <f>_xlfn.XLOOKUP(bbdd3[[#This Row],[CCO - SECTOR]],'cco '!$A:$A,'cco '!I:I,"CCO NO DEFINIDO")</f>
        <v>DISPOSICION FINAL DE R. LIQUIDOS, EXPORTACION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46112</v>
      </c>
      <c r="B85" t="s">
        <v>1191</v>
      </c>
      <c r="C85" t="s">
        <v>1158</v>
      </c>
      <c r="D85" s="4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347</v>
      </c>
      <c r="O85" t="s">
        <v>1193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SOLIDOS, NFU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25">
      <c r="A86" s="2">
        <v>46112</v>
      </c>
      <c r="B86" t="s">
        <v>1191</v>
      </c>
      <c r="C86" t="s">
        <v>1125</v>
      </c>
      <c r="D86" s="4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/>
      <c r="N86" t="s">
        <v>373</v>
      </c>
      <c r="O86" t="s">
        <v>1193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46112</v>
      </c>
      <c r="B87" t="s">
        <v>1191</v>
      </c>
      <c r="C87" t="s">
        <v>1122</v>
      </c>
      <c r="D87" s="4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1193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ht="15.6" customHeight="1" x14ac:dyDescent="0.25">
      <c r="A88" s="2">
        <v>46112</v>
      </c>
      <c r="B88" t="s">
        <v>1191</v>
      </c>
      <c r="C88" t="s">
        <v>1126</v>
      </c>
      <c r="D88" s="4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/>
      <c r="N88" t="s">
        <v>373</v>
      </c>
      <c r="O88" t="s">
        <v>1193</v>
      </c>
      <c r="P88" s="1">
        <f>_xlfn.XLOOKUP(bbdd3[[#This Row],[CCO - SECTOR]],'cco '!$A:$A,'cco '!F:F,"CCO NO DEFINIDO")</f>
        <v>2</v>
      </c>
      <c r="Q88" s="1" t="str">
        <f>_xlfn.XLOOKUP(bbdd3[[#This Row],[CCO - SECTOR]],'cco '!$A:$A,'cco '!I:I,"CCO NO DEFINIDO")</f>
        <v>DISPOSICION FINAL DE R. LIQUIDOS, EXPORTACION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25">
      <c r="A89" s="2">
        <v>46112</v>
      </c>
      <c r="B89" t="s">
        <v>1191</v>
      </c>
      <c r="C89" t="s">
        <v>1141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332</v>
      </c>
      <c r="O89" t="s">
        <v>1193</v>
      </c>
      <c r="P89" s="1">
        <f>_xlfn.XLOOKUP(bbdd3[[#This Row],[CCO - SECTOR]],'cco '!$A:$A,'cco '!F:F,"CCO NO DEFINIDO")</f>
        <v>6</v>
      </c>
      <c r="Q89" s="1" t="str">
        <f>_xlfn.XLOOKUP(bbdd3[[#This Row],[CCO - SECTOR]],'cco '!$A:$A,'cco '!I:I,"CCO NO DEFINIDO")</f>
        <v>BACHAS, DISPOSICION FINAL DE R. LIQUIDOS, EXPORTACION, NFU, PILETAS, REACTORES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46112</v>
      </c>
      <c r="B90" t="s">
        <v>1191</v>
      </c>
      <c r="C90" t="s">
        <v>1120</v>
      </c>
      <c r="D90" s="4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373</v>
      </c>
      <c r="O90" t="s">
        <v>1193</v>
      </c>
      <c r="P90" s="1">
        <f>_xlfn.XLOOKUP(bbdd3[[#This Row],[CCO - SECTOR]],'cco '!$A:$A,'cco '!F:F,"CCO NO DEFINIDO")</f>
        <v>2</v>
      </c>
      <c r="Q90" s="1" t="str">
        <f>_xlfn.XLOOKUP(bbdd3[[#This Row],[CCO - SECTOR]],'cco '!$A:$A,'cco '!I:I,"CCO NO DEFINIDO")</f>
        <v>DISPOSICION FINAL DE R. LIQUIDOS, EXPORTACION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/>
      <c r="N91" t="s">
        <v>35</v>
      </c>
      <c r="O91" t="s">
        <v>492</v>
      </c>
      <c r="P91" s="1">
        <f>_xlfn.XLOOKUP(bbdd3[[#This Row],[CCO - SECTOR]],'cco '!$A:$A,'cco '!F:F,"CCO NO DEFINIDO")</f>
        <v>10</v>
      </c>
      <c r="Q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46112</v>
      </c>
      <c r="B92" t="s">
        <v>1191</v>
      </c>
      <c r="C92" t="s">
        <v>1167</v>
      </c>
      <c r="D92" s="4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M92"/>
      <c r="N92" t="s">
        <v>373</v>
      </c>
      <c r="O92" t="s">
        <v>1193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46112</v>
      </c>
      <c r="B93" t="s">
        <v>1191</v>
      </c>
      <c r="C93" t="s">
        <v>1134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/>
      <c r="N93" t="s">
        <v>379</v>
      </c>
      <c r="O93" t="s">
        <v>1193</v>
      </c>
      <c r="P93" s="1">
        <f>_xlfn.XLOOKUP(bbdd3[[#This Row],[CCO - SECTOR]],'cco '!$A:$A,'cco '!F:F,"CCO NO DEFINIDO")</f>
        <v>10</v>
      </c>
      <c r="Q9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46112</v>
      </c>
      <c r="B94" t="s">
        <v>1191</v>
      </c>
      <c r="C94" t="s">
        <v>1150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341</v>
      </c>
      <c r="O94" t="s">
        <v>1193</v>
      </c>
      <c r="P94" s="1">
        <f>_xlfn.XLOOKUP(bbdd3[[#This Row],[CCO - SECTOR]],'cco '!$A:$A,'cco '!F:F,"CCO NO DEFINIDO")</f>
        <v>6</v>
      </c>
      <c r="Q94" s="1" t="str">
        <f>_xlfn.XLOOKUP(bbdd3[[#This Row],[CCO - SECTOR]],'cco '!$A:$A,'cco '!I:I,"CCO NO DEFINIDO")</f>
        <v>BACHAS, DISPOSICION FINAL DE R. LIQUIDOS, EXPORTACION, NFU, PILETAS, REACTORES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46112</v>
      </c>
      <c r="B95" t="s">
        <v>1191</v>
      </c>
      <c r="C95" t="s">
        <v>1147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341</v>
      </c>
      <c r="O95" t="s">
        <v>1193</v>
      </c>
      <c r="P95" s="1">
        <f>_xlfn.XLOOKUP(bbdd3[[#This Row],[CCO - SECTOR]],'cco '!$A:$A,'cco '!F:F,"CCO NO DEFINIDO")</f>
        <v>6</v>
      </c>
      <c r="Q95" s="1" t="str">
        <f>_xlfn.XLOOKUP(bbdd3[[#This Row],[CCO - SECTOR]],'cco '!$A:$A,'cco '!I:I,"CCO NO DEFINIDO")</f>
        <v>BACHAS, DISPOSICION FINAL DE R. LIQUIDOS, EXPORTACION, NFU, PILETAS, REACTORES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/>
      <c r="N96" t="s">
        <v>35</v>
      </c>
      <c r="O96" t="s">
        <v>492</v>
      </c>
      <c r="P96" s="1">
        <f>_xlfn.XLOOKUP(bbdd3[[#This Row],[CCO - SECTOR]],'cco '!$A:$A,'cco '!F:F,"CCO NO DEFINIDO")</f>
        <v>10</v>
      </c>
      <c r="Q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/>
      <c r="O97" t="s">
        <v>492</v>
      </c>
      <c r="P97" s="1">
        <f>_xlfn.XLOOKUP(bbdd3[[#This Row],[CCO - SECTOR]],'cco '!$A:$A,'cco '!F:F,"CCO NO DEFINIDO")</f>
        <v>0</v>
      </c>
      <c r="Q97" s="1">
        <f>_xlfn.XLOOKUP(bbdd3[[#This Row],[CCO - SECTOR]],'cco '!$A:$A,'cco '!I:I,"CCO NO DEFINIDO")</f>
        <v>0</v>
      </c>
      <c r="R97" s="1">
        <f>IF(ISBLANK(bbdd3[[#This Row],[CCO EMPRESA]]),1,_xlfn.XLOOKUP(bbdd3[[#This Row],[CCO EMPRESA]],'cco_worms_empresa'!$A:$A,'cco_worms_empresa'!$G:$G))</f>
        <v>0.7</v>
      </c>
    </row>
    <row r="98" spans="1:18" s="1" customFormat="1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/>
      <c r="N98" t="s">
        <v>35</v>
      </c>
      <c r="O98" t="s">
        <v>492</v>
      </c>
      <c r="P98" s="1">
        <f>_xlfn.XLOOKUP(bbdd3[[#This Row],[CCO - SECTOR]],'cco '!$A:$A,'cco '!F:F,"CCO NO DEFINIDO")</f>
        <v>10</v>
      </c>
      <c r="Q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25">
      <c r="A99" s="2">
        <v>46112</v>
      </c>
      <c r="B99" t="s">
        <v>1191</v>
      </c>
      <c r="C99" t="s">
        <v>1145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/>
      <c r="N99" t="s">
        <v>338</v>
      </c>
      <c r="O99" t="s">
        <v>1193</v>
      </c>
      <c r="P99" s="1">
        <f>_xlfn.XLOOKUP(bbdd3[[#This Row],[CCO - SECTOR]],'cco '!$A:$A,'cco '!F:F,"CCO NO DEFINIDO")</f>
        <v>5</v>
      </c>
      <c r="Q99" s="1" t="str">
        <f>_xlfn.XLOOKUP(bbdd3[[#This Row],[CCO - SECTOR]],'cco '!$A:$A,'cco '!I:I,"CCO NO DEFINIDO")</f>
        <v>DISPOSICION FINAL DE R. SOLIDOS, EXPORTACION, NFU, PILETAS, REACTORES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25">
      <c r="A100" s="2">
        <v>46112</v>
      </c>
      <c r="B100" t="s">
        <v>1191</v>
      </c>
      <c r="C100" t="s">
        <v>411</v>
      </c>
      <c r="D100" s="4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1193</v>
      </c>
      <c r="P100" s="1">
        <f>_xlfn.XLOOKUP(bbdd3[[#This Row],[CCO - SECTOR]],'cco '!$A:$A,'cco '!F:F,"CCO NO DEFINIDO")</f>
        <v>2</v>
      </c>
      <c r="Q100" s="1" t="str">
        <f>_xlfn.XLOOKUP(bbdd3[[#This Row],[CCO - SECTOR]],'cco '!$A:$A,'cco '!I:I,"CCO NO DEFINIDO")</f>
        <v>BACHAS, PILETAS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25">
      <c r="A101" s="2">
        <v>46112</v>
      </c>
      <c r="B101" t="s">
        <v>1191</v>
      </c>
      <c r="C101" t="s">
        <v>1161</v>
      </c>
      <c r="D101" s="4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1193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COMPOST Y FERTILIZANTES, DISPOSICION FINAL DE R. SOLIDOS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25">
      <c r="A102" s="2">
        <v>46112</v>
      </c>
      <c r="B102" t="s">
        <v>1191</v>
      </c>
      <c r="C102" t="s">
        <v>1181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1193</v>
      </c>
      <c r="P102" s="1">
        <f>_xlfn.XLOOKUP(bbdd3[[#This Row],[CCO - SECTOR]],'cco '!$A:$A,'cco '!F:F,"CCO NO DEFINIDO")</f>
        <v>1</v>
      </c>
      <c r="Q102" s="1" t="str">
        <f>_xlfn.XLOOKUP(bbdd3[[#This Row],[CCO - SECTOR]],'cco '!$A:$A,'cco '!I:I,"CCO NO DEFINIDO")</f>
        <v>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25">
      <c r="A103" s="2">
        <v>46112</v>
      </c>
      <c r="B103" t="s">
        <v>1191</v>
      </c>
      <c r="C103" t="s">
        <v>1190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1193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25">
      <c r="A104" s="2">
        <v>46112</v>
      </c>
      <c r="B104" t="s">
        <v>1191</v>
      </c>
      <c r="C104" t="s">
        <v>1186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1193</v>
      </c>
      <c r="P104" s="1">
        <f>_xlfn.XLOOKUP(bbdd3[[#This Row],[CCO - SECTOR]],'cco '!$A:$A,'cco '!F:F,"CCO NO DEFINIDO")</f>
        <v>10</v>
      </c>
      <c r="Q10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25">
      <c r="A105" s="2">
        <v>46112</v>
      </c>
      <c r="B105" t="s">
        <v>1191</v>
      </c>
      <c r="C105" t="s">
        <v>1096</v>
      </c>
      <c r="D105" s="4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1193</v>
      </c>
      <c r="P105" s="1">
        <f>_xlfn.XLOOKUP(bbdd3[[#This Row],[CCO - SECTOR]],'cco '!$A:$A,'cco '!F:F,"CCO NO DEFINIDO")</f>
        <v>10</v>
      </c>
      <c r="Q1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25">
      <c r="A106" s="2">
        <v>46112</v>
      </c>
      <c r="B106" t="s">
        <v>1191</v>
      </c>
      <c r="C106" t="s">
        <v>1129</v>
      </c>
      <c r="D106" s="4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1193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DISPOSICION FINAL DE R. LIQUIDOS, EXPORTACION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25">
      <c r="A107" s="2">
        <v>46112</v>
      </c>
      <c r="B107" t="s">
        <v>1191</v>
      </c>
      <c r="C107" t="s">
        <v>574</v>
      </c>
      <c r="D107" s="4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1193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BACHAS, PILETAS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25">
      <c r="A109" s="2">
        <v>46112</v>
      </c>
      <c r="B109" t="s">
        <v>1191</v>
      </c>
      <c r="C109" t="s">
        <v>1174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1193</v>
      </c>
      <c r="P109" s="1">
        <f>_xlfn.XLOOKUP(bbdd3[[#This Row],[CCO - SECTOR]],'cco '!$A:$A,'cco '!F:F,"CCO NO DEFINIDO")</f>
        <v>7</v>
      </c>
      <c r="Q109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25">
      <c r="A110" s="2">
        <v>46112</v>
      </c>
      <c r="B110" t="s">
        <v>1191</v>
      </c>
      <c r="C110" t="s">
        <v>1121</v>
      </c>
      <c r="D110" s="4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1193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DISPOSICION FINAL DE R. LIQUIDOS, EXPORTACION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25">
      <c r="A111" s="2">
        <v>46112</v>
      </c>
      <c r="B111" t="s">
        <v>1191</v>
      </c>
      <c r="C111" t="s">
        <v>1123</v>
      </c>
      <c r="D111" s="4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1193</v>
      </c>
      <c r="P111" s="1">
        <f>_xlfn.XLOOKUP(bbdd3[[#This Row],[CCO - SECTOR]],'cco '!$A:$A,'cco '!F:F,"CCO NO DEFINIDO")</f>
        <v>2</v>
      </c>
      <c r="Q111" s="1" t="str">
        <f>_xlfn.XLOOKUP(bbdd3[[#This Row],[CCO - SECTOR]],'cco '!$A:$A,'cco '!I:I,"CCO NO DEFINIDO")</f>
        <v>DISPOSICION FINAL DE R. LIQUIDOS, EXPORTACION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25">
      <c r="A112" s="2">
        <v>46112</v>
      </c>
      <c r="B112" t="s">
        <v>1191</v>
      </c>
      <c r="C112" t="s">
        <v>1130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1193</v>
      </c>
      <c r="P112" s="1">
        <f>_xlfn.XLOOKUP(bbdd3[[#This Row],[CCO - SECTOR]],'cco '!$A:$A,'cco '!F:F,"CCO NO DEFINIDO")</f>
        <v>1</v>
      </c>
      <c r="Q112" s="1" t="str">
        <f>_xlfn.XLOOKUP(bbdd3[[#This Row],[CCO - SECTOR]],'cco '!$A:$A,'cco '!I:I,"CCO NO DEFINIDO")</f>
        <v>REACTORES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25">
      <c r="A113" s="2">
        <v>46112</v>
      </c>
      <c r="B113" t="s">
        <v>1191</v>
      </c>
      <c r="C113" t="s">
        <v>438</v>
      </c>
      <c r="D113" s="4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1193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BACHAS, PILETAS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P114" s="1">
        <f>_xlfn.XLOOKUP(bbdd3[[#This Row],[CCO - SECTOR]],'cco '!$A:$A,'cco '!F:F,"CCO NO DEFINIDO")</f>
        <v>1</v>
      </c>
      <c r="Q114" s="1" t="str">
        <f>_xlfn.XLOOKUP(bbdd3[[#This Row],[CCO - SECTOR]],'cco '!$A:$A,'cco '!I:I,"CCO NO DEFINIDO")</f>
        <v>NFU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25">
      <c r="A115" s="2">
        <v>46112</v>
      </c>
      <c r="B115" t="s">
        <v>1191</v>
      </c>
      <c r="C115" t="s">
        <v>1180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1193</v>
      </c>
      <c r="P115" s="1">
        <f>_xlfn.XLOOKUP(bbdd3[[#This Row],[CCO - SECTOR]],'cco '!$A:$A,'cco '!F:F,"CCO NO DEFINIDO")</f>
        <v>1</v>
      </c>
      <c r="Q115" s="1" t="str">
        <f>_xlfn.XLOOKUP(bbdd3[[#This Row],[CCO - SECTOR]],'cco '!$A:$A,'cco '!I:I,"CCO NO DEFINIDO")</f>
        <v>REACTORES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25">
      <c r="A116" s="2">
        <v>46112</v>
      </c>
      <c r="B116" t="s">
        <v>1191</v>
      </c>
      <c r="C116" t="s">
        <v>1154</v>
      </c>
      <c r="D116" s="4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1193</v>
      </c>
      <c r="P116" s="1">
        <f>_xlfn.XLOOKUP(bbdd3[[#This Row],[CCO - SECTOR]],'cco '!$A:$A,'cco '!F:F,"CCO NO DEFINIDO")</f>
        <v>2</v>
      </c>
      <c r="Q116" s="1" t="str">
        <f>_xlfn.XLOOKUP(bbdd3[[#This Row],[CCO - SECTOR]],'cco '!$A:$A,'cco '!I:I,"CCO NO DEFINIDO")</f>
        <v>DISPOSICION FINAL DE R. SOLIDOS, NFU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25">
      <c r="A117" s="2">
        <v>46112</v>
      </c>
      <c r="B117" t="s">
        <v>1191</v>
      </c>
      <c r="C117" t="s">
        <v>1164</v>
      </c>
      <c r="D117" s="4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1193</v>
      </c>
      <c r="P117" s="1">
        <f>_xlfn.XLOOKUP(bbdd3[[#This Row],[CCO - SECTOR]],'cco '!$A:$A,'cco '!F:F,"CCO NO DEFINIDO")</f>
        <v>2</v>
      </c>
      <c r="Q117" s="1" t="str">
        <f>_xlfn.XLOOKUP(bbdd3[[#This Row],[CCO - SECTOR]],'cco '!$A:$A,'cco '!I:I,"CCO NO DEFINIDO")</f>
        <v>BACHAS, PILETAS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25">
      <c r="A118" s="2">
        <v>46112</v>
      </c>
      <c r="B118" t="s">
        <v>1191</v>
      </c>
      <c r="C118" t="s">
        <v>1140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1193</v>
      </c>
      <c r="P118" s="1">
        <f>_xlfn.XLOOKUP(bbdd3[[#This Row],[CCO - SECTOR]],'cco '!$A:$A,'cco '!F:F,"CCO NO DEFINIDO")</f>
        <v>6</v>
      </c>
      <c r="Q118" s="1" t="str">
        <f>_xlfn.XLOOKUP(bbdd3[[#This Row],[CCO - SECTOR]],'cco '!$A:$A,'cco '!I:I,"CCO NO DEFINIDO")</f>
        <v>BACHAS, DISPOSICION FINAL DE R. LIQUIDOS, EXPORTACION, NFU, PILETAS, REACTORES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P119" s="1">
        <f>_xlfn.XLOOKUP(bbdd3[[#This Row],[CCO - SECTOR]],'cco '!$A:$A,'cco '!F:F,"CCO NO DEFINIDO")</f>
        <v>1</v>
      </c>
      <c r="Q119" s="1" t="str">
        <f>_xlfn.XLOOKUP(bbdd3[[#This Row],[CCO - SECTOR]],'cco '!$A:$A,'cco '!I:I,"CCO NO DEFINIDO")</f>
        <v>DISPOSICIÓN FINAL RESIDUOS SOLIDOS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25">
      <c r="A120" s="2">
        <v>46112</v>
      </c>
      <c r="B120" t="s">
        <v>1191</v>
      </c>
      <c r="C120" t="s">
        <v>1143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1193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25">
      <c r="A121" s="2">
        <v>46112</v>
      </c>
      <c r="B121" t="s">
        <v>1191</v>
      </c>
      <c r="C121" t="s">
        <v>1168</v>
      </c>
      <c r="D121" s="4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1193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BACHAS, PILETAS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25">
      <c r="A122" s="2">
        <v>46112</v>
      </c>
      <c r="B122" t="s">
        <v>1191</v>
      </c>
      <c r="C122" t="s">
        <v>1144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1193</v>
      </c>
      <c r="P122" s="1">
        <f>_xlfn.XLOOKUP(bbdd3[[#This Row],[CCO - SECTOR]],'cco '!$A:$A,'cco '!F:F,"CCO NO DEFINIDO")</f>
        <v>5</v>
      </c>
      <c r="Q122" s="1" t="str">
        <f>_xlfn.XLOOKUP(bbdd3[[#This Row],[CCO - SECTOR]],'cco '!$A:$A,'cco '!I:I,"CCO NO DEFINIDO")</f>
        <v>DISPOSICION FINAL DE R. SOLIDOS, EXPORTACION, NFU, PILETAS, REACTORES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25">
      <c r="A123" s="2">
        <v>46112</v>
      </c>
      <c r="B123" t="s">
        <v>1191</v>
      </c>
      <c r="C123" t="s">
        <v>1099</v>
      </c>
      <c r="D123" s="4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1193</v>
      </c>
      <c r="P123" s="1">
        <f>_xlfn.XLOOKUP(bbdd3[[#This Row],[CCO - SECTOR]],'cco '!$A:$A,'cco '!F:F,"CCO NO DEFINIDO")</f>
        <v>10</v>
      </c>
      <c r="Q12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25">
      <c r="A124" s="2">
        <v>46112</v>
      </c>
      <c r="B124" t="s">
        <v>1191</v>
      </c>
      <c r="C124" t="s">
        <v>1138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1193</v>
      </c>
      <c r="P124" s="1">
        <f>_xlfn.XLOOKUP(bbdd3[[#This Row],[CCO - SECTOR]],'cco '!$A:$A,'cco '!F:F,"CCO NO DEFINIDO")</f>
        <v>6</v>
      </c>
      <c r="Q124" s="1" t="str">
        <f>_xlfn.XLOOKUP(bbdd3[[#This Row],[CCO - SECTOR]],'cco '!$A:$A,'cco '!I:I,"CCO NO DEFINIDO")</f>
        <v>BACHAS, DISPOSICION FINAL DE R. LIQUIDOS, EXPORTACION, NFU, PILETAS, REACTORES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25">
      <c r="A125" s="2">
        <v>46112</v>
      </c>
      <c r="B125" t="s">
        <v>1191</v>
      </c>
      <c r="C125" t="s">
        <v>1101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1193</v>
      </c>
      <c r="P125" s="1">
        <f>_xlfn.XLOOKUP(bbdd3[[#This Row],[CCO - SECTOR]],'cco '!$A:$A,'cco '!F:F,"CCO NO DEFINIDO")</f>
        <v>10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25">
      <c r="A126" s="2">
        <v>46112</v>
      </c>
      <c r="B126" t="s">
        <v>1191</v>
      </c>
      <c r="C126" t="s">
        <v>1185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1193</v>
      </c>
      <c r="P126" s="1">
        <f>_xlfn.XLOOKUP(bbdd3[[#This Row],[CCO - SECTOR]],'cco '!$A:$A,'cco '!F:F,"CCO NO DEFINIDO")</f>
        <v>10</v>
      </c>
      <c r="Q12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25">
      <c r="A127" s="2">
        <v>46112</v>
      </c>
      <c r="B127" t="s">
        <v>1191</v>
      </c>
      <c r="C127" t="s">
        <v>1142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1193</v>
      </c>
      <c r="P127" s="1">
        <f>_xlfn.XLOOKUP(bbdd3[[#This Row],[CCO - SECTOR]],'cco '!$A:$A,'cco '!F:F,"CCO NO DEFINIDO")</f>
        <v>6</v>
      </c>
      <c r="Q127" s="1" t="str">
        <f>_xlfn.XLOOKUP(bbdd3[[#This Row],[CCO - SECTOR]],'cco '!$A:$A,'cco '!I:I,"CCO NO DEFINIDO")</f>
        <v>BACHAS, DISPOSICION FINAL DE R. LIQUIDOS, EXPORTACION, NFU, PILETAS, REACTORES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P128" s="1">
        <f>_xlfn.XLOOKUP(bbdd3[[#This Row],[CCO - SECTOR]],'cco '!$A:$A,'cco '!F:F,"CCO NO DEFINIDO")</f>
        <v>10</v>
      </c>
      <c r="Q1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25">
      <c r="A130" s="2">
        <v>46112</v>
      </c>
      <c r="B130" t="s">
        <v>1191</v>
      </c>
      <c r="C130" t="s">
        <v>1183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1193</v>
      </c>
      <c r="P130" s="1">
        <f>_xlfn.XLOOKUP(bbdd3[[#This Row],[CCO - SECTOR]],'cco '!$A:$A,'cco '!F:F,"CCO NO DEFINIDO")</f>
        <v>1</v>
      </c>
      <c r="Q130" s="1" t="str">
        <f>_xlfn.XLOOKUP(bbdd3[[#This Row],[CCO - SECTOR]],'cco '!$A:$A,'cco '!I:I,"CCO NO DEFINIDO")</f>
        <v>REACTORES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25">
      <c r="A131" s="2">
        <v>46112</v>
      </c>
      <c r="B131" t="s">
        <v>1191</v>
      </c>
      <c r="C131" t="s">
        <v>1172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1193</v>
      </c>
      <c r="P131" s="1">
        <f>_xlfn.XLOOKUP(bbdd3[[#This Row],[CCO - SECTOR]],'cco '!$A:$A,'cco '!F:F,"CCO NO DEFINIDO")</f>
        <v>7</v>
      </c>
      <c r="Q13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25">
      <c r="A132" s="2">
        <v>46112</v>
      </c>
      <c r="B132" t="s">
        <v>1191</v>
      </c>
      <c r="C132" t="s">
        <v>1189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1193</v>
      </c>
      <c r="P132" s="1">
        <f>_xlfn.XLOOKUP(bbdd3[[#This Row],[CCO - SECTOR]],'cco '!$A:$A,'cco '!F:F,"CCO NO DEFINIDO")</f>
        <v>10</v>
      </c>
      <c r="Q1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25">
      <c r="A133" s="2">
        <v>46112</v>
      </c>
      <c r="B133" t="s">
        <v>1191</v>
      </c>
      <c r="C133" t="s">
        <v>1157</v>
      </c>
      <c r="D133" s="4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1193</v>
      </c>
      <c r="P133" s="1">
        <f>_xlfn.XLOOKUP(bbdd3[[#This Row],[CCO - SECTOR]],'cco '!$A:$A,'cco '!F:F,"CCO NO DEFINIDO")</f>
        <v>2</v>
      </c>
      <c r="Q133" s="1" t="str">
        <f>_xlfn.XLOOKUP(bbdd3[[#This Row],[CCO - SECTOR]],'cco '!$A:$A,'cco '!I:I,"CCO NO DEFINIDO")</f>
        <v>DISPOSICION FINAL DE R. SOLIDOS, NFU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25">
      <c r="A134" s="2">
        <v>46112</v>
      </c>
      <c r="B134" t="s">
        <v>1191</v>
      </c>
      <c r="C134" t="s">
        <v>1103</v>
      </c>
      <c r="D134" s="4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1193</v>
      </c>
      <c r="P134" s="1">
        <f>_xlfn.XLOOKUP(bbdd3[[#This Row],[CCO - SECTOR]],'cco '!$A:$A,'cco '!F:F,"CCO NO DEFINIDO")</f>
        <v>10</v>
      </c>
      <c r="Q1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25">
      <c r="A135" s="2">
        <v>46112</v>
      </c>
      <c r="B135" t="s">
        <v>1191</v>
      </c>
      <c r="C135" t="s">
        <v>1156</v>
      </c>
      <c r="D135" s="4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1193</v>
      </c>
      <c r="P135" s="1">
        <f>_xlfn.XLOOKUP(bbdd3[[#This Row],[CCO - SECTOR]],'cco '!$A:$A,'cco '!F:F,"CCO NO DEFINIDO")</f>
        <v>2</v>
      </c>
      <c r="Q135" s="1" t="str">
        <f>_xlfn.XLOOKUP(bbdd3[[#This Row],[CCO - SECTOR]],'cco '!$A:$A,'cco '!I:I,"CCO NO DEFINIDO")</f>
        <v>DISPOSICION FINAL DE R. SOLIDOS, NFU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P136" s="1">
        <f>_xlfn.XLOOKUP(bbdd3[[#This Row],[CCO - SECTOR]],'cco '!$A:$A,'cco '!F:F,"CCO NO DEFINIDO")</f>
        <v>1</v>
      </c>
      <c r="Q136" s="1" t="str">
        <f>_xlfn.XLOOKUP(bbdd3[[#This Row],[CCO - SECTOR]],'cco '!$A:$A,'cco '!I:I,"CCO NO DEFINIDO")</f>
        <v>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REACTORES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25">
      <c r="A138" s="2">
        <v>46112</v>
      </c>
      <c r="B138" t="s">
        <v>1191</v>
      </c>
      <c r="C138" t="s">
        <v>1316</v>
      </c>
      <c r="D138" s="4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1193</v>
      </c>
      <c r="P138" s="1">
        <f>_xlfn.XLOOKUP(bbdd3[[#This Row],[CCO - SECTOR]],'cco '!$A:$A,'cco '!F:F,"CCO NO DEFINIDO")</f>
        <v>2</v>
      </c>
      <c r="Q138" s="1" t="str">
        <f>_xlfn.XLOOKUP(bbdd3[[#This Row],[CCO - SECTOR]],'cco '!$A:$A,'cco '!I:I,"CCO NO DEFINIDO")</f>
        <v>DISPOSICION FINAL DE R. LIQUIDOS, EXPORTACION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P139" s="1">
        <f>_xlfn.XLOOKUP(bbdd3[[#This Row],[CCO - SECTOR]],'cco '!$A:$A,'cco '!F:F,"CCO NO DEFINIDO")</f>
        <v>10</v>
      </c>
      <c r="Q1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P140" s="1">
        <f>_xlfn.XLOOKUP(bbdd3[[#This Row],[CCO - SECTOR]],'cco '!$A:$A,'cco '!F:F,"CCO NO DEFINIDO")</f>
        <v>10</v>
      </c>
      <c r="Q1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P145" s="1">
        <f>_xlfn.XLOOKUP(bbdd3[[#This Row],[CCO - SECTOR]],'cco '!$A:$A,'cco '!F:F,"CCO NO DEFINIDO")</f>
        <v>1</v>
      </c>
      <c r="Q145" s="1" t="str">
        <f>_xlfn.XLOOKUP(bbdd3[[#This Row],[CCO - SECTOR]],'cco '!$A:$A,'cco '!I:I,"CCO NO DEFINIDO")</f>
        <v>REACTORES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P146" s="1">
        <f>_xlfn.XLOOKUP(bbdd3[[#This Row],[CCO - SECTOR]],'cco '!$A:$A,'cco '!F:F,"CCO NO DEFINIDO")</f>
        <v>1</v>
      </c>
      <c r="Q146" s="1" t="str">
        <f>_xlfn.XLOOKUP(bbdd3[[#This Row],[CCO - SECTOR]],'cco '!$A:$A,'cco '!I:I,"CCO NO DEFINIDO")</f>
        <v>DISPOSICIÓN FINAL RESIDUOS LIQUIDOS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P149" s="1">
        <f>_xlfn.XLOOKUP(bbdd3[[#This Row],[CCO - SECTOR]],'cco '!$A:$A,'cco '!F:F,"CCO NO DEFINIDO")</f>
        <v>10</v>
      </c>
      <c r="Q1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s="1">
        <f>_xlfn.XLOOKUP(bbdd3[[#This Row],[CCO - SECTOR]],'cco '!$A:$A,'cco '!F:F,"CCO NO DEFINIDO")</f>
        <v>10</v>
      </c>
      <c r="Q1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46112</v>
      </c>
      <c r="B151" t="s">
        <v>1191</v>
      </c>
      <c r="C151" t="s">
        <v>1159</v>
      </c>
      <c r="D151" s="4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1193</v>
      </c>
      <c r="P151" s="1">
        <f>_xlfn.XLOOKUP(bbdd3[[#This Row],[CCO - SECTOR]],'cco '!$A:$A,'cco '!F:F,"CCO NO DEFINIDO")</f>
        <v>2</v>
      </c>
      <c r="Q151" s="1" t="str">
        <f>_xlfn.XLOOKUP(bbdd3[[#This Row],[CCO - SECTOR]],'cco '!$A:$A,'cco '!I:I,"CCO NO DEFINIDO")</f>
        <v>BACHAS, PILETAS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EXPORTACION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2">
        <v>46112</v>
      </c>
      <c r="B156" t="s">
        <v>1191</v>
      </c>
      <c r="C156" t="s">
        <v>1179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1193</v>
      </c>
      <c r="P156" s="1">
        <f>_xlfn.XLOOKUP(bbdd3[[#This Row],[CCO - SECTOR]],'cco '!$A:$A,'cco '!F:F,"CCO NO DEFINIDO")</f>
        <v>1</v>
      </c>
      <c r="Q156" s="1" t="str">
        <f>_xlfn.XLOOKUP(bbdd3[[#This Row],[CCO - SECTOR]],'cco '!$A:$A,'cco '!I:I,"CCO NO DEFINIDO")</f>
        <v>REACTORES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2">
        <v>46112</v>
      </c>
      <c r="B163" t="s">
        <v>1191</v>
      </c>
      <c r="C163" t="s">
        <v>1162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1193</v>
      </c>
      <c r="P163" s="1">
        <f>_xlfn.XLOOKUP(bbdd3[[#This Row],[CCO - SECTOR]],'cco '!$A:$A,'cco '!F:F,"CCO NO DEFINIDO")</f>
        <v>1</v>
      </c>
      <c r="Q163" s="1" t="str">
        <f>_xlfn.XLOOKUP(bbdd3[[#This Row],[CCO - SECTOR]],'cco '!$A:$A,'cco '!I:I,"CCO NO DEFINIDO")</f>
        <v>REACTORES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P164" s="1">
        <f>_xlfn.XLOOKUP(bbdd3[[#This Row],[CCO - SECTOR]],'cco '!$A:$A,'cco '!F:F,"CCO NO DEFINIDO")</f>
        <v>1</v>
      </c>
      <c r="Q164" s="1" t="str">
        <f>_xlfn.XLOOKUP(bbdd3[[#This Row],[CCO - SECTOR]],'cco '!$A:$A,'cco '!I:I,"CCO NO DEFINIDO")</f>
        <v>EXPORTACION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 s="1">
        <f>_xlfn.XLOOKUP(bbdd3[[#This Row],[CCO - SECTOR]],'cco '!$A:$A,'cco '!F:F,"CCO NO DEFINIDO")</f>
        <v>1</v>
      </c>
      <c r="Q165" s="1" t="str">
        <f>_xlfn.XLOOKUP(bbdd3[[#This Row],[CCO - SECTOR]],'cco '!$A:$A,'cco '!I:I,"CCO NO DEFINIDO")</f>
        <v>CEREAL &amp; POLVILLO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2">
        <v>46112</v>
      </c>
      <c r="B166" t="s">
        <v>1191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1193</v>
      </c>
      <c r="P166" s="1">
        <f>_xlfn.XLOOKUP(bbdd3[[#This Row],[CCO - SECTOR]],'cco '!$A:$A,'cco '!F:F,"CCO NO DEFINIDO")</f>
        <v>6</v>
      </c>
      <c r="Q166" s="1" t="str">
        <f>_xlfn.XLOOKUP(bbdd3[[#This Row],[CCO - SECTOR]],'cco '!$A:$A,'cco '!I:I,"CCO NO DEFINIDO")</f>
        <v>BACHAS, DISPOSICION FINAL DE R. LIQUIDOS, EXPORTACION, NFU, PILETAS, REACTORES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2">
        <v>46112</v>
      </c>
      <c r="B167" t="s">
        <v>1191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1193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P175" s="1">
        <f>_xlfn.XLOOKUP(bbdd3[[#This Row],[CCO - SECTOR]],'cco '!$A:$A,'cco '!F:F,"CCO NO DEFINIDO")</f>
        <v>1</v>
      </c>
      <c r="Q175" s="1" t="str">
        <f>_xlfn.XLOOKUP(bbdd3[[#This Row],[CCO - SECTOR]],'cco '!$A:$A,'cco '!I:I,"CCO NO DEFINIDO")</f>
        <v>PILETAS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DISPOSICIÓN FINAL RESIDUOS LIQUIDOS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NFU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EXPORTACION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 s="1">
        <f>_xlfn.XLOOKUP(bbdd3[[#This Row],[CCO - SECTOR]],'cco '!$A:$A,'cco '!F:F,"CCO NO DEFINIDO")</f>
        <v>1</v>
      </c>
      <c r="Q185" s="1" t="str">
        <f>_xlfn.XLOOKUP(bbdd3[[#This Row],[CCO - SECTOR]],'cco '!$A:$A,'cco '!I:I,"CCO NO DEFINIDO")</f>
        <v>BACHAS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REACTORES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P189" s="1">
        <f>_xlfn.XLOOKUP(bbdd3[[#This Row],[CCO - SECTOR]],'cco '!$A:$A,'cco '!F:F,"CCO NO DEFINIDO")</f>
        <v>1</v>
      </c>
      <c r="Q189" s="1" t="str">
        <f>_xlfn.XLOOKUP(bbdd3[[#This Row],[CCO - SECTOR]],'cco '!$A:$A,'cco '!I:I,"CCO NO DEFINIDO")</f>
        <v>REACTORES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P190" s="1">
        <f>_xlfn.XLOOKUP(bbdd3[[#This Row],[CCO - SECTOR]],'cco '!$A:$A,'cco '!F:F,"CCO NO DEFINIDO")</f>
        <v>1</v>
      </c>
      <c r="Q190" s="1" t="str">
        <f>_xlfn.XLOOKUP(bbdd3[[#This Row],[CCO - SECTOR]],'cco '!$A:$A,'cco '!I:I,"CCO NO DEFINIDO")</f>
        <v>EXPORTACION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COMPOST &amp; FERTILIZANTES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REACTORES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P195" s="1">
        <f>_xlfn.XLOOKUP(bbdd3[[#This Row],[CCO - SECTOR]],'cco '!$A:$A,'cco '!F:F,"CCO NO DEFINIDO")</f>
        <v>1</v>
      </c>
      <c r="Q195" s="1" t="str">
        <f>_xlfn.XLOOKUP(bbdd3[[#This Row],[CCO - SECTOR]],'cco '!$A:$A,'cco '!I:I,"CCO NO DEFINIDO")</f>
        <v>REACTORES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PILETAS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P198" s="1">
        <f>_xlfn.XLOOKUP(bbdd3[[#This Row],[CCO - SECTOR]],'cco '!$A:$A,'cco '!F:F,"CCO NO DEFINIDO")</f>
        <v>10</v>
      </c>
      <c r="Q1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P199" s="1">
        <f>_xlfn.XLOOKUP(bbdd3[[#This Row],[CCO - SECTOR]],'cco '!$A:$A,'cco '!F:F,"CCO NO DEFINIDO")</f>
        <v>1</v>
      </c>
      <c r="Q199" s="1" t="str">
        <f>_xlfn.XLOOKUP(bbdd3[[#This Row],[CCO - SECTOR]],'cco '!$A:$A,'cco '!I:I,"CCO NO DEFINIDO")</f>
        <v>PILETAS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s="1">
        <f>_xlfn.XLOOKUP(bbdd3[[#This Row],[CCO - SECTOR]],'cco '!$A:$A,'cco '!F:F,"CCO NO DEFINIDO")</f>
        <v>10</v>
      </c>
      <c r="Q20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P207" s="1">
        <f>_xlfn.XLOOKUP(bbdd3[[#This Row],[CCO - SECTOR]],'cco '!$A:$A,'cco '!F:F,"CCO NO DEFINIDO")</f>
        <v>10</v>
      </c>
      <c r="Q20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BACHAS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EXPORTACION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DISPOSICIÓN FINAL RESIDUOS SOLIDOS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DISPOSICIÓN FINAL RESIDUOS SOLIDOS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2">
        <v>46112</v>
      </c>
      <c r="B218" t="s">
        <v>1191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1193</v>
      </c>
      <c r="P218" s="1">
        <f>_xlfn.XLOOKUP(bbdd3[[#This Row],[CCO - SECTOR]],'cco '!$A:$A,'cco '!F:F,"CCO NO DEFINIDO")</f>
        <v>10</v>
      </c>
      <c r="Q21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2">
        <v>46112</v>
      </c>
      <c r="B219" t="s">
        <v>1191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1193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2">
        <v>46112</v>
      </c>
      <c r="B220" t="s">
        <v>1191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1193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 s="1">
        <f>_xlfn.XLOOKUP(bbdd3[[#This Row],[CCO - SECTOR]],'cco '!$A:$A,'cco '!F:F,"CCO NO DEFINIDO")</f>
        <v>1</v>
      </c>
      <c r="Q222" s="1" t="str">
        <f>_xlfn.XLOOKUP(bbdd3[[#This Row],[CCO - SECTOR]],'cco '!$A:$A,'cco '!I:I,"CCO NO DEFINIDO")</f>
        <v>NFU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 s="1">
        <f>_xlfn.XLOOKUP(bbdd3[[#This Row],[CCO - SECTOR]],'cco '!$A:$A,'cco '!F:F,"CCO NO DEFINIDO")</f>
        <v>1</v>
      </c>
      <c r="Q223" s="1" t="str">
        <f>_xlfn.XLOOKUP(bbdd3[[#This Row],[CCO - SECTOR]],'cco '!$A:$A,'cco '!I:I,"CCO NO DEFINIDO")</f>
        <v>BACHAS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BACHAS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EXPORTACION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 s="1">
        <f>_xlfn.XLOOKUP(bbdd3[[#This Row],[CCO - SECTOR]],'cco '!$A:$A,'cco '!F:F,"CCO NO DEFINIDO")</f>
        <v>1</v>
      </c>
      <c r="Q226" s="1" t="str">
        <f>_xlfn.XLOOKUP(bbdd3[[#This Row],[CCO - SECTOR]],'cco '!$A:$A,'cco '!I:I,"CCO NO DEFINIDO")</f>
        <v>EXPORTACION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73">
        <v>46111</v>
      </c>
      <c r="B227" s="1" t="s">
        <v>535</v>
      </c>
      <c r="C227" s="1" t="s">
        <v>775</v>
      </c>
      <c r="D227" s="174">
        <v>0</v>
      </c>
      <c r="E227" s="1" t="s">
        <v>280</v>
      </c>
      <c r="F227" s="1">
        <v>0</v>
      </c>
      <c r="G227" s="1">
        <v>909.25</v>
      </c>
      <c r="H227" s="1" t="s">
        <v>135</v>
      </c>
      <c r="I227" s="1" t="s">
        <v>477</v>
      </c>
      <c r="J227" s="1" t="s">
        <v>137</v>
      </c>
      <c r="K227" s="1" t="s">
        <v>473</v>
      </c>
      <c r="L227" s="1" t="s">
        <v>138</v>
      </c>
      <c r="M227" s="1"/>
      <c r="N227" s="1" t="s">
        <v>34</v>
      </c>
      <c r="O227" s="1" t="s">
        <v>492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EXPORTACION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73">
        <v>46111</v>
      </c>
      <c r="B228" s="1" t="s">
        <v>535</v>
      </c>
      <c r="C228" s="1" t="s">
        <v>777</v>
      </c>
      <c r="D228" s="174">
        <v>0</v>
      </c>
      <c r="E228" s="1" t="s">
        <v>134</v>
      </c>
      <c r="F228" s="1">
        <v>0</v>
      </c>
      <c r="G228" s="1">
        <v>850</v>
      </c>
      <c r="H228" s="1" t="s">
        <v>135</v>
      </c>
      <c r="I228" s="1" t="s">
        <v>477</v>
      </c>
      <c r="J228" s="1" t="s">
        <v>137</v>
      </c>
      <c r="K228" s="1" t="s">
        <v>473</v>
      </c>
      <c r="L228" s="1" t="s">
        <v>138</v>
      </c>
      <c r="M228" s="1"/>
      <c r="N228" s="1" t="s">
        <v>34</v>
      </c>
      <c r="O228" s="1" t="s">
        <v>492</v>
      </c>
      <c r="P228" s="1">
        <f>_xlfn.XLOOKUP(bbdd3[[#This Row],[CCO - SECTOR]],'cco '!$A:$A,'cco '!F:F,"CCO NO DEFINIDO")</f>
        <v>1</v>
      </c>
      <c r="Q228" s="1" t="str">
        <f>_xlfn.XLOOKUP(bbdd3[[#This Row],[CCO - SECTOR]],'cco '!$A:$A,'cco '!I:I,"CCO NO DEFINIDO")</f>
        <v>EXPORTACION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73">
        <v>46111</v>
      </c>
      <c r="B229" s="1" t="s">
        <v>530</v>
      </c>
      <c r="C229" s="1" t="s">
        <v>778</v>
      </c>
      <c r="D229" s="174">
        <v>0</v>
      </c>
      <c r="E229" s="1" t="s">
        <v>139</v>
      </c>
      <c r="F229" s="1">
        <v>0</v>
      </c>
      <c r="G229" s="1">
        <v>820</v>
      </c>
      <c r="H229" s="1" t="s">
        <v>135</v>
      </c>
      <c r="I229" s="1" t="s">
        <v>477</v>
      </c>
      <c r="J229" s="1" t="s">
        <v>137</v>
      </c>
      <c r="K229" s="1" t="s">
        <v>473</v>
      </c>
      <c r="L229" s="1" t="s">
        <v>138</v>
      </c>
      <c r="M229" s="1"/>
      <c r="N229" s="1" t="s">
        <v>34</v>
      </c>
      <c r="O229" s="1" t="s">
        <v>492</v>
      </c>
      <c r="P229" s="1">
        <f>_xlfn.XLOOKUP(bbdd3[[#This Row],[CCO - SECTOR]],'cco '!$A:$A,'cco '!F:F,"CCO NO DEFINIDO")</f>
        <v>1</v>
      </c>
      <c r="Q229" s="1" t="str">
        <f>_xlfn.XLOOKUP(bbdd3[[#This Row],[CCO - SECTOR]],'cco '!$A:$A,'cco '!I:I,"CCO NO DEFINIDO")</f>
        <v>EXPORTACION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73">
        <v>46111</v>
      </c>
      <c r="B230" s="1" t="s">
        <v>535</v>
      </c>
      <c r="C230" s="1" t="s">
        <v>779</v>
      </c>
      <c r="D230" s="174">
        <v>0</v>
      </c>
      <c r="E230" s="1" t="s">
        <v>139</v>
      </c>
      <c r="F230" s="1">
        <v>0</v>
      </c>
      <c r="G230" s="1">
        <v>820</v>
      </c>
      <c r="H230" s="1" t="s">
        <v>135</v>
      </c>
      <c r="I230" s="1" t="s">
        <v>477</v>
      </c>
      <c r="J230" s="1" t="s">
        <v>137</v>
      </c>
      <c r="K230" s="1" t="s">
        <v>473</v>
      </c>
      <c r="L230" s="1" t="s">
        <v>138</v>
      </c>
      <c r="M230" s="1"/>
      <c r="N230" s="1" t="s">
        <v>34</v>
      </c>
      <c r="O230" s="1" t="s">
        <v>492</v>
      </c>
      <c r="P230" s="1">
        <f>_xlfn.XLOOKUP(bbdd3[[#This Row],[CCO - SECTOR]],'cco '!$A:$A,'cco '!F:F,"CCO NO DEFINIDO")</f>
        <v>1</v>
      </c>
      <c r="Q230" s="1" t="str">
        <f>_xlfn.XLOOKUP(bbdd3[[#This Row],[CCO - SECTOR]],'cco '!$A:$A,'cco '!I:I,"CCO NO DEFINIDO")</f>
        <v>EXPORTACION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73">
        <v>46111</v>
      </c>
      <c r="B231" s="1" t="s">
        <v>535</v>
      </c>
      <c r="C231" s="1" t="s">
        <v>781</v>
      </c>
      <c r="D231" s="174">
        <v>0</v>
      </c>
      <c r="E231" s="1" t="s">
        <v>140</v>
      </c>
      <c r="F231" s="1">
        <v>0</v>
      </c>
      <c r="G231" s="1">
        <v>750</v>
      </c>
      <c r="H231" s="1" t="s">
        <v>135</v>
      </c>
      <c r="I231" s="1" t="s">
        <v>477</v>
      </c>
      <c r="J231" s="1" t="s">
        <v>137</v>
      </c>
      <c r="K231" s="1" t="s">
        <v>473</v>
      </c>
      <c r="L231" s="1" t="s">
        <v>138</v>
      </c>
      <c r="M231" s="1"/>
      <c r="N231" s="1" t="s">
        <v>34</v>
      </c>
      <c r="O231" s="1" t="s">
        <v>492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EXPORTACION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73">
        <v>46111</v>
      </c>
      <c r="B232" s="1" t="s">
        <v>530</v>
      </c>
      <c r="C232" s="1" t="s">
        <v>784</v>
      </c>
      <c r="D232" s="174">
        <v>0</v>
      </c>
      <c r="E232" s="1" t="s">
        <v>141</v>
      </c>
      <c r="F232" s="1">
        <v>0</v>
      </c>
      <c r="G232" s="1">
        <v>840</v>
      </c>
      <c r="H232" s="1" t="s">
        <v>135</v>
      </c>
      <c r="I232" s="1" t="s">
        <v>477</v>
      </c>
      <c r="J232" s="1" t="s">
        <v>137</v>
      </c>
      <c r="K232" s="1" t="s">
        <v>473</v>
      </c>
      <c r="L232" s="1" t="s">
        <v>138</v>
      </c>
      <c r="M232" s="1"/>
      <c r="N232" s="1" t="s">
        <v>34</v>
      </c>
      <c r="O232" s="1" t="s">
        <v>492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EXPORTACION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73">
        <v>46111</v>
      </c>
      <c r="B233" s="1" t="s">
        <v>535</v>
      </c>
      <c r="C233" s="1" t="s">
        <v>785</v>
      </c>
      <c r="D233" s="174">
        <v>0</v>
      </c>
      <c r="E233" s="1" t="s">
        <v>141</v>
      </c>
      <c r="F233" s="1">
        <v>0</v>
      </c>
      <c r="G233" s="1">
        <v>840</v>
      </c>
      <c r="H233" s="1" t="s">
        <v>135</v>
      </c>
      <c r="I233" s="1" t="s">
        <v>477</v>
      </c>
      <c r="J233" s="1" t="s">
        <v>137</v>
      </c>
      <c r="K233" s="1" t="s">
        <v>473</v>
      </c>
      <c r="L233" s="1" t="s">
        <v>138</v>
      </c>
      <c r="M233" s="1"/>
      <c r="N233" s="1" t="s">
        <v>34</v>
      </c>
      <c r="O233" s="1" t="s">
        <v>492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EXPORTACION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73">
        <v>46111</v>
      </c>
      <c r="B234" s="1" t="s">
        <v>535</v>
      </c>
      <c r="C234" s="1" t="s">
        <v>787</v>
      </c>
      <c r="D234" s="174">
        <v>0</v>
      </c>
      <c r="E234" s="1" t="s">
        <v>142</v>
      </c>
      <c r="F234" s="1">
        <v>0</v>
      </c>
      <c r="G234" s="1">
        <v>840</v>
      </c>
      <c r="H234" s="1" t="s">
        <v>135</v>
      </c>
      <c r="I234" s="1" t="s">
        <v>477</v>
      </c>
      <c r="J234" s="1" t="s">
        <v>137</v>
      </c>
      <c r="K234" s="1" t="s">
        <v>473</v>
      </c>
      <c r="L234" s="1" t="s">
        <v>138</v>
      </c>
      <c r="M234" s="1"/>
      <c r="N234" s="1" t="s">
        <v>34</v>
      </c>
      <c r="O234" s="1" t="s">
        <v>492</v>
      </c>
      <c r="P234" s="1">
        <f>_xlfn.XLOOKUP(bbdd3[[#This Row],[CCO - SECTOR]],'cco '!$A:$A,'cco '!F:F,"CCO NO DEFINIDO")</f>
        <v>1</v>
      </c>
      <c r="Q234" s="1" t="str">
        <f>_xlfn.XLOOKUP(bbdd3[[#This Row],[CCO - SECTOR]],'cco '!$A:$A,'cco '!I:I,"CCO NO DEFINIDO")</f>
        <v>EXPORTACION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73">
        <v>46111</v>
      </c>
      <c r="B235" s="1" t="s">
        <v>535</v>
      </c>
      <c r="C235" s="1" t="s">
        <v>788</v>
      </c>
      <c r="D235" s="174">
        <v>0</v>
      </c>
      <c r="E235" s="1" t="s">
        <v>725</v>
      </c>
      <c r="F235" s="1">
        <v>0</v>
      </c>
      <c r="G235" s="1">
        <v>500</v>
      </c>
      <c r="H235" s="1" t="s">
        <v>135</v>
      </c>
      <c r="I235" s="1" t="s">
        <v>477</v>
      </c>
      <c r="J235" s="1" t="s">
        <v>137</v>
      </c>
      <c r="K235" s="1" t="s">
        <v>473</v>
      </c>
      <c r="L235" s="1" t="s">
        <v>138</v>
      </c>
      <c r="M235" s="1"/>
      <c r="N235" s="1" t="s">
        <v>43</v>
      </c>
      <c r="O235" s="1" t="s">
        <v>492</v>
      </c>
      <c r="P235" s="1">
        <f>_xlfn.XLOOKUP(bbdd3[[#This Row],[CCO - SECTOR]],'cco '!$A:$A,'cco '!F:F,"CCO NO DEFINIDO")</f>
        <v>1</v>
      </c>
      <c r="Q235" s="1" t="str">
        <f>_xlfn.XLOOKUP(bbdd3[[#This Row],[CCO - SECTOR]],'cco '!$A:$A,'cco '!I:I,"CCO NO DEFINIDO")</f>
        <v>BACHAS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73">
        <v>46111</v>
      </c>
      <c r="B236" s="1" t="s">
        <v>535</v>
      </c>
      <c r="C236" s="1" t="s">
        <v>789</v>
      </c>
      <c r="D236" s="174">
        <v>0</v>
      </c>
      <c r="E236" s="1" t="s">
        <v>802</v>
      </c>
      <c r="F236" s="1">
        <v>0</v>
      </c>
      <c r="G236" s="1"/>
      <c r="H236" s="1" t="s">
        <v>145</v>
      </c>
      <c r="I236" s="1" t="s">
        <v>14</v>
      </c>
      <c r="J236" s="1" t="s">
        <v>137</v>
      </c>
      <c r="K236" s="1" t="s">
        <v>473</v>
      </c>
      <c r="L236" s="1" t="s">
        <v>138</v>
      </c>
      <c r="M236" s="1"/>
      <c r="N236" s="1" t="s">
        <v>43</v>
      </c>
      <c r="O236" s="1" t="s">
        <v>492</v>
      </c>
      <c r="P236" s="1">
        <f>_xlfn.XLOOKUP(bbdd3[[#This Row],[CCO - SECTOR]],'cco '!$A:$A,'cco '!F:F,"CCO NO DEFINIDO")</f>
        <v>1</v>
      </c>
      <c r="Q236" s="1" t="str">
        <f>_xlfn.XLOOKUP(bbdd3[[#This Row],[CCO - SECTOR]],'cco '!$A:$A,'cco '!I:I,"CCO NO DEFINIDO")</f>
        <v>BACHAS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73">
        <v>46111</v>
      </c>
      <c r="B237" s="1" t="s">
        <v>535</v>
      </c>
      <c r="C237" s="1" t="s">
        <v>791</v>
      </c>
      <c r="D237" s="174">
        <v>0</v>
      </c>
      <c r="E237" s="1" t="s">
        <v>870</v>
      </c>
      <c r="F237" s="1">
        <v>20.48</v>
      </c>
      <c r="G237" s="1"/>
      <c r="H237" s="1" t="s">
        <v>145</v>
      </c>
      <c r="I237" s="1" t="s">
        <v>477</v>
      </c>
      <c r="J237" s="1" t="s">
        <v>137</v>
      </c>
      <c r="K237" s="1" t="s">
        <v>473</v>
      </c>
      <c r="L237" s="1" t="s">
        <v>138</v>
      </c>
      <c r="M237" s="1"/>
      <c r="N237" s="1" t="s">
        <v>43</v>
      </c>
      <c r="O237" s="1" t="s">
        <v>492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BACHAS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73">
        <v>46111</v>
      </c>
      <c r="B238" s="1" t="s">
        <v>591</v>
      </c>
      <c r="C238" s="1" t="s">
        <v>862</v>
      </c>
      <c r="D238" s="174">
        <v>0</v>
      </c>
      <c r="E238" s="1" t="s">
        <v>591</v>
      </c>
      <c r="F238" s="1">
        <v>808.04499999999996</v>
      </c>
      <c r="G238" s="1">
        <v>0</v>
      </c>
      <c r="H238" s="1" t="s">
        <v>135</v>
      </c>
      <c r="I238" s="1" t="s">
        <v>13</v>
      </c>
      <c r="J238" s="1" t="s">
        <v>137</v>
      </c>
      <c r="K238" s="1" t="s">
        <v>473</v>
      </c>
      <c r="L238" s="1" t="s">
        <v>138</v>
      </c>
      <c r="M238" s="1"/>
      <c r="N238" s="1" t="s">
        <v>34</v>
      </c>
      <c r="O238" s="1" t="s">
        <v>492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EXPORTACION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73">
        <v>46112</v>
      </c>
      <c r="B239" s="1" t="s">
        <v>1191</v>
      </c>
      <c r="C239" s="1" t="s">
        <v>481</v>
      </c>
      <c r="D239" s="174">
        <v>0</v>
      </c>
      <c r="E239" s="1" t="s">
        <v>63</v>
      </c>
      <c r="F239" s="1">
        <v>1</v>
      </c>
      <c r="G239" s="1">
        <v>0</v>
      </c>
      <c r="H239" s="1" t="s">
        <v>1192</v>
      </c>
      <c r="I239" s="1" t="s">
        <v>9</v>
      </c>
      <c r="J239" s="1" t="s">
        <v>137</v>
      </c>
      <c r="K239" s="1" t="s">
        <v>512</v>
      </c>
      <c r="L239" s="1" t="s">
        <v>138</v>
      </c>
      <c r="M239" s="1"/>
      <c r="N239" s="1" t="s">
        <v>46</v>
      </c>
      <c r="O239" s="1" t="s">
        <v>1193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DISPOSICIÓN FINAL RESIDUOS SOLIDOS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73">
        <v>46112</v>
      </c>
      <c r="B240" s="1" t="s">
        <v>1191</v>
      </c>
      <c r="C240" s="1" t="s">
        <v>482</v>
      </c>
      <c r="D240" s="174">
        <v>0</v>
      </c>
      <c r="E240" s="1" t="s">
        <v>66</v>
      </c>
      <c r="F240" s="1">
        <v>1</v>
      </c>
      <c r="G240" s="1">
        <v>0</v>
      </c>
      <c r="H240" s="1" t="s">
        <v>1192</v>
      </c>
      <c r="I240" s="1" t="s">
        <v>9</v>
      </c>
      <c r="J240" s="1" t="s">
        <v>137</v>
      </c>
      <c r="K240" s="1" t="s">
        <v>512</v>
      </c>
      <c r="L240" s="1" t="s">
        <v>138</v>
      </c>
      <c r="M240" s="1"/>
      <c r="N240" s="1" t="s">
        <v>83</v>
      </c>
      <c r="O240" s="1" t="s">
        <v>1193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DISPOSICIÓN FINAL RESIDUOS LIQUIDOS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73">
        <v>46112</v>
      </c>
      <c r="B241" s="1" t="s">
        <v>1191</v>
      </c>
      <c r="C241" s="1" t="s">
        <v>483</v>
      </c>
      <c r="D241" s="174">
        <v>0</v>
      </c>
      <c r="E241" s="1" t="s">
        <v>164</v>
      </c>
      <c r="F241" s="1">
        <v>1</v>
      </c>
      <c r="G241" s="1">
        <v>0</v>
      </c>
      <c r="H241" s="1" t="s">
        <v>1192</v>
      </c>
      <c r="I241" s="1" t="s">
        <v>9</v>
      </c>
      <c r="J241" s="1" t="s">
        <v>137</v>
      </c>
      <c r="K241" s="1" t="s">
        <v>512</v>
      </c>
      <c r="L241" s="1" t="s">
        <v>138</v>
      </c>
      <c r="M241" s="1"/>
      <c r="N241" s="1" t="s">
        <v>32</v>
      </c>
      <c r="O241" s="1" t="s">
        <v>1193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3C7F-AA2C-4BC4-B1F3-637A8B5A7A24}">
  <dimension ref="A1:B26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t="s">
        <v>37</v>
      </c>
      <c r="B1" t="s">
        <v>115</v>
      </c>
    </row>
    <row r="2" spans="1:2" x14ac:dyDescent="0.25">
      <c r="A2" t="s">
        <v>34</v>
      </c>
      <c r="B2">
        <v>1</v>
      </c>
    </row>
    <row r="3" spans="1:2" x14ac:dyDescent="0.25">
      <c r="A3" t="s">
        <v>45</v>
      </c>
      <c r="B3">
        <v>1</v>
      </c>
    </row>
    <row r="4" spans="1:2" x14ac:dyDescent="0.25">
      <c r="A4" t="s">
        <v>43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39</v>
      </c>
      <c r="B6">
        <v>1</v>
      </c>
    </row>
    <row r="7" spans="1:2" x14ac:dyDescent="0.25">
      <c r="A7" t="s">
        <v>40</v>
      </c>
      <c r="B7">
        <v>1</v>
      </c>
    </row>
    <row r="8" spans="1:2" x14ac:dyDescent="0.25">
      <c r="A8" t="s">
        <v>46</v>
      </c>
      <c r="B8">
        <v>1</v>
      </c>
    </row>
    <row r="9" spans="1:2" x14ac:dyDescent="0.25">
      <c r="A9" t="s">
        <v>44</v>
      </c>
      <c r="B9">
        <v>1</v>
      </c>
    </row>
    <row r="10" spans="1:2" x14ac:dyDescent="0.25">
      <c r="A10" t="s">
        <v>89</v>
      </c>
      <c r="B10">
        <v>1</v>
      </c>
    </row>
    <row r="11" spans="1:2" x14ac:dyDescent="0.25">
      <c r="A11" t="s">
        <v>347</v>
      </c>
      <c r="B11">
        <v>2</v>
      </c>
    </row>
    <row r="12" spans="1:2" x14ac:dyDescent="0.25">
      <c r="A12" t="s">
        <v>373</v>
      </c>
      <c r="B12">
        <v>2</v>
      </c>
    </row>
    <row r="13" spans="1:2" x14ac:dyDescent="0.25">
      <c r="A13" t="s">
        <v>350</v>
      </c>
      <c r="B13">
        <v>2</v>
      </c>
    </row>
    <row r="14" spans="1:2" x14ac:dyDescent="0.25">
      <c r="A14" t="s">
        <v>370</v>
      </c>
      <c r="B14">
        <v>2</v>
      </c>
    </row>
    <row r="15" spans="1:2" x14ac:dyDescent="0.25">
      <c r="A15" t="s">
        <v>338</v>
      </c>
      <c r="B15">
        <v>5</v>
      </c>
    </row>
    <row r="16" spans="1:2" x14ac:dyDescent="0.25">
      <c r="A16" t="s">
        <v>341</v>
      </c>
      <c r="B16">
        <v>6</v>
      </c>
    </row>
    <row r="17" spans="1:2" x14ac:dyDescent="0.25">
      <c r="A17" t="s">
        <v>332</v>
      </c>
      <c r="B17">
        <v>6</v>
      </c>
    </row>
    <row r="18" spans="1:2" x14ac:dyDescent="0.25">
      <c r="A18" t="s">
        <v>353</v>
      </c>
      <c r="B18">
        <v>7</v>
      </c>
    </row>
    <row r="19" spans="1:2" x14ac:dyDescent="0.25">
      <c r="A19" t="s">
        <v>38</v>
      </c>
      <c r="B19">
        <v>10</v>
      </c>
    </row>
    <row r="20" spans="1:2" x14ac:dyDescent="0.25">
      <c r="A20" t="s">
        <v>35</v>
      </c>
      <c r="B20">
        <v>10</v>
      </c>
    </row>
    <row r="21" spans="1:2" x14ac:dyDescent="0.25">
      <c r="A21" t="s">
        <v>321</v>
      </c>
      <c r="B21">
        <v>10</v>
      </c>
    </row>
    <row r="22" spans="1:2" x14ac:dyDescent="0.25">
      <c r="A22" t="s">
        <v>389</v>
      </c>
      <c r="B22">
        <v>10</v>
      </c>
    </row>
    <row r="23" spans="1:2" x14ac:dyDescent="0.25">
      <c r="A23" t="s">
        <v>32</v>
      </c>
      <c r="B23">
        <v>10</v>
      </c>
    </row>
    <row r="24" spans="1:2" x14ac:dyDescent="0.25">
      <c r="A24" t="s">
        <v>379</v>
      </c>
      <c r="B24">
        <v>10</v>
      </c>
    </row>
    <row r="25" spans="1:2" x14ac:dyDescent="0.25">
      <c r="A25" t="s">
        <v>396</v>
      </c>
      <c r="B25">
        <v>10</v>
      </c>
    </row>
    <row r="26" spans="1:2" x14ac:dyDescent="0.25">
      <c r="A26" t="s">
        <v>360</v>
      </c>
      <c r="B26">
        <v>10</v>
      </c>
    </row>
  </sheetData>
  <autoFilter ref="A1:B26" xr:uid="{47DA3C7F-AA2C-4BC4-B1F3-637A8B5A7A24}">
    <sortState xmlns:xlrd2="http://schemas.microsoft.com/office/spreadsheetml/2017/richdata2" ref="A2:B26">
      <sortCondition ref="B1:B2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C211" zoomScale="115" zoomScaleNormal="115" workbookViewId="0">
      <selection activeCell="A2" sqref="A2:U241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41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46111</v>
      </c>
      <c r="B2" t="str">
        <v>WORMS 2</v>
      </c>
      <c r="C2" t="str">
        <v>prod17</v>
      </c>
      <c r="D2">
        <v>-2081068633.3499999</v>
      </c>
      <c r="E2" t="str">
        <v>AFE (S)</v>
      </c>
      <c r="F2">
        <v>1541.07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-2081068633.3499999</v>
      </c>
      <c r="T2">
        <v>1541.07</v>
      </c>
      <c r="U2" t="str">
        <v>APERTURADO POR EMPRESA</v>
      </c>
    </row>
    <row r="3" spans="1:21" x14ac:dyDescent="0.25">
      <c r="A3" vm="1">
        <v>46111</v>
      </c>
      <c r="B3" t="str">
        <v>WORMS 2</v>
      </c>
      <c r="C3" t="str">
        <v>prod15</v>
      </c>
      <c r="D3">
        <v>-128496823.2</v>
      </c>
      <c r="E3" t="str">
        <v>AFE (G)</v>
      </c>
      <c r="F3">
        <v>97.74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-128496823.2</v>
      </c>
      <c r="T3">
        <v>97.74</v>
      </c>
      <c r="U3" t="str">
        <v>APERTURADO POR EMPRESA</v>
      </c>
    </row>
    <row r="4" spans="1:21" x14ac:dyDescent="0.25">
      <c r="A4" vm="1">
        <v>46111</v>
      </c>
      <c r="B4" t="str">
        <v>WORMS 2</v>
      </c>
      <c r="C4" t="str">
        <v>prod23</v>
      </c>
      <c r="D4">
        <v>-89426820</v>
      </c>
      <c r="E4" t="str">
        <v>AG- C</v>
      </c>
      <c r="F4">
        <v>83.44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-89426820</v>
      </c>
      <c r="T4">
        <v>83.44</v>
      </c>
      <c r="U4" t="str">
        <v>APERTURADO POR EMPRESA</v>
      </c>
    </row>
    <row r="5" spans="1:21" x14ac:dyDescent="0.25">
      <c r="A5" vm="1">
        <v>46111</v>
      </c>
      <c r="B5" t="str">
        <v>EDUARDO SEMINARA -  DENIS LUQUE</v>
      </c>
      <c r="C5" t="str">
        <v>prod13</v>
      </c>
      <c r="D5">
        <v>-87306126.840000004</v>
      </c>
      <c r="E5" t="str">
        <v xml:space="preserve">
GLICERINA CRUDA </v>
      </c>
      <c r="F5">
        <v>169.71100000000001</v>
      </c>
      <c r="G5">
        <v>360</v>
      </c>
      <c r="H5" t="str">
        <v>TN</v>
      </c>
      <c r="I5" t="str">
        <v>INSUMOS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CC5</v>
      </c>
      <c r="O5" t="str">
        <v>gastos_produccion</v>
      </c>
      <c r="P5">
        <v>1</v>
      </c>
      <c r="Q5" t="str">
        <v>REACTORES</v>
      </c>
      <c r="R5">
        <v>1</v>
      </c>
      <c r="S5" s="4">
        <v>-87306126.840000004</v>
      </c>
      <c r="T5">
        <v>169.71100000000001</v>
      </c>
      <c r="U5" t="str">
        <v>APERTURADO POR EMPRESA</v>
      </c>
    </row>
    <row r="6" spans="1:21" x14ac:dyDescent="0.25">
      <c r="A6" vm="1">
        <v>46111</v>
      </c>
      <c r="B6" t="str">
        <v>WORMS 2</v>
      </c>
      <c r="C6" t="str">
        <v>prod29</v>
      </c>
      <c r="D6">
        <v>-80532152.400000006</v>
      </c>
      <c r="E6" t="str">
        <v>ARE- B</v>
      </c>
      <c r="F6">
        <v>67.09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-80532152.400000006</v>
      </c>
      <c r="T6">
        <v>67.09</v>
      </c>
      <c r="U6" t="str">
        <v>APERTURADO POR EMPRESA</v>
      </c>
    </row>
    <row r="7" spans="1:21" x14ac:dyDescent="0.25">
      <c r="A7" vm="1">
        <v>46111</v>
      </c>
      <c r="B7" t="str">
        <v>WORMS 1</v>
      </c>
      <c r="C7" t="str">
        <v>prod26</v>
      </c>
      <c r="D7">
        <v>-79981130</v>
      </c>
      <c r="E7" t="str">
        <v>AG-D</v>
      </c>
      <c r="F7">
        <v>111.94</v>
      </c>
      <c r="G7">
        <v>500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CC6</v>
      </c>
      <c r="O7" t="str">
        <v>gastos_produccion</v>
      </c>
      <c r="P7">
        <v>1</v>
      </c>
      <c r="Q7" t="str">
        <v>BACHAS</v>
      </c>
      <c r="R7">
        <v>1</v>
      </c>
      <c r="S7" s="4">
        <v>-79981130</v>
      </c>
      <c r="T7">
        <v>111.94</v>
      </c>
      <c r="U7" t="str">
        <v>APERTURADO POR EMPRESA</v>
      </c>
    </row>
    <row r="8" spans="1:21" x14ac:dyDescent="0.25">
      <c r="A8" vm="3">
        <v>46100</v>
      </c>
      <c r="B8" t="str">
        <v>Construcciones Industriales Y Portuarias S.A.</v>
      </c>
      <c r="C8" t="str">
        <v>FA-A 00003-00001298</v>
      </c>
      <c r="D8">
        <v>-54208000</v>
      </c>
      <c r="E8" t="str">
        <v xml:space="preserve">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 vm="2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4">
        <v>-54208000</v>
      </c>
      <c r="T8">
        <v>1</v>
      </c>
      <c r="U8" t="str">
        <v>APERTURADO POR EMPRESA</v>
      </c>
    </row>
    <row r="9" spans="1:21" x14ac:dyDescent="0.25">
      <c r="A9" vm="4">
        <v>46093</v>
      </c>
      <c r="B9" t="str">
        <v>Construcciones Industriales Y Portuarias S.A.</v>
      </c>
      <c r="C9" t="str">
        <v>FA-A 00003-00001295</v>
      </c>
      <c r="D9">
        <v>-50700270.310000002</v>
      </c>
      <c r="E9" t="str">
        <v>INVERSION
Planta de efluentes Actualizacion</v>
      </c>
      <c r="F9">
        <v>1</v>
      </c>
      <c r="G9">
        <v>41901049.840000004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 vm="2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-50700270.310000002</v>
      </c>
      <c r="T9">
        <v>1</v>
      </c>
      <c r="U9" t="str">
        <v>APERTURADO POR EMPRESA</v>
      </c>
    </row>
    <row r="10" spans="1:21" x14ac:dyDescent="0.25">
      <c r="A10" vm="1">
        <v>46111</v>
      </c>
      <c r="B10" t="str">
        <v>WORMS 2</v>
      </c>
      <c r="C10" t="str">
        <v>prod19</v>
      </c>
      <c r="D10">
        <v>-47687159</v>
      </c>
      <c r="E10" t="str">
        <v>AG- A</v>
      </c>
      <c r="F10">
        <v>39.26</v>
      </c>
      <c r="G10">
        <v>850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-47687159</v>
      </c>
      <c r="T10">
        <v>39.26</v>
      </c>
      <c r="U10" t="str">
        <v>APERTURADO POR EMPRESA</v>
      </c>
    </row>
    <row r="11" spans="1:21" x14ac:dyDescent="0.25">
      <c r="A11" vm="1">
        <v>46111</v>
      </c>
      <c r="B11" t="str">
        <v>WORMS 1</v>
      </c>
      <c r="C11" t="str">
        <v>prod25</v>
      </c>
      <c r="D11">
        <v>-45305016</v>
      </c>
      <c r="E11" t="str">
        <v>AG- C</v>
      </c>
      <c r="F11">
        <v>42.271999999999998</v>
      </c>
      <c r="G11">
        <v>750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4">
        <v>-45305016</v>
      </c>
      <c r="T11">
        <v>42.271999999999998</v>
      </c>
      <c r="U11" t="str">
        <v>APERTURADO POR EMPRESA</v>
      </c>
    </row>
    <row r="12" spans="1:21" x14ac:dyDescent="0.25">
      <c r="A12" vm="1">
        <v>46111</v>
      </c>
      <c r="B12" t="str">
        <v xml:space="preserve">LOGISTICA EXPORTACION </v>
      </c>
      <c r="C12" t="str">
        <v>FA-C 2-2026-3</v>
      </c>
      <c r="D12">
        <v>-41270898.375</v>
      </c>
      <c r="E12" t="str">
        <v>FOB</v>
      </c>
      <c r="F12">
        <v>1038.915</v>
      </c>
      <c r="G12">
        <v>39725</v>
      </c>
      <c r="H12" t="str">
        <v>TN</v>
      </c>
      <c r="I12" t="str">
        <v>LOGISTICA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-41270898.375</v>
      </c>
      <c r="T12">
        <v>1038.915</v>
      </c>
      <c r="U12" t="str">
        <v>APERTURADO POR EMPRESA</v>
      </c>
    </row>
    <row r="13" spans="1:21" x14ac:dyDescent="0.25">
      <c r="A13" vm="5">
        <v>46085</v>
      </c>
      <c r="B13" t="str">
        <v>Nation Limited S.A.</v>
      </c>
      <c r="C13" t="str">
        <v>FA-A 00001-00000285</v>
      </c>
      <c r="D13">
        <v>-38586537</v>
      </c>
      <c r="E13" t="str">
        <v>INVERSION
Geomembrana Proy #6</v>
      </c>
      <c r="F13">
        <v>1</v>
      </c>
      <c r="G13">
        <v>31889700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 vm="2">
        <v>0</v>
      </c>
      <c r="N13" t="str">
        <v>CC3</v>
      </c>
      <c r="O13" t="str">
        <v>gastos_produccion</v>
      </c>
      <c r="P13">
        <v>1</v>
      </c>
      <c r="Q13" t="str">
        <v>DISPOSICIÓN FINAL RESIDUOS LIQUIDOS</v>
      </c>
      <c r="R13">
        <v>1</v>
      </c>
      <c r="S13" s="4">
        <v>-38586537</v>
      </c>
      <c r="T13">
        <v>1</v>
      </c>
      <c r="U13" t="str">
        <v>APERTURADO POR EMPRESA</v>
      </c>
    </row>
    <row r="14" spans="1:21" x14ac:dyDescent="0.25">
      <c r="A14" vm="5">
        <v>46085</v>
      </c>
      <c r="B14" t="str">
        <v>Nation Limited S.A.</v>
      </c>
      <c r="C14" t="str">
        <v>FA-A 00001-00000284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 vm="2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 s="4">
        <v>-38586537</v>
      </c>
      <c r="T14">
        <v>1</v>
      </c>
      <c r="U14" t="str">
        <v>APERTURADO POR EMPRESA</v>
      </c>
    </row>
    <row r="15" spans="1:21" x14ac:dyDescent="0.25">
      <c r="A15" vm="6">
        <v>46083</v>
      </c>
      <c r="B15" t="str">
        <v>Gmc Valores Sociedad Anonima</v>
      </c>
      <c r="C15" t="str">
        <v>OCOM/2026/0183</v>
      </c>
      <c r="D15">
        <v>-31500000</v>
      </c>
      <c r="E15" t="str">
        <v xml:space="preserve">INVERSION
exim </v>
      </c>
      <c r="F15">
        <v>1</v>
      </c>
      <c r="G15">
        <v>31500000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 vm="2">
        <v>0</v>
      </c>
      <c r="N15" t="str">
        <v>CC7</v>
      </c>
      <c r="O15" t="str">
        <v>gastos_produccion</v>
      </c>
      <c r="P15">
        <v>1</v>
      </c>
      <c r="Q15" t="str">
        <v>NFU</v>
      </c>
      <c r="R15">
        <v>1</v>
      </c>
      <c r="S15" s="4">
        <v>-31500000</v>
      </c>
      <c r="T15">
        <v>1</v>
      </c>
      <c r="U15" t="str">
        <v>APERTURADO POR EMPRESA</v>
      </c>
    </row>
    <row r="16" spans="1:21" x14ac:dyDescent="0.25">
      <c r="A16" vm="1">
        <v>46111</v>
      </c>
      <c r="B16" t="str">
        <v>ULTRAONIX SRL</v>
      </c>
      <c r="C16" t="str">
        <v>prod4</v>
      </c>
      <c r="D16">
        <v>-29192968.809</v>
      </c>
      <c r="E16" t="str">
        <v xml:space="preserve"> FUEL OIL </v>
      </c>
      <c r="F16">
        <v>46167.3</v>
      </c>
      <c r="G16">
        <v>632.33000000000004</v>
      </c>
      <c r="H16" t="str">
        <v>KG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CC5</v>
      </c>
      <c r="O16" t="str">
        <v>gastos_produccion</v>
      </c>
      <c r="P16">
        <v>1</v>
      </c>
      <c r="Q16" t="str">
        <v>REACTORES</v>
      </c>
      <c r="R16">
        <v>1</v>
      </c>
      <c r="S16" s="4">
        <v>-29192968.809</v>
      </c>
      <c r="T16">
        <v>46167.3</v>
      </c>
      <c r="U16" t="str">
        <v>APERTURADO POR EMPRESA</v>
      </c>
    </row>
    <row r="17" spans="1:21" x14ac:dyDescent="0.25">
      <c r="A17" vm="7">
        <v>46090</v>
      </c>
      <c r="B17" t="str">
        <v>Empresa Provincial De La Energia De Santa Fe (W)</v>
      </c>
      <c r="C17" t="str">
        <v>FA-A 00069-00039909</v>
      </c>
      <c r="D17">
        <v>-27731945.809999999</v>
      </c>
      <c r="E17" t="str">
        <v xml:space="preserve">ENERGIA
Luz </v>
      </c>
      <c r="F17">
        <v>1</v>
      </c>
      <c r="G17">
        <v>20171433.48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 s="4">
        <v>-27731945.809999999</v>
      </c>
      <c r="T17">
        <v>1</v>
      </c>
      <c r="U17" t="str">
        <v>APERTURADO POR EMPRESA</v>
      </c>
    </row>
    <row r="18" spans="1:21" x14ac:dyDescent="0.25">
      <c r="A18" vm="8">
        <v>46106</v>
      </c>
      <c r="B18" t="str">
        <v>Electromecanica Dick Costantino S.A.</v>
      </c>
      <c r="C18" t="str">
        <v>FA-A 00004-00023210</v>
      </c>
      <c r="D18">
        <v>-23215002.949999999</v>
      </c>
      <c r="E18" t="str">
        <v>INVERSION
Colocación de radares tanques
ítem 1</v>
      </c>
      <c r="F18">
        <v>1</v>
      </c>
      <c r="G18">
        <v>23215002</v>
      </c>
      <c r="H18" t="str">
        <v xml:space="preserve">UN </v>
      </c>
      <c r="I18" t="str">
        <v>INVERSION</v>
      </c>
      <c r="J18" t="str">
        <v>CAPEX</v>
      </c>
      <c r="K18" t="str">
        <v>VARIABLE</v>
      </c>
      <c r="L18" t="str">
        <v>INDIRECTO</v>
      </c>
      <c r="M18" vm="2">
        <v>0</v>
      </c>
      <c r="N18" t="str">
        <v>CC11</v>
      </c>
      <c r="O18" t="str">
        <v>gastos_produccion</v>
      </c>
      <c r="P18">
        <v>1</v>
      </c>
      <c r="Q18" t="str">
        <v>EXPORTACION</v>
      </c>
      <c r="R18">
        <v>1</v>
      </c>
      <c r="S18" s="4">
        <v>-23215002.949999999</v>
      </c>
      <c r="T18">
        <v>1</v>
      </c>
      <c r="U18" t="str">
        <v>APERTURADO POR EMPRESA</v>
      </c>
    </row>
    <row r="19" spans="1:21" x14ac:dyDescent="0.25">
      <c r="A19" vm="1">
        <v>46111</v>
      </c>
      <c r="B19" t="str">
        <v>COOPERATIVA DE TRABAJO COMERCIO EXTERIOR LIMITADA</v>
      </c>
      <c r="C19" t="str">
        <v>FA-C 2-2026-3</v>
      </c>
      <c r="D19">
        <v>-22211089.899999999</v>
      </c>
      <c r="E19" t="str">
        <v>SERVICIO DE DESPACHO</v>
      </c>
      <c r="F19">
        <v>1828.6</v>
      </c>
      <c r="G19">
        <v>8.5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CC11</v>
      </c>
      <c r="O19" t="str">
        <v>gastos_produccion</v>
      </c>
      <c r="P19">
        <v>1</v>
      </c>
      <c r="Q19" t="str">
        <v>EXPORTACION</v>
      </c>
      <c r="R19">
        <v>1</v>
      </c>
      <c r="S19" s="4">
        <v>-22211089.899999999</v>
      </c>
      <c r="T19">
        <v>1828.6</v>
      </c>
      <c r="U19" t="str">
        <v>APERTURADO POR EMPRESA</v>
      </c>
    </row>
    <row r="20" spans="1:21" x14ac:dyDescent="0.25">
      <c r="A20" vm="9">
        <v>46086</v>
      </c>
      <c r="B20" t="str">
        <v>Hidalgo, Ruben Dario</v>
      </c>
      <c r="C20" t="str">
        <v>FA-A 00003-00000130</v>
      </c>
      <c r="D20">
        <v>-14157000</v>
      </c>
      <c r="E20" t="str">
        <v xml:space="preserve">SERVICIOS
Trabajo realizado en campo con pala </v>
      </c>
      <c r="F20">
        <v>60</v>
      </c>
      <c r="G20">
        <v>80000</v>
      </c>
      <c r="H20" t="str">
        <v xml:space="preserve">UN </v>
      </c>
      <c r="I20" t="str">
        <v>SERVICIOS</v>
      </c>
      <c r="J20" t="str">
        <v>OPEX</v>
      </c>
      <c r="K20" t="str">
        <v>VARIABLE</v>
      </c>
      <c r="L20" t="str">
        <v>INDIRECTO</v>
      </c>
      <c r="M20" vm="2">
        <v>0</v>
      </c>
      <c r="N20" t="str">
        <v>CC3</v>
      </c>
      <c r="O20" t="str">
        <v>gastos_produccion</v>
      </c>
      <c r="P20">
        <v>1</v>
      </c>
      <c r="Q20" t="str">
        <v>DISPOSICIÓN FINAL RESIDUOS LIQUIDOS</v>
      </c>
      <c r="R20">
        <v>1</v>
      </c>
      <c r="S20" s="4">
        <v>-14157000</v>
      </c>
      <c r="T20">
        <v>60</v>
      </c>
      <c r="U20" t="str">
        <v>APERTURADO POR EMPRESA</v>
      </c>
    </row>
    <row r="21" spans="1:21" x14ac:dyDescent="0.25">
      <c r="A21" vm="10">
        <v>46087</v>
      </c>
      <c r="B21" t="str">
        <v>Quiroz, Maria Ines</v>
      </c>
      <c r="C21" t="str">
        <v>FA-C 00002-00000036</v>
      </c>
      <c r="D21">
        <v>-13172300</v>
      </c>
      <c r="E21" t="str">
        <v xml:space="preserve">INVERSION
Servicios varios , Mantenimiento y Ampliación </v>
      </c>
      <c r="F21">
        <v>1</v>
      </c>
      <c r="G21">
        <v>13172300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 s="4">
        <v>-13172300</v>
      </c>
      <c r="T21">
        <v>1</v>
      </c>
      <c r="U21" t="str">
        <v>APERTURADO POR EMPRESA</v>
      </c>
    </row>
    <row r="22" spans="1:21" x14ac:dyDescent="0.25">
      <c r="A22" vm="1">
        <v>46111</v>
      </c>
      <c r="B22" t="str">
        <v>MARTINS, JOAQUIN</v>
      </c>
      <c r="C22" t="str">
        <v>prod8</v>
      </c>
      <c r="D22">
        <v>-11011000</v>
      </c>
      <c r="E22" t="str">
        <v xml:space="preserve"> GASOIL G3</v>
      </c>
      <c r="F22">
        <v>4550</v>
      </c>
      <c r="G22">
        <v>2420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4">
        <v>-11011000</v>
      </c>
      <c r="T22">
        <v>4550</v>
      </c>
      <c r="U22" t="str">
        <v>APERTURADO POR EMPRESA</v>
      </c>
    </row>
    <row r="23" spans="1:21" x14ac:dyDescent="0.25">
      <c r="A23" vm="1">
        <v>46111</v>
      </c>
      <c r="B23" t="str">
        <v>WORMS 1</v>
      </c>
      <c r="C23" t="str">
        <v>prod33</v>
      </c>
      <c r="D23">
        <v>-7557266.5</v>
      </c>
      <c r="E23" t="str">
        <v>FONDO TK</v>
      </c>
      <c r="F23">
        <v>10.577</v>
      </c>
      <c r="G23">
        <v>500</v>
      </c>
      <c r="H23" t="str">
        <v>TN</v>
      </c>
      <c r="I23" t="str">
        <v>MATERIA PRIMA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>CC6</v>
      </c>
      <c r="O23" t="str">
        <v>gastos_produccion</v>
      </c>
      <c r="P23">
        <v>1</v>
      </c>
      <c r="Q23" t="str">
        <v>BACHAS</v>
      </c>
      <c r="R23">
        <v>1</v>
      </c>
      <c r="S23" s="4">
        <v>-7557266.5</v>
      </c>
      <c r="T23">
        <v>10.577</v>
      </c>
      <c r="U23" t="str">
        <v>APERTURADO POR EMPRESA</v>
      </c>
    </row>
    <row r="24" spans="1:21" x14ac:dyDescent="0.25">
      <c r="A24" vm="11">
        <v>46112</v>
      </c>
      <c r="B24" t="str">
        <v>RRHH WORMS (NUEVO)</v>
      </c>
      <c r="C24" t="str">
        <v>JORGE BENJAMIN FERREYRA GRACES</v>
      </c>
      <c r="D24">
        <v>-6866469.6836000001</v>
      </c>
      <c r="E24" t="str">
        <v>DIRECCION</v>
      </c>
      <c r="F24">
        <v>1</v>
      </c>
      <c r="G24">
        <v>6866469.6836000001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rrhh_nuevo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4">
        <v>-6866469.6836000001</v>
      </c>
      <c r="T24">
        <v>1</v>
      </c>
      <c r="U24" t="str">
        <v>APERTURADO POR EMPRESA</v>
      </c>
    </row>
    <row r="25" spans="1:21" x14ac:dyDescent="0.25">
      <c r="A25" vm="9">
        <v>46086</v>
      </c>
      <c r="B25" t="str">
        <v>Hidalgo, Ruben Dario</v>
      </c>
      <c r="C25" t="str">
        <v>FA-A 00003-00000128</v>
      </c>
      <c r="D25">
        <v>-6388800</v>
      </c>
      <c r="E25" t="str">
        <v xml:space="preserve">SERVICIOS
movimiento de suelo </v>
      </c>
      <c r="F25">
        <v>1</v>
      </c>
      <c r="G25">
        <v>5280000</v>
      </c>
      <c r="H25" t="str">
        <v xml:space="preserve">UN </v>
      </c>
      <c r="I25" t="str">
        <v>SERVICIOS</v>
      </c>
      <c r="J25" t="str">
        <v>OPEX</v>
      </c>
      <c r="K25" t="str">
        <v>VARIABLE</v>
      </c>
      <c r="L25" t="str">
        <v>INDIRECTO</v>
      </c>
      <c r="M25" vm="2">
        <v>0</v>
      </c>
      <c r="N25" t="str">
        <v>CC3</v>
      </c>
      <c r="O25" t="str">
        <v>gastos_produccion</v>
      </c>
      <c r="P25">
        <v>1</v>
      </c>
      <c r="Q25" t="str">
        <v>DISPOSICIÓN FINAL RESIDUOS LIQUIDOS</v>
      </c>
      <c r="R25">
        <v>1</v>
      </c>
      <c r="S25" s="4">
        <v>-6388800</v>
      </c>
      <c r="T25">
        <v>1</v>
      </c>
      <c r="U25" t="str">
        <v>APERTURADO POR EMPRESA</v>
      </c>
    </row>
    <row r="26" spans="1:21" x14ac:dyDescent="0.25">
      <c r="A26" vm="1">
        <v>46111</v>
      </c>
      <c r="B26" t="str">
        <v>TOTAL QUIMICA S.A.</v>
      </c>
      <c r="C26" t="str">
        <v>prod12</v>
      </c>
      <c r="D26">
        <v>-5645419.8399999999</v>
      </c>
      <c r="E26" t="str">
        <v xml:space="preserve"> SODA CAUSTICA</v>
      </c>
      <c r="F26">
        <v>5867.2</v>
      </c>
      <c r="G26">
        <v>962.2</v>
      </c>
      <c r="H26" t="str">
        <v>KG</v>
      </c>
      <c r="I26" t="str">
        <v>INSUMOS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CC5</v>
      </c>
      <c r="O26" t="str">
        <v>gastos_produccion</v>
      </c>
      <c r="P26">
        <v>1</v>
      </c>
      <c r="Q26" t="str">
        <v>REACTORES</v>
      </c>
      <c r="R26">
        <v>1</v>
      </c>
      <c r="S26" s="4">
        <v>-5645419.8399999999</v>
      </c>
      <c r="T26">
        <v>5867.2</v>
      </c>
      <c r="U26" t="str">
        <v>APERTURADO POR EMPRESA</v>
      </c>
    </row>
    <row r="27" spans="1:21" x14ac:dyDescent="0.25">
      <c r="A27" vm="11">
        <v>46112</v>
      </c>
      <c r="B27" t="str">
        <v>RRHH WORMS (NUEVO)</v>
      </c>
      <c r="C27" t="str">
        <v>PABLO ALFONSO PAGANI</v>
      </c>
      <c r="D27">
        <v>-5428026.1179999998</v>
      </c>
      <c r="E27" t="str">
        <v>PRODUCCION</v>
      </c>
      <c r="F27">
        <v>1</v>
      </c>
      <c r="G27">
        <v>5428026.1179999998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str">
        <v>rrhh_nuevo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-5428026.1179999998</v>
      </c>
      <c r="T27">
        <v>1</v>
      </c>
      <c r="U27" t="str">
        <v>APERTURADO POR EMPRESA</v>
      </c>
    </row>
    <row r="28" spans="1:21" x14ac:dyDescent="0.25">
      <c r="A28" vm="1">
        <v>46111</v>
      </c>
      <c r="B28" t="str">
        <v>IMPUESTOS</v>
      </c>
      <c r="C28" t="str">
        <v>imp2</v>
      </c>
      <c r="D28">
        <v>-5039229.71</v>
      </c>
      <c r="E28" t="str">
        <v>IMPUESTOS</v>
      </c>
      <c r="F28">
        <v>1</v>
      </c>
      <c r="G28">
        <v>5039229.71</v>
      </c>
      <c r="H28" t="str">
        <v xml:space="preserve">UN </v>
      </c>
      <c r="I28" t="str">
        <v>IMPUESTOS</v>
      </c>
      <c r="J28" t="str">
        <v>OPEX</v>
      </c>
      <c r="K28" t="str">
        <v>VARIABLE</v>
      </c>
      <c r="L28" t="str">
        <v>INDIRECTO</v>
      </c>
      <c r="M28" vm="2">
        <v>0</v>
      </c>
      <c r="N28" t="str">
        <v>CC1</v>
      </c>
      <c r="O28" t="str">
        <v>gastos_impuestos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-5039229.71</v>
      </c>
      <c r="T28">
        <v>1</v>
      </c>
      <c r="U28" t="str">
        <v>APERTURADO POR EMPRESA</v>
      </c>
    </row>
    <row r="29" spans="1:21" x14ac:dyDescent="0.25">
      <c r="A29" vm="11">
        <v>46112</v>
      </c>
      <c r="B29" t="str">
        <v>RRHH WORMS (NUEVO)</v>
      </c>
      <c r="C29" t="str">
        <v>CARLA JUDIT MAZZALI</v>
      </c>
      <c r="D29">
        <v>-4823227.7193</v>
      </c>
      <c r="E29" t="str">
        <v>ADMINISTRACION</v>
      </c>
      <c r="F29">
        <v>1</v>
      </c>
      <c r="G29">
        <v>4823227.7193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CC15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-4823227.7193</v>
      </c>
      <c r="T29">
        <v>1</v>
      </c>
      <c r="U29" t="str">
        <v>APERTURADO POR EMPRESA</v>
      </c>
    </row>
    <row r="30" spans="1:21" x14ac:dyDescent="0.25">
      <c r="A30" vm="1">
        <v>46111</v>
      </c>
      <c r="B30" t="str">
        <v>TOTAL QUIMICA S.A.</v>
      </c>
      <c r="C30" t="str">
        <v>prod2</v>
      </c>
      <c r="D30">
        <v>-4738755.84</v>
      </c>
      <c r="E30" t="str">
        <v xml:space="preserve"> ACIDO SULFÚRICO 70/80</v>
      </c>
      <c r="F30">
        <v>12224</v>
      </c>
      <c r="G30">
        <v>387.66</v>
      </c>
      <c r="H30" t="str">
        <v>KG</v>
      </c>
      <c r="I30" t="str">
        <v>INSUMOS</v>
      </c>
      <c r="J30" t="str">
        <v>OPEX</v>
      </c>
      <c r="K30" t="str">
        <v>VARIABLE</v>
      </c>
      <c r="L30" t="str">
        <v>DIRECTO</v>
      </c>
      <c r="M30" vm="2">
        <v>0</v>
      </c>
      <c r="N30" t="str">
        <v>CC6</v>
      </c>
      <c r="O30" t="str">
        <v>gastos_produccion</v>
      </c>
      <c r="P30">
        <v>1</v>
      </c>
      <c r="Q30" t="str">
        <v>BACHAS</v>
      </c>
      <c r="R30">
        <v>1</v>
      </c>
      <c r="S30" s="4">
        <v>-4738755.84</v>
      </c>
      <c r="T30">
        <v>12224</v>
      </c>
      <c r="U30" t="str">
        <v>APERTURADO POR EMPRESA</v>
      </c>
    </row>
    <row r="31" spans="1:21" x14ac:dyDescent="0.25">
      <c r="A31" vm="11">
        <v>46112</v>
      </c>
      <c r="B31" t="str">
        <v>RRHH WORMS (NUEVO)</v>
      </c>
      <c r="C31" t="str">
        <v>PABLO MAURICIO ZIMMERMAN</v>
      </c>
      <c r="D31">
        <v>-4693346.0138999997</v>
      </c>
      <c r="E31" t="str">
        <v>DIRECCION</v>
      </c>
      <c r="F31">
        <v>1</v>
      </c>
      <c r="G31">
        <v>4693346.0138999997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 vm="2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-4693346.0138999997</v>
      </c>
      <c r="T31">
        <v>1</v>
      </c>
      <c r="U31" t="str">
        <v>APERTURADO POR EMPRESA</v>
      </c>
    </row>
    <row r="32" spans="1:21" x14ac:dyDescent="0.25">
      <c r="A32" vm="1">
        <v>46111</v>
      </c>
      <c r="B32" t="str">
        <v>ULTRAONIX SRL</v>
      </c>
      <c r="C32" t="str">
        <v>prod5</v>
      </c>
      <c r="D32">
        <v>-4074324.7702000001</v>
      </c>
      <c r="E32" t="str">
        <v xml:space="preserve"> FUEL OIL </v>
      </c>
      <c r="F32">
        <v>6443.3519999999999</v>
      </c>
      <c r="G32">
        <v>632.33000000000004</v>
      </c>
      <c r="H32" t="str">
        <v>KG</v>
      </c>
      <c r="I32" t="str">
        <v>ENERGIA</v>
      </c>
      <c r="J32" t="str">
        <v>OPEX</v>
      </c>
      <c r="K32" t="str">
        <v>VARIABLE</v>
      </c>
      <c r="L32" t="str">
        <v>DIRECTO</v>
      </c>
      <c r="M32" vm="2">
        <v>0</v>
      </c>
      <c r="N32" t="str">
        <v>CC6</v>
      </c>
      <c r="O32" t="str">
        <v>gastos_produccion</v>
      </c>
      <c r="P32">
        <v>1</v>
      </c>
      <c r="Q32" t="str">
        <v>BACHAS</v>
      </c>
      <c r="R32">
        <v>1</v>
      </c>
      <c r="S32" s="4">
        <v>-4074324.7702000001</v>
      </c>
      <c r="T32">
        <v>6443.3519999999999</v>
      </c>
      <c r="U32" t="str">
        <v>APERTURADO POR EMPRESA</v>
      </c>
    </row>
    <row r="33" spans="1:21" x14ac:dyDescent="0.25">
      <c r="A33" vm="1">
        <v>46111</v>
      </c>
      <c r="B33" t="str">
        <v>MARTINS, JOAQUIN</v>
      </c>
      <c r="C33" t="str">
        <v>prod10</v>
      </c>
      <c r="D33">
        <v>-3444000</v>
      </c>
      <c r="E33" t="str">
        <v xml:space="preserve"> NAFTA</v>
      </c>
      <c r="F33">
        <v>1680</v>
      </c>
      <c r="G33">
        <v>2050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 vm="2">
        <v>0</v>
      </c>
      <c r="N33" t="str">
        <v>CC4</v>
      </c>
      <c r="O33" t="str">
        <v>gastos_produccion</v>
      </c>
      <c r="P33">
        <v>1</v>
      </c>
      <c r="Q33" t="str">
        <v>PILETAS</v>
      </c>
      <c r="R33">
        <v>1</v>
      </c>
      <c r="S33" s="4">
        <v>-3444000</v>
      </c>
      <c r="T33">
        <v>1680</v>
      </c>
      <c r="U33" t="str">
        <v>APERTURADO POR EMPRESA</v>
      </c>
    </row>
    <row r="34" spans="1:21" x14ac:dyDescent="0.25">
      <c r="A34" vm="11">
        <v>46112</v>
      </c>
      <c r="B34" t="str">
        <v>RRHH WORMS (NUEVO)</v>
      </c>
      <c r="C34" t="str">
        <v>ANDRES CULOTA</v>
      </c>
      <c r="D34">
        <v>-3357574.6752999998</v>
      </c>
      <c r="E34" t="str">
        <v>ADMINISTRACION</v>
      </c>
      <c r="F34">
        <v>1</v>
      </c>
      <c r="G34">
        <v>3357574.6752999998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 vm="2">
        <v>0</v>
      </c>
      <c r="N34" t="str">
        <v>CC15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 s="4">
        <v>-3357574.6752999998</v>
      </c>
      <c r="T34">
        <v>1</v>
      </c>
      <c r="U34" t="str">
        <v>APERTURADO POR EMPRESA</v>
      </c>
    </row>
    <row r="35" spans="1:21" x14ac:dyDescent="0.25">
      <c r="A35" vm="9">
        <v>46086</v>
      </c>
      <c r="B35" t="str">
        <v>Exportdeniv Internacional Sa</v>
      </c>
      <c r="C35" t="str">
        <v>FA-A 00002-00000626</v>
      </c>
      <c r="D35">
        <v>-3012576.34</v>
      </c>
      <c r="E35" t="str">
        <v>SERVICIOS
Almacenaje cargas generales 2/26</v>
      </c>
      <c r="F35">
        <v>3585.12</v>
      </c>
      <c r="G35">
        <v>840.3</v>
      </c>
      <c r="H35" t="str">
        <v xml:space="preserve">UN </v>
      </c>
      <c r="I35" t="str">
        <v>SERVICIOS</v>
      </c>
      <c r="J35" t="str">
        <v>CAPEX</v>
      </c>
      <c r="K35" t="str">
        <v>VARIABLE</v>
      </c>
      <c r="L35" t="str">
        <v>DIRECTO</v>
      </c>
      <c r="M35" vm="2">
        <v>0</v>
      </c>
      <c r="N35" t="str">
        <v>CC7</v>
      </c>
      <c r="O35" t="str">
        <v>gastos_produccion</v>
      </c>
      <c r="P35">
        <v>1</v>
      </c>
      <c r="Q35" t="str">
        <v>NFU</v>
      </c>
      <c r="R35">
        <v>1</v>
      </c>
      <c r="S35" s="4">
        <v>-3012576.34</v>
      </c>
      <c r="T35">
        <v>3585.12</v>
      </c>
      <c r="U35" t="str">
        <v>APERTURADO POR EMPRESA</v>
      </c>
    </row>
    <row r="36" spans="1:21" x14ac:dyDescent="0.25">
      <c r="A36" vm="12">
        <v>46084</v>
      </c>
      <c r="B36" t="str">
        <v>Acosta, Roberto Maximiliano</v>
      </c>
      <c r="C36" t="str">
        <v>FA-C 00001-00000687</v>
      </c>
      <c r="D36">
        <v>-2950000</v>
      </c>
      <c r="E36" t="str">
        <v xml:space="preserve">SERVICIOS
Servicio de limpieza Febrero  2026
</v>
      </c>
      <c r="F36">
        <v>1</v>
      </c>
      <c r="G36">
        <v>2950000</v>
      </c>
      <c r="H36" t="str">
        <v xml:space="preserve">UN </v>
      </c>
      <c r="I36" t="str">
        <v>SERVICIOS</v>
      </c>
      <c r="J36" t="str">
        <v>OPEX</v>
      </c>
      <c r="K36" t="str">
        <v>VARIABLE</v>
      </c>
      <c r="L36" t="str">
        <v>INDIRECTO</v>
      </c>
      <c r="M36" vm="2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 s="4">
        <v>-2950000</v>
      </c>
      <c r="T36">
        <v>1</v>
      </c>
      <c r="U36" t="str">
        <v>APERTURADO POR EMPRESA</v>
      </c>
    </row>
    <row r="37" spans="1:21" x14ac:dyDescent="0.25">
      <c r="A37" vm="12">
        <v>46084</v>
      </c>
      <c r="B37" t="str">
        <v>Gonzalez, Delia</v>
      </c>
      <c r="C37" t="str">
        <v>FA-C 00001-00000015</v>
      </c>
      <c r="D37">
        <v>-2950000</v>
      </c>
      <c r="E37" t="str">
        <v>SERVICIOS
Servicio de limpieza 
Febrero 2026</v>
      </c>
      <c r="F37">
        <v>1</v>
      </c>
      <c r="G37">
        <v>2950000</v>
      </c>
      <c r="H37" t="str">
        <v xml:space="preserve">UN </v>
      </c>
      <c r="I37" t="str">
        <v>SERVICIOS</v>
      </c>
      <c r="J37" t="str">
        <v>OPEX</v>
      </c>
      <c r="K37" t="str">
        <v>VARIABLE</v>
      </c>
      <c r="L37" t="str">
        <v>INDIRECTO</v>
      </c>
      <c r="M37" vm="2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 s="4">
        <v>-2950000</v>
      </c>
      <c r="T37">
        <v>1</v>
      </c>
      <c r="U37" t="str">
        <v>APERTURADO POR EMPRESA</v>
      </c>
    </row>
    <row r="38" spans="1:21" x14ac:dyDescent="0.25">
      <c r="A38" vm="13">
        <v>46091</v>
      </c>
      <c r="B38" t="str">
        <v>Zavalia Lagos, Marina</v>
      </c>
      <c r="C38" t="str">
        <v>FA-C 00002-00000086</v>
      </c>
      <c r="D38">
        <v>-2850000</v>
      </c>
      <c r="E38" t="str">
        <v>HONORARIOS
Servicios profesionales 
Tomas Bollini Febrero 26</v>
      </c>
      <c r="F38">
        <v>1</v>
      </c>
      <c r="G38">
        <v>2850000</v>
      </c>
      <c r="H38" t="str">
        <v xml:space="preserve">UN </v>
      </c>
      <c r="I38" t="str">
        <v>HONORARIOS</v>
      </c>
      <c r="J38" t="str">
        <v>OPEX</v>
      </c>
      <c r="K38" t="str">
        <v>VARIABLE</v>
      </c>
      <c r="L38" t="str">
        <v>INDIRECTO</v>
      </c>
      <c r="M38" vm="2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4">
        <v>-2850000</v>
      </c>
      <c r="T38">
        <v>1</v>
      </c>
      <c r="U38" t="str">
        <v>APERTURADO POR EMPRESA</v>
      </c>
    </row>
    <row r="39" spans="1:21" x14ac:dyDescent="0.25">
      <c r="A39" vm="11">
        <v>46112</v>
      </c>
      <c r="B39" t="str">
        <v>RRHH WORMS (NUEVO)</v>
      </c>
      <c r="C39" t="str">
        <v>CEBALLEZ MARIA EUGENIA</v>
      </c>
      <c r="D39">
        <v>-2640353.7094999999</v>
      </c>
      <c r="E39" t="str">
        <v>PRODUCCION</v>
      </c>
      <c r="F39">
        <v>1</v>
      </c>
      <c r="G39">
        <v>2640353.7094999999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DIRECTO</v>
      </c>
      <c r="M39" vm="2">
        <v>0</v>
      </c>
      <c r="N39" t="str">
        <v>CC28</v>
      </c>
      <c r="O39" t="str">
        <v>rrhh_nuevo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 s="4">
        <v>-2640353.7094999999</v>
      </c>
      <c r="T39">
        <v>1</v>
      </c>
      <c r="U39" t="str">
        <v>APERTURADO POR EMPRESA</v>
      </c>
    </row>
    <row r="40" spans="1:21" x14ac:dyDescent="0.25">
      <c r="A40" vm="13">
        <v>46091</v>
      </c>
      <c r="B40" t="str">
        <v>Mil Propiedades Srl</v>
      </c>
      <c r="C40" t="str">
        <v>FA-A 00001-00000743</v>
      </c>
      <c r="D40">
        <v>-2541000</v>
      </c>
      <c r="E40" t="str">
        <v>SERVICIOS
Alquiler 
Sauce viejo 
Baradero
Coronda
Timbues</v>
      </c>
      <c r="F40">
        <v>4</v>
      </c>
      <c r="G40">
        <v>420000</v>
      </c>
      <c r="H40" t="str">
        <v xml:space="preserve">UN </v>
      </c>
      <c r="I40" t="str">
        <v>SERVICIOS</v>
      </c>
      <c r="J40" t="str">
        <v>OPEX</v>
      </c>
      <c r="K40" t="str">
        <v>VARIABLE</v>
      </c>
      <c r="L40" t="str">
        <v>INDIRECTO</v>
      </c>
      <c r="M40" vm="2">
        <v>0</v>
      </c>
      <c r="N40" t="str">
        <v>CC7</v>
      </c>
      <c r="O40" t="str">
        <v>gastos_produccion</v>
      </c>
      <c r="P40">
        <v>1</v>
      </c>
      <c r="Q40" t="str">
        <v>NFU</v>
      </c>
      <c r="R40">
        <v>1</v>
      </c>
      <c r="S40" s="4">
        <v>-2541000</v>
      </c>
      <c r="T40">
        <v>4</v>
      </c>
      <c r="U40" t="str">
        <v>APERTURADO POR EMPRESA</v>
      </c>
    </row>
    <row r="41" spans="1:21" x14ac:dyDescent="0.25">
      <c r="A41" vm="11">
        <v>46112</v>
      </c>
      <c r="B41" t="str">
        <v>RRHH WORMS (NUEVO)</v>
      </c>
      <c r="C41" t="str">
        <v>PABLO EMMANUEL DIAZ</v>
      </c>
      <c r="D41">
        <v>-2499379.2574</v>
      </c>
      <c r="E41" t="str">
        <v>NFU + DISPOSICION FINAL DE R. SOLIDOS</v>
      </c>
      <c r="F41">
        <v>1</v>
      </c>
      <c r="G41">
        <v>2499379.2574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DIRECTO</v>
      </c>
      <c r="M41" vm="2">
        <v>0</v>
      </c>
      <c r="N41" t="str">
        <v>CC20</v>
      </c>
      <c r="O41" t="str">
        <v>rrhh_nuevo</v>
      </c>
      <c r="P41">
        <v>2</v>
      </c>
      <c r="Q41" t="str">
        <v>DISPOSICION FINAL DE R. SOLIDOS, NFU</v>
      </c>
      <c r="R41">
        <v>1</v>
      </c>
      <c r="S41" s="4">
        <v>-2499379.2574</v>
      </c>
      <c r="T41">
        <v>1</v>
      </c>
      <c r="U41" t="str">
        <v>APERTURADO POR EMPRESA</v>
      </c>
    </row>
    <row r="42" spans="1:21" x14ac:dyDescent="0.25">
      <c r="A42" vm="11">
        <v>46112</v>
      </c>
      <c r="B42" t="str">
        <v>RRHH WORMS (NUEVO)</v>
      </c>
      <c r="C42" t="str">
        <v>FERNANDO TISCORNIA</v>
      </c>
      <c r="D42">
        <v>-2485063.7573000002</v>
      </c>
      <c r="E42" t="str">
        <v>DIRECCION</v>
      </c>
      <c r="F42">
        <v>1</v>
      </c>
      <c r="G42">
        <v>2485063.7573000002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CC16</v>
      </c>
      <c r="O42" t="str">
        <v>rrhh_nuevo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4">
        <v>-2485063.7573000002</v>
      </c>
      <c r="T42">
        <v>1</v>
      </c>
      <c r="U42" t="str">
        <v>APERTURADO POR EMPRESA</v>
      </c>
    </row>
    <row r="43" spans="1:21" x14ac:dyDescent="0.25">
      <c r="A43" vm="14">
        <v>46082</v>
      </c>
      <c r="B43" t="str">
        <v>Adhoc S.A.(W)</v>
      </c>
      <c r="C43" t="str">
        <v>FA-A 00003-00021811</v>
      </c>
      <c r="D43">
        <v>-2281258.98</v>
      </c>
      <c r="E43" t="str">
        <v>SERVICIOS
Sistema contable</v>
      </c>
      <c r="F43">
        <v>1</v>
      </c>
      <c r="G43">
        <v>1885338</v>
      </c>
      <c r="H43" t="str">
        <v xml:space="preserve">UN </v>
      </c>
      <c r="I43" t="str">
        <v>SERVICIOS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</v>
      </c>
      <c r="O43" t="str">
        <v>gastos_produccion</v>
      </c>
      <c r="P43">
        <v>10</v>
      </c>
      <c r="Q43" t="str">
        <v>BACHAS, CEREAL &amp; POLVILLO, COMPOST &amp; FERTILIZANTES, DISPOSICIÓN FINAL RESIDUOS LIQUIDOS, DISPOSICIÓN FINAL RESIDUOS SOLIDOS, EXPORTACION, NFU, PILETAS, REACTORES, TIERRAS FILTRANTES</v>
      </c>
      <c r="R43">
        <v>1</v>
      </c>
      <c r="S43" s="4">
        <v>-2281258.98</v>
      </c>
      <c r="T43">
        <v>1</v>
      </c>
      <c r="U43" t="str">
        <v>APERTURADO POR EMPRESA</v>
      </c>
    </row>
    <row r="44" spans="1:21" x14ac:dyDescent="0.25">
      <c r="A44" vm="15">
        <v>46094</v>
      </c>
      <c r="B44" t="str">
        <v>H.S.E. Ingenieria  S R L</v>
      </c>
      <c r="C44" t="str">
        <v>FA-A 00003-00029654</v>
      </c>
      <c r="D44">
        <v>-2153800</v>
      </c>
      <c r="E44" t="str">
        <v>SERVICIOS
Evaluacion impacto odorifico</v>
      </c>
      <c r="F44">
        <v>1</v>
      </c>
      <c r="G44">
        <v>1780000</v>
      </c>
      <c r="H44" t="str">
        <v xml:space="preserve">UN </v>
      </c>
      <c r="I44" t="str">
        <v>SERVICIOS</v>
      </c>
      <c r="J44" t="str">
        <v>OPEX</v>
      </c>
      <c r="K44" t="str">
        <v>VARIABLE</v>
      </c>
      <c r="L44" t="str">
        <v>INDIRECTO</v>
      </c>
      <c r="M44" vm="2">
        <v>0</v>
      </c>
      <c r="N44" t="str">
        <v>CC1</v>
      </c>
      <c r="O44" t="str">
        <v>gastos_produccion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 s="4">
        <v>-2153800</v>
      </c>
      <c r="T44">
        <v>1</v>
      </c>
      <c r="U44" t="str">
        <v>APERTURADO POR EMPRESA</v>
      </c>
    </row>
    <row r="45" spans="1:21" x14ac:dyDescent="0.25">
      <c r="A45" vm="11">
        <v>46112</v>
      </c>
      <c r="B45" t="str">
        <v>RRHH WORMS (NUEVO)</v>
      </c>
      <c r="C45" t="str">
        <v>PARDEL MAURO</v>
      </c>
      <c r="D45">
        <v>-2064817.7889</v>
      </c>
      <c r="E45" t="str">
        <v>PORTERIA</v>
      </c>
      <c r="F45">
        <v>1</v>
      </c>
      <c r="G45">
        <v>2064817.7889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CC22</v>
      </c>
      <c r="O45" t="str">
        <v>rrhh_nuevo</v>
      </c>
      <c r="P45">
        <v>7</v>
      </c>
      <c r="Q45" t="str">
        <v>BACHAS, COMPOST Y FERTILIZANTES, DISPOSICION FINAL DE R. LIQUIDOS, DISPOSICION FINAL DE R. SOLIDOS, EXPORTACION, NFU, REACTORES</v>
      </c>
      <c r="R45">
        <v>1</v>
      </c>
      <c r="S45" s="4">
        <v>-2064817.7889</v>
      </c>
      <c r="T45">
        <v>1</v>
      </c>
      <c r="U45" t="str">
        <v>APERTURADO POR EMPRESA</v>
      </c>
    </row>
    <row r="46" spans="1:21" x14ac:dyDescent="0.25">
      <c r="A46" vm="11">
        <v>46112</v>
      </c>
      <c r="B46" t="str">
        <v>RRHH WORMS (NUEVO)</v>
      </c>
      <c r="C46" t="str">
        <v>TULLIANI ROMINA</v>
      </c>
      <c r="D46">
        <v>-1768620.1683</v>
      </c>
      <c r="E46" t="str">
        <v>DISPOSICIÓN FINAL RESIDUOS LIQUIDOS + EXPORTACION</v>
      </c>
      <c r="F46">
        <v>1</v>
      </c>
      <c r="G46">
        <v>1768620.1683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DIRECTO</v>
      </c>
      <c r="M46" vm="2">
        <v>0</v>
      </c>
      <c r="N46" t="str">
        <v>CC25</v>
      </c>
      <c r="O46" t="str">
        <v>rrhh_nuevo</v>
      </c>
      <c r="P46">
        <v>2</v>
      </c>
      <c r="Q46" t="str">
        <v>DISPOSICION FINAL DE R. LIQUIDOS, EXPORTACION</v>
      </c>
      <c r="R46">
        <v>1</v>
      </c>
      <c r="S46" s="4">
        <v>-1768620.1683</v>
      </c>
      <c r="T46">
        <v>1</v>
      </c>
      <c r="U46" t="str">
        <v>APERTURADO POR EMPRESA</v>
      </c>
    </row>
    <row r="47" spans="1:21" x14ac:dyDescent="0.25">
      <c r="A47" vm="11">
        <v>46112</v>
      </c>
      <c r="B47" t="str">
        <v>RRHH WORMS (NUEVO)</v>
      </c>
      <c r="C47" t="str">
        <v>LISARDO MATIAS IVAN</v>
      </c>
      <c r="D47">
        <v>-1570631.831</v>
      </c>
      <c r="E47" t="str">
        <v>REACTOR</v>
      </c>
      <c r="F47">
        <v>1</v>
      </c>
      <c r="G47">
        <v>1570631.831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CC5</v>
      </c>
      <c r="O47" t="str">
        <v>rrhh_nuevo</v>
      </c>
      <c r="P47">
        <v>1</v>
      </c>
      <c r="Q47" t="str">
        <v>REACTORES</v>
      </c>
      <c r="R47">
        <v>1</v>
      </c>
      <c r="S47" s="4">
        <v>-1570631.831</v>
      </c>
      <c r="T47">
        <v>1</v>
      </c>
      <c r="U47" t="str">
        <v>APERTURADO POR EMPRESA</v>
      </c>
    </row>
    <row r="48" spans="1:21" x14ac:dyDescent="0.25">
      <c r="A48" vm="1">
        <v>46111</v>
      </c>
      <c r="B48" t="str">
        <v>MARTINS, JOAQUIN</v>
      </c>
      <c r="C48" t="str">
        <v>prod7</v>
      </c>
      <c r="D48">
        <v>-1472000</v>
      </c>
      <c r="E48" t="str">
        <v xml:space="preserve"> G2</v>
      </c>
      <c r="F48">
        <v>1000</v>
      </c>
      <c r="G48">
        <v>1472</v>
      </c>
      <c r="H48" t="str">
        <v>Lts</v>
      </c>
      <c r="I48" t="str">
        <v>ENERGIA</v>
      </c>
      <c r="J48" t="str">
        <v>OPEX</v>
      </c>
      <c r="K48" t="str">
        <v>VARIABLE</v>
      </c>
      <c r="L48" t="str">
        <v>DIRECTO</v>
      </c>
      <c r="M48" vm="2">
        <v>0</v>
      </c>
      <c r="N48" t="str">
        <v>CC5</v>
      </c>
      <c r="O48" t="str">
        <v>gastos_produccion</v>
      </c>
      <c r="P48">
        <v>1</v>
      </c>
      <c r="Q48" t="str">
        <v>REACTORES</v>
      </c>
      <c r="R48">
        <v>1</v>
      </c>
      <c r="S48" s="4">
        <v>-1472000</v>
      </c>
      <c r="T48">
        <v>1000</v>
      </c>
      <c r="U48" t="str">
        <v>APERTURADO POR EMPRESA</v>
      </c>
    </row>
    <row r="49" spans="1:21" x14ac:dyDescent="0.25">
      <c r="A49" vm="10">
        <v>46087</v>
      </c>
      <c r="B49" t="str">
        <v>Fundacion Sistema B Argentina Para Promover Una Economia Sustentable</v>
      </c>
      <c r="C49" t="str">
        <v>FA-C 00004-00003161</v>
      </c>
      <c r="D49">
        <v>-1445000</v>
      </c>
      <c r="E49" t="str">
        <v xml:space="preserve">HABILITACIONES Y CERT
Capacitación y concientización </v>
      </c>
      <c r="F49">
        <v>1</v>
      </c>
      <c r="G49">
        <v>1445000</v>
      </c>
      <c r="H49" t="str">
        <v xml:space="preserve">UN </v>
      </c>
      <c r="I49" t="str">
        <v>HABILITACIONES Y CERT</v>
      </c>
      <c r="J49" t="str">
        <v>OPEX</v>
      </c>
      <c r="K49" t="str">
        <v>VARIABLE</v>
      </c>
      <c r="L49" t="str">
        <v>INDIRECTO</v>
      </c>
      <c r="M49" vm="2">
        <v>0</v>
      </c>
      <c r="N49" t="str">
        <v>CC1</v>
      </c>
      <c r="O49" t="str">
        <v>gastos_produccion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 s="4">
        <v>-1445000</v>
      </c>
      <c r="T49">
        <v>1</v>
      </c>
      <c r="U49" t="str">
        <v>APERTURADO POR EMPRESA</v>
      </c>
    </row>
    <row r="50" spans="1:21" x14ac:dyDescent="0.25">
      <c r="A50" vm="13">
        <v>46091</v>
      </c>
      <c r="B50" t="str">
        <v>Dragubitzky, Jose Luis</v>
      </c>
      <c r="C50" t="str">
        <v>FA-C 00010-00000107</v>
      </c>
      <c r="D50">
        <v>-1435000</v>
      </c>
      <c r="E50" t="str">
        <v>HABILITACIONES Y CERT
gestión sistema de sustentabilidad Febrero 2026</v>
      </c>
      <c r="F50">
        <v>1</v>
      </c>
      <c r="G50">
        <v>1435000</v>
      </c>
      <c r="H50" t="str">
        <v xml:space="preserve">UN </v>
      </c>
      <c r="I50" t="str">
        <v>HABILITACIONES Y CERT</v>
      </c>
      <c r="J50" t="str">
        <v>OPEX</v>
      </c>
      <c r="K50" t="str">
        <v>VARIABLE</v>
      </c>
      <c r="L50" t="str">
        <v>DIRECTO</v>
      </c>
      <c r="M50" vm="2">
        <v>0</v>
      </c>
      <c r="N50" t="str">
        <v>CC11</v>
      </c>
      <c r="O50" t="str">
        <v>gastos_produccion</v>
      </c>
      <c r="P50">
        <v>1</v>
      </c>
      <c r="Q50" t="str">
        <v>EXPORTACION</v>
      </c>
      <c r="R50">
        <v>1</v>
      </c>
      <c r="S50" s="4">
        <v>-1435000</v>
      </c>
      <c r="T50">
        <v>1</v>
      </c>
      <c r="U50" t="str">
        <v>APERTURADO POR EMPRESA</v>
      </c>
    </row>
    <row r="51" spans="1:21" x14ac:dyDescent="0.25">
      <c r="A51" vm="16">
        <v>46108</v>
      </c>
      <c r="B51" t="str">
        <v>Pierucci, Marcelo Nello</v>
      </c>
      <c r="C51" t="str">
        <v>FA-A 00004-00006613</v>
      </c>
      <c r="D51">
        <v>-1417000.01</v>
      </c>
      <c r="E51" t="str">
        <v xml:space="preserve">REPARACIONES
Reparaciones desde el mes  08 al12 </v>
      </c>
      <c r="F51">
        <v>1</v>
      </c>
      <c r="G51">
        <v>1171074.3899999999</v>
      </c>
      <c r="H51" t="str">
        <v xml:space="preserve">UN </v>
      </c>
      <c r="I51" t="str">
        <v>REPARACIONES</v>
      </c>
      <c r="J51" t="str">
        <v>OPEX</v>
      </c>
      <c r="K51" t="str">
        <v>VARIABLE</v>
      </c>
      <c r="L51" t="str">
        <v>INDIRECTO</v>
      </c>
      <c r="M51" vm="2">
        <v>0</v>
      </c>
      <c r="N51" t="str">
        <v>CC1</v>
      </c>
      <c r="O51" t="str">
        <v>gastos_produccion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 s="4">
        <v>-1417000.01</v>
      </c>
      <c r="T51">
        <v>1</v>
      </c>
      <c r="U51" t="str">
        <v>APERTURADO POR EMPRESA</v>
      </c>
    </row>
    <row r="52" spans="1:21" x14ac:dyDescent="0.25">
      <c r="A52" vm="11">
        <v>46112</v>
      </c>
      <c r="B52" t="str">
        <v>RRHH WORMS (NUEVO)</v>
      </c>
      <c r="C52" t="str">
        <v>ANDRES HONORES</v>
      </c>
      <c r="D52">
        <v>-1404307.017</v>
      </c>
      <c r="E52" t="str">
        <v>REACTOR</v>
      </c>
      <c r="F52">
        <v>1</v>
      </c>
      <c r="G52">
        <v>1404307.017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DIRECTO</v>
      </c>
      <c r="M52" vm="2">
        <v>0</v>
      </c>
      <c r="N52" t="str">
        <v>CC5</v>
      </c>
      <c r="O52" t="str">
        <v>rrhh_nuevo</v>
      </c>
      <c r="P52">
        <v>1</v>
      </c>
      <c r="Q52" t="str">
        <v>REACTORES</v>
      </c>
      <c r="R52">
        <v>1</v>
      </c>
      <c r="S52" s="4">
        <v>-1404307.017</v>
      </c>
      <c r="T52">
        <v>1</v>
      </c>
      <c r="U52" t="str">
        <v>APERTURADO POR EMPRESA</v>
      </c>
    </row>
    <row r="53" spans="1:21" x14ac:dyDescent="0.25">
      <c r="A53" vm="17">
        <v>46092</v>
      </c>
      <c r="B53" t="str">
        <v>Silenzi, Cristian Emmanuel</v>
      </c>
      <c r="C53" t="str">
        <v>FA-A 00002-00001240</v>
      </c>
      <c r="D53">
        <v>-1401180</v>
      </c>
      <c r="E53" t="str">
        <v xml:space="preserve">REPARACIONES
Cremallera hidráulica nueva mano de obra sacar y colocar .
Entremos dirección
Mitsubishi lbn962-Chata Matías Pérez Intendencia  </v>
      </c>
      <c r="F53">
        <v>1</v>
      </c>
      <c r="G53">
        <v>1158000</v>
      </c>
      <c r="H53" t="str">
        <v xml:space="preserve">UN </v>
      </c>
      <c r="I53" t="str">
        <v>REPARACIONES</v>
      </c>
      <c r="J53" t="str">
        <v>OPEX</v>
      </c>
      <c r="K53" t="str">
        <v>VARIABLE</v>
      </c>
      <c r="L53" t="str">
        <v>INDIRECTO</v>
      </c>
      <c r="M53" vm="2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4">
        <v>-1401180</v>
      </c>
      <c r="T53">
        <v>1</v>
      </c>
      <c r="U53" t="str">
        <v>APERTURADO POR EMPRESA</v>
      </c>
    </row>
    <row r="54" spans="1:21" x14ac:dyDescent="0.25">
      <c r="A54" vm="17">
        <v>46092</v>
      </c>
      <c r="B54" t="str">
        <v>Picatto, Santiago</v>
      </c>
      <c r="C54" t="str">
        <v>FA-A 00002-00004669</v>
      </c>
      <c r="D54">
        <v>-1366791.18</v>
      </c>
      <c r="E54" t="str">
        <v>INSUMOS
consumibles para laboratorio</v>
      </c>
      <c r="F54">
        <v>1</v>
      </c>
      <c r="G54">
        <v>1065000</v>
      </c>
      <c r="H54" t="str">
        <v xml:space="preserve">UN </v>
      </c>
      <c r="I54" t="str">
        <v>INSUMOS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4">
        <v>-1366791.18</v>
      </c>
      <c r="T54">
        <v>1</v>
      </c>
      <c r="U54" t="str">
        <v>APERTURADO POR EMPRESA</v>
      </c>
    </row>
    <row r="55" spans="1:21" x14ac:dyDescent="0.25">
      <c r="A55" vm="1">
        <v>46111</v>
      </c>
      <c r="B55" t="str">
        <v>IMPUESTOS</v>
      </c>
      <c r="C55" t="str">
        <v>imp1</v>
      </c>
      <c r="D55">
        <v>-1338535.2</v>
      </c>
      <c r="E55" t="str">
        <v>IMPUESTOS</v>
      </c>
      <c r="F55">
        <v>1828.6</v>
      </c>
      <c r="G55">
        <v>0.5</v>
      </c>
      <c r="H55" t="str">
        <v xml:space="preserve">UN </v>
      </c>
      <c r="I55" t="str">
        <v>IMPUESTOS</v>
      </c>
      <c r="J55" t="str">
        <v>OPEX</v>
      </c>
      <c r="K55" t="str">
        <v>VARIABLE</v>
      </c>
      <c r="L55" t="str">
        <v>DIRECTO</v>
      </c>
      <c r="M55" vm="2">
        <v>0</v>
      </c>
      <c r="N55" t="str">
        <v>CC11</v>
      </c>
      <c r="O55" t="str">
        <v>gastos_impuestos</v>
      </c>
      <c r="P55">
        <v>1</v>
      </c>
      <c r="Q55" t="str">
        <v>EXPORTACION</v>
      </c>
      <c r="R55">
        <v>1</v>
      </c>
      <c r="S55" s="4">
        <v>-1338535.2</v>
      </c>
      <c r="T55">
        <v>1828.6</v>
      </c>
      <c r="U55" t="str">
        <v>APERTURADO POR EMPRESA</v>
      </c>
    </row>
    <row r="56" spans="1:21" x14ac:dyDescent="0.25">
      <c r="A56" vm="11">
        <v>46112</v>
      </c>
      <c r="B56" t="str">
        <v>RRHH WORMS (NUEVO)</v>
      </c>
      <c r="C56" t="str">
        <v>IVAN DARIO ALVAREZ</v>
      </c>
      <c r="D56">
        <v>-1324135.6494</v>
      </c>
      <c r="E56" t="str">
        <v>ADMINISTRACION</v>
      </c>
      <c r="F56">
        <v>1</v>
      </c>
      <c r="G56">
        <v>1324135.6494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INDIRECTO</v>
      </c>
      <c r="M56" vm="2">
        <v>0</v>
      </c>
      <c r="N56" t="str">
        <v>CC15</v>
      </c>
      <c r="O56" t="str">
        <v>rrhh_nuevo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 s="4">
        <v>-1324135.6494</v>
      </c>
      <c r="T56">
        <v>1</v>
      </c>
      <c r="U56" t="str">
        <v>APERTURADO POR EMPRESA</v>
      </c>
    </row>
    <row r="57" spans="1:21" x14ac:dyDescent="0.25">
      <c r="A57" vm="11">
        <v>46112</v>
      </c>
      <c r="B57" t="str">
        <v>RRHH WORMS (NUEVO)</v>
      </c>
      <c r="C57" t="str">
        <v>FABIANA MARISEL ZACARIA</v>
      </c>
      <c r="D57">
        <v>-1303056.6799000001</v>
      </c>
      <c r="E57" t="str">
        <v>ADMINISTRACION</v>
      </c>
      <c r="F57">
        <v>1</v>
      </c>
      <c r="G57">
        <v>1303056.6799000001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INDIRECTO</v>
      </c>
      <c r="M57" vm="2">
        <v>0</v>
      </c>
      <c r="N57" t="str">
        <v>CC15</v>
      </c>
      <c r="O57" t="str">
        <v>rrhh_nuevo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 s="4">
        <v>-1303056.6799000001</v>
      </c>
      <c r="T57">
        <v>1</v>
      </c>
      <c r="U57" t="str">
        <v>APERTURADO POR EMPRESA</v>
      </c>
    </row>
    <row r="58" spans="1:21" x14ac:dyDescent="0.25">
      <c r="A58" vm="11">
        <v>46112</v>
      </c>
      <c r="B58" t="str">
        <v>RRHH WORMS (NUEVO)</v>
      </c>
      <c r="C58" t="str">
        <v>JORGE SEBASTIAN ACOSTA</v>
      </c>
      <c r="D58">
        <v>-1289287.595</v>
      </c>
      <c r="E58" t="str">
        <v>BACHAS</v>
      </c>
      <c r="F58">
        <v>1</v>
      </c>
      <c r="G58">
        <v>1289287.595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CC6</v>
      </c>
      <c r="O58" t="str">
        <v>rrhh_nuevo</v>
      </c>
      <c r="P58">
        <v>1</v>
      </c>
      <c r="Q58" t="str">
        <v>BACHAS</v>
      </c>
      <c r="R58">
        <v>1</v>
      </c>
      <c r="S58" s="4">
        <v>-1289287.595</v>
      </c>
      <c r="T58">
        <v>1</v>
      </c>
      <c r="U58" t="str">
        <v>APERTURADO POR EMPRESA</v>
      </c>
    </row>
    <row r="59" spans="1:21" x14ac:dyDescent="0.25">
      <c r="A59" vm="11">
        <v>46112</v>
      </c>
      <c r="B59" t="str">
        <v>RRHH WORMS (NUEVO)</v>
      </c>
      <c r="C59" t="str">
        <v>GABRIEL GERARDO CORDOBA</v>
      </c>
      <c r="D59">
        <v>-1286619.4735000001</v>
      </c>
      <c r="E59" t="str">
        <v>ADMINISTRACION</v>
      </c>
      <c r="F59">
        <v>1</v>
      </c>
      <c r="G59">
        <v>1286619.4735000001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INDIRECTO</v>
      </c>
      <c r="M59" vm="2">
        <v>0</v>
      </c>
      <c r="N59" t="str">
        <v>CC15</v>
      </c>
      <c r="O59" t="str">
        <v>rrhh_nuevo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 s="4">
        <v>-1286619.4735000001</v>
      </c>
      <c r="T59">
        <v>1</v>
      </c>
      <c r="U59" t="str">
        <v>APERTURADO POR EMPRESA</v>
      </c>
    </row>
    <row r="60" spans="1:21" x14ac:dyDescent="0.25">
      <c r="A60" vm="11">
        <v>46112</v>
      </c>
      <c r="B60" t="str">
        <v>RRHH WORMS (NUEVO)</v>
      </c>
      <c r="C60" t="str">
        <v>ERWIN CHIANEA</v>
      </c>
      <c r="D60">
        <v>-1268210.8999000001</v>
      </c>
      <c r="E60" t="str">
        <v>PRODUCCION</v>
      </c>
      <c r="F60">
        <v>1</v>
      </c>
      <c r="G60">
        <v>1268210.8999000001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 s="4">
        <v>-1268210.8999000001</v>
      </c>
      <c r="T60">
        <v>1</v>
      </c>
      <c r="U60" t="str">
        <v>APERTURADO POR EMPRESA</v>
      </c>
    </row>
    <row r="61" spans="1:21" x14ac:dyDescent="0.25">
      <c r="A61" vm="13">
        <v>46091</v>
      </c>
      <c r="B61" t="str">
        <v>Mollard, Martin  Enrique</v>
      </c>
      <c r="C61" t="str">
        <v>FA-A 00004-00011678</v>
      </c>
      <c r="D61">
        <v>-1208811.78</v>
      </c>
      <c r="E61" t="str">
        <v>HIGIENE Y SEGURIDAD
Guantes Rojos</v>
      </c>
      <c r="F61">
        <v>150</v>
      </c>
      <c r="G61">
        <v>6660.12</v>
      </c>
      <c r="H61" t="str">
        <v xml:space="preserve">UN </v>
      </c>
      <c r="I61" t="str">
        <v>HIGIENE Y SEGURIDAD</v>
      </c>
      <c r="J61" t="str">
        <v>OPEX</v>
      </c>
      <c r="K61" t="str">
        <v>VARIABLE</v>
      </c>
      <c r="L61" t="str">
        <v>DIRECTO</v>
      </c>
      <c r="M61" vm="2">
        <v>0</v>
      </c>
      <c r="N61" t="str">
        <v>CC1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 s="4">
        <v>-1208811.78</v>
      </c>
      <c r="T61">
        <v>150</v>
      </c>
      <c r="U61" t="str">
        <v>APERTURADO POR EMPRESA</v>
      </c>
    </row>
    <row r="62" spans="1:21" x14ac:dyDescent="0.25">
      <c r="A62" vm="11">
        <v>46112</v>
      </c>
      <c r="B62" t="str">
        <v>RRHH WORMS (NUEVO)</v>
      </c>
      <c r="C62" t="str">
        <v>MONTENEGRO GUSTAVO DANIEL</v>
      </c>
      <c r="D62">
        <v>-1155262.9219</v>
      </c>
      <c r="E62" t="str">
        <v>INTENDENCIA</v>
      </c>
      <c r="F62">
        <v>1</v>
      </c>
      <c r="G62">
        <v>1155262.9219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INDIRECTO</v>
      </c>
      <c r="M62" vm="2">
        <v>0</v>
      </c>
      <c r="N62" t="str">
        <v>CC27</v>
      </c>
      <c r="O62" t="str">
        <v>rrhh_nuevo</v>
      </c>
      <c r="P62">
        <v>10</v>
      </c>
      <c r="Q62" t="str">
        <v>BACHAS, CEREAL Y POLVILLO, COMPOST Y FERTILIZANTES, DISPOSICION FINAL DE R. LIQUIDOS, DISPOSICION FINAL DE R. SOLIDOS, EXPORTACION, NFU, PILETAS, REACTORES, TIERRAS FILTRANTES</v>
      </c>
      <c r="R62">
        <v>1</v>
      </c>
      <c r="S62" s="4">
        <v>-1155262.9219</v>
      </c>
      <c r="T62">
        <v>1</v>
      </c>
      <c r="U62" t="str">
        <v>APERTURADO POR EMPRESA</v>
      </c>
    </row>
    <row r="63" spans="1:21" x14ac:dyDescent="0.25">
      <c r="A63" vm="11">
        <v>46112</v>
      </c>
      <c r="B63" t="str">
        <v>RRHH WORMS (NUEVO)</v>
      </c>
      <c r="C63" t="str">
        <v>MAXIMO GUSTAVO ENRIQUEZ</v>
      </c>
      <c r="D63">
        <v>-1128948.2514</v>
      </c>
      <c r="E63" t="str">
        <v>DISPOSICIÓN FINAL RESIDUOS LIQUIDOS + EXPORTACION</v>
      </c>
      <c r="F63">
        <v>1</v>
      </c>
      <c r="G63">
        <v>1128948.2514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CC25</v>
      </c>
      <c r="O63" t="str">
        <v>rrhh_nuevo</v>
      </c>
      <c r="P63">
        <v>2</v>
      </c>
      <c r="Q63" t="str">
        <v>DISPOSICION FINAL DE R. LIQUIDOS, EXPORTACION</v>
      </c>
      <c r="R63">
        <v>1</v>
      </c>
      <c r="S63" s="4">
        <v>-1128948.2514</v>
      </c>
      <c r="T63">
        <v>1</v>
      </c>
      <c r="U63" t="str">
        <v>APERTURADO POR EMPRESA</v>
      </c>
    </row>
    <row r="64" spans="1:21" x14ac:dyDescent="0.25">
      <c r="A64" vm="7">
        <v>46090</v>
      </c>
      <c r="B64" t="str">
        <v>Ambrogi, Raul</v>
      </c>
      <c r="C64" t="str">
        <v>FA-A 00009-00000417</v>
      </c>
      <c r="D64">
        <v>-1128930</v>
      </c>
      <c r="E64" t="str">
        <v xml:space="preserve">REPARACIONES
Pedido de repuestos para el Massey </v>
      </c>
      <c r="F64">
        <v>1</v>
      </c>
      <c r="G64">
        <v>933000</v>
      </c>
      <c r="H64" t="str">
        <v xml:space="preserve">UN </v>
      </c>
      <c r="I64" t="str">
        <v>REPARACIONES</v>
      </c>
      <c r="J64" t="str">
        <v>OPEX</v>
      </c>
      <c r="K64" t="str">
        <v>VARIABLE</v>
      </c>
      <c r="L64" t="str">
        <v>DIRECTO</v>
      </c>
      <c r="M64" vm="2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 s="4">
        <v>-1128930</v>
      </c>
      <c r="T64">
        <v>1</v>
      </c>
      <c r="U64" t="str">
        <v>APERTURADO POR EMPRESA</v>
      </c>
    </row>
    <row r="65" spans="1:21" x14ac:dyDescent="0.25">
      <c r="A65" vm="11">
        <v>46112</v>
      </c>
      <c r="B65" t="str">
        <v>RRHH WORMS (NUEVO)</v>
      </c>
      <c r="C65" t="str">
        <v>GUSTAVO GASTON BUSTAMANTE</v>
      </c>
      <c r="D65">
        <v>-1128307.6697</v>
      </c>
      <c r="E65" t="str">
        <v>INTENDENCIA</v>
      </c>
      <c r="F65">
        <v>1</v>
      </c>
      <c r="G65">
        <v>1128307.6697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INDIRECTO</v>
      </c>
      <c r="M65" vm="2">
        <v>0</v>
      </c>
      <c r="N65" t="str">
        <v>CC27</v>
      </c>
      <c r="O65" t="str">
        <v>rrhh_nuevo</v>
      </c>
      <c r="P65">
        <v>10</v>
      </c>
      <c r="Q65" t="str">
        <v>BACHAS, CEREAL Y POLVILLO, COMPOST Y FERTILIZANTES, DISPOSICION FINAL DE R. LIQUIDOS, DISPOSICION FINAL DE R. SOLIDOS, EXPORTACION, NFU, PILETAS, REACTORES, TIERRAS FILTRANTES</v>
      </c>
      <c r="R65">
        <v>1</v>
      </c>
      <c r="S65" s="4">
        <v>-1128307.6697</v>
      </c>
      <c r="T65">
        <v>1</v>
      </c>
      <c r="U65" t="str">
        <v>APERTURADO POR EMPRESA</v>
      </c>
    </row>
    <row r="66" spans="1:21" x14ac:dyDescent="0.25">
      <c r="A66" vm="11">
        <v>46112</v>
      </c>
      <c r="B66" t="str">
        <v>RRHH WORMS (NUEVO)</v>
      </c>
      <c r="C66" t="str">
        <v>ULISES BENIGNO BUSTAMANTE</v>
      </c>
      <c r="D66">
        <v>-1111149.2026</v>
      </c>
      <c r="E66" t="str">
        <v>PILETAS + BACHAS</v>
      </c>
      <c r="F66">
        <v>1</v>
      </c>
      <c r="G66">
        <v>1111149.2026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 vm="2">
        <v>0</v>
      </c>
      <c r="N66" t="str">
        <v>CC21</v>
      </c>
      <c r="O66" t="str">
        <v>rrhh_nuevo</v>
      </c>
      <c r="P66">
        <v>2</v>
      </c>
      <c r="Q66" t="str">
        <v>BACHAS, PILETAS</v>
      </c>
      <c r="R66">
        <v>1</v>
      </c>
      <c r="S66" s="4">
        <v>-1111149.2026</v>
      </c>
      <c r="T66">
        <v>1</v>
      </c>
      <c r="U66" t="str">
        <v>APERTURADO POR EMPRESA</v>
      </c>
    </row>
    <row r="67" spans="1:21" x14ac:dyDescent="0.25">
      <c r="A67" vm="11">
        <v>46112</v>
      </c>
      <c r="B67" t="str">
        <v>RRHH WORMS (NUEVO)</v>
      </c>
      <c r="C67" t="str">
        <v>BRIAN NICOLAS BERON</v>
      </c>
      <c r="D67">
        <v>-1099914.4890999999</v>
      </c>
      <c r="E67" t="str">
        <v>REACTOR</v>
      </c>
      <c r="F67">
        <v>1</v>
      </c>
      <c r="G67">
        <v>1099914.4890999999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CC5</v>
      </c>
      <c r="O67" t="str">
        <v>rrhh_nuevo</v>
      </c>
      <c r="P67">
        <v>1</v>
      </c>
      <c r="Q67" t="str">
        <v>REACTORES</v>
      </c>
      <c r="R67">
        <v>1</v>
      </c>
      <c r="S67" s="4">
        <v>-1099914.4890999999</v>
      </c>
      <c r="T67">
        <v>1</v>
      </c>
      <c r="U67" t="str">
        <v>APERTURADO POR EMPRESA</v>
      </c>
    </row>
    <row r="68" spans="1:21" x14ac:dyDescent="0.25">
      <c r="A68" vm="11">
        <v>46112</v>
      </c>
      <c r="B68" t="str">
        <v>RRHH WORMS (NUEVO)</v>
      </c>
      <c r="C68" t="str">
        <v>ANDREA ANALI DI PAOLO</v>
      </c>
      <c r="D68">
        <v>-1098479.3891</v>
      </c>
      <c r="E68" t="str">
        <v>ADMINISTRACION</v>
      </c>
      <c r="F68">
        <v>1</v>
      </c>
      <c r="G68">
        <v>1098479.3891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CC15</v>
      </c>
      <c r="O68" t="str">
        <v>rrhh_nuevo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4">
        <v>-1098479.3891</v>
      </c>
      <c r="T68">
        <v>1</v>
      </c>
      <c r="U68" t="str">
        <v>APERTURADO POR EMPRESA</v>
      </c>
    </row>
    <row r="69" spans="1:21" x14ac:dyDescent="0.25">
      <c r="A69" vm="11">
        <v>46112</v>
      </c>
      <c r="B69" t="str">
        <v>RRHH WORMS (NUEVO)</v>
      </c>
      <c r="C69" t="str">
        <v>SEBASTIAN ERNESTO BAEZ</v>
      </c>
      <c r="D69">
        <v>-1094441.7349</v>
      </c>
      <c r="E69" t="str">
        <v>MANTENIMIENTO</v>
      </c>
      <c r="F69">
        <v>1</v>
      </c>
      <c r="G69">
        <v>1094441.7349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 vm="2">
        <v>0</v>
      </c>
      <c r="N69" t="str">
        <v>CC19</v>
      </c>
      <c r="O69" t="str">
        <v>rrhh_nuevo</v>
      </c>
      <c r="P69">
        <v>6</v>
      </c>
      <c r="Q69" t="str">
        <v>BACHAS, DISPOSICION FINAL DE R. LIQUIDOS, EXPORTACION, NFU, PILETAS, REACTORES</v>
      </c>
      <c r="R69">
        <v>1</v>
      </c>
      <c r="S69" s="4">
        <v>-1094441.7349</v>
      </c>
      <c r="T69">
        <v>1</v>
      </c>
      <c r="U69" t="str">
        <v>APERTURADO POR EMPRESA</v>
      </c>
    </row>
    <row r="70" spans="1:21" x14ac:dyDescent="0.25">
      <c r="A70" vm="11">
        <v>46112</v>
      </c>
      <c r="B70" t="str">
        <v>RRHH WORMS (NUEVO)</v>
      </c>
      <c r="C70" t="str">
        <v>ISOLA GIULIANA</v>
      </c>
      <c r="D70">
        <v>-1093875.0083999999</v>
      </c>
      <c r="E70" t="str">
        <v>ADMINISTRACION</v>
      </c>
      <c r="F70">
        <v>1</v>
      </c>
      <c r="G70">
        <v>1093875.0083999999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CC15</v>
      </c>
      <c r="O70" t="str">
        <v>rrhh_nuevo</v>
      </c>
      <c r="P70">
        <v>10</v>
      </c>
      <c r="Q70" t="str">
        <v>BACHAS, CEREAL Y POLVILLO, COMPOST Y FERTILIZANTES, DISPOSICION FINAL DE R. LIQUIDOS, DISPOSICION FINAL DE R. SOLIDOS, EXPORTACION, NFU, PILETAS, REACTORES, TIERRAS FILTRANTES</v>
      </c>
      <c r="R70">
        <v>1</v>
      </c>
      <c r="S70" s="4">
        <v>-1093875.0083999999</v>
      </c>
      <c r="T70">
        <v>1</v>
      </c>
      <c r="U70" t="str">
        <v>APERTURADO POR EMPRESA</v>
      </c>
    </row>
    <row r="71" spans="1:21" x14ac:dyDescent="0.25">
      <c r="A71" vm="11">
        <v>46112</v>
      </c>
      <c r="B71" t="str">
        <v>RRHH WORMS (NUEVO)</v>
      </c>
      <c r="C71" t="str">
        <v>HECTOR OSCAR FERNANDEZ</v>
      </c>
      <c r="D71">
        <v>-1089034.3058</v>
      </c>
      <c r="E71" t="str">
        <v>VIGILANCIA</v>
      </c>
      <c r="F71">
        <v>1</v>
      </c>
      <c r="G71">
        <v>1089034.3058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str">
        <v>rrhh_nuevo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4">
        <v>-1089034.3058</v>
      </c>
      <c r="T71">
        <v>1</v>
      </c>
      <c r="U71" t="str">
        <v>APERTURADO POR EMPRESA</v>
      </c>
    </row>
    <row r="72" spans="1:21" x14ac:dyDescent="0.25">
      <c r="A72" vm="11">
        <v>46112</v>
      </c>
      <c r="B72" t="str">
        <v>RRHH WORMS (NUEVO)</v>
      </c>
      <c r="C72" t="str">
        <v>JEREMIAS EDGARDO NAHUEL FERNANDEZ</v>
      </c>
      <c r="D72">
        <v>-1082821.1725999999</v>
      </c>
      <c r="E72" t="str">
        <v>BACHAS</v>
      </c>
      <c r="F72">
        <v>1</v>
      </c>
      <c r="G72">
        <v>1082821.1725999999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CC6</v>
      </c>
      <c r="O72" t="str">
        <v>rrhh_nuevo</v>
      </c>
      <c r="P72">
        <v>1</v>
      </c>
      <c r="Q72" t="str">
        <v>BACHAS</v>
      </c>
      <c r="R72">
        <v>1</v>
      </c>
      <c r="S72" s="4">
        <v>-1082821.1725999999</v>
      </c>
      <c r="T72">
        <v>1</v>
      </c>
      <c r="U72" t="str">
        <v>APERTURADO POR EMPRESA</v>
      </c>
    </row>
    <row r="73" spans="1:21" x14ac:dyDescent="0.25">
      <c r="A73" vm="11">
        <v>46112</v>
      </c>
      <c r="B73" t="str">
        <v>RRHH WORMS (NUEVO)</v>
      </c>
      <c r="C73" t="str">
        <v>BRIAN EZEQUIEL GROSSO</v>
      </c>
      <c r="D73">
        <v>-1080740.6139</v>
      </c>
      <c r="E73" t="str">
        <v>VIGILANCIA</v>
      </c>
      <c r="F73">
        <v>1</v>
      </c>
      <c r="G73">
        <v>1080740.6139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INDIRECTO</v>
      </c>
      <c r="M73" vm="2">
        <v>0</v>
      </c>
      <c r="N73" t="str">
        <v>CC29</v>
      </c>
      <c r="O73" t="str">
        <v>rrhh_nuevo</v>
      </c>
      <c r="P73">
        <v>10</v>
      </c>
      <c r="Q73" t="str">
        <v>BACHAS, CEREAL Y POLVILLO, COMPOST Y FERTILIZANTES, DISPOSICION FINAL DE R. LIQUIDOS, DISPOSICION FINAL DE R. SOLIDOS, EXPORTACION, NFU, PILETAS, REACTORES, TIERRAS FILTRANTES</v>
      </c>
      <c r="R73">
        <v>1</v>
      </c>
      <c r="S73" s="4">
        <v>-1080740.6139</v>
      </c>
      <c r="T73">
        <v>1</v>
      </c>
      <c r="U73" t="str">
        <v>APERTURADO POR EMPRESA</v>
      </c>
    </row>
    <row r="74" spans="1:21" x14ac:dyDescent="0.25">
      <c r="A74" vm="11">
        <v>46112</v>
      </c>
      <c r="B74" t="str">
        <v>RRHH WORMS (NUEVO)</v>
      </c>
      <c r="C74" t="str">
        <v>MARIA EDITH MATTAROLLO</v>
      </c>
      <c r="D74">
        <v>-1080319.8245000001</v>
      </c>
      <c r="E74" t="str">
        <v>PORTERIA</v>
      </c>
      <c r="F74">
        <v>1</v>
      </c>
      <c r="G74">
        <v>1080319.8245000001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CC22</v>
      </c>
      <c r="O74" t="str">
        <v>rrhh_nuevo</v>
      </c>
      <c r="P74">
        <v>7</v>
      </c>
      <c r="Q74" t="str">
        <v>BACHAS, COMPOST Y FERTILIZANTES, DISPOSICION FINAL DE R. LIQUIDOS, DISPOSICION FINAL DE R. SOLIDOS, EXPORTACION, NFU, REACTORES</v>
      </c>
      <c r="R74">
        <v>1</v>
      </c>
      <c r="S74" s="4">
        <v>-1080319.8245000001</v>
      </c>
      <c r="T74">
        <v>1</v>
      </c>
      <c r="U74" t="str">
        <v>APERTURADO POR EMPRESA</v>
      </c>
    </row>
    <row r="75" spans="1:21" x14ac:dyDescent="0.25">
      <c r="A75" vm="11">
        <v>46112</v>
      </c>
      <c r="B75" t="str">
        <v>RRHH WORMS (NUEVO)</v>
      </c>
      <c r="C75" t="str">
        <v>EDUARDO JAVIER PANZANELLA</v>
      </c>
      <c r="D75">
        <v>-1073056.2715</v>
      </c>
      <c r="E75" t="str">
        <v>PORTERIA</v>
      </c>
      <c r="F75">
        <v>1</v>
      </c>
      <c r="G75">
        <v>1073056.2715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CC22</v>
      </c>
      <c r="O75" t="str">
        <v>rrhh_nuevo</v>
      </c>
      <c r="P75">
        <v>7</v>
      </c>
      <c r="Q75" t="str">
        <v>BACHAS, COMPOST Y FERTILIZANTES, DISPOSICION FINAL DE R. LIQUIDOS, DISPOSICION FINAL DE R. SOLIDOS, EXPORTACION, NFU, REACTORES</v>
      </c>
      <c r="R75">
        <v>1</v>
      </c>
      <c r="S75" s="4">
        <v>-1073056.2715</v>
      </c>
      <c r="T75">
        <v>1</v>
      </c>
      <c r="U75" t="str">
        <v>APERTURADO POR EMPRESA</v>
      </c>
    </row>
    <row r="76" spans="1:21" x14ac:dyDescent="0.25">
      <c r="A76" vm="6">
        <v>46083</v>
      </c>
      <c r="B76" t="str">
        <v>Multinautica Rosario Srl</v>
      </c>
      <c r="C76" t="str">
        <v>FA-A 00004-00001694</v>
      </c>
      <c r="D76">
        <v>-1050045.01</v>
      </c>
      <c r="E76" t="str">
        <v>INVERSION
bomba para regador intendencia</v>
      </c>
      <c r="F76">
        <v>1</v>
      </c>
      <c r="G76">
        <v>867805.79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DIRECTO</v>
      </c>
      <c r="M76" vm="2">
        <v>0</v>
      </c>
      <c r="N76" t="str">
        <v>CC1</v>
      </c>
      <c r="O76" t="str">
        <v>gastos_produccion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 s="4">
        <v>-1050045.01</v>
      </c>
      <c r="T76">
        <v>1</v>
      </c>
      <c r="U76" t="str">
        <v>APERTURADO POR EMPRESA</v>
      </c>
    </row>
    <row r="77" spans="1:21" x14ac:dyDescent="0.25">
      <c r="A77" vm="11">
        <v>46112</v>
      </c>
      <c r="B77" t="str">
        <v>RRHH WORMS (NUEVO)</v>
      </c>
      <c r="C77" t="str">
        <v>ALEJANDRO FABIAN ALVAREZ</v>
      </c>
      <c r="D77">
        <v>-1022000.9986</v>
      </c>
      <c r="E77" t="str">
        <v>PILETAS + BACHAS</v>
      </c>
      <c r="F77">
        <v>1</v>
      </c>
      <c r="G77">
        <v>1022000.9986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CC21</v>
      </c>
      <c r="O77" t="str">
        <v>rrhh_nuevo</v>
      </c>
      <c r="P77">
        <v>2</v>
      </c>
      <c r="Q77" t="str">
        <v>BACHAS, PILETAS</v>
      </c>
      <c r="R77">
        <v>1</v>
      </c>
      <c r="S77" s="4">
        <v>-1022000.9986</v>
      </c>
      <c r="T77">
        <v>1</v>
      </c>
      <c r="U77" t="str">
        <v>APERTURADO POR EMPRESA</v>
      </c>
    </row>
    <row r="78" spans="1:21" x14ac:dyDescent="0.25">
      <c r="A78" vm="11">
        <v>46112</v>
      </c>
      <c r="B78" t="str">
        <v>RRHH WORMS (NUEVO)</v>
      </c>
      <c r="C78" t="str">
        <v>JOSE RAMON MAIDANA</v>
      </c>
      <c r="D78">
        <v>-1012297.5444</v>
      </c>
      <c r="E78" t="str">
        <v>INTENDENCIA</v>
      </c>
      <c r="F78">
        <v>1</v>
      </c>
      <c r="G78">
        <v>1012297.5444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 vm="2">
        <v>0</v>
      </c>
      <c r="N78" t="str">
        <v>CC27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 s="4">
        <v>-1012297.5444</v>
      </c>
      <c r="T78">
        <v>1</v>
      </c>
      <c r="U78" t="str">
        <v>APERTURADO POR EMPRESA</v>
      </c>
    </row>
    <row r="79" spans="1:21" x14ac:dyDescent="0.25">
      <c r="A79" vm="11">
        <v>46112</v>
      </c>
      <c r="B79" t="str">
        <v>RRHH WORMS (NUEVO)</v>
      </c>
      <c r="C79" t="str">
        <v>HORACIO RODRIGUEZ</v>
      </c>
      <c r="D79">
        <v>-1006372.2335</v>
      </c>
      <c r="E79" t="str">
        <v>TALLER MECANICO</v>
      </c>
      <c r="F79">
        <v>1</v>
      </c>
      <c r="G79">
        <v>1006372.2335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CC23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 s="4">
        <v>-1006372.2335</v>
      </c>
      <c r="T79">
        <v>1</v>
      </c>
      <c r="U79" t="str">
        <v>APERTURADO POR EMPRESA</v>
      </c>
    </row>
    <row r="80" spans="1:21" x14ac:dyDescent="0.25">
      <c r="A80" vm="11">
        <v>46112</v>
      </c>
      <c r="B80" t="str">
        <v>RRHH WORMS (NUEVO)</v>
      </c>
      <c r="C80" t="str">
        <v>ROLANDO CESAR ADRIAN REY</v>
      </c>
      <c r="D80">
        <v>-998596.99809999997</v>
      </c>
      <c r="E80" t="str">
        <v>LOGISTICA</v>
      </c>
      <c r="F80">
        <v>1</v>
      </c>
      <c r="G80">
        <v>998596.99809999997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CC18</v>
      </c>
      <c r="O80" t="str">
        <v>rrhh_nuevo</v>
      </c>
      <c r="P80">
        <v>5</v>
      </c>
      <c r="Q80" t="str">
        <v>DISPOSICION FINAL DE R. SOLIDOS, EXPORTACION, NFU, PILETAS, REACTORES</v>
      </c>
      <c r="R80">
        <v>1</v>
      </c>
      <c r="S80" s="4">
        <v>-998596.99809999997</v>
      </c>
      <c r="T80">
        <v>1</v>
      </c>
      <c r="U80" t="str">
        <v>APERTURADO POR EMPRESA</v>
      </c>
    </row>
    <row r="81" spans="1:21" x14ac:dyDescent="0.25">
      <c r="A81" vm="11">
        <v>46112</v>
      </c>
      <c r="B81" t="str">
        <v>RRHH WORMS (NUEVO)</v>
      </c>
      <c r="C81" t="str">
        <v>GUSTAVO RAMON ALTAMIRANO</v>
      </c>
      <c r="D81">
        <v>-996409.63840000005</v>
      </c>
      <c r="E81" t="str">
        <v>DISPOSICIÓN FINAL RESIDUOS LIQUIDOS + EXPORTACION</v>
      </c>
      <c r="F81">
        <v>1</v>
      </c>
      <c r="G81">
        <v>996409.63840000005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DIRECTO</v>
      </c>
      <c r="M81" vm="2">
        <v>0</v>
      </c>
      <c r="N81" t="str">
        <v>CC25</v>
      </c>
      <c r="O81" t="str">
        <v>rrhh_nuevo</v>
      </c>
      <c r="P81">
        <v>2</v>
      </c>
      <c r="Q81" t="str">
        <v>DISPOSICION FINAL DE R. LIQUIDOS, EXPORTACION</v>
      </c>
      <c r="R81">
        <v>1</v>
      </c>
      <c r="S81" s="4">
        <v>-996409.63840000005</v>
      </c>
      <c r="T81">
        <v>1</v>
      </c>
      <c r="U81" t="str">
        <v>APERTURADO POR EMPRESA</v>
      </c>
    </row>
    <row r="82" spans="1:21" x14ac:dyDescent="0.25">
      <c r="A82" vm="11">
        <v>46112</v>
      </c>
      <c r="B82" t="str">
        <v>RRHH WORMS (NUEVO)</v>
      </c>
      <c r="C82" t="str">
        <v>LOPEZ CAMARGO BERLITZ BEATRIZ</v>
      </c>
      <c r="D82">
        <v>-993291.08620000002</v>
      </c>
      <c r="E82" t="str">
        <v>LABORATORIO</v>
      </c>
      <c r="F82">
        <v>1</v>
      </c>
      <c r="G82">
        <v>993291.08620000002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CC17</v>
      </c>
      <c r="O82" t="str">
        <v>rrhh_nuevo</v>
      </c>
      <c r="P82">
        <v>6</v>
      </c>
      <c r="Q82" t="str">
        <v>BACHAS, DISPOSICION FINAL DE R. LIQUIDOS, EXPORTACION, NFU, PILETAS, REACTORES</v>
      </c>
      <c r="R82">
        <v>1</v>
      </c>
      <c r="S82" s="4">
        <v>-993291.08620000002</v>
      </c>
      <c r="T82">
        <v>1</v>
      </c>
      <c r="U82" t="str">
        <v>APERTURADO POR EMPRESA</v>
      </c>
    </row>
    <row r="83" spans="1:21" x14ac:dyDescent="0.25">
      <c r="A83" vm="11">
        <v>46112</v>
      </c>
      <c r="B83" t="str">
        <v>RRHH WORMS (NUEVO)</v>
      </c>
      <c r="C83" t="str">
        <v>JUAN PABLO MARTINEZ</v>
      </c>
      <c r="D83">
        <v>-991075.4889</v>
      </c>
      <c r="E83" t="str">
        <v>MANTENIMIENTO</v>
      </c>
      <c r="F83">
        <v>1</v>
      </c>
      <c r="G83">
        <v>991075.4889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CC19</v>
      </c>
      <c r="O83" t="str">
        <v>rrhh_nuevo</v>
      </c>
      <c r="P83">
        <v>6</v>
      </c>
      <c r="Q83" t="str">
        <v>BACHAS, DISPOSICION FINAL DE R. LIQUIDOS, EXPORTACION, NFU, PILETAS, REACTORES</v>
      </c>
      <c r="R83">
        <v>1</v>
      </c>
      <c r="S83" s="4">
        <v>-991075.4889</v>
      </c>
      <c r="T83">
        <v>1</v>
      </c>
      <c r="U83" t="str">
        <v>APERTURADO POR EMPRESA</v>
      </c>
    </row>
    <row r="84" spans="1:21" x14ac:dyDescent="0.25">
      <c r="A84" vm="11">
        <v>46112</v>
      </c>
      <c r="B84" t="str">
        <v>RRHH WORMS (NUEVO)</v>
      </c>
      <c r="C84" t="str">
        <v>LEANDRO GABRIEL MUÑOZ</v>
      </c>
      <c r="D84">
        <v>-986404.3517</v>
      </c>
      <c r="E84" t="str">
        <v>DISPOSICIÓN FINAL RESIDUOS LIQUIDOS + EXPORTACION</v>
      </c>
      <c r="F84">
        <v>1</v>
      </c>
      <c r="G84">
        <v>986404.3517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CC25</v>
      </c>
      <c r="O84" t="str">
        <v>rrhh_nuevo</v>
      </c>
      <c r="P84">
        <v>2</v>
      </c>
      <c r="Q84" t="str">
        <v>DISPOSICION FINAL DE R. LIQUIDOS, EXPORTACION</v>
      </c>
      <c r="R84">
        <v>1</v>
      </c>
      <c r="S84" s="4">
        <v>-986404.3517</v>
      </c>
      <c r="T84">
        <v>1</v>
      </c>
      <c r="U84" t="str">
        <v>APERTURADO POR EMPRESA</v>
      </c>
    </row>
    <row r="85" spans="1:21" x14ac:dyDescent="0.25">
      <c r="A85" vm="11">
        <v>46112</v>
      </c>
      <c r="B85" t="str">
        <v>RRHH WORMS (NUEVO)</v>
      </c>
      <c r="C85" t="str">
        <v>CESAR IGNACIO PEREZ</v>
      </c>
      <c r="D85">
        <v>-959900.22569999995</v>
      </c>
      <c r="E85" t="str">
        <v>NFU + DISPOSICION FINAL DE R. SOLIDOS</v>
      </c>
      <c r="F85">
        <v>1</v>
      </c>
      <c r="G85">
        <v>959900.22569999995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CC20</v>
      </c>
      <c r="O85" t="str">
        <v>rrhh_nuevo</v>
      </c>
      <c r="P85">
        <v>2</v>
      </c>
      <c r="Q85" t="str">
        <v>DISPOSICION FINAL DE R. SOLIDOS, NFU</v>
      </c>
      <c r="R85">
        <v>1</v>
      </c>
      <c r="S85" s="4">
        <v>-959900.22569999995</v>
      </c>
      <c r="T85">
        <v>1</v>
      </c>
      <c r="U85" t="str">
        <v>APERTURADO POR EMPRESA</v>
      </c>
    </row>
    <row r="86" spans="1:21" x14ac:dyDescent="0.25">
      <c r="A86" vm="11">
        <v>46112</v>
      </c>
      <c r="B86" t="str">
        <v>RRHH WORMS (NUEVO)</v>
      </c>
      <c r="C86" t="str">
        <v>FRANCO BRUNO AGUSTIN</v>
      </c>
      <c r="D86">
        <v>-955828.66969999997</v>
      </c>
      <c r="E86" t="str">
        <v>DISPOSICIÓN FINAL RESIDUOS LIQUIDOS + EXPORTACION</v>
      </c>
      <c r="F86">
        <v>1</v>
      </c>
      <c r="G86">
        <v>955828.66969999997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str">
        <v>rrhh_nuevo</v>
      </c>
      <c r="P86">
        <v>2</v>
      </c>
      <c r="Q86" t="str">
        <v>DISPOSICION FINAL DE R. LIQUIDOS, EXPORTACION</v>
      </c>
      <c r="R86">
        <v>1</v>
      </c>
      <c r="S86" s="4">
        <v>-955828.66969999997</v>
      </c>
      <c r="T86">
        <v>1</v>
      </c>
      <c r="U86" t="str">
        <v>APERTURADO POR EMPRESA</v>
      </c>
    </row>
    <row r="87" spans="1:21" x14ac:dyDescent="0.25">
      <c r="A87" vm="11">
        <v>46112</v>
      </c>
      <c r="B87" t="str">
        <v>RRHH WORMS (NUEVO)</v>
      </c>
      <c r="C87" t="str">
        <v>MAXIMILIANO ESEQUIEL BARRERA</v>
      </c>
      <c r="D87">
        <v>-945255.67559999996</v>
      </c>
      <c r="E87" t="str">
        <v>DISPOSICIÓN FINAL RESIDUOS LIQUIDOS + EXPORTACION</v>
      </c>
      <c r="F87">
        <v>1</v>
      </c>
      <c r="G87">
        <v>945255.67559999996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>
        <v>2</v>
      </c>
      <c r="Q87" t="str">
        <v>DISPOSICION FINAL DE R. LIQUIDOS, EXPORTACION</v>
      </c>
      <c r="R87">
        <v>1</v>
      </c>
      <c r="S87" s="4">
        <v>-945255.67559999996</v>
      </c>
      <c r="T87">
        <v>1</v>
      </c>
      <c r="U87" t="str">
        <v>APERTURADO POR EMPRESA</v>
      </c>
    </row>
    <row r="88" spans="1:21" x14ac:dyDescent="0.25">
      <c r="A88" vm="11">
        <v>46112</v>
      </c>
      <c r="B88" t="str">
        <v>RRHH WORMS (NUEVO)</v>
      </c>
      <c r="C88" t="str">
        <v>AYRTON RODRIGUEZ</v>
      </c>
      <c r="D88">
        <v>-939543.46129999997</v>
      </c>
      <c r="E88" t="str">
        <v>DISPOSICIÓN FINAL RESIDUOS LIQUIDOS + EXPORTACION</v>
      </c>
      <c r="F88">
        <v>1</v>
      </c>
      <c r="G88">
        <v>939543.46129999997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DIRECTO</v>
      </c>
      <c r="M88" vm="2">
        <v>0</v>
      </c>
      <c r="N88" t="str">
        <v>CC25</v>
      </c>
      <c r="O88" t="str">
        <v>rrhh_nuevo</v>
      </c>
      <c r="P88">
        <v>2</v>
      </c>
      <c r="Q88" t="str">
        <v>DISPOSICION FINAL DE R. LIQUIDOS, EXPORTACION</v>
      </c>
      <c r="R88">
        <v>1</v>
      </c>
      <c r="S88" s="4">
        <v>-939543.46129999997</v>
      </c>
      <c r="T88">
        <v>1</v>
      </c>
      <c r="U88" t="str">
        <v>APERTURADO POR EMPRESA</v>
      </c>
    </row>
    <row r="89" spans="1:21" x14ac:dyDescent="0.25">
      <c r="A89" vm="11">
        <v>46112</v>
      </c>
      <c r="B89" t="str">
        <v>RRHH WORMS (NUEVO)</v>
      </c>
      <c r="C89" t="str">
        <v>MANUELA MARIA VALLE</v>
      </c>
      <c r="D89">
        <v>-935084.58959999995</v>
      </c>
      <c r="E89" t="str">
        <v>LABORATORIO</v>
      </c>
      <c r="F89">
        <v>1</v>
      </c>
      <c r="G89">
        <v>935084.58959999995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CC17</v>
      </c>
      <c r="O89" t="str">
        <v>rrhh_nuevo</v>
      </c>
      <c r="P89">
        <v>6</v>
      </c>
      <c r="Q89" t="str">
        <v>BACHAS, DISPOSICION FINAL DE R. LIQUIDOS, EXPORTACION, NFU, PILETAS, REACTORES</v>
      </c>
      <c r="R89">
        <v>1</v>
      </c>
      <c r="S89" s="4">
        <v>-935084.58959999995</v>
      </c>
      <c r="T89">
        <v>1</v>
      </c>
      <c r="U89" t="str">
        <v>APERTURADO POR EMPRESA</v>
      </c>
    </row>
    <row r="90" spans="1:21" x14ac:dyDescent="0.25">
      <c r="A90" vm="11">
        <v>46112</v>
      </c>
      <c r="B90" t="str">
        <v>RRHH WORMS (NUEVO)</v>
      </c>
      <c r="C90" t="str">
        <v>FRANCISCO NICOLAS BRAVO</v>
      </c>
      <c r="D90">
        <v>-928418.48419999995</v>
      </c>
      <c r="E90" t="str">
        <v>DISPOSICIÓN FINAL RESIDUOS LIQUIDOS + EXPORTACION</v>
      </c>
      <c r="F90">
        <v>1</v>
      </c>
      <c r="G90">
        <v>928418.48419999995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CC25</v>
      </c>
      <c r="O90" t="str">
        <v>rrhh_nuevo</v>
      </c>
      <c r="P90">
        <v>2</v>
      </c>
      <c r="Q90" t="str">
        <v>DISPOSICION FINAL DE R. LIQUIDOS, EXPORTACION</v>
      </c>
      <c r="R90">
        <v>1</v>
      </c>
      <c r="S90" s="4">
        <v>-928418.48419999995</v>
      </c>
      <c r="T90">
        <v>1</v>
      </c>
      <c r="U90" t="str">
        <v>APERTURADO POR EMPRESA</v>
      </c>
    </row>
    <row r="91" spans="1:21" x14ac:dyDescent="0.25">
      <c r="A91" vm="5">
        <v>46085</v>
      </c>
      <c r="B91" t="str">
        <v>Telmex Argentina Sa</v>
      </c>
      <c r="C91" t="str">
        <v>FA-A 00070-00348134</v>
      </c>
      <c r="D91">
        <v>-926025.46</v>
      </c>
      <c r="E91" t="str">
        <v xml:space="preserve">SERVICIOS
Internet </v>
      </c>
      <c r="F91">
        <v>1</v>
      </c>
      <c r="G91">
        <v>765310.3</v>
      </c>
      <c r="H91" t="str">
        <v xml:space="preserve">UN </v>
      </c>
      <c r="I91" t="str">
        <v>SERVICIOS</v>
      </c>
      <c r="J91" t="str">
        <v>OPEX</v>
      </c>
      <c r="K91" t="str">
        <v>VARIABLE</v>
      </c>
      <c r="L91" t="str">
        <v>INDIRECTO</v>
      </c>
      <c r="M91" vm="2">
        <v>0</v>
      </c>
      <c r="N91" t="str">
        <v>CC1</v>
      </c>
      <c r="O91" t="str">
        <v>gastos_produccion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 s="4">
        <v>-926025.46</v>
      </c>
      <c r="T91">
        <v>1</v>
      </c>
      <c r="U91" t="str">
        <v>APERTURADO POR EMPRESA</v>
      </c>
    </row>
    <row r="92" spans="1:21" x14ac:dyDescent="0.25">
      <c r="A92" vm="11">
        <v>46112</v>
      </c>
      <c r="B92" t="str">
        <v>RRHH WORMS (NUEVO)</v>
      </c>
      <c r="C92" t="str">
        <v>JUAN IGNACIO MARTINEZ</v>
      </c>
      <c r="D92">
        <v>-923683.1102</v>
      </c>
      <c r="E92" t="str">
        <v>DISPOSICIÓN FINAL RESIDUOS LIQUIDOS + EXPORTACION</v>
      </c>
      <c r="F92">
        <v>1</v>
      </c>
      <c r="G92">
        <v>923683.1102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str">
        <v>rrhh_nuevo</v>
      </c>
      <c r="P92">
        <v>2</v>
      </c>
      <c r="Q92" t="str">
        <v>DISPOSICION FINAL DE R. LIQUIDOS, EXPORTACION</v>
      </c>
      <c r="R92">
        <v>1</v>
      </c>
      <c r="S92" s="4">
        <v>-923683.1102</v>
      </c>
      <c r="T92">
        <v>1</v>
      </c>
      <c r="U92" t="str">
        <v>APERTURADO POR EMPRESA</v>
      </c>
    </row>
    <row r="93" spans="1:21" x14ac:dyDescent="0.25">
      <c r="A93" vm="11">
        <v>46112</v>
      </c>
      <c r="B93" t="str">
        <v>RRHH WORMS (NUEVO)</v>
      </c>
      <c r="C93" t="str">
        <v>MATIAS ROMAN PEREZ</v>
      </c>
      <c r="D93">
        <v>-923204.35519999999</v>
      </c>
      <c r="E93" t="str">
        <v>INTENDENCIA</v>
      </c>
      <c r="F93">
        <v>1</v>
      </c>
      <c r="G93">
        <v>923204.35519999999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 vm="2">
        <v>0</v>
      </c>
      <c r="N93" t="str">
        <v>CC27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 s="4">
        <v>-923204.35519999999</v>
      </c>
      <c r="T93">
        <v>1</v>
      </c>
      <c r="U93" t="str">
        <v>APERTURADO POR EMPRESA</v>
      </c>
    </row>
    <row r="94" spans="1:21" x14ac:dyDescent="0.25">
      <c r="A94" vm="11">
        <v>46112</v>
      </c>
      <c r="B94" t="str">
        <v>RRHH WORMS (NUEVO)</v>
      </c>
      <c r="C94" t="str">
        <v>MATIAS LEONEL VIZCARRA</v>
      </c>
      <c r="D94">
        <v>-917721.28110000002</v>
      </c>
      <c r="E94" t="str">
        <v>MANTENIMIENTO</v>
      </c>
      <c r="F94">
        <v>1</v>
      </c>
      <c r="G94">
        <v>917721.28110000002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CC19</v>
      </c>
      <c r="O94" t="str">
        <v>rrhh_nuevo</v>
      </c>
      <c r="P94">
        <v>6</v>
      </c>
      <c r="Q94" t="str">
        <v>BACHAS, DISPOSICION FINAL DE R. LIQUIDOS, EXPORTACION, NFU, PILETAS, REACTORES</v>
      </c>
      <c r="R94">
        <v>1</v>
      </c>
      <c r="S94" s="4">
        <v>-917721.28110000002</v>
      </c>
      <c r="T94">
        <v>1</v>
      </c>
      <c r="U94" t="str">
        <v>APERTURADO POR EMPRESA</v>
      </c>
    </row>
    <row r="95" spans="1:21" x14ac:dyDescent="0.25">
      <c r="A95" vm="11">
        <v>46112</v>
      </c>
      <c r="B95" t="str">
        <v>RRHH WORMS (NUEVO)</v>
      </c>
      <c r="C95" t="str">
        <v>BRYAN EZEQUIEL OVANDO</v>
      </c>
      <c r="D95">
        <v>-908276.39859999996</v>
      </c>
      <c r="E95" t="str">
        <v>MANTENIMIENTO</v>
      </c>
      <c r="F95">
        <v>1</v>
      </c>
      <c r="G95">
        <v>908276.39859999996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CC19</v>
      </c>
      <c r="O95" t="str">
        <v>rrhh_nuevo</v>
      </c>
      <c r="P95">
        <v>6</v>
      </c>
      <c r="Q95" t="str">
        <v>BACHAS, DISPOSICION FINAL DE R. LIQUIDOS, EXPORTACION, NFU, PILETAS, REACTORES</v>
      </c>
      <c r="R95">
        <v>1</v>
      </c>
      <c r="S95" s="4">
        <v>-908276.39859999996</v>
      </c>
      <c r="T95">
        <v>1</v>
      </c>
      <c r="U95" t="str">
        <v>APERTURADO POR EMPRESA</v>
      </c>
    </row>
    <row r="96" spans="1:21" x14ac:dyDescent="0.25">
      <c r="A96" vm="13">
        <v>46091</v>
      </c>
      <c r="B96" t="str">
        <v>Telecom Argentina Sociedad Anonima</v>
      </c>
      <c r="C96" t="str">
        <v>FA-A 06364-09382912</v>
      </c>
      <c r="D96">
        <v>-907182.26</v>
      </c>
      <c r="E96" t="str">
        <v xml:space="preserve">SERVICIOS
Telefonía móvil </v>
      </c>
      <c r="F96">
        <v>1</v>
      </c>
      <c r="G96">
        <v>730426.5</v>
      </c>
      <c r="H96" t="str">
        <v xml:space="preserve">UN </v>
      </c>
      <c r="I96" t="str">
        <v>SERVICIOS</v>
      </c>
      <c r="J96" t="str">
        <v>OPEX</v>
      </c>
      <c r="K96" t="str">
        <v>VARIABLE</v>
      </c>
      <c r="L96" t="str">
        <v>INDIRECTO</v>
      </c>
      <c r="M96" vm="2">
        <v>0</v>
      </c>
      <c r="N96" t="str">
        <v>CC1</v>
      </c>
      <c r="O96" t="str">
        <v>gastos_produccion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 s="4">
        <v>-907182.26</v>
      </c>
      <c r="T96">
        <v>1</v>
      </c>
      <c r="U96" t="str">
        <v>APERTURADO POR EMPRESA</v>
      </c>
    </row>
    <row r="97" spans="1:21" x14ac:dyDescent="0.25">
      <c r="A97" vm="12">
        <v>46084</v>
      </c>
      <c r="B97" t="str">
        <v>Estudio De Profesionales Sa</v>
      </c>
      <c r="C97" t="str">
        <v>FA-A 00002-00001547</v>
      </c>
      <c r="D97">
        <v>-895400</v>
      </c>
      <c r="E97" t="str">
        <v xml:space="preserve">HONORARIOS
Estudio contable
Servicios comunales </v>
      </c>
      <c r="F97">
        <v>1</v>
      </c>
      <c r="G97">
        <v>740000</v>
      </c>
      <c r="H97" t="str">
        <v xml:space="preserve">UN </v>
      </c>
      <c r="I97" t="str">
        <v>HONORARIOS</v>
      </c>
      <c r="J97" t="str">
        <v>OPEX</v>
      </c>
      <c r="K97" t="str">
        <v>FIJO</v>
      </c>
      <c r="L97" t="str">
        <v>INDIRECTO</v>
      </c>
      <c r="M97" t="str">
        <v>CC13</v>
      </c>
      <c r="N97" vm="2">
        <v>0</v>
      </c>
      <c r="O97" t="str">
        <v>gastos_produccion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tr">
        <v>APERTURADO POR EMPRESA</v>
      </c>
    </row>
    <row r="98" spans="1:21" x14ac:dyDescent="0.25">
      <c r="A98" vm="12">
        <v>46084</v>
      </c>
      <c r="B98" t="str">
        <v>Estudio De Profesionales Sa</v>
      </c>
      <c r="C98" t="str">
        <v>FA-A 00002-00001546</v>
      </c>
      <c r="D98">
        <v>-895400</v>
      </c>
      <c r="E98" t="str">
        <v xml:space="preserve">HONORARIOS
Estudio contable
</v>
      </c>
      <c r="F98">
        <v>1</v>
      </c>
      <c r="G98">
        <v>740000</v>
      </c>
      <c r="H98" t="str">
        <v xml:space="preserve">UN </v>
      </c>
      <c r="I98" t="str">
        <v>HONORARIOS</v>
      </c>
      <c r="J98" t="str">
        <v>OPEX</v>
      </c>
      <c r="K98" t="str">
        <v>FIJO</v>
      </c>
      <c r="L98" t="str">
        <v>INDIRECTO</v>
      </c>
      <c r="M98" vm="2">
        <v>0</v>
      </c>
      <c r="N98" t="str">
        <v>CC1</v>
      </c>
      <c r="O98" t="str">
        <v>gastos_produccion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 s="4">
        <v>-895400</v>
      </c>
      <c r="T98">
        <v>1</v>
      </c>
      <c r="U98" t="str">
        <v>APERTURADO POR EMPRESA</v>
      </c>
    </row>
    <row r="99" spans="1:21" x14ac:dyDescent="0.25">
      <c r="A99" vm="11">
        <v>46112</v>
      </c>
      <c r="B99" t="str">
        <v>RRHH WORMS (NUEVO)</v>
      </c>
      <c r="C99" t="str">
        <v>JESUS RODRIGO LOPEZ</v>
      </c>
      <c r="D99">
        <v>-894944.56790000002</v>
      </c>
      <c r="E99" t="str">
        <v>LOGISTICA</v>
      </c>
      <c r="F99">
        <v>1</v>
      </c>
      <c r="G99">
        <v>894944.56790000002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CC18</v>
      </c>
      <c r="O99" t="str">
        <v>rrhh_nuevo</v>
      </c>
      <c r="P99">
        <v>5</v>
      </c>
      <c r="Q99" t="str">
        <v>DISPOSICION FINAL DE R. SOLIDOS, EXPORTACION, NFU, PILETAS, REACTORES</v>
      </c>
      <c r="R99">
        <v>1</v>
      </c>
      <c r="S99" s="4">
        <v>-894944.56790000002</v>
      </c>
      <c r="T99">
        <v>1</v>
      </c>
      <c r="U99" t="str">
        <v>APERTURADO POR EMPRESA</v>
      </c>
    </row>
    <row r="100" spans="1:21" x14ac:dyDescent="0.25">
      <c r="A100" vm="11">
        <v>46112</v>
      </c>
      <c r="B100" t="str">
        <v>RRHH WORMS (NUEVO)</v>
      </c>
      <c r="C100" t="str">
        <v>VAZQUEZ MATIAS EMANUEL</v>
      </c>
      <c r="D100">
        <v>-893215.87639999995</v>
      </c>
      <c r="E100" t="str">
        <v>PILETAS + BACHAS</v>
      </c>
      <c r="F100">
        <v>1</v>
      </c>
      <c r="G100">
        <v>893215.87639999995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 vm="2">
        <v>0</v>
      </c>
      <c r="N100" t="str">
        <v>CC21</v>
      </c>
      <c r="O100" t="str">
        <v>rrhh_nuevo</v>
      </c>
      <c r="P100">
        <v>2</v>
      </c>
      <c r="Q100" t="str">
        <v>BACHAS, PILETAS</v>
      </c>
      <c r="R100">
        <v>1</v>
      </c>
      <c r="S100" s="4">
        <v>-893215.87639999995</v>
      </c>
      <c r="T100">
        <v>1</v>
      </c>
      <c r="U100" t="str">
        <v>APERTURADO POR EMPRESA</v>
      </c>
    </row>
    <row r="101" spans="1:21" x14ac:dyDescent="0.25">
      <c r="A101" vm="11">
        <v>46112</v>
      </c>
      <c r="B101" t="str">
        <v>RRHH WORMS (NUEVO)</v>
      </c>
      <c r="C101" t="str">
        <v>JUAN PABLO MORENO</v>
      </c>
      <c r="D101">
        <v>-892762.21519999998</v>
      </c>
      <c r="E101" t="str">
        <v>COMPOST &amp; FERTILIZANTES + DISPOSICION FINAL DE R. SOLIDOS</v>
      </c>
      <c r="F101">
        <v>1</v>
      </c>
      <c r="G101">
        <v>892762.21519999998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CC24</v>
      </c>
      <c r="O101" t="str">
        <v>rrhh_nuevo</v>
      </c>
      <c r="P101">
        <v>2</v>
      </c>
      <c r="Q101" t="str">
        <v>COMPOST Y FERTILIZANTES, DISPOSICION FINAL DE R. SOLIDOS</v>
      </c>
      <c r="R101">
        <v>1</v>
      </c>
      <c r="S101" s="4">
        <v>-892762.21519999998</v>
      </c>
      <c r="T101">
        <v>1</v>
      </c>
      <c r="U101" t="str">
        <v>APERTURADO POR EMPRESA</v>
      </c>
    </row>
    <row r="102" spans="1:21" x14ac:dyDescent="0.25">
      <c r="A102" vm="11">
        <v>46112</v>
      </c>
      <c r="B102" t="str">
        <v>RRHH WORMS (NUEVO)</v>
      </c>
      <c r="C102" t="str">
        <v>CAMILO RAFAEL BORDON</v>
      </c>
      <c r="D102">
        <v>-888429.56290000002</v>
      </c>
      <c r="E102" t="str">
        <v>REACTOR</v>
      </c>
      <c r="F102">
        <v>1</v>
      </c>
      <c r="G102">
        <v>888429.56290000002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CC5</v>
      </c>
      <c r="O102" t="str">
        <v>rrhh_nuevo</v>
      </c>
      <c r="P102">
        <v>1</v>
      </c>
      <c r="Q102" t="str">
        <v>REACTORES</v>
      </c>
      <c r="R102">
        <v>1</v>
      </c>
      <c r="S102" s="4">
        <v>-888429.56290000002</v>
      </c>
      <c r="T102">
        <v>1</v>
      </c>
      <c r="U102" t="str">
        <v>APERTURADO POR EMPRESA</v>
      </c>
    </row>
    <row r="103" spans="1:21" x14ac:dyDescent="0.25">
      <c r="A103" vm="11">
        <v>46112</v>
      </c>
      <c r="B103" t="str">
        <v>RRHH WORMS (NUEVO)</v>
      </c>
      <c r="C103" t="str">
        <v>GERMAN CLAUDIO POLLACCHI</v>
      </c>
      <c r="D103">
        <v>-885658.49199999997</v>
      </c>
      <c r="E103" t="str">
        <v>VIGILANCIA</v>
      </c>
      <c r="F103">
        <v>1</v>
      </c>
      <c r="G103">
        <v>885658.49199999997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 vm="2">
        <v>0</v>
      </c>
      <c r="N103" t="str">
        <v>CC29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4">
        <v>-885658.49199999997</v>
      </c>
      <c r="T103">
        <v>1</v>
      </c>
      <c r="U103" t="str">
        <v>APERTURADO POR EMPRESA</v>
      </c>
    </row>
    <row r="104" spans="1:21" x14ac:dyDescent="0.25">
      <c r="A104" vm="11">
        <v>46112</v>
      </c>
      <c r="B104" t="str">
        <v>RRHH WORMS (NUEVO)</v>
      </c>
      <c r="C104" t="str">
        <v>HECTOR JOAQUIN BAEZ</v>
      </c>
      <c r="D104">
        <v>-877797.37650000001</v>
      </c>
      <c r="E104" t="str">
        <v>TALLER MECANICO</v>
      </c>
      <c r="F104">
        <v>1</v>
      </c>
      <c r="G104">
        <v>877797.37650000001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CC23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 s="4">
        <v>-877797.37650000001</v>
      </c>
      <c r="T104">
        <v>1</v>
      </c>
      <c r="U104" t="str">
        <v>APERTURADO POR EMPRESA</v>
      </c>
    </row>
    <row r="105" spans="1:21" x14ac:dyDescent="0.25">
      <c r="A105" vm="11">
        <v>46112</v>
      </c>
      <c r="B105" t="str">
        <v>RRHH WORMS (NUEVO)</v>
      </c>
      <c r="C105" t="str">
        <v>JOAQUIN ESTEBAN CECCHI</v>
      </c>
      <c r="D105">
        <v>-875549.353</v>
      </c>
      <c r="E105" t="str">
        <v>PRODUCCION</v>
      </c>
      <c r="F105">
        <v>1</v>
      </c>
      <c r="G105">
        <v>875549.353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CC28</v>
      </c>
      <c r="O105" t="str">
        <v>rrhh_nuevo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 s="4">
        <v>-875549.353</v>
      </c>
      <c r="T105">
        <v>1</v>
      </c>
      <c r="U105" t="str">
        <v>APERTURADO POR EMPRESA</v>
      </c>
    </row>
    <row r="106" spans="1:21" x14ac:dyDescent="0.25">
      <c r="A106" vm="11">
        <v>46112</v>
      </c>
      <c r="B106" t="str">
        <v>RRHH WORMS (NUEVO)</v>
      </c>
      <c r="C106" t="str">
        <v>VALENTIN DE AVELENDA</v>
      </c>
      <c r="D106">
        <v>-874663.89789999998</v>
      </c>
      <c r="E106" t="str">
        <v>DISPOSICIÓN FINAL RESIDUOS LIQUIDOS + EXPORTACION</v>
      </c>
      <c r="F106">
        <v>1</v>
      </c>
      <c r="G106">
        <v>874663.89789999998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CC25</v>
      </c>
      <c r="O106" t="str">
        <v>rrhh_nuevo</v>
      </c>
      <c r="P106">
        <v>2</v>
      </c>
      <c r="Q106" t="str">
        <v>DISPOSICION FINAL DE R. LIQUIDOS, EXPORTACION</v>
      </c>
      <c r="R106">
        <v>1</v>
      </c>
      <c r="S106" s="4">
        <v>-874663.89789999998</v>
      </c>
      <c r="T106">
        <v>1</v>
      </c>
      <c r="U106" t="str">
        <v>APERTURADO POR EMPRESA</v>
      </c>
    </row>
    <row r="107" spans="1:21" x14ac:dyDescent="0.25">
      <c r="A107" vm="11">
        <v>46112</v>
      </c>
      <c r="B107" t="str">
        <v>RRHH WORMS (NUEVO)</v>
      </c>
      <c r="C107" t="str">
        <v>NUÑEZ ALAN OSVALDO</v>
      </c>
      <c r="D107">
        <v>-871867.9375</v>
      </c>
      <c r="E107" t="str">
        <v>PILETAS + BACHAS</v>
      </c>
      <c r="F107">
        <v>1</v>
      </c>
      <c r="G107">
        <v>871867.9375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CC21</v>
      </c>
      <c r="O107" t="str">
        <v>rrhh_nuevo</v>
      </c>
      <c r="P107">
        <v>2</v>
      </c>
      <c r="Q107" t="str">
        <v>BACHAS, PILETAS</v>
      </c>
      <c r="R107">
        <v>1</v>
      </c>
      <c r="S107" s="4">
        <v>-871867.9375</v>
      </c>
      <c r="T107">
        <v>1</v>
      </c>
      <c r="U107" t="str">
        <v>APERTURADO POR EMPRESA</v>
      </c>
    </row>
    <row r="108" spans="1:21" x14ac:dyDescent="0.25">
      <c r="A108" vm="4">
        <v>46093</v>
      </c>
      <c r="B108" t="str">
        <v>Comercial Uritorco S. R. L. (w)</v>
      </c>
      <c r="C108" t="str">
        <v>FA-A 00001-00009009</v>
      </c>
      <c r="D108">
        <v>-871775.04</v>
      </c>
      <c r="E108" t="str">
        <v>REPOSICION</v>
      </c>
      <c r="F108">
        <v>1</v>
      </c>
      <c r="G108">
        <v>124786.25</v>
      </c>
      <c r="H108" t="str">
        <v xml:space="preserve">UN </v>
      </c>
      <c r="I108" t="str">
        <v>REPOSICION</v>
      </c>
      <c r="J108" t="str">
        <v>OPEX</v>
      </c>
      <c r="K108" t="str">
        <v>VARIABLE</v>
      </c>
      <c r="L108" t="str">
        <v>INDIRECTO</v>
      </c>
      <c r="M108" vm="2">
        <v>0</v>
      </c>
      <c r="N108" t="str">
        <v>CC1</v>
      </c>
      <c r="O108" t="str">
        <v>gastos_produccion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 s="4">
        <v>-871775.04</v>
      </c>
      <c r="T108">
        <v>1</v>
      </c>
      <c r="U108" t="str">
        <v>APERTURADO POR EMPRESA</v>
      </c>
    </row>
    <row r="109" spans="1:21" x14ac:dyDescent="0.25">
      <c r="A109" vm="11">
        <v>46112</v>
      </c>
      <c r="B109" t="str">
        <v>RRHH WORMS (NUEVO)</v>
      </c>
      <c r="C109" t="str">
        <v>VANINA ELIZABETH LARREY</v>
      </c>
      <c r="D109">
        <v>-868719.74620000005</v>
      </c>
      <c r="E109" t="str">
        <v>PORTERIA</v>
      </c>
      <c r="F109">
        <v>1</v>
      </c>
      <c r="G109">
        <v>868719.74620000005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CC22</v>
      </c>
      <c r="O109" t="str">
        <v>rrhh_nuevo</v>
      </c>
      <c r="P109">
        <v>7</v>
      </c>
      <c r="Q109" t="str">
        <v>BACHAS, COMPOST Y FERTILIZANTES, DISPOSICION FINAL DE R. LIQUIDOS, DISPOSICION FINAL DE R. SOLIDOS, EXPORTACION, NFU, REACTORES</v>
      </c>
      <c r="R109">
        <v>1</v>
      </c>
      <c r="S109" s="4">
        <v>-868719.74620000005</v>
      </c>
      <c r="T109">
        <v>1</v>
      </c>
      <c r="U109" t="str">
        <v>APERTURADO POR EMPRESA</v>
      </c>
    </row>
    <row r="110" spans="1:21" x14ac:dyDescent="0.25">
      <c r="A110" vm="11">
        <v>46112</v>
      </c>
      <c r="B110" t="str">
        <v>RRHH WORMS (NUEVO)</v>
      </c>
      <c r="C110" t="str">
        <v>RENZO EMANUEL MORENO</v>
      </c>
      <c r="D110">
        <v>-861733.00679999997</v>
      </c>
      <c r="E110" t="str">
        <v>DISPOSICIÓN FINAL RESIDUOS LIQUIDOS + EXPORTACION</v>
      </c>
      <c r="F110">
        <v>1</v>
      </c>
      <c r="G110">
        <v>861733.00679999997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CC25</v>
      </c>
      <c r="O110" t="str">
        <v>rrhh_nuevo</v>
      </c>
      <c r="P110">
        <v>2</v>
      </c>
      <c r="Q110" t="str">
        <v>DISPOSICION FINAL DE R. LIQUIDOS, EXPORTACION</v>
      </c>
      <c r="R110">
        <v>1</v>
      </c>
      <c r="S110" s="4">
        <v>-861733.00679999997</v>
      </c>
      <c r="T110">
        <v>1</v>
      </c>
      <c r="U110" t="str">
        <v>APERTURADO POR EMPRESA</v>
      </c>
    </row>
    <row r="111" spans="1:21" x14ac:dyDescent="0.25">
      <c r="A111" vm="11">
        <v>46112</v>
      </c>
      <c r="B111" t="str">
        <v>RRHH WORMS (NUEVO)</v>
      </c>
      <c r="C111" t="str">
        <v>FRANCO JAVIER GOMEZ</v>
      </c>
      <c r="D111">
        <v>-858612.70620000002</v>
      </c>
      <c r="E111" t="str">
        <v>DISPOSICIÓN FINAL RESIDUOS LIQUIDOS + EXPORTACION</v>
      </c>
      <c r="F111">
        <v>1</v>
      </c>
      <c r="G111">
        <v>858612.70620000002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CC25</v>
      </c>
      <c r="O111" t="str">
        <v>rrhh_nuevo</v>
      </c>
      <c r="P111">
        <v>2</v>
      </c>
      <c r="Q111" t="str">
        <v>DISPOSICION FINAL DE R. LIQUIDOS, EXPORTACION</v>
      </c>
      <c r="R111">
        <v>1</v>
      </c>
      <c r="S111" s="4">
        <v>-858612.70620000002</v>
      </c>
      <c r="T111">
        <v>1</v>
      </c>
      <c r="U111" t="str">
        <v>APERTURADO POR EMPRESA</v>
      </c>
    </row>
    <row r="112" spans="1:21" x14ac:dyDescent="0.25">
      <c r="A112" vm="11">
        <v>46112</v>
      </c>
      <c r="B112" t="str">
        <v>RRHH WORMS (NUEVO)</v>
      </c>
      <c r="C112" t="str">
        <v>ESTEBAN JOEL GONZALEZ</v>
      </c>
      <c r="D112">
        <v>-858001.41859999998</v>
      </c>
      <c r="E112" t="str">
        <v>REACTOR</v>
      </c>
      <c r="F112">
        <v>1</v>
      </c>
      <c r="G112">
        <v>858001.41859999998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CC5</v>
      </c>
      <c r="O112" t="str">
        <v>rrhh_nuevo</v>
      </c>
      <c r="P112">
        <v>1</v>
      </c>
      <c r="Q112" t="str">
        <v>REACTORES</v>
      </c>
      <c r="R112">
        <v>1</v>
      </c>
      <c r="S112" s="4">
        <v>-858001.41859999998</v>
      </c>
      <c r="T112">
        <v>1</v>
      </c>
      <c r="U112" t="str">
        <v>APERTURADO POR EMPRESA</v>
      </c>
    </row>
    <row r="113" spans="1:21" x14ac:dyDescent="0.25">
      <c r="A113" vm="11">
        <v>46112</v>
      </c>
      <c r="B113" t="str">
        <v>RRHH WORMS (NUEVO)</v>
      </c>
      <c r="C113" t="str">
        <v>MORENO RAMIRO ROMAN</v>
      </c>
      <c r="D113">
        <v>-853564.92</v>
      </c>
      <c r="E113" t="str">
        <v>PILETAS + BACHAS</v>
      </c>
      <c r="F113">
        <v>1</v>
      </c>
      <c r="G113">
        <v>853564.92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CC21</v>
      </c>
      <c r="O113" t="str">
        <v>rrhh_nuevo</v>
      </c>
      <c r="P113">
        <v>2</v>
      </c>
      <c r="Q113" t="str">
        <v>BACHAS, PILETAS</v>
      </c>
      <c r="R113">
        <v>1</v>
      </c>
      <c r="S113" s="4">
        <v>-853564.92</v>
      </c>
      <c r="T113">
        <v>1</v>
      </c>
      <c r="U113" t="str">
        <v>APERTURADO POR EMPRESA</v>
      </c>
    </row>
    <row r="114" spans="1:21" x14ac:dyDescent="0.25">
      <c r="A114" vm="1">
        <v>46111</v>
      </c>
      <c r="B114" t="str">
        <v>IMPUESTOS</v>
      </c>
      <c r="C114" t="str">
        <v>imp7</v>
      </c>
      <c r="D114">
        <v>-853146.27</v>
      </c>
      <c r="E114" t="str">
        <v>IMPUESTOS</v>
      </c>
      <c r="F114">
        <v>1</v>
      </c>
      <c r="G114">
        <v>853146.27</v>
      </c>
      <c r="H114" t="str">
        <v xml:space="preserve">UN </v>
      </c>
      <c r="I114" t="str">
        <v>IMPUESTOS</v>
      </c>
      <c r="J114" t="str">
        <v>OPEX</v>
      </c>
      <c r="K114" t="str">
        <v>VARIABLE</v>
      </c>
      <c r="L114" t="str">
        <v>INDIRECTO</v>
      </c>
      <c r="M114" vm="2">
        <v>0</v>
      </c>
      <c r="N114" t="str">
        <v>CC7</v>
      </c>
      <c r="O114" t="str">
        <v>gastos_impuestos</v>
      </c>
      <c r="P114">
        <v>1</v>
      </c>
      <c r="Q114" t="str">
        <v>NFU</v>
      </c>
      <c r="R114">
        <v>1</v>
      </c>
      <c r="S114" s="4">
        <v>-853146.27</v>
      </c>
      <c r="T114">
        <v>1</v>
      </c>
      <c r="U114" t="str">
        <v>APERTURADO POR EMPRESA</v>
      </c>
    </row>
    <row r="115" spans="1:21" x14ac:dyDescent="0.25">
      <c r="A115" vm="11">
        <v>46112</v>
      </c>
      <c r="B115" t="str">
        <v>RRHH WORMS (NUEVO)</v>
      </c>
      <c r="C115" t="str">
        <v>JULIAN LEON CABRERA</v>
      </c>
      <c r="D115">
        <v>-847764.84290000005</v>
      </c>
      <c r="E115" t="str">
        <v>REACTOR</v>
      </c>
      <c r="F115">
        <v>1</v>
      </c>
      <c r="G115">
        <v>847764.84290000005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CC5</v>
      </c>
      <c r="O115" t="str">
        <v>rrhh_nuevo</v>
      </c>
      <c r="P115">
        <v>1</v>
      </c>
      <c r="Q115" t="str">
        <v>REACTORES</v>
      </c>
      <c r="R115">
        <v>1</v>
      </c>
      <c r="S115" s="4">
        <v>-847764.84290000005</v>
      </c>
      <c r="T115">
        <v>1</v>
      </c>
      <c r="U115" t="str">
        <v>APERTURADO POR EMPRESA</v>
      </c>
    </row>
    <row r="116" spans="1:21" x14ac:dyDescent="0.25">
      <c r="A116" vm="11">
        <v>46112</v>
      </c>
      <c r="B116" t="str">
        <v>RRHH WORMS (NUEVO)</v>
      </c>
      <c r="C116" t="str">
        <v>MANUEL ALBERTO SANTA CRUZ</v>
      </c>
      <c r="D116">
        <v>-846677.44140000001</v>
      </c>
      <c r="E116" t="str">
        <v>NFU + DISPOSICION FINAL DE R. SOLIDOS</v>
      </c>
      <c r="F116">
        <v>1</v>
      </c>
      <c r="G116">
        <v>846677.44140000001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 vm="2">
        <v>0</v>
      </c>
      <c r="N116" t="str">
        <v>CC20</v>
      </c>
      <c r="O116" t="str">
        <v>rrhh_nuevo</v>
      </c>
      <c r="P116">
        <v>2</v>
      </c>
      <c r="Q116" t="str">
        <v>DISPOSICION FINAL DE R. SOLIDOS, NFU</v>
      </c>
      <c r="R116">
        <v>1</v>
      </c>
      <c r="S116" s="4">
        <v>-846677.44140000001</v>
      </c>
      <c r="T116">
        <v>1</v>
      </c>
      <c r="U116" t="str">
        <v>APERTURADO POR EMPRESA</v>
      </c>
    </row>
    <row r="117" spans="1:21" x14ac:dyDescent="0.25">
      <c r="A117" vm="11">
        <v>46112</v>
      </c>
      <c r="B117" t="str">
        <v>RRHH WORMS (NUEVO)</v>
      </c>
      <c r="C117" t="str">
        <v>MIGUEL ANGEL PORCU</v>
      </c>
      <c r="D117">
        <v>-846304.06350000005</v>
      </c>
      <c r="E117" t="str">
        <v>PILETAS + BACHAS</v>
      </c>
      <c r="F117">
        <v>1</v>
      </c>
      <c r="G117">
        <v>846304.06350000005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 vm="2">
        <v>0</v>
      </c>
      <c r="N117" t="str">
        <v>CC21</v>
      </c>
      <c r="O117" t="str">
        <v>rrhh_nuevo</v>
      </c>
      <c r="P117">
        <v>2</v>
      </c>
      <c r="Q117" t="str">
        <v>BACHAS, PILETAS</v>
      </c>
      <c r="R117">
        <v>1</v>
      </c>
      <c r="S117" s="4">
        <v>-846304.06350000005</v>
      </c>
      <c r="T117">
        <v>1</v>
      </c>
      <c r="U117" t="str">
        <v>APERTURADO POR EMPRESA</v>
      </c>
    </row>
    <row r="118" spans="1:21" x14ac:dyDescent="0.25">
      <c r="A118" vm="11">
        <v>46112</v>
      </c>
      <c r="B118" t="str">
        <v>RRHH WORMS (NUEVO)</v>
      </c>
      <c r="C118" t="str">
        <v>RAMON RICARDO PETERS DIAZ</v>
      </c>
      <c r="D118">
        <v>-846149.05209999997</v>
      </c>
      <c r="E118" t="str">
        <v>LABORATORIO</v>
      </c>
      <c r="F118">
        <v>1</v>
      </c>
      <c r="G118">
        <v>846149.05209999997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 vm="2">
        <v>0</v>
      </c>
      <c r="N118" t="str">
        <v>CC17</v>
      </c>
      <c r="O118" t="str">
        <v>rrhh_nuevo</v>
      </c>
      <c r="P118">
        <v>6</v>
      </c>
      <c r="Q118" t="str">
        <v>BACHAS, DISPOSICION FINAL DE R. LIQUIDOS, EXPORTACION, NFU, PILETAS, REACTORES</v>
      </c>
      <c r="R118">
        <v>1</v>
      </c>
      <c r="S118" s="4">
        <v>-846149.05209999997</v>
      </c>
      <c r="T118">
        <v>1</v>
      </c>
      <c r="U118" t="str">
        <v>APERTURADO POR EMPRESA</v>
      </c>
    </row>
    <row r="119" spans="1:21" x14ac:dyDescent="0.25">
      <c r="A119" vm="7">
        <v>46090</v>
      </c>
      <c r="B119" t="str">
        <v>Boortmalt Argentina  S.A.U</v>
      </c>
      <c r="C119" t="str">
        <v>FA-A 00005-00001995</v>
      </c>
      <c r="D119">
        <v>-844344.78</v>
      </c>
      <c r="E119" t="str">
        <v>MATERIA PRIMA
Recuperado seco</v>
      </c>
      <c r="F119">
        <v>42.64</v>
      </c>
      <c r="G119">
        <v>15731</v>
      </c>
      <c r="H119" t="str">
        <v xml:space="preserve">UN </v>
      </c>
      <c r="I119" t="str">
        <v>MATERIA PRIMA</v>
      </c>
      <c r="J119" t="str">
        <v>OPEX</v>
      </c>
      <c r="K119" t="str">
        <v>VARIABLE</v>
      </c>
      <c r="L119" t="str">
        <v>DIRECTO</v>
      </c>
      <c r="M119" vm="2">
        <v>0</v>
      </c>
      <c r="N119" t="str">
        <v>CC2</v>
      </c>
      <c r="O119" t="str">
        <v>gastos_produccion</v>
      </c>
      <c r="P119">
        <v>1</v>
      </c>
      <c r="Q119" t="str">
        <v>DISPOSICIÓN FINAL RESIDUOS SOLIDOS</v>
      </c>
      <c r="R119">
        <v>1</v>
      </c>
      <c r="S119" s="4">
        <v>-844344.78</v>
      </c>
      <c r="T119">
        <v>42.64</v>
      </c>
      <c r="U119" t="str">
        <v>APERTURADO POR EMPRESA</v>
      </c>
    </row>
    <row r="120" spans="1:21" x14ac:dyDescent="0.25">
      <c r="A120" vm="11">
        <v>46112</v>
      </c>
      <c r="B120" t="str">
        <v>RRHH WORMS (NUEVO)</v>
      </c>
      <c r="C120" t="str">
        <v>ROMITI MILAGROS JANISE</v>
      </c>
      <c r="D120">
        <v>-839892.73250000004</v>
      </c>
      <c r="E120" t="str">
        <v>LABORATORIO</v>
      </c>
      <c r="F120">
        <v>1</v>
      </c>
      <c r="G120">
        <v>839892.73250000004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CC17</v>
      </c>
      <c r="O120" t="str">
        <v>rrhh_nuevo</v>
      </c>
      <c r="P120">
        <v>6</v>
      </c>
      <c r="Q120" t="str">
        <v>BACHAS, DISPOSICION FINAL DE R. LIQUIDOS, EXPORTACION, NFU, PILETAS, REACTORES</v>
      </c>
      <c r="R120">
        <v>1</v>
      </c>
      <c r="S120" s="4">
        <v>-839892.73250000004</v>
      </c>
      <c r="T120">
        <v>1</v>
      </c>
      <c r="U120" t="str">
        <v>APERTURADO POR EMPRESA</v>
      </c>
    </row>
    <row r="121" spans="1:21" x14ac:dyDescent="0.25">
      <c r="A121" vm="11">
        <v>46112</v>
      </c>
      <c r="B121" t="str">
        <v>RRHH WORMS (NUEVO)</v>
      </c>
      <c r="C121" t="str">
        <v>MAXIMILIANO EZEQUIEL BALBUENA</v>
      </c>
      <c r="D121">
        <v>-833074.67460000003</v>
      </c>
      <c r="E121" t="str">
        <v>PILETAS + BACHAS</v>
      </c>
      <c r="F121">
        <v>1</v>
      </c>
      <c r="G121">
        <v>833074.67460000003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CC21</v>
      </c>
      <c r="O121" t="str">
        <v>rrhh_nuevo</v>
      </c>
      <c r="P121">
        <v>2</v>
      </c>
      <c r="Q121" t="str">
        <v>BACHAS, PILETAS</v>
      </c>
      <c r="R121">
        <v>1</v>
      </c>
      <c r="S121" s="4">
        <v>-833074.67460000003</v>
      </c>
      <c r="T121">
        <v>1</v>
      </c>
      <c r="U121" t="str">
        <v>APERTURADO POR EMPRESA</v>
      </c>
    </row>
    <row r="122" spans="1:21" x14ac:dyDescent="0.25">
      <c r="A122" vm="11">
        <v>46112</v>
      </c>
      <c r="B122" t="str">
        <v>RRHH WORMS (NUEVO)</v>
      </c>
      <c r="C122" t="str">
        <v>SERGIO MAXIMILIANO DI FRANCESCO</v>
      </c>
      <c r="D122">
        <v>-831799.31270000001</v>
      </c>
      <c r="E122" t="str">
        <v>LOGISTICA</v>
      </c>
      <c r="F122">
        <v>1</v>
      </c>
      <c r="G122">
        <v>831799.31270000001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CC18</v>
      </c>
      <c r="O122" t="str">
        <v>rrhh_nuevo</v>
      </c>
      <c r="P122">
        <v>5</v>
      </c>
      <c r="Q122" t="str">
        <v>DISPOSICION FINAL DE R. SOLIDOS, EXPORTACION, NFU, PILETAS, REACTORES</v>
      </c>
      <c r="R122">
        <v>1</v>
      </c>
      <c r="S122" s="4">
        <v>-831799.31270000001</v>
      </c>
      <c r="T122">
        <v>1</v>
      </c>
      <c r="U122" t="str">
        <v>APERTURADO POR EMPRESA</v>
      </c>
    </row>
    <row r="123" spans="1:21" x14ac:dyDescent="0.25">
      <c r="A123" vm="11">
        <v>46112</v>
      </c>
      <c r="B123" t="str">
        <v>RRHH WORMS (NUEVO)</v>
      </c>
      <c r="C123" t="str">
        <v>CARIAGA SOFIA AYLEN</v>
      </c>
      <c r="D123">
        <v>-829607.9094</v>
      </c>
      <c r="E123" t="str">
        <v>ADMINISTRACION</v>
      </c>
      <c r="F123">
        <v>1</v>
      </c>
      <c r="G123">
        <v>829607.9094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INDIRECTO</v>
      </c>
      <c r="M123" vm="2">
        <v>0</v>
      </c>
      <c r="N123" t="str">
        <v>CC15</v>
      </c>
      <c r="O123" t="str">
        <v>rrhh_nuevo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 s="4">
        <v>-829607.9094</v>
      </c>
      <c r="T123">
        <v>1</v>
      </c>
      <c r="U123" t="str">
        <v>APERTURADO POR EMPRESA</v>
      </c>
    </row>
    <row r="124" spans="1:21" x14ac:dyDescent="0.25">
      <c r="A124" vm="11">
        <v>46112</v>
      </c>
      <c r="B124" t="str">
        <v>RRHH WORMS (NUEVO)</v>
      </c>
      <c r="C124" t="str">
        <v>JOSE LUIS PETERS CORZO</v>
      </c>
      <c r="D124">
        <v>-829161.74549999996</v>
      </c>
      <c r="E124" t="str">
        <v>LABORATORIO</v>
      </c>
      <c r="F124">
        <v>1</v>
      </c>
      <c r="G124">
        <v>829161.74549999996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CC17</v>
      </c>
      <c r="O124" t="str">
        <v>rrhh_nuevo</v>
      </c>
      <c r="P124">
        <v>6</v>
      </c>
      <c r="Q124" t="str">
        <v>BACHAS, DISPOSICION FINAL DE R. LIQUIDOS, EXPORTACION, NFU, PILETAS, REACTORES</v>
      </c>
      <c r="R124">
        <v>1</v>
      </c>
      <c r="S124" s="4">
        <v>-829161.74549999996</v>
      </c>
      <c r="T124">
        <v>1</v>
      </c>
      <c r="U124" t="str">
        <v>APERTURADO POR EMPRESA</v>
      </c>
    </row>
    <row r="125" spans="1:21" x14ac:dyDescent="0.25">
      <c r="A125" vm="11">
        <v>46112</v>
      </c>
      <c r="B125" t="str">
        <v>RRHH WORMS (NUEVO)</v>
      </c>
      <c r="C125" t="str">
        <v>PASQUALINI MARIA FLORENCIA</v>
      </c>
      <c r="D125">
        <v>-827362.89709999994</v>
      </c>
      <c r="E125" t="str">
        <v>ADMINISTRACION</v>
      </c>
      <c r="F125">
        <v>1</v>
      </c>
      <c r="G125">
        <v>827362.89709999994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str">
        <v>rrhh_nuevo</v>
      </c>
      <c r="P125">
        <v>10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4">
        <v>-827362.89709999994</v>
      </c>
      <c r="T125">
        <v>1</v>
      </c>
      <c r="U125" t="str">
        <v>APERTURADO POR EMPRESA</v>
      </c>
    </row>
    <row r="126" spans="1:21" x14ac:dyDescent="0.25">
      <c r="A126" vm="11">
        <v>46112</v>
      </c>
      <c r="B126" t="str">
        <v>RRHH WORMS (NUEVO)</v>
      </c>
      <c r="C126" t="str">
        <v>AXEL MARCOS AREVALO</v>
      </c>
      <c r="D126">
        <v>-827089.77249999996</v>
      </c>
      <c r="E126" t="str">
        <v>TALLER MECANICO</v>
      </c>
      <c r="F126">
        <v>1</v>
      </c>
      <c r="G126">
        <v>827089.77249999996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CC23</v>
      </c>
      <c r="O126" t="str">
        <v>rrhh_nuevo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 s="4">
        <v>-827089.77249999996</v>
      </c>
      <c r="T126">
        <v>1</v>
      </c>
      <c r="U126" t="str">
        <v>APERTURADO POR EMPRESA</v>
      </c>
    </row>
    <row r="127" spans="1:21" x14ac:dyDescent="0.25">
      <c r="A127" vm="11">
        <v>46112</v>
      </c>
      <c r="B127" t="str">
        <v>RRHH WORMS (NUEVO)</v>
      </c>
      <c r="C127" t="str">
        <v>ANA CIELO SANTA CRUZ</v>
      </c>
      <c r="D127">
        <v>-826212.76789999998</v>
      </c>
      <c r="E127" t="str">
        <v>LABORATORIO</v>
      </c>
      <c r="F127">
        <v>1</v>
      </c>
      <c r="G127">
        <v>826212.76789999998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DIRECTO</v>
      </c>
      <c r="M127" vm="2">
        <v>0</v>
      </c>
      <c r="N127" t="str">
        <v>CC17</v>
      </c>
      <c r="O127" t="str">
        <v>rrhh_nuevo</v>
      </c>
      <c r="P127">
        <v>6</v>
      </c>
      <c r="Q127" t="str">
        <v>BACHAS, DISPOSICION FINAL DE R. LIQUIDOS, EXPORTACION, NFU, PILETAS, REACTORES</v>
      </c>
      <c r="R127">
        <v>1</v>
      </c>
      <c r="S127" s="4">
        <v>-826212.76789999998</v>
      </c>
      <c r="T127">
        <v>1</v>
      </c>
      <c r="U127" t="str">
        <v>APERTURADO POR EMPRESA</v>
      </c>
    </row>
    <row r="128" spans="1:21" x14ac:dyDescent="0.25">
      <c r="A128" vm="17">
        <v>46092</v>
      </c>
      <c r="B128" t="str">
        <v>Jukic, Federico Jose</v>
      </c>
      <c r="C128" t="str">
        <v>RE-A 00002-00000249</v>
      </c>
      <c r="D128">
        <v>-816750</v>
      </c>
      <c r="E128" t="str">
        <v xml:space="preserve">HONORARIOS
Legal </v>
      </c>
      <c r="F128">
        <v>1</v>
      </c>
      <c r="G128">
        <v>675000</v>
      </c>
      <c r="H128" t="str">
        <v xml:space="preserve">UN </v>
      </c>
      <c r="I128" t="str">
        <v>HONORARIOS</v>
      </c>
      <c r="J128" t="str">
        <v>OPEX</v>
      </c>
      <c r="K128" t="str">
        <v>VARIABLE</v>
      </c>
      <c r="L128" t="str">
        <v>INDIRECTO</v>
      </c>
      <c r="M128" vm="2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 s="4">
        <v>-816750</v>
      </c>
      <c r="T128">
        <v>1</v>
      </c>
      <c r="U128" t="str">
        <v>APERTURADO POR EMPRESA</v>
      </c>
    </row>
    <row r="129" spans="1:21" x14ac:dyDescent="0.25">
      <c r="A129" vm="18">
        <v>46099</v>
      </c>
      <c r="B129" t="str">
        <v>Silenzi, Cristian Emmanuel</v>
      </c>
      <c r="C129" t="str">
        <v>FA-A 00002-00001243</v>
      </c>
      <c r="D129">
        <v>-816750</v>
      </c>
      <c r="E129" t="str">
        <v xml:space="preserve">REPARACIONES
Bomba Hidráulica de dirección
trw nueva . limpieza de circuito y colocación de filtro retorno mano de obra y materiales. 
 Mitsubishi- Matías Pérez </v>
      </c>
      <c r="F129">
        <v>1</v>
      </c>
      <c r="G129">
        <v>675000</v>
      </c>
      <c r="H129" t="str">
        <v xml:space="preserve">UN </v>
      </c>
      <c r="I129" t="str">
        <v>REPARACIONES</v>
      </c>
      <c r="J129" t="str">
        <v>OPEX</v>
      </c>
      <c r="K129" t="str">
        <v>VARIABLE</v>
      </c>
      <c r="L129" t="str">
        <v>INDIRECTO</v>
      </c>
      <c r="M129" vm="2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 s="4">
        <v>-816750</v>
      </c>
      <c r="T129">
        <v>1</v>
      </c>
      <c r="U129" t="str">
        <v>APERTURADO POR EMPRESA</v>
      </c>
    </row>
    <row r="130" spans="1:21" x14ac:dyDescent="0.25">
      <c r="A130" vm="11">
        <v>46112</v>
      </c>
      <c r="B130" t="str">
        <v>RRHH WORMS (NUEVO)</v>
      </c>
      <c r="C130" t="str">
        <v>ALEJO NAHUEL MARTINEZ</v>
      </c>
      <c r="D130">
        <v>-815631.38840000005</v>
      </c>
      <c r="E130" t="str">
        <v>REACTOR</v>
      </c>
      <c r="F130">
        <v>1</v>
      </c>
      <c r="G130">
        <v>815631.38840000005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DIRECTO</v>
      </c>
      <c r="M130" vm="2">
        <v>0</v>
      </c>
      <c r="N130" t="str">
        <v>CC5</v>
      </c>
      <c r="O130" t="str">
        <v>rrhh_nuevo</v>
      </c>
      <c r="P130">
        <v>1</v>
      </c>
      <c r="Q130" t="str">
        <v>REACTORES</v>
      </c>
      <c r="R130">
        <v>1</v>
      </c>
      <c r="S130" s="4">
        <v>-815631.38840000005</v>
      </c>
      <c r="T130">
        <v>1</v>
      </c>
      <c r="U130" t="str">
        <v>APERTURADO POR EMPRESA</v>
      </c>
    </row>
    <row r="131" spans="1:21" x14ac:dyDescent="0.25">
      <c r="A131" vm="11">
        <v>46112</v>
      </c>
      <c r="B131" t="str">
        <v>RRHH WORMS (NUEVO)</v>
      </c>
      <c r="C131" t="str">
        <v>AGUSTIN ALBERTO LOPEZ</v>
      </c>
      <c r="D131">
        <v>-813389.75950000004</v>
      </c>
      <c r="E131" t="str">
        <v>PORTERIA</v>
      </c>
      <c r="F131">
        <v>1</v>
      </c>
      <c r="G131">
        <v>813389.75950000004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DIRECTO</v>
      </c>
      <c r="M131" vm="2">
        <v>0</v>
      </c>
      <c r="N131" t="str">
        <v>CC22</v>
      </c>
      <c r="O131" t="str">
        <v>rrhh_nuevo</v>
      </c>
      <c r="P131">
        <v>7</v>
      </c>
      <c r="Q131" t="str">
        <v>BACHAS, COMPOST Y FERTILIZANTES, DISPOSICION FINAL DE R. LIQUIDOS, DISPOSICION FINAL DE R. SOLIDOS, EXPORTACION, NFU, REACTORES</v>
      </c>
      <c r="R131">
        <v>1</v>
      </c>
      <c r="S131" s="4">
        <v>-813389.75950000004</v>
      </c>
      <c r="T131">
        <v>1</v>
      </c>
      <c r="U131" t="str">
        <v>APERTURADO POR EMPRESA</v>
      </c>
    </row>
    <row r="132" spans="1:21" x14ac:dyDescent="0.25">
      <c r="A132" vm="11">
        <v>46112</v>
      </c>
      <c r="B132" t="str">
        <v>RRHH WORMS (NUEVO)</v>
      </c>
      <c r="C132" t="str">
        <v>MAURICIO EZEQUIEL PACHECO</v>
      </c>
      <c r="D132">
        <v>-801923.79749999999</v>
      </c>
      <c r="E132" t="str">
        <v>VIGILANCIA</v>
      </c>
      <c r="F132">
        <v>1</v>
      </c>
      <c r="G132">
        <v>801923.79749999999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INDIRECTO</v>
      </c>
      <c r="M132" vm="2">
        <v>0</v>
      </c>
      <c r="N132" t="str">
        <v>CC29</v>
      </c>
      <c r="O132" t="str">
        <v>rrhh_nuevo</v>
      </c>
      <c r="P132">
        <v>10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 s="4">
        <v>-801923.79749999999</v>
      </c>
      <c r="T132">
        <v>1</v>
      </c>
      <c r="U132" t="str">
        <v>APERTURADO POR EMPRESA</v>
      </c>
    </row>
    <row r="133" spans="1:21" x14ac:dyDescent="0.25">
      <c r="A133" vm="11">
        <v>46112</v>
      </c>
      <c r="B133" t="str">
        <v>RRHH WORMS (NUEVO)</v>
      </c>
      <c r="C133" t="str">
        <v>GERMAN RODRIGO NIZ</v>
      </c>
      <c r="D133">
        <v>-800838.84629999998</v>
      </c>
      <c r="E133" t="str">
        <v>NFU + DISPOSICION FINAL DE R. SOLIDOS</v>
      </c>
      <c r="F133">
        <v>1</v>
      </c>
      <c r="G133">
        <v>800838.84629999998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DIRECTO</v>
      </c>
      <c r="M133" vm="2">
        <v>0</v>
      </c>
      <c r="N133" t="str">
        <v>CC20</v>
      </c>
      <c r="O133" t="str">
        <v>rrhh_nuevo</v>
      </c>
      <c r="P133">
        <v>2</v>
      </c>
      <c r="Q133" t="str">
        <v>DISPOSICION FINAL DE R. SOLIDOS, NFU</v>
      </c>
      <c r="R133">
        <v>1</v>
      </c>
      <c r="S133" s="4">
        <v>-800838.84629999998</v>
      </c>
      <c r="T133">
        <v>1</v>
      </c>
      <c r="U133" t="str">
        <v>APERTURADO POR EMPRESA</v>
      </c>
    </row>
    <row r="134" spans="1:21" x14ac:dyDescent="0.25">
      <c r="A134" vm="11">
        <v>46112</v>
      </c>
      <c r="B134" t="str">
        <v>RRHH WORMS (NUEVO)</v>
      </c>
      <c r="C134" t="str">
        <v>PAULA MARIA NIEVES</v>
      </c>
      <c r="D134">
        <v>-798562.3861</v>
      </c>
      <c r="E134" t="str">
        <v>ADMINISTRACION</v>
      </c>
      <c r="F134">
        <v>1</v>
      </c>
      <c r="G134">
        <v>798562.3861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INDIRECTO</v>
      </c>
      <c r="M134" vm="2">
        <v>0</v>
      </c>
      <c r="N134" t="str">
        <v>CC15</v>
      </c>
      <c r="O134" t="str">
        <v>rrhh_nuevo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 s="4">
        <v>-798562.3861</v>
      </c>
      <c r="T134">
        <v>1</v>
      </c>
      <c r="U134" t="str">
        <v>APERTURADO POR EMPRESA</v>
      </c>
    </row>
    <row r="135" spans="1:21" x14ac:dyDescent="0.25">
      <c r="A135" vm="11">
        <v>46112</v>
      </c>
      <c r="B135" t="str">
        <v>RRHH WORMS (NUEVO)</v>
      </c>
      <c r="C135" t="str">
        <v>RAMON ROQUE NAVARRO</v>
      </c>
      <c r="D135">
        <v>-792665.14729999995</v>
      </c>
      <c r="E135" t="str">
        <v>NFU + DISPOSICION FINAL DE R. SOLIDOS</v>
      </c>
      <c r="F135">
        <v>1</v>
      </c>
      <c r="G135">
        <v>792665.14729999995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DIRECTO</v>
      </c>
      <c r="M135" vm="2">
        <v>0</v>
      </c>
      <c r="N135" t="str">
        <v>CC20</v>
      </c>
      <c r="O135" t="str">
        <v>rrhh_nuevo</v>
      </c>
      <c r="P135">
        <v>2</v>
      </c>
      <c r="Q135" t="str">
        <v>DISPOSICION FINAL DE R. SOLIDOS, NFU</v>
      </c>
      <c r="R135">
        <v>1</v>
      </c>
      <c r="S135" s="4">
        <v>-792665.14729999995</v>
      </c>
      <c r="T135">
        <v>1</v>
      </c>
      <c r="U135" t="str">
        <v>APERTURADO POR EMPRESA</v>
      </c>
    </row>
    <row r="136" spans="1:21" x14ac:dyDescent="0.25">
      <c r="A136" vm="19">
        <v>46107</v>
      </c>
      <c r="B136" t="str">
        <v>Strupeni, Federico Lisandro</v>
      </c>
      <c r="C136" t="str">
        <v>FA-A 00008-00000131</v>
      </c>
      <c r="D136">
        <v>-783466.9</v>
      </c>
      <c r="E136" t="str">
        <v xml:space="preserve">REPARACIONES
Cámara de exportación </v>
      </c>
      <c r="F136">
        <v>1</v>
      </c>
      <c r="G136">
        <v>345100</v>
      </c>
      <c r="H136" t="str">
        <v xml:space="preserve">UN </v>
      </c>
      <c r="I136" t="str">
        <v>REPARACIONES</v>
      </c>
      <c r="J136" t="str">
        <v>OPEX</v>
      </c>
      <c r="K136" t="str">
        <v>VARIABLE</v>
      </c>
      <c r="L136" t="str">
        <v>DIRECTO</v>
      </c>
      <c r="M136" vm="2">
        <v>0</v>
      </c>
      <c r="N136" t="str">
        <v>CC11</v>
      </c>
      <c r="O136" t="str">
        <v>gastos_produccion</v>
      </c>
      <c r="P136">
        <v>1</v>
      </c>
      <c r="Q136" t="str">
        <v>EXPORTACION</v>
      </c>
      <c r="R136">
        <v>1</v>
      </c>
      <c r="S136" s="4">
        <v>-783466.9</v>
      </c>
      <c r="T136">
        <v>1</v>
      </c>
      <c r="U136" t="str">
        <v>APERTURADO POR EMPRESA</v>
      </c>
    </row>
    <row r="137" spans="1:21" x14ac:dyDescent="0.25">
      <c r="A137" vm="8">
        <v>46106</v>
      </c>
      <c r="B137" t="str">
        <v>Marotta, Claudio Mauricio</v>
      </c>
      <c r="C137" t="str">
        <v>FA-A 00002-00000437</v>
      </c>
      <c r="D137">
        <v>-753830</v>
      </c>
      <c r="E137" t="str">
        <v xml:space="preserve">LOGISTICA
19/03
Entrega de Are </v>
      </c>
      <c r="F137">
        <v>24.92</v>
      </c>
      <c r="G137">
        <v>25000</v>
      </c>
      <c r="H137" t="str">
        <v xml:space="preserve">UN </v>
      </c>
      <c r="I137" t="str">
        <v>LOGISTICA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CC5</v>
      </c>
      <c r="O137" t="str">
        <v>gastos_produccion</v>
      </c>
      <c r="P137">
        <v>1</v>
      </c>
      <c r="Q137" t="str">
        <v>REACTORES</v>
      </c>
      <c r="R137">
        <v>1</v>
      </c>
      <c r="S137" s="4">
        <v>-753830</v>
      </c>
      <c r="T137">
        <v>24.92</v>
      </c>
      <c r="U137" t="str">
        <v>APERTURADO POR EMPRESA</v>
      </c>
    </row>
    <row r="138" spans="1:21" x14ac:dyDescent="0.25">
      <c r="A138" vm="11">
        <v>46112</v>
      </c>
      <c r="B138" t="str">
        <v>RRHH WORMS (NUEVO)</v>
      </c>
      <c r="C138" t="str">
        <v>MIGUEL ANGEL MONZON</v>
      </c>
      <c r="D138">
        <v>-739779.68209999998</v>
      </c>
      <c r="E138" t="str">
        <v>DISPOSICIÓN FINAL RESIDUOS LIQUIDOS + EXPORTACION</v>
      </c>
      <c r="F138">
        <v>1</v>
      </c>
      <c r="G138">
        <v>739779.68209999998</v>
      </c>
      <c r="H138" t="str">
        <v># 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CC25</v>
      </c>
      <c r="O138" t="str">
        <v>rrhh_nuevo</v>
      </c>
      <c r="P138">
        <v>2</v>
      </c>
      <c r="Q138" t="str">
        <v>DISPOSICION FINAL DE R. LIQUIDOS, EXPORTACION</v>
      </c>
      <c r="R138">
        <v>1</v>
      </c>
      <c r="S138" s="4">
        <v>-739779.68209999998</v>
      </c>
      <c r="T138">
        <v>1</v>
      </c>
      <c r="U138" t="str">
        <v>APERTURADO POR EMPRESA</v>
      </c>
    </row>
    <row r="139" spans="1:21" x14ac:dyDescent="0.25">
      <c r="A139" vm="1">
        <v>46111</v>
      </c>
      <c r="B139" t="str">
        <v>Aranda, Marisa Isabel</v>
      </c>
      <c r="C139" t="str">
        <v>FA-C 00005-00000260</v>
      </c>
      <c r="D139">
        <v>-720000</v>
      </c>
      <c r="E139" t="str">
        <v xml:space="preserve">SERVICIOS
corte de pasto
30-03 </v>
      </c>
      <c r="F139">
        <v>9</v>
      </c>
      <c r="G139">
        <v>80000</v>
      </c>
      <c r="H139" t="str">
        <v xml:space="preserve">UN </v>
      </c>
      <c r="I139" t="str">
        <v>SERVICIOS</v>
      </c>
      <c r="J139" t="str">
        <v>OPEX</v>
      </c>
      <c r="K139" t="str">
        <v>VARIABLE</v>
      </c>
      <c r="L139" t="str">
        <v>INDIRECTO</v>
      </c>
      <c r="M139" vm="2">
        <v>0</v>
      </c>
      <c r="N139" t="str">
        <v>CC1</v>
      </c>
      <c r="O139" t="str">
        <v>gastos_produccion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 s="4">
        <v>-720000</v>
      </c>
      <c r="T139">
        <v>9</v>
      </c>
      <c r="U139" t="str">
        <v>APERTURADO POR EMPRESA</v>
      </c>
    </row>
    <row r="140" spans="1:21" x14ac:dyDescent="0.25">
      <c r="A140" vm="20">
        <v>46105</v>
      </c>
      <c r="B140" t="str">
        <v>Aranda, Marisa Isabel</v>
      </c>
      <c r="C140" t="str">
        <v>FA-C 00005-00000258</v>
      </c>
      <c r="D140">
        <v>-720000</v>
      </c>
      <c r="E140" t="str">
        <v>SERVICIOS
corte de pasto 
24/03</v>
      </c>
      <c r="F140">
        <v>9</v>
      </c>
      <c r="G140">
        <v>80000</v>
      </c>
      <c r="H140" t="str">
        <v xml:space="preserve">UN </v>
      </c>
      <c r="I140" t="str">
        <v>SERVICIOS</v>
      </c>
      <c r="J140" t="str">
        <v>OPEX</v>
      </c>
      <c r="K140" t="str">
        <v>VARIABLE</v>
      </c>
      <c r="L140" t="str">
        <v>INDIRECTO</v>
      </c>
      <c r="M140" vm="2">
        <v>0</v>
      </c>
      <c r="N140" t="str">
        <v>CC1</v>
      </c>
      <c r="O140" t="str">
        <v>gastos_produccion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 s="4">
        <v>-720000</v>
      </c>
      <c r="T140">
        <v>9</v>
      </c>
      <c r="U140" t="str">
        <v>APERTURADO POR EMPRESA</v>
      </c>
    </row>
    <row r="141" spans="1:21" x14ac:dyDescent="0.25">
      <c r="A141" vm="21">
        <v>46097</v>
      </c>
      <c r="B141" t="str">
        <v>Aranda, Marisa Isabel</v>
      </c>
      <c r="C141" t="str">
        <v>FA-C 00005-00000256</v>
      </c>
      <c r="D141">
        <v>-720000</v>
      </c>
      <c r="E141" t="str">
        <v xml:space="preserve">SERVICIOS
corte de pasto
16 de marzo </v>
      </c>
      <c r="F141">
        <v>9</v>
      </c>
      <c r="G141">
        <v>80000</v>
      </c>
      <c r="H141" t="str">
        <v xml:space="preserve">UN </v>
      </c>
      <c r="I141" t="str">
        <v>SERVICIOS</v>
      </c>
      <c r="J141" t="str">
        <v>OPEX</v>
      </c>
      <c r="K141" t="str">
        <v>VARIABLE</v>
      </c>
      <c r="L141" t="str">
        <v>INDIRECTO</v>
      </c>
      <c r="M141" vm="2">
        <v>0</v>
      </c>
      <c r="N141" t="str">
        <v>CC1</v>
      </c>
      <c r="O141" t="str">
        <v>gastos_produccion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 s="4">
        <v>-720000</v>
      </c>
      <c r="T141">
        <v>9</v>
      </c>
      <c r="U141" t="str">
        <v>APERTURADO POR EMPRESA</v>
      </c>
    </row>
    <row r="142" spans="1:21" x14ac:dyDescent="0.25">
      <c r="A142" vm="13">
        <v>46091</v>
      </c>
      <c r="B142" t="str">
        <v>Aranda, Marisa Isabel</v>
      </c>
      <c r="C142" t="str">
        <v>FA-C 00005-00000255</v>
      </c>
      <c r="D142">
        <v>-720000</v>
      </c>
      <c r="E142" t="str">
        <v>SERVICIOS
corte de pasto 10/03</v>
      </c>
      <c r="F142">
        <v>9</v>
      </c>
      <c r="G142">
        <v>80000</v>
      </c>
      <c r="H142" t="str">
        <v xml:space="preserve">UN </v>
      </c>
      <c r="I142" t="str">
        <v>SERVICIOS</v>
      </c>
      <c r="J142" t="str">
        <v>OPEX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-720000</v>
      </c>
      <c r="T142">
        <v>9</v>
      </c>
      <c r="U142" t="str">
        <v>APERTURADO POR EMPRESA</v>
      </c>
    </row>
    <row r="143" spans="1:21" x14ac:dyDescent="0.25">
      <c r="A143" vm="6">
        <v>46083</v>
      </c>
      <c r="B143" t="str">
        <v>Aranda, Marisa Isabel</v>
      </c>
      <c r="C143" t="str">
        <v>FA-C 00005-00000254</v>
      </c>
      <c r="D143">
        <v>-720000</v>
      </c>
      <c r="E143" t="str">
        <v>SERVICIOS
corte de pasto</v>
      </c>
      <c r="F143">
        <v>9</v>
      </c>
      <c r="G143">
        <v>80000</v>
      </c>
      <c r="H143" t="str">
        <v xml:space="preserve">UN </v>
      </c>
      <c r="I143" t="str">
        <v>SERVICIOS</v>
      </c>
      <c r="J143" t="str">
        <v>OPEX</v>
      </c>
      <c r="K143" t="str">
        <v>VARIABLE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-720000</v>
      </c>
      <c r="T143">
        <v>9</v>
      </c>
      <c r="U143" t="str">
        <v>APERTURADO POR EMPRESA</v>
      </c>
    </row>
    <row r="144" spans="1:21" x14ac:dyDescent="0.25">
      <c r="A144" vm="19">
        <v>46107</v>
      </c>
      <c r="B144" t="str">
        <v>Rodados Integrales S A</v>
      </c>
      <c r="C144" t="str">
        <v>FA-A 00003-00045180</v>
      </c>
      <c r="D144">
        <v>-700845.12</v>
      </c>
      <c r="E144" t="str">
        <v xml:space="preserve">REPARACIONES
Desperfecto de la viscosa . 
Camión Ford 
Rolof </v>
      </c>
      <c r="F144">
        <v>1</v>
      </c>
      <c r="G144">
        <v>579210.84</v>
      </c>
      <c r="H144" t="str">
        <v xml:space="preserve">UN </v>
      </c>
      <c r="I144" t="str">
        <v>REPARACIONES</v>
      </c>
      <c r="J144" t="str">
        <v>OPEX</v>
      </c>
      <c r="K144" t="str">
        <v>VARIABLE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-700845.12</v>
      </c>
      <c r="T144">
        <v>1</v>
      </c>
      <c r="U144" t="str">
        <v>APERTURADO POR EMPRESA</v>
      </c>
    </row>
    <row r="145" spans="1:21" x14ac:dyDescent="0.25">
      <c r="A145" vm="11">
        <v>46112</v>
      </c>
      <c r="B145" t="str">
        <v>Comercial Uritorco S. R. L. (w)</v>
      </c>
      <c r="C145" t="str">
        <v>FA-A 00001-00009286</v>
      </c>
      <c r="D145">
        <v>-681156.86</v>
      </c>
      <c r="E145" t="str">
        <v>REPOSICION</v>
      </c>
      <c r="F145">
        <v>1</v>
      </c>
      <c r="G145">
        <v>88835.98</v>
      </c>
      <c r="H145" t="str">
        <v xml:space="preserve">UN </v>
      </c>
      <c r="I145" t="str">
        <v>REPOSICION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CC5</v>
      </c>
      <c r="O145" t="str">
        <v>gastos_produccion</v>
      </c>
      <c r="P145">
        <v>1</v>
      </c>
      <c r="Q145" t="str">
        <v>REACTORES</v>
      </c>
      <c r="R145">
        <v>1</v>
      </c>
      <c r="S145" s="4">
        <v>-681156.86</v>
      </c>
      <c r="T145">
        <v>1</v>
      </c>
      <c r="U145" t="str">
        <v>APERTURADO POR EMPRESA</v>
      </c>
    </row>
    <row r="146" spans="1:21" x14ac:dyDescent="0.25">
      <c r="A146" vm="1">
        <v>46111</v>
      </c>
      <c r="B146" t="str">
        <v>IMPUESTOS</v>
      </c>
      <c r="C146" t="str">
        <v>imp4</v>
      </c>
      <c r="D146">
        <v>-674169.95</v>
      </c>
      <c r="E146" t="str">
        <v>IMPUESTOS</v>
      </c>
      <c r="F146">
        <v>1</v>
      </c>
      <c r="G146">
        <v>674169.95</v>
      </c>
      <c r="H146" t="str">
        <v xml:space="preserve">UN </v>
      </c>
      <c r="I146" t="str">
        <v>IMPUESTOS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CC3</v>
      </c>
      <c r="O146" t="str">
        <v>gastos_impuestos</v>
      </c>
      <c r="P146">
        <v>1</v>
      </c>
      <c r="Q146" t="str">
        <v>DISPOSICIÓN FINAL RESIDUOS LIQUIDOS</v>
      </c>
      <c r="R146">
        <v>1</v>
      </c>
      <c r="S146" s="4">
        <v>-674169.95</v>
      </c>
      <c r="T146">
        <v>1</v>
      </c>
      <c r="U146" t="str">
        <v>APERTURADO POR EMPRESA</v>
      </c>
    </row>
    <row r="147" spans="1:21" x14ac:dyDescent="0.25">
      <c r="A147" vm="6">
        <v>46083</v>
      </c>
      <c r="B147" t="str">
        <v>Berardi, Alberto Jose -</v>
      </c>
      <c r="C147" t="str">
        <v>FA-C 00005-00000221</v>
      </c>
      <c r="D147">
        <v>-670000</v>
      </c>
      <c r="E147" t="str">
        <v>SERVICIOS
Abono mensual</v>
      </c>
      <c r="F147">
        <v>1</v>
      </c>
      <c r="G147">
        <v>670000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4">
        <v>-670000</v>
      </c>
      <c r="T147">
        <v>1</v>
      </c>
      <c r="U147" t="str">
        <v>APERTURADO POR EMPRESA</v>
      </c>
    </row>
    <row r="148" spans="1:21" x14ac:dyDescent="0.25">
      <c r="A148" vm="13">
        <v>46091</v>
      </c>
      <c r="B148" t="str">
        <v>Franklin Santiago Boglich Srl</v>
      </c>
      <c r="C148" t="str">
        <v>FA-A 00009-00044589</v>
      </c>
      <c r="D148">
        <v>-648318</v>
      </c>
      <c r="E148" t="str">
        <v xml:space="preserve">MANTENIMIENTO PREVENTIVO
Aceite motor plus -50
Komatzu y Manitub </v>
      </c>
      <c r="F148">
        <v>4</v>
      </c>
      <c r="G148">
        <v>133950</v>
      </c>
      <c r="H148" t="str">
        <v xml:space="preserve">UN </v>
      </c>
      <c r="I148" t="str">
        <v>MANTENIMIENTO PREVENTIVO</v>
      </c>
      <c r="J148" t="str">
        <v>OPEX</v>
      </c>
      <c r="K148" t="str">
        <v>VARIABLE</v>
      </c>
      <c r="L148" t="str">
        <v>DIRECTO</v>
      </c>
      <c r="M148" vm="2">
        <v>0</v>
      </c>
      <c r="N148" t="str">
        <v>CC1</v>
      </c>
      <c r="O148" t="str">
        <v>gastos_produccion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4">
        <v>-648318</v>
      </c>
      <c r="T148">
        <v>4</v>
      </c>
      <c r="U148" t="str">
        <v>APERTURADO POR EMPRESA</v>
      </c>
    </row>
    <row r="149" spans="1:21" x14ac:dyDescent="0.25">
      <c r="A149" vm="6">
        <v>46083</v>
      </c>
      <c r="B149" t="str">
        <v>Forciniti, Maria Alejandra(W)</v>
      </c>
      <c r="C149" t="str">
        <v>FA-C 00002-00000822</v>
      </c>
      <c r="D149">
        <v>-646500</v>
      </c>
      <c r="E149" t="str">
        <v>SERVICIOS
Soporte tecnico</v>
      </c>
      <c r="F149">
        <v>1</v>
      </c>
      <c r="G149">
        <v>646500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CC1</v>
      </c>
      <c r="O149" t="str">
        <v>gastos_produccion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 s="4">
        <v>-646500</v>
      </c>
      <c r="T149">
        <v>1</v>
      </c>
      <c r="U149" t="str">
        <v>APERTURADO POR EMPRESA</v>
      </c>
    </row>
    <row r="150" spans="1:21" x14ac:dyDescent="0.25">
      <c r="A150" vm="9">
        <v>46086</v>
      </c>
      <c r="B150" t="str">
        <v>Maini, Moira</v>
      </c>
      <c r="C150" t="str">
        <v>FA-A 00002-00002153</v>
      </c>
      <c r="D150">
        <v>-600000</v>
      </c>
      <c r="E150" t="str">
        <v xml:space="preserve">SERVICIOS
Escribana
Honorarios y acta de comprobación y anulada </v>
      </c>
      <c r="F150">
        <v>1</v>
      </c>
      <c r="G150">
        <v>350000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CC1</v>
      </c>
      <c r="O150" t="str">
        <v>gastos_produccion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 s="4">
        <v>-600000</v>
      </c>
      <c r="T150">
        <v>1</v>
      </c>
      <c r="U150" t="str">
        <v>APERTURADO POR EMPRESA</v>
      </c>
    </row>
    <row r="151" spans="1:21" x14ac:dyDescent="0.25">
      <c r="A151" vm="11">
        <v>46112</v>
      </c>
      <c r="B151" t="str">
        <v>RRHH WORMS (NUEVO)</v>
      </c>
      <c r="C151" t="str">
        <v>CARLOS ANDRES MANSILLA</v>
      </c>
      <c r="D151">
        <v>-593054.81969999999</v>
      </c>
      <c r="E151" t="str">
        <v>PILETAS + BACHAS</v>
      </c>
      <c r="F151">
        <v>1</v>
      </c>
      <c r="G151">
        <v>593054.81969999999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 vm="2">
        <v>0</v>
      </c>
      <c r="N151" t="str">
        <v>CC21</v>
      </c>
      <c r="O151" t="str">
        <v>rrhh_nuevo</v>
      </c>
      <c r="P151">
        <v>2</v>
      </c>
      <c r="Q151" t="str">
        <v>BACHAS, PILETAS</v>
      </c>
      <c r="R151">
        <v>1</v>
      </c>
      <c r="S151" s="4">
        <v>-593054.81969999999</v>
      </c>
      <c r="T151">
        <v>1</v>
      </c>
      <c r="U151" t="str">
        <v>APERTURADO POR EMPRESA</v>
      </c>
    </row>
    <row r="152" spans="1:21" x14ac:dyDescent="0.25">
      <c r="A152" vm="10">
        <v>46087</v>
      </c>
      <c r="B152" t="str">
        <v>Rial, Jose Angel</v>
      </c>
      <c r="C152" t="str">
        <v>FA-A 00003-00012847</v>
      </c>
      <c r="D152">
        <v>-582739.99</v>
      </c>
      <c r="E152" t="str">
        <v xml:space="preserve">REPARACIONES
mano de obra y bomba - Mercedes 1620
                                                          </v>
      </c>
      <c r="F152">
        <v>1</v>
      </c>
      <c r="G152">
        <v>481603.3</v>
      </c>
      <c r="H152" t="str">
        <v xml:space="preserve">UN </v>
      </c>
      <c r="I152" t="str">
        <v>REPARACIONES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-582739.99</v>
      </c>
      <c r="T152">
        <v>1</v>
      </c>
      <c r="U152" t="str">
        <v>APERTURADO POR EMPRESA</v>
      </c>
    </row>
    <row r="153" spans="1:21" x14ac:dyDescent="0.25">
      <c r="A153" vm="4">
        <v>46093</v>
      </c>
      <c r="B153" t="str">
        <v>Exolgan Sociedad Anonima</v>
      </c>
      <c r="C153" t="str">
        <v>FA-A 00043-00069627</v>
      </c>
      <c r="D153">
        <v>-568000</v>
      </c>
      <c r="E153" t="str">
        <v xml:space="preserve">SERVICIOS
Exportación </v>
      </c>
      <c r="F153">
        <v>10</v>
      </c>
      <c r="G153">
        <v>45440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str">
        <v>gastos_produccion</v>
      </c>
      <c r="P153">
        <v>1</v>
      </c>
      <c r="Q153" t="str">
        <v>EXPORTACION</v>
      </c>
      <c r="R153">
        <v>1</v>
      </c>
      <c r="S153" s="4">
        <v>-568000</v>
      </c>
      <c r="T153">
        <v>10</v>
      </c>
      <c r="U153" t="str">
        <v>APERTURADO POR EMPRESA</v>
      </c>
    </row>
    <row r="154" spans="1:21" x14ac:dyDescent="0.25">
      <c r="A154" vm="15">
        <v>46094</v>
      </c>
      <c r="B154" t="str">
        <v>Exolgan Sociedad Anonima</v>
      </c>
      <c r="C154" t="str">
        <v>FA-A 00043-00069664</v>
      </c>
      <c r="D154">
        <v>-566000</v>
      </c>
      <c r="E154" t="str">
        <v xml:space="preserve">SERVICIOS
Exportación </v>
      </c>
      <c r="F154">
        <v>10</v>
      </c>
      <c r="G154">
        <v>45280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str">
        <v>gastos_produccion</v>
      </c>
      <c r="P154">
        <v>1</v>
      </c>
      <c r="Q154" t="str">
        <v>EXPORTACION</v>
      </c>
      <c r="R154">
        <v>1</v>
      </c>
      <c r="S154" s="4">
        <v>-566000</v>
      </c>
      <c r="T154">
        <v>10</v>
      </c>
      <c r="U154" t="str">
        <v>APERTURADO POR EMPRESA</v>
      </c>
    </row>
    <row r="155" spans="1:21" x14ac:dyDescent="0.25">
      <c r="A155" vm="12">
        <v>46084</v>
      </c>
      <c r="B155" t="str">
        <v>Exolgan Sociedad Anonima</v>
      </c>
      <c r="C155" t="str">
        <v>FA-A 00043-00069440</v>
      </c>
      <c r="D155">
        <v>-566000</v>
      </c>
      <c r="E155" t="str">
        <v xml:space="preserve">SERVICIOS
Exportación </v>
      </c>
      <c r="F155">
        <v>10</v>
      </c>
      <c r="G155">
        <v>45280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DIRECTO</v>
      </c>
      <c r="M155" vm="2">
        <v>0</v>
      </c>
      <c r="N155" t="str">
        <v>CC11</v>
      </c>
      <c r="O155" t="str">
        <v>gastos_produccion</v>
      </c>
      <c r="P155">
        <v>1</v>
      </c>
      <c r="Q155" t="str">
        <v>EXPORTACION</v>
      </c>
      <c r="R155">
        <v>1</v>
      </c>
      <c r="S155" s="4">
        <v>-566000</v>
      </c>
      <c r="T155">
        <v>10</v>
      </c>
      <c r="U155" t="str">
        <v>APERTURADO POR EMPRESA</v>
      </c>
    </row>
    <row r="156" spans="1:21" x14ac:dyDescent="0.25">
      <c r="A156" vm="11">
        <v>46112</v>
      </c>
      <c r="B156" t="str">
        <v>RRHH WORMS (NUEVO)</v>
      </c>
      <c r="C156" t="str">
        <v>LEANDRO MARCELO ALEJANDRO RODRIGUEZ</v>
      </c>
      <c r="D156">
        <v>-565149.28480000002</v>
      </c>
      <c r="E156" t="str">
        <v>REACTOR</v>
      </c>
      <c r="F156">
        <v>1</v>
      </c>
      <c r="G156">
        <v>565149.28480000002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 vm="2">
        <v>0</v>
      </c>
      <c r="N156" t="str">
        <v>CC5</v>
      </c>
      <c r="O156" t="str">
        <v>rrhh_nuevo</v>
      </c>
      <c r="P156">
        <v>1</v>
      </c>
      <c r="Q156" t="str">
        <v>REACTORES</v>
      </c>
      <c r="R156">
        <v>1</v>
      </c>
      <c r="S156" s="4">
        <v>-565149.28480000002</v>
      </c>
      <c r="T156">
        <v>1</v>
      </c>
      <c r="U156" t="str">
        <v>APERTURADO POR EMPRESA</v>
      </c>
    </row>
    <row r="157" spans="1:21" x14ac:dyDescent="0.25">
      <c r="A157" vm="4">
        <v>46093</v>
      </c>
      <c r="B157" t="str">
        <v>Cina, Dario Ruben</v>
      </c>
      <c r="C157" t="str">
        <v>FA-A 00002-00000013</v>
      </c>
      <c r="D157">
        <v>-562650</v>
      </c>
      <c r="E157" t="str">
        <v>INVERSION
Perforación de muestreo 
Arreglo de caño superior de perforación</v>
      </c>
      <c r="F157">
        <v>1</v>
      </c>
      <c r="G157">
        <v>465000</v>
      </c>
      <c r="H157" t="str">
        <v xml:space="preserve">UN </v>
      </c>
      <c r="I157" t="str">
        <v>INVERSION</v>
      </c>
      <c r="J157" t="str">
        <v>CAPEX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-562650</v>
      </c>
      <c r="T157">
        <v>1</v>
      </c>
      <c r="U157" t="str">
        <v>APERTURADO POR EMPRESA</v>
      </c>
    </row>
    <row r="158" spans="1:21" x14ac:dyDescent="0.25">
      <c r="A158" vm="12">
        <v>46084</v>
      </c>
      <c r="B158" t="str">
        <v>Alvarez, Alejandro Dario</v>
      </c>
      <c r="C158" t="str">
        <v>FA-C 00002-00000302</v>
      </c>
      <c r="D158">
        <v>-545622</v>
      </c>
      <c r="E158" t="str">
        <v>HIGIENE Y SEGURIDAD
Servicio de higiene y seguridad em el trabajo s/resol srt 905/15.
Servicio de asesor técnico ambiental en el marco de decreto maycc 153/25
mes 2/2026</v>
      </c>
      <c r="F158">
        <v>1</v>
      </c>
      <c r="G158">
        <v>545622</v>
      </c>
      <c r="H158" t="str">
        <v xml:space="preserve">UN </v>
      </c>
      <c r="I158" t="str">
        <v>HIGIENE Y SEGURIDAD</v>
      </c>
      <c r="J158" t="str">
        <v>OPEX</v>
      </c>
      <c r="K158" t="str">
        <v>FIJO</v>
      </c>
      <c r="L158" t="str">
        <v>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-545622</v>
      </c>
      <c r="T158">
        <v>1</v>
      </c>
      <c r="U158" t="str">
        <v>APERTURADO POR EMPRESA</v>
      </c>
    </row>
    <row r="159" spans="1:21" x14ac:dyDescent="0.25">
      <c r="A159" vm="9">
        <v>46086</v>
      </c>
      <c r="B159" t="str">
        <v>Goma Paz S.R.L.</v>
      </c>
      <c r="C159" t="str">
        <v>FA-A 00005-00092591</v>
      </c>
      <c r="D159">
        <v>-526345.31999999995</v>
      </c>
      <c r="E159" t="str">
        <v>REPOSICION
Mangueras para reactores</v>
      </c>
      <c r="F159">
        <v>1</v>
      </c>
      <c r="G159">
        <v>434996.13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DIRECTO</v>
      </c>
      <c r="M159" vm="2">
        <v>0</v>
      </c>
      <c r="N159" t="str">
        <v>CC5</v>
      </c>
      <c r="O159" t="str">
        <v>gastos_produccion</v>
      </c>
      <c r="P159">
        <v>1</v>
      </c>
      <c r="Q159" t="str">
        <v>REACTORES</v>
      </c>
      <c r="R159">
        <v>1</v>
      </c>
      <c r="S159" s="4">
        <v>-526345.31999999995</v>
      </c>
      <c r="T159">
        <v>1</v>
      </c>
      <c r="U159" t="str">
        <v>APERTURADO POR EMPRESA</v>
      </c>
    </row>
    <row r="160" spans="1:21" x14ac:dyDescent="0.25">
      <c r="A160" vm="11">
        <v>46112</v>
      </c>
      <c r="B160" t="str">
        <v>Neviera, Gustavo Jose</v>
      </c>
      <c r="C160" t="str">
        <v>FA-C 00002-00001232</v>
      </c>
      <c r="D160">
        <v>-500000</v>
      </c>
      <c r="E160" t="str">
        <v xml:space="preserve">HONORARIOS
Estudio contable 
Servicio impositivo </v>
      </c>
      <c r="F160">
        <v>1</v>
      </c>
      <c r="G160">
        <v>500000</v>
      </c>
      <c r="H160" t="str">
        <v xml:space="preserve">UN </v>
      </c>
      <c r="I160" t="str">
        <v>HONORARIOS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4">
        <v>-500000</v>
      </c>
      <c r="T160">
        <v>1</v>
      </c>
      <c r="U160" t="str">
        <v>APERTURADO POR EMPRESA</v>
      </c>
    </row>
    <row r="161" spans="1:21" x14ac:dyDescent="0.25">
      <c r="A161" vm="4">
        <v>46093</v>
      </c>
      <c r="B161" t="str">
        <v>Petrolera Del Sur S R L</v>
      </c>
      <c r="C161" t="str">
        <v>FA-A 00002-00006752</v>
      </c>
      <c r="D161">
        <v>-489799.99</v>
      </c>
      <c r="E161" t="str">
        <v>COMERCIAL
Hidráulico 68 tower oil x 20</v>
      </c>
      <c r="F161">
        <v>2</v>
      </c>
      <c r="G161">
        <v>65041.33</v>
      </c>
      <c r="H161" t="str">
        <v xml:space="preserve">UN </v>
      </c>
      <c r="I161" t="str">
        <v>COMERCIAL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-489799.99</v>
      </c>
      <c r="T161">
        <v>2</v>
      </c>
      <c r="U161" t="str">
        <v>APERTURADO POR EMPRESA</v>
      </c>
    </row>
    <row r="162" spans="1:21" x14ac:dyDescent="0.25">
      <c r="A162" vm="22">
        <v>46101</v>
      </c>
      <c r="B162" t="str">
        <v>Antonini, Nicolas Ezequiel</v>
      </c>
      <c r="C162" t="str">
        <v>FA-C 00001-00000034</v>
      </c>
      <c r="D162">
        <v>-450000</v>
      </c>
      <c r="E162" t="str">
        <v>SERVICIOS
Aire porteria</v>
      </c>
      <c r="F162">
        <v>1</v>
      </c>
      <c r="G162">
        <v>450000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-450000</v>
      </c>
      <c r="T162">
        <v>1</v>
      </c>
      <c r="U162" t="str">
        <v>APERTURADO POR EMPRESA</v>
      </c>
    </row>
    <row r="163" spans="1:21" x14ac:dyDescent="0.25">
      <c r="A163" vm="11">
        <v>46112</v>
      </c>
      <c r="B163" t="str">
        <v>RRHH WORMS (NUEVO)</v>
      </c>
      <c r="C163" t="str">
        <v>ENZO MORENO</v>
      </c>
      <c r="D163">
        <v>-446505.43479999999</v>
      </c>
      <c r="E163" t="str">
        <v>REACTOR</v>
      </c>
      <c r="F163">
        <v>1</v>
      </c>
      <c r="G163">
        <v>446505.43479999999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CC5</v>
      </c>
      <c r="O163" t="str">
        <v>rrhh_nuevo</v>
      </c>
      <c r="P163">
        <v>1</v>
      </c>
      <c r="Q163" t="str">
        <v>REACTORES</v>
      </c>
      <c r="R163">
        <v>1</v>
      </c>
      <c r="S163" s="4">
        <v>-446505.43479999999</v>
      </c>
      <c r="T163">
        <v>1</v>
      </c>
      <c r="U163" t="str">
        <v>APERTURADO POR EMPRESA</v>
      </c>
    </row>
    <row r="164" spans="1:21" x14ac:dyDescent="0.25">
      <c r="A164" vm="9">
        <v>46086</v>
      </c>
      <c r="B164" t="str">
        <v>Manufacturas Plasticas Tensil Sa</v>
      </c>
      <c r="C164" t="str">
        <v>FA-A 00006-00006642</v>
      </c>
      <c r="D164">
        <v>-436906.8</v>
      </c>
      <c r="E164" t="str">
        <v>REPOSICION
soga poli revestida</v>
      </c>
      <c r="F164">
        <v>4000</v>
      </c>
      <c r="G164">
        <v>90.27</v>
      </c>
      <c r="H164" t="str">
        <v xml:space="preserve">UN </v>
      </c>
      <c r="I164" t="str">
        <v>REPOSICION</v>
      </c>
      <c r="J164" t="str">
        <v>OPEX</v>
      </c>
      <c r="K164" t="str">
        <v>VARIABLE</v>
      </c>
      <c r="L164" t="str">
        <v>DIRECTO</v>
      </c>
      <c r="M164" vm="2">
        <v>0</v>
      </c>
      <c r="N164" t="str">
        <v>CC11</v>
      </c>
      <c r="O164" t="str">
        <v>gastos_produccion</v>
      </c>
      <c r="P164">
        <v>1</v>
      </c>
      <c r="Q164" t="str">
        <v>EXPORTACION</v>
      </c>
      <c r="R164">
        <v>1</v>
      </c>
      <c r="S164" s="4">
        <v>-436906.8</v>
      </c>
      <c r="T164">
        <v>4000</v>
      </c>
      <c r="U164" t="str">
        <v>APERTURADO POR EMPRESA</v>
      </c>
    </row>
    <row r="165" spans="1:21" x14ac:dyDescent="0.25">
      <c r="A165" vm="1">
        <v>46111</v>
      </c>
      <c r="B165" t="str">
        <v>LOPEZ, JESUS RODRIGO</v>
      </c>
      <c r="C165" t="str">
        <v>FA-C 2-2026-3</v>
      </c>
      <c r="D165">
        <v>-418000</v>
      </c>
      <c r="E165" t="str">
        <v>LOGISTICA PUERT</v>
      </c>
      <c r="F165">
        <v>22</v>
      </c>
      <c r="G165">
        <v>19000</v>
      </c>
      <c r="H165" t="str">
        <v xml:space="preserve">UN </v>
      </c>
      <c r="I165" t="str">
        <v>LOGISTICA</v>
      </c>
      <c r="J165" t="str">
        <v>OPEX</v>
      </c>
      <c r="K165" t="str">
        <v>VARIABLE</v>
      </c>
      <c r="L165" t="str">
        <v>DIRECTO</v>
      </c>
      <c r="M165" vm="2">
        <v>0</v>
      </c>
      <c r="N165" t="str">
        <v>CC9</v>
      </c>
      <c r="O165" t="str">
        <v>gastos_produccion</v>
      </c>
      <c r="P165">
        <v>1</v>
      </c>
      <c r="Q165" t="str">
        <v>CEREAL &amp; POLVILLO</v>
      </c>
      <c r="R165">
        <v>1</v>
      </c>
      <c r="S165" s="4">
        <v>-418000</v>
      </c>
      <c r="T165">
        <v>22</v>
      </c>
      <c r="U165" t="str">
        <v>APERTURADO POR EMPRESA</v>
      </c>
    </row>
    <row r="166" spans="1:21" x14ac:dyDescent="0.25">
      <c r="A166" vm="11">
        <v>46112</v>
      </c>
      <c r="B166" t="str">
        <v>RRHH WORMS (NUEVO)</v>
      </c>
      <c r="C166" t="str">
        <v>LUQUE, ADRIAN</v>
      </c>
      <c r="D166">
        <v>-412518.67479999998</v>
      </c>
      <c r="E166" t="str">
        <v>MANTENIMIENTO</v>
      </c>
      <c r="F166">
        <v>1</v>
      </c>
      <c r="G166">
        <v>412518.67479999998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 vm="2">
        <v>0</v>
      </c>
      <c r="N166" t="str">
        <v>CC19</v>
      </c>
      <c r="O166" t="str">
        <v>rrhh_nuevo</v>
      </c>
      <c r="P166">
        <v>6</v>
      </c>
      <c r="Q166" t="str">
        <v>BACHAS, DISPOSICION FINAL DE R. LIQUIDOS, EXPORTACION, NFU, PILETAS, REACTORES</v>
      </c>
      <c r="R166">
        <v>1</v>
      </c>
      <c r="S166" s="4">
        <v>-412518.67479999998</v>
      </c>
      <c r="T166">
        <v>1</v>
      </c>
      <c r="U166" t="str">
        <v>APERTURADO POR EMPRESA</v>
      </c>
    </row>
    <row r="167" spans="1:21" x14ac:dyDescent="0.25">
      <c r="A167" vm="11">
        <v>46112</v>
      </c>
      <c r="B167" t="str">
        <v>RRHH WORMS (NUEVO)</v>
      </c>
      <c r="C167" t="str">
        <v>PELUZZA, CLAUDIA</v>
      </c>
      <c r="D167">
        <v>-409297.34389999998</v>
      </c>
      <c r="E167" t="str">
        <v>ADMINISTRACION</v>
      </c>
      <c r="F167">
        <v>1</v>
      </c>
      <c r="G167">
        <v>409297.34389999998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DIRECTO</v>
      </c>
      <c r="M167" vm="2">
        <v>0</v>
      </c>
      <c r="N167" t="str">
        <v>CC15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 s="4">
        <v>-409297.34389999998</v>
      </c>
      <c r="T167">
        <v>1</v>
      </c>
      <c r="U167" t="str">
        <v>APERTURADO POR EMPRESA</v>
      </c>
    </row>
    <row r="168" spans="1:21" x14ac:dyDescent="0.25">
      <c r="A168" vm="21">
        <v>46097</v>
      </c>
      <c r="B168" t="str">
        <v>Oxitodo S. A.</v>
      </c>
      <c r="C168" t="str">
        <v>FA-A 00010-00186708</v>
      </c>
      <c r="D168">
        <v>-406520.14</v>
      </c>
      <c r="E168" t="str">
        <v xml:space="preserve">REPOSICION
Electrodos conarco </v>
      </c>
      <c r="F168">
        <v>1</v>
      </c>
      <c r="G168">
        <v>335967.06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4">
        <v>-406520.14</v>
      </c>
      <c r="T168">
        <v>1</v>
      </c>
      <c r="U168" t="str">
        <v>APERTURADO POR EMPRESA</v>
      </c>
    </row>
    <row r="169" spans="1:21" x14ac:dyDescent="0.25">
      <c r="A169" vm="21">
        <v>46097</v>
      </c>
      <c r="B169" t="str">
        <v>Epp Y Mas S.A.</v>
      </c>
      <c r="C169" t="str">
        <v>FA-A 00006-00019518</v>
      </c>
      <c r="D169">
        <v>-391301.3</v>
      </c>
      <c r="E169" t="str">
        <v xml:space="preserve">HIGIENE Y SEGURIDAD
Mamelucos - botín se seguridad- anteojo </v>
      </c>
      <c r="F169">
        <v>1</v>
      </c>
      <c r="G169">
        <v>323389.5</v>
      </c>
      <c r="H169" t="str">
        <v xml:space="preserve">UN </v>
      </c>
      <c r="I169" t="str">
        <v>HIGIENE Y SEGURIDAD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4">
        <v>-391301.3</v>
      </c>
      <c r="T169">
        <v>1</v>
      </c>
      <c r="U169" t="str">
        <v>APERTURADO POR EMPRESA</v>
      </c>
    </row>
    <row r="170" spans="1:21" x14ac:dyDescent="0.25">
      <c r="A170" vm="11">
        <v>46112</v>
      </c>
      <c r="B170" t="str">
        <v>Septima Region S A</v>
      </c>
      <c r="C170" t="str">
        <v>FA-A 00002-00005365</v>
      </c>
      <c r="D170">
        <v>-385070.4</v>
      </c>
      <c r="E170" t="str">
        <v xml:space="preserve">SERVICIOS
Disposición final de residuos industriales no peligrosos -PERIODO Febrero </v>
      </c>
      <c r="F170">
        <v>9.36</v>
      </c>
      <c r="G170">
        <v>34000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-385070.4</v>
      </c>
      <c r="T170">
        <v>9.36</v>
      </c>
      <c r="U170" t="str">
        <v>APERTURADO POR EMPRESA</v>
      </c>
    </row>
    <row r="171" spans="1:21" x14ac:dyDescent="0.25">
      <c r="A171" vm="12">
        <v>46084</v>
      </c>
      <c r="B171" t="str">
        <v>Acosta, Roberto Maximiliano</v>
      </c>
      <c r="C171" t="str">
        <v>FA-C 00001-00000688</v>
      </c>
      <c r="D171">
        <v>-372727</v>
      </c>
      <c r="E171" t="str">
        <v xml:space="preserve">SERVICIOS
Servicio de limpieza Febrero 2026
Feriado 2 x 2 operarios 
</v>
      </c>
      <c r="F171">
        <v>1</v>
      </c>
      <c r="G171">
        <v>372727</v>
      </c>
      <c r="H171" t="str">
        <v xml:space="preserve">UN </v>
      </c>
      <c r="I171" t="str">
        <v>SERVICIOS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4">
        <v>-372727</v>
      </c>
      <c r="T171">
        <v>1</v>
      </c>
      <c r="U171" t="str">
        <v>APERTURADO POR EMPRESA</v>
      </c>
    </row>
    <row r="172" spans="1:21" x14ac:dyDescent="0.25">
      <c r="A172" vm="18">
        <v>46099</v>
      </c>
      <c r="B172" t="str">
        <v>Strupeni, Federico Lisandro</v>
      </c>
      <c r="C172" t="str">
        <v>FA-A 00008-00000129</v>
      </c>
      <c r="D172">
        <v>-338800</v>
      </c>
      <c r="E172" t="str">
        <v xml:space="preserve">SERVICIOS
Servicio de mantenimiento de instalaciones </v>
      </c>
      <c r="F172">
        <v>1</v>
      </c>
      <c r="G172">
        <v>280000</v>
      </c>
      <c r="H172" t="str">
        <v xml:space="preserve">UN </v>
      </c>
      <c r="I172" t="str">
        <v>SERVICIOS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4">
        <v>-338800</v>
      </c>
      <c r="T172">
        <v>1</v>
      </c>
      <c r="U172" t="str">
        <v>APERTURADO POR EMPRESA</v>
      </c>
    </row>
    <row r="173" spans="1:21" x14ac:dyDescent="0.25">
      <c r="A173" vm="21">
        <v>46097</v>
      </c>
      <c r="B173" t="str">
        <v>Sancor Cooperativa De Seguros Limitada (C)</v>
      </c>
      <c r="C173" t="str">
        <v>OCOM/2026/0238</v>
      </c>
      <c r="D173">
        <v>-298579.06</v>
      </c>
      <c r="E173" t="str">
        <v>SERVICIOS
seguro mes Marzo 2026</v>
      </c>
      <c r="F173">
        <v>1</v>
      </c>
      <c r="G173">
        <v>298579.06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4">
        <v>-298579.06</v>
      </c>
      <c r="T173">
        <v>1</v>
      </c>
      <c r="U173" t="str">
        <v>APERTURADO POR EMPRESA</v>
      </c>
    </row>
    <row r="174" spans="1:21" x14ac:dyDescent="0.25">
      <c r="A174" vm="15">
        <v>46094</v>
      </c>
      <c r="B174" t="str">
        <v>Picatto, Santiago</v>
      </c>
      <c r="C174" t="str">
        <v>FA-A 00002-00004679</v>
      </c>
      <c r="D174">
        <v>-295627.2</v>
      </c>
      <c r="E174" t="str">
        <v xml:space="preserve">INSUMOS
Alcohol puro al 96%
Laboratorio </v>
      </c>
      <c r="F174">
        <v>1</v>
      </c>
      <c r="G174">
        <v>244320</v>
      </c>
      <c r="H174" t="str">
        <v xml:space="preserve">UN </v>
      </c>
      <c r="I174" t="str">
        <v>INSUMOS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4">
        <v>-295627.2</v>
      </c>
      <c r="T174">
        <v>1</v>
      </c>
      <c r="U174" t="str">
        <v>APERTURADO POR EMPRESA</v>
      </c>
    </row>
    <row r="175" spans="1:21" x14ac:dyDescent="0.25">
      <c r="A175" vm="1">
        <v>46111</v>
      </c>
      <c r="B175" t="str">
        <v>IMPUESTOS</v>
      </c>
      <c r="C175" t="str">
        <v>imp6</v>
      </c>
      <c r="D175">
        <v>-274451.49</v>
      </c>
      <c r="E175" t="str">
        <v>IMPUESTOS</v>
      </c>
      <c r="F175">
        <v>1</v>
      </c>
      <c r="G175">
        <v>274451.49</v>
      </c>
      <c r="H175" t="str">
        <v xml:space="preserve">UN </v>
      </c>
      <c r="I175" t="str">
        <v>IMPUESTOS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CC4</v>
      </c>
      <c r="O175" t="str">
        <v>gastos_impuestos</v>
      </c>
      <c r="P175">
        <v>1</v>
      </c>
      <c r="Q175" t="str">
        <v>PILETAS</v>
      </c>
      <c r="R175">
        <v>1</v>
      </c>
      <c r="S175" s="4">
        <v>-274451.49</v>
      </c>
      <c r="T175">
        <v>1</v>
      </c>
      <c r="U175" t="str">
        <v>APERTURADO POR EMPRESA</v>
      </c>
    </row>
    <row r="176" spans="1:21" x14ac:dyDescent="0.25">
      <c r="A176" vm="23">
        <v>46102</v>
      </c>
      <c r="B176" t="str">
        <v>Sauli, Julian</v>
      </c>
      <c r="C176" t="str">
        <v>FA-A 00001-00005358</v>
      </c>
      <c r="D176">
        <v>-269999.40000000002</v>
      </c>
      <c r="E176" t="str">
        <v>MANTENIMIENTO PREVENTIVO</v>
      </c>
      <c r="F176">
        <v>1</v>
      </c>
      <c r="G176">
        <v>223140</v>
      </c>
      <c r="H176" t="str">
        <v xml:space="preserve">UN </v>
      </c>
      <c r="I176" t="str">
        <v>MANTENIMIENTO PREVENTIVO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4">
        <v>-269999.40000000002</v>
      </c>
      <c r="T176">
        <v>1</v>
      </c>
      <c r="U176" t="str">
        <v>APERTURADO POR EMPRESA</v>
      </c>
    </row>
    <row r="177" spans="1:21" x14ac:dyDescent="0.25">
      <c r="A177" vm="9">
        <v>46086</v>
      </c>
      <c r="B177" t="str">
        <v>Trimerce Repuestos S. R. L.</v>
      </c>
      <c r="C177" t="str">
        <v>FA-A 00001-00007668</v>
      </c>
      <c r="D177">
        <v>-266200</v>
      </c>
      <c r="E177" t="str">
        <v xml:space="preserve">REPARACIONES
Bomba dirección hidraulica
M.1620
</v>
      </c>
      <c r="F177">
        <v>1</v>
      </c>
      <c r="G177">
        <v>220000</v>
      </c>
      <c r="H177" t="str">
        <v xml:space="preserve">UN </v>
      </c>
      <c r="I177" t="str">
        <v>REPARACIONES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-266200</v>
      </c>
      <c r="T177">
        <v>1</v>
      </c>
      <c r="U177" t="str">
        <v>APERTURADO POR EMPRESA</v>
      </c>
    </row>
    <row r="178" spans="1:21" x14ac:dyDescent="0.25">
      <c r="A178" vm="24">
        <v>46098</v>
      </c>
      <c r="B178" t="str">
        <v>Fm Company S. R. L.</v>
      </c>
      <c r="C178" t="str">
        <v>FA-A 00001-00001639</v>
      </c>
      <c r="D178">
        <v>-260400.07</v>
      </c>
      <c r="E178" t="str">
        <v>HIGIENE Y SEGURIDAD
recarga matafuego 1kg abc</v>
      </c>
      <c r="F178">
        <v>3</v>
      </c>
      <c r="G178">
        <v>8264.4599999999991</v>
      </c>
      <c r="H178" t="str">
        <v xml:space="preserve">UN </v>
      </c>
      <c r="I178" t="str">
        <v>HIGIENE Y SEGURIDAD</v>
      </c>
      <c r="J178" t="str">
        <v>OPEX</v>
      </c>
      <c r="K178" t="str">
        <v>VARIABLE</v>
      </c>
      <c r="L178" t="str">
        <v>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4">
        <v>-260400.07</v>
      </c>
      <c r="T178">
        <v>3</v>
      </c>
      <c r="U178" t="str">
        <v>APERTURADO POR EMPRESA</v>
      </c>
    </row>
    <row r="179" spans="1:21" x14ac:dyDescent="0.25">
      <c r="A179" vm="9">
        <v>46086</v>
      </c>
      <c r="B179" t="str">
        <v>Tio Tom Sociedad Anonima</v>
      </c>
      <c r="C179" t="str">
        <v>FA-A 00040-00192252</v>
      </c>
      <c r="D179">
        <v>-254845.92</v>
      </c>
      <c r="E179" t="str">
        <v xml:space="preserve">CONSUMIBLE
Pedido de librería </v>
      </c>
      <c r="F179">
        <v>1</v>
      </c>
      <c r="G179">
        <v>210616.46</v>
      </c>
      <c r="H179" t="str">
        <v xml:space="preserve">UN </v>
      </c>
      <c r="I179" t="str">
        <v>CONSUMIBLE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4">
        <v>-254845.92</v>
      </c>
      <c r="T179">
        <v>1</v>
      </c>
      <c r="U179" t="str">
        <v>APERTURADO POR EMPRESA</v>
      </c>
    </row>
    <row r="180" spans="1:21" x14ac:dyDescent="0.25">
      <c r="A180" vm="12">
        <v>46084</v>
      </c>
      <c r="B180" t="str">
        <v>Antonini, Nicolas Ezequiel</v>
      </c>
      <c r="C180" t="str">
        <v>FA-C 00001-00000030</v>
      </c>
      <c r="D180">
        <v>-250000</v>
      </c>
      <c r="E180" t="str">
        <v xml:space="preserve">SERVICIOS
MANTENIMIENTO PREVENTIVO
Servicio de refrigeración reparación de aire acondicionado </v>
      </c>
      <c r="F180">
        <v>1</v>
      </c>
      <c r="G180">
        <v>250000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4">
        <v>-250000</v>
      </c>
      <c r="T180">
        <v>1</v>
      </c>
      <c r="U180" t="str">
        <v>APERTURADO POR EMPRESA</v>
      </c>
    </row>
    <row r="181" spans="1:21" x14ac:dyDescent="0.25">
      <c r="A181" vm="9">
        <v>46086</v>
      </c>
      <c r="B181" t="str">
        <v>Barcia, Silvana</v>
      </c>
      <c r="C181" t="str">
        <v>FA-A 00002-00010050</v>
      </c>
      <c r="D181">
        <v>-242000</v>
      </c>
      <c r="E181" t="str">
        <v>SERVICIOS
Aguas de efluentes . conductividad / dbo/dqo /ssee</v>
      </c>
      <c r="F181">
        <v>2</v>
      </c>
      <c r="G181">
        <v>100000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4">
        <v>-242000</v>
      </c>
      <c r="T181">
        <v>2</v>
      </c>
      <c r="U181" t="str">
        <v>APERTURADO POR EMPRESA</v>
      </c>
    </row>
    <row r="182" spans="1:21" x14ac:dyDescent="0.25">
      <c r="A182" vm="1">
        <v>46111</v>
      </c>
      <c r="B182" t="str">
        <v>MARTINS, JOAQUIN</v>
      </c>
      <c r="C182" t="str">
        <v>prod11</v>
      </c>
      <c r="D182">
        <v>-235750</v>
      </c>
      <c r="E182" t="str">
        <v xml:space="preserve"> NAFTA</v>
      </c>
      <c r="F182">
        <v>115</v>
      </c>
      <c r="G182">
        <v>2050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CC3</v>
      </c>
      <c r="O182" t="str">
        <v>gastos_produccion</v>
      </c>
      <c r="P182">
        <v>1</v>
      </c>
      <c r="Q182" t="str">
        <v>DISPOSICIÓN FINAL RESIDUOS LIQUIDOS</v>
      </c>
      <c r="R182">
        <v>1</v>
      </c>
      <c r="S182" s="4">
        <v>-235750</v>
      </c>
      <c r="T182">
        <v>115</v>
      </c>
      <c r="U182" t="str">
        <v>APERTURADO POR EMPRESA</v>
      </c>
    </row>
    <row r="183" spans="1:21" x14ac:dyDescent="0.25">
      <c r="A183" vm="19">
        <v>46107</v>
      </c>
      <c r="B183" t="str">
        <v>Comercial Uritorco S. R. L. (w)</v>
      </c>
      <c r="C183" t="str">
        <v>FA-A 00001-00008936</v>
      </c>
      <c r="D183">
        <v>-229395.28</v>
      </c>
      <c r="E183" t="str">
        <v>MANTENIMIENTO PREVENTIVO
SILCOX ROJO 300 G, CARTUCHO,LUBRICANTE MULTIUSO, SOGA TRENZADA</v>
      </c>
      <c r="F183">
        <v>1</v>
      </c>
      <c r="G183">
        <v>91820.34</v>
      </c>
      <c r="H183" t="str">
        <v xml:space="preserve">UN </v>
      </c>
      <c r="I183" t="str">
        <v>MANTENIMIENTO PREVENTIVO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CC7</v>
      </c>
      <c r="O183" t="str">
        <v>gastos_produccion</v>
      </c>
      <c r="P183">
        <v>1</v>
      </c>
      <c r="Q183" t="str">
        <v>NFU</v>
      </c>
      <c r="R183">
        <v>1</v>
      </c>
      <c r="S183" s="4">
        <v>-229395.28</v>
      </c>
      <c r="T183">
        <v>1</v>
      </c>
      <c r="U183" t="str">
        <v>APERTURADO POR EMPRESA</v>
      </c>
    </row>
    <row r="184" spans="1:21" x14ac:dyDescent="0.25">
      <c r="A184" vm="11">
        <v>46112</v>
      </c>
      <c r="B184" t="str">
        <v>Exolgan Sociedad Anonima</v>
      </c>
      <c r="C184" t="str">
        <v>FA-A 00046-00107625</v>
      </c>
      <c r="D184">
        <v>-227200</v>
      </c>
      <c r="E184" t="str">
        <v xml:space="preserve">SERVICIOS
Exportación </v>
      </c>
      <c r="F184">
        <v>4</v>
      </c>
      <c r="G184">
        <v>45440</v>
      </c>
      <c r="H184" t="str">
        <v xml:space="preserve">UN </v>
      </c>
      <c r="I184" t="str">
        <v>SERVICIOS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CC11</v>
      </c>
      <c r="O184" t="str">
        <v>gastos_produccion</v>
      </c>
      <c r="P184">
        <v>1</v>
      </c>
      <c r="Q184" t="str">
        <v>EXPORTACION</v>
      </c>
      <c r="R184">
        <v>1</v>
      </c>
      <c r="S184" s="4">
        <v>-227200</v>
      </c>
      <c r="T184">
        <v>4</v>
      </c>
      <c r="U184" t="str">
        <v>APERTURADO POR EMPRESA</v>
      </c>
    </row>
    <row r="185" spans="1:21" x14ac:dyDescent="0.25">
      <c r="A185" vm="1">
        <v>46111</v>
      </c>
      <c r="B185" t="str">
        <v>MARTINS, JOAQUIN</v>
      </c>
      <c r="C185" t="str">
        <v>prod9</v>
      </c>
      <c r="D185">
        <v>-215250</v>
      </c>
      <c r="E185" t="str">
        <v xml:space="preserve"> NAFTA</v>
      </c>
      <c r="F185">
        <v>105</v>
      </c>
      <c r="G185">
        <v>2050</v>
      </c>
      <c r="H185" t="str">
        <v>Lts</v>
      </c>
      <c r="I185" t="str">
        <v>ENERGIA</v>
      </c>
      <c r="J185" t="str">
        <v>OPEX</v>
      </c>
      <c r="K185" t="str">
        <v>VARIABLE</v>
      </c>
      <c r="L185" t="str">
        <v>DIRECTO</v>
      </c>
      <c r="M185" vm="2">
        <v>0</v>
      </c>
      <c r="N185" t="str">
        <v>CC6</v>
      </c>
      <c r="O185" t="str">
        <v>gastos_produccion</v>
      </c>
      <c r="P185">
        <v>1</v>
      </c>
      <c r="Q185" t="str">
        <v>BACHAS</v>
      </c>
      <c r="R185">
        <v>1</v>
      </c>
      <c r="S185" s="4">
        <v>-215250</v>
      </c>
      <c r="T185">
        <v>105</v>
      </c>
      <c r="U185" t="str">
        <v>APERTURADO POR EMPRESA</v>
      </c>
    </row>
    <row r="186" spans="1:21" x14ac:dyDescent="0.25">
      <c r="A186" vm="6">
        <v>46083</v>
      </c>
      <c r="B186" t="str">
        <v>Covaleda, Maximiliano Luis</v>
      </c>
      <c r="C186" t="str">
        <v>FA-C 00001-00000358</v>
      </c>
      <c r="D186">
        <v>-200000</v>
      </c>
      <c r="E186" t="str">
        <v xml:space="preserve">REPARACIONES
configuración de sitio web
</v>
      </c>
      <c r="F186">
        <v>1</v>
      </c>
      <c r="G186">
        <v>200000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-200000</v>
      </c>
      <c r="T186">
        <v>1</v>
      </c>
      <c r="U186" t="str">
        <v>APERTURADO POR EMPRESA</v>
      </c>
    </row>
    <row r="187" spans="1:21" x14ac:dyDescent="0.25">
      <c r="A187" vm="10">
        <v>46087</v>
      </c>
      <c r="B187" t="str">
        <v>Mercado Pago</v>
      </c>
      <c r="C187" t="str">
        <v>OCOM/2026/0209</v>
      </c>
      <c r="D187">
        <v>-200000</v>
      </c>
      <c r="E187" t="str">
        <v xml:space="preserve">SERVICIOS
Para boleta se senasa </v>
      </c>
      <c r="F187">
        <v>1</v>
      </c>
      <c r="G187">
        <v>200000</v>
      </c>
      <c r="H187" t="str">
        <v xml:space="preserve">UN </v>
      </c>
      <c r="I187" t="str">
        <v>SERVICIOS</v>
      </c>
      <c r="J187" t="str">
        <v>OPEX</v>
      </c>
      <c r="K187" t="str">
        <v>VARIABLE</v>
      </c>
      <c r="L187" t="str">
        <v>DIRECTO</v>
      </c>
      <c r="M187" vm="2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-200000</v>
      </c>
      <c r="T187">
        <v>1</v>
      </c>
      <c r="U187" t="str">
        <v>APERTURADO POR EMPRESA</v>
      </c>
    </row>
    <row r="188" spans="1:21" x14ac:dyDescent="0.25">
      <c r="A188" vm="4">
        <v>46093</v>
      </c>
      <c r="B188" t="str">
        <v>Russo, Gabriela</v>
      </c>
      <c r="C188" t="str">
        <v>FA-A 00003-00001590</v>
      </c>
      <c r="D188">
        <v>-196690</v>
      </c>
      <c r="E188" t="str">
        <v>INSUMOS
tubo de gas 45kg</v>
      </c>
      <c r="F188">
        <v>2</v>
      </c>
      <c r="G188">
        <v>89000</v>
      </c>
      <c r="H188" t="str">
        <v xml:space="preserve">UN </v>
      </c>
      <c r="I188" t="str">
        <v>INSUMOS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CC5</v>
      </c>
      <c r="O188" t="str">
        <v>gastos_produccion</v>
      </c>
      <c r="P188">
        <v>1</v>
      </c>
      <c r="Q188" t="str">
        <v>REACTORES</v>
      </c>
      <c r="R188">
        <v>1</v>
      </c>
      <c r="S188" s="4">
        <v>-196690</v>
      </c>
      <c r="T188">
        <v>2</v>
      </c>
      <c r="U188" t="str">
        <v>APERTURADO POR EMPRESA</v>
      </c>
    </row>
    <row r="189" spans="1:21" x14ac:dyDescent="0.25">
      <c r="A189" vm="15">
        <v>46094</v>
      </c>
      <c r="B189" t="str">
        <v>Mastrangelo Productos Electricos Sa</v>
      </c>
      <c r="C189" t="str">
        <v>FA-A 00015-00069836</v>
      </c>
      <c r="D189">
        <v>-193202.12</v>
      </c>
      <c r="E189" t="str">
        <v>REPOSICION
guarda motor + 6 fusibles</v>
      </c>
      <c r="F189">
        <v>1</v>
      </c>
      <c r="G189">
        <v>159671.17000000001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CC5</v>
      </c>
      <c r="O189" t="str">
        <v>gastos_produccion</v>
      </c>
      <c r="P189">
        <v>1</v>
      </c>
      <c r="Q189" t="str">
        <v>REACTORES</v>
      </c>
      <c r="R189">
        <v>1</v>
      </c>
      <c r="S189" s="4">
        <v>-193202.12</v>
      </c>
      <c r="T189">
        <v>1</v>
      </c>
      <c r="U189" t="str">
        <v>APERTURADO POR EMPRESA</v>
      </c>
    </row>
    <row r="190" spans="1:21" x14ac:dyDescent="0.25">
      <c r="A190" vm="18">
        <v>46099</v>
      </c>
      <c r="B190" t="str">
        <v>Mastrangelo Productos Electricos Sa</v>
      </c>
      <c r="C190" t="str">
        <v>FA-A 00015-00069850</v>
      </c>
      <c r="D190">
        <v>-192576.67</v>
      </c>
      <c r="E190" t="str">
        <v xml:space="preserve">REPOSICION
Bulón 
Toma embutir
Ficha macho 
ficha hembra 
bandeja perforada </v>
      </c>
      <c r="F190">
        <v>1</v>
      </c>
      <c r="G190">
        <v>159154.26999999999</v>
      </c>
      <c r="H190" t="str">
        <v xml:space="preserve">UN </v>
      </c>
      <c r="I190" t="str">
        <v>REPOSICION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CC11</v>
      </c>
      <c r="O190" t="str">
        <v>gastos_produccion</v>
      </c>
      <c r="P190">
        <v>1</v>
      </c>
      <c r="Q190" t="str">
        <v>EXPORTACION</v>
      </c>
      <c r="R190">
        <v>1</v>
      </c>
      <c r="S190" s="4">
        <v>-192576.67</v>
      </c>
      <c r="T190">
        <v>1</v>
      </c>
      <c r="U190" t="str">
        <v>APERTURADO POR EMPRESA</v>
      </c>
    </row>
    <row r="191" spans="1:21" x14ac:dyDescent="0.25">
      <c r="A191" vm="10">
        <v>46087</v>
      </c>
      <c r="B191" t="str">
        <v>Pascual Materiales S. R. L.</v>
      </c>
      <c r="C191" t="str">
        <v>FA-A 00001-00000487</v>
      </c>
      <c r="D191">
        <v>-172708.31</v>
      </c>
      <c r="E191" t="str">
        <v xml:space="preserve">REPOSICION
Materiales 20 ml de albañal.
Retirar lo roto y hacer albañal </v>
      </c>
      <c r="F191">
        <v>1</v>
      </c>
      <c r="G191">
        <v>142734.14000000001</v>
      </c>
      <c r="H191" t="str">
        <v xml:space="preserve">UN </v>
      </c>
      <c r="I191" t="str">
        <v>REPOSICION</v>
      </c>
      <c r="J191" t="str">
        <v>CAPEX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4">
        <v>-172708.31</v>
      </c>
      <c r="T191">
        <v>1</v>
      </c>
      <c r="U191" t="str">
        <v>APERTURADO POR EMPRESA</v>
      </c>
    </row>
    <row r="192" spans="1:21" x14ac:dyDescent="0.25">
      <c r="A192" vm="1">
        <v>46111</v>
      </c>
      <c r="B192" t="str">
        <v>IMPUESTOS</v>
      </c>
      <c r="C192" t="str">
        <v>imp5</v>
      </c>
      <c r="D192">
        <v>-166429.71</v>
      </c>
      <c r="E192" t="str">
        <v>IMPUESTOS</v>
      </c>
      <c r="F192">
        <v>1</v>
      </c>
      <c r="G192">
        <v>166429.71</v>
      </c>
      <c r="H192" t="str">
        <v xml:space="preserve">UN </v>
      </c>
      <c r="I192" t="str">
        <v>IMPUESTOS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CC8</v>
      </c>
      <c r="O192" t="str">
        <v>gastos_impuestos</v>
      </c>
      <c r="P192">
        <v>1</v>
      </c>
      <c r="Q192" t="str">
        <v>COMPOST &amp; FERTILIZANTES</v>
      </c>
      <c r="R192">
        <v>1</v>
      </c>
      <c r="S192" s="4">
        <v>-166429.71</v>
      </c>
      <c r="T192">
        <v>1</v>
      </c>
      <c r="U192" t="str">
        <v>APERTURADO POR EMPRESA</v>
      </c>
    </row>
    <row r="193" spans="1:21" x14ac:dyDescent="0.25">
      <c r="A193" vm="4">
        <v>46093</v>
      </c>
      <c r="B193" t="str">
        <v>Carrizo, Juan Mario</v>
      </c>
      <c r="C193" t="str">
        <v>FA-C 00001-00000209</v>
      </c>
      <c r="D193">
        <v>-160000</v>
      </c>
      <c r="E193" t="str">
        <v>REPARACIONES
Centrifuga 2hp 380v</v>
      </c>
      <c r="F193">
        <v>1</v>
      </c>
      <c r="G193">
        <v>160000</v>
      </c>
      <c r="H193" t="str">
        <v xml:space="preserve">UN </v>
      </c>
      <c r="I193" t="str">
        <v>REPARACIONES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CC5</v>
      </c>
      <c r="O193" t="str">
        <v>gastos_produccion</v>
      </c>
      <c r="P193">
        <v>1</v>
      </c>
      <c r="Q193" t="str">
        <v>REACTORES</v>
      </c>
      <c r="R193">
        <v>1</v>
      </c>
      <c r="S193" s="4">
        <v>-160000</v>
      </c>
      <c r="T193">
        <v>1</v>
      </c>
      <c r="U193" t="str">
        <v>APERTURADO POR EMPRESA</v>
      </c>
    </row>
    <row r="194" spans="1:21" x14ac:dyDescent="0.25">
      <c r="A194" vm="1">
        <v>46111</v>
      </c>
      <c r="B194" t="str">
        <v>Picatto, Santiago</v>
      </c>
      <c r="C194" t="str">
        <v>FA-A 00002-00004744</v>
      </c>
      <c r="D194">
        <v>-148785.23000000001</v>
      </c>
      <c r="E194" t="str">
        <v xml:space="preserve">INSUMOS
Acetona </v>
      </c>
      <c r="F194">
        <v>3</v>
      </c>
      <c r="G194">
        <v>23121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-148785.23000000001</v>
      </c>
      <c r="T194">
        <v>3</v>
      </c>
      <c r="U194" t="str">
        <v>APERTURADO POR EMPRESA</v>
      </c>
    </row>
    <row r="195" spans="1:21" x14ac:dyDescent="0.25">
      <c r="A195" vm="19">
        <v>46107</v>
      </c>
      <c r="B195" t="str">
        <v>Russo, Gabriela</v>
      </c>
      <c r="C195" t="str">
        <v>FA-A 00003-00001596</v>
      </c>
      <c r="D195">
        <v>-127075</v>
      </c>
      <c r="E195" t="str">
        <v>INSUMOS
tubo de gas 45kg</v>
      </c>
      <c r="F195">
        <v>1</v>
      </c>
      <c r="G195">
        <v>89000</v>
      </c>
      <c r="H195" t="str">
        <v xml:space="preserve">UN </v>
      </c>
      <c r="I195" t="str">
        <v>INSUMOS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CC5</v>
      </c>
      <c r="O195" t="str">
        <v>gastos_produccion</v>
      </c>
      <c r="P195">
        <v>1</v>
      </c>
      <c r="Q195" t="str">
        <v>REACTORES</v>
      </c>
      <c r="R195">
        <v>1</v>
      </c>
      <c r="S195" s="4">
        <v>-127075</v>
      </c>
      <c r="T195">
        <v>1</v>
      </c>
      <c r="U195" t="str">
        <v>APERTURADO POR EMPRESA</v>
      </c>
    </row>
    <row r="196" spans="1:21" x14ac:dyDescent="0.25">
      <c r="A196" vm="9">
        <v>46086</v>
      </c>
      <c r="B196" t="str">
        <v>Richetti, Adrian Leonardo</v>
      </c>
      <c r="C196" t="str">
        <v>FA-A 00005-00003719</v>
      </c>
      <c r="D196">
        <v>-81014.27</v>
      </c>
      <c r="E196" t="str">
        <v xml:space="preserve">INVERSION
3 ángulos 1 1/2 x 1/8".
Materiales para realizar soporte y ménsula para el montaje de bandejas y cableados del sector de bachas. </v>
      </c>
      <c r="F196">
        <v>33.81</v>
      </c>
      <c r="G196">
        <v>1980.3</v>
      </c>
      <c r="H196" t="str">
        <v xml:space="preserve">UN </v>
      </c>
      <c r="I196" t="str">
        <v>INVERSION</v>
      </c>
      <c r="J196" t="str">
        <v>CAPEX</v>
      </c>
      <c r="K196" t="str">
        <v>VARIABLE</v>
      </c>
      <c r="L196" t="str">
        <v>INDIRECTO</v>
      </c>
      <c r="M196" vm="2">
        <v>0</v>
      </c>
      <c r="N196" t="str">
        <v>CC4</v>
      </c>
      <c r="O196" t="str">
        <v>gastos_produccion</v>
      </c>
      <c r="P196">
        <v>1</v>
      </c>
      <c r="Q196" t="str">
        <v>PILETAS</v>
      </c>
      <c r="R196">
        <v>1</v>
      </c>
      <c r="S196" s="4">
        <v>-81014.27</v>
      </c>
      <c r="T196">
        <v>33.81</v>
      </c>
      <c r="U196" t="str">
        <v>APERTURADO POR EMPRESA</v>
      </c>
    </row>
    <row r="197" spans="1:21" x14ac:dyDescent="0.25">
      <c r="A197" vm="12">
        <v>46084</v>
      </c>
      <c r="B197" t="str">
        <v>Acosta, Roberto Maximiliano</v>
      </c>
      <c r="C197" t="str">
        <v>FA-C 00001-00000691</v>
      </c>
      <c r="D197">
        <v>-78573</v>
      </c>
      <c r="E197" t="str">
        <v>CONSUMIBLE
PRODUCTO
Secadores de piso de goma 3 cajas x 12 unidades</v>
      </c>
      <c r="F197">
        <v>1</v>
      </c>
      <c r="G197">
        <v>78573</v>
      </c>
      <c r="H197" t="str">
        <v xml:space="preserve">UN </v>
      </c>
      <c r="I197" t="str">
        <v>CONSUMIBLE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4">
        <v>-78573</v>
      </c>
      <c r="T197">
        <v>1</v>
      </c>
      <c r="U197" t="str">
        <v>APERTURADO POR EMPRESA</v>
      </c>
    </row>
    <row r="198" spans="1:21" x14ac:dyDescent="0.25">
      <c r="A198" vm="19">
        <v>46107</v>
      </c>
      <c r="B198" t="str">
        <v>Gomeria Donatti S. R. L.</v>
      </c>
      <c r="C198" t="str">
        <v>FA-A 00003-00025096</v>
      </c>
      <c r="D198">
        <v>-76000</v>
      </c>
      <c r="E198" t="str">
        <v>REPARACIONES
parche camión ac482si</v>
      </c>
      <c r="F198">
        <v>1</v>
      </c>
      <c r="G198">
        <v>18181.82</v>
      </c>
      <c r="H198" t="str">
        <v xml:space="preserve">UN </v>
      </c>
      <c r="I198" t="str">
        <v>REPARACIONES</v>
      </c>
      <c r="J198" t="str">
        <v>OPEX</v>
      </c>
      <c r="K198" t="str">
        <v>VARIABLE</v>
      </c>
      <c r="L198" t="str">
        <v>DIRECTO</v>
      </c>
      <c r="M198" vm="2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 s="4">
        <v>-76000</v>
      </c>
      <c r="T198">
        <v>1</v>
      </c>
      <c r="U198" t="str">
        <v>APERTURADO POR EMPRESA</v>
      </c>
    </row>
    <row r="199" spans="1:21" x14ac:dyDescent="0.25">
      <c r="A199" vm="15">
        <v>46094</v>
      </c>
      <c r="B199" t="str">
        <v>Goma Paz S.R.L.</v>
      </c>
      <c r="C199" t="str">
        <v>FA-A 00005-00092866</v>
      </c>
      <c r="D199">
        <v>-75391.47</v>
      </c>
      <c r="E199" t="str">
        <v xml:space="preserve">REPOSICION
correas b65 para las bombas de vacío de los camiones chupadores. 
</v>
      </c>
      <c r="F199">
        <v>6</v>
      </c>
      <c r="G199">
        <v>10384.5</v>
      </c>
      <c r="H199" t="str">
        <v xml:space="preserve">UN </v>
      </c>
      <c r="I199" t="str">
        <v>REPOSICION</v>
      </c>
      <c r="J199" t="str">
        <v>OPEX</v>
      </c>
      <c r="K199" t="str">
        <v>VARIABLE</v>
      </c>
      <c r="L199" t="str">
        <v>DIRECTO</v>
      </c>
      <c r="M199" vm="2">
        <v>0</v>
      </c>
      <c r="N199" t="str">
        <v>CC4</v>
      </c>
      <c r="O199" t="str">
        <v>gastos_produccion</v>
      </c>
      <c r="P199">
        <v>1</v>
      </c>
      <c r="Q199" t="str">
        <v>PILETAS</v>
      </c>
      <c r="R199">
        <v>1</v>
      </c>
      <c r="S199" s="4">
        <v>-75391.47</v>
      </c>
      <c r="T199">
        <v>6</v>
      </c>
      <c r="U199" t="str">
        <v>APERTURADO POR EMPRESA</v>
      </c>
    </row>
    <row r="200" spans="1:21" x14ac:dyDescent="0.25">
      <c r="A200" vm="8">
        <v>46106</v>
      </c>
      <c r="B200" t="str">
        <v>Fondo Cooperacion Tecnica Y Financiera Ley 25.363</v>
      </c>
      <c r="C200" t="str">
        <v>FA-C 00101-00154638</v>
      </c>
      <c r="D200">
        <v>-74000</v>
      </c>
      <c r="E200" t="str">
        <v xml:space="preserve">IMPUESTOS
SSedronar </v>
      </c>
      <c r="F200">
        <v>1</v>
      </c>
      <c r="G200">
        <v>74000</v>
      </c>
      <c r="H200" t="str">
        <v xml:space="preserve">UN </v>
      </c>
      <c r="I200" t="str">
        <v>IMPUESTOS</v>
      </c>
      <c r="J200" t="str">
        <v>OPEX</v>
      </c>
      <c r="K200" t="str">
        <v>VARIABLE</v>
      </c>
      <c r="L200" t="str">
        <v>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4">
        <v>-74000</v>
      </c>
      <c r="T200">
        <v>1</v>
      </c>
      <c r="U200" t="str">
        <v>APERTURADO POR EMPRESA</v>
      </c>
    </row>
    <row r="201" spans="1:21" x14ac:dyDescent="0.25">
      <c r="A201" vm="10">
        <v>46087</v>
      </c>
      <c r="B201" t="str">
        <v>Comercial Uritorco S. R. L. (w)</v>
      </c>
      <c r="C201" t="str">
        <v>FA-A 00001-00008937</v>
      </c>
      <c r="D201">
        <v>-56608.59</v>
      </c>
      <c r="E2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201">
        <v>1</v>
      </c>
      <c r="G201">
        <v>46783.96</v>
      </c>
      <c r="H201" t="str">
        <v xml:space="preserve">UN </v>
      </c>
      <c r="I201" t="str">
        <v>MANTENIMIENTO PREVENTIVO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4">
        <v>-56608.59</v>
      </c>
      <c r="T201">
        <v>1</v>
      </c>
      <c r="U201" t="str">
        <v>APERTURADO POR EMPRESA</v>
      </c>
    </row>
    <row r="202" spans="1:21" x14ac:dyDescent="0.25">
      <c r="A202" vm="24">
        <v>46098</v>
      </c>
      <c r="B202" t="str">
        <v>Picatto, Santiago</v>
      </c>
      <c r="C202" t="str">
        <v>FA-A 00002-00004699</v>
      </c>
      <c r="D202">
        <v>-50858.720000000001</v>
      </c>
      <c r="E202" t="str">
        <v xml:space="preserve">INSUMOS
Acido sulfúrico </v>
      </c>
      <c r="F202">
        <v>1</v>
      </c>
      <c r="G202">
        <v>42032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4">
        <v>-50858.720000000001</v>
      </c>
      <c r="T202">
        <v>1</v>
      </c>
      <c r="U202" t="str">
        <v>APERTURADO POR EMPRESA</v>
      </c>
    </row>
    <row r="203" spans="1:21" x14ac:dyDescent="0.25">
      <c r="A203" vm="18">
        <v>46099</v>
      </c>
      <c r="B203" t="str">
        <v>Tisone Emanuel (W)</v>
      </c>
      <c r="C203" t="str">
        <v>FA-A 00003-00000932</v>
      </c>
      <c r="D203">
        <v>-50820</v>
      </c>
      <c r="E203" t="str">
        <v>REPOSICION
100 remitos R, x triplicado del nª 0003-10201 al 10400</v>
      </c>
      <c r="F203">
        <v>1</v>
      </c>
      <c r="G203">
        <v>42000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4">
        <v>-50820</v>
      </c>
      <c r="T203">
        <v>1</v>
      </c>
      <c r="U203" t="str">
        <v>APERTURADO POR EMPRESA</v>
      </c>
    </row>
    <row r="204" spans="1:21" x14ac:dyDescent="0.25">
      <c r="A204" vm="10">
        <v>46087</v>
      </c>
      <c r="B204" t="str">
        <v>Antonini, Nicolas Ezequiel</v>
      </c>
      <c r="C204" t="str">
        <v>FA-C 00001-00000032</v>
      </c>
      <c r="D204">
        <v>-50000</v>
      </c>
      <c r="E204" t="str">
        <v xml:space="preserve">SERVICIOS
MANTENIMIENTO PREVENTIVO
Servicio de refrigeración . 
Limpieza de rodillo y bandeja de desagüe en aire </v>
      </c>
      <c r="F204">
        <v>1</v>
      </c>
      <c r="G204">
        <v>50000</v>
      </c>
      <c r="H204" t="str">
        <v xml:space="preserve">UN </v>
      </c>
      <c r="I204" t="str">
        <v>SERVICIOS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 s="4">
        <v>-50000</v>
      </c>
      <c r="T204">
        <v>1</v>
      </c>
      <c r="U204" t="str">
        <v>APERTURADO POR EMPRESA</v>
      </c>
    </row>
    <row r="205" spans="1:21" x14ac:dyDescent="0.25">
      <c r="A205" vm="12">
        <v>46084</v>
      </c>
      <c r="B205" t="str">
        <v>Strupeni, Federico Lisandro</v>
      </c>
      <c r="C205" t="str">
        <v>FA-A 00008-00000097</v>
      </c>
      <c r="D205">
        <v>-49874.43</v>
      </c>
      <c r="E205" t="str">
        <v xml:space="preserve">SERVICIOS
Servicio de monitoreo básico 
Ex campo serraico </v>
      </c>
      <c r="F205">
        <v>1</v>
      </c>
      <c r="G205">
        <v>41218.54</v>
      </c>
      <c r="H205" t="str">
        <v xml:space="preserve">UN </v>
      </c>
      <c r="I205" t="str">
        <v>SERVICIOS</v>
      </c>
      <c r="J205" t="str">
        <v>CAPEX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4">
        <v>-49874.43</v>
      </c>
      <c r="T205">
        <v>1</v>
      </c>
      <c r="U205" t="str">
        <v>APERTURADO POR EMPRESA</v>
      </c>
    </row>
    <row r="206" spans="1:21" x14ac:dyDescent="0.25">
      <c r="A206" vm="12">
        <v>46084</v>
      </c>
      <c r="B206" t="str">
        <v>Strupeni, Federico Lisandro</v>
      </c>
      <c r="C206" t="str">
        <v>FA-A 00008-00000094</v>
      </c>
      <c r="D206">
        <v>-49874.43</v>
      </c>
      <c r="E206" t="str">
        <v xml:space="preserve">SERVICIOS
Servicio de monitoreo básico 
Administración </v>
      </c>
      <c r="F206">
        <v>1</v>
      </c>
      <c r="G206">
        <v>41218.54</v>
      </c>
      <c r="H206" t="str">
        <v xml:space="preserve">UN </v>
      </c>
      <c r="I206" t="str">
        <v>SERVICIOS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4">
        <v>-49874.43</v>
      </c>
      <c r="T206">
        <v>1</v>
      </c>
      <c r="U206" t="str">
        <v>APERTURADO POR EMPRESA</v>
      </c>
    </row>
    <row r="207" spans="1:21" x14ac:dyDescent="0.25">
      <c r="A207" vm="21">
        <v>46097</v>
      </c>
      <c r="B207" t="str">
        <v>Oxitodo S. A.</v>
      </c>
      <c r="C207" t="str">
        <v>FA-A 00010-00186685</v>
      </c>
      <c r="D207">
        <v>-47280.36</v>
      </c>
      <c r="E207" t="str">
        <v xml:space="preserve">MANTENIMIENTO PREVENTIVO
Electrodos </v>
      </c>
      <c r="F207">
        <v>1</v>
      </c>
      <c r="G207">
        <v>39074.68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 s="4">
        <v>-47280.36</v>
      </c>
      <c r="T207">
        <v>1</v>
      </c>
      <c r="U207" t="str">
        <v>APERTURADO POR EMPRESA</v>
      </c>
    </row>
    <row r="208" spans="1:21" x14ac:dyDescent="0.25">
      <c r="A208" vm="18">
        <v>46099</v>
      </c>
      <c r="B208" t="str">
        <v>Mercado Pago</v>
      </c>
      <c r="C208" t="str">
        <v>OCOM/2026/0240</v>
      </c>
      <c r="D208">
        <v>-40000</v>
      </c>
      <c r="E208" t="str">
        <v>INSUMOS
Frascos para laboratorio</v>
      </c>
      <c r="F208">
        <v>1</v>
      </c>
      <c r="G208">
        <v>40000</v>
      </c>
      <c r="H208" t="str">
        <v xml:space="preserve">UN </v>
      </c>
      <c r="I208" t="str">
        <v>INSUMOS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4">
        <v>-40000</v>
      </c>
      <c r="T208">
        <v>1</v>
      </c>
      <c r="U208" t="str">
        <v>APERTURADO POR EMPRESA</v>
      </c>
    </row>
    <row r="209" spans="1:21" x14ac:dyDescent="0.25">
      <c r="A209" vm="1">
        <v>46111</v>
      </c>
      <c r="B209" t="str">
        <v>SALINERA JAISAL S. A.</v>
      </c>
      <c r="C209" t="str">
        <v>prod3</v>
      </c>
      <c r="D209">
        <v>-34485</v>
      </c>
      <c r="E209" t="str">
        <v xml:space="preserve"> CLORURO DE SODIO (SAL)</v>
      </c>
      <c r="F209">
        <v>300</v>
      </c>
      <c r="G209">
        <v>114.95</v>
      </c>
      <c r="H209" t="str">
        <v>KG</v>
      </c>
      <c r="I209" t="str">
        <v>INSUMOS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CC6</v>
      </c>
      <c r="O209" t="str">
        <v>gastos_produccion</v>
      </c>
      <c r="P209">
        <v>1</v>
      </c>
      <c r="Q209" t="str">
        <v>BACHAS</v>
      </c>
      <c r="R209">
        <v>1</v>
      </c>
      <c r="S209" s="4">
        <v>-34485</v>
      </c>
      <c r="T209">
        <v>300</v>
      </c>
      <c r="U209" t="str">
        <v>APERTURADO POR EMPRESA</v>
      </c>
    </row>
    <row r="210" spans="1:21" x14ac:dyDescent="0.25">
      <c r="A210" vm="1">
        <v>46111</v>
      </c>
      <c r="B210" t="str">
        <v>IMPUESTOS</v>
      </c>
      <c r="C210" t="str">
        <v>imp3</v>
      </c>
      <c r="D210">
        <v>-32811.49</v>
      </c>
      <c r="E210" t="str">
        <v>IMPUESTOS</v>
      </c>
      <c r="F210">
        <v>1</v>
      </c>
      <c r="G210">
        <v>32811.49</v>
      </c>
      <c r="H210" t="str">
        <v xml:space="preserve">UN </v>
      </c>
      <c r="I210" t="str">
        <v>IMPUESTOS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str">
        <v>gastos_impuestos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4">
        <v>-32811.49</v>
      </c>
      <c r="T210">
        <v>1</v>
      </c>
      <c r="U210" t="str">
        <v>APERTURADO POR EMPRESA</v>
      </c>
    </row>
    <row r="211" spans="1:21" x14ac:dyDescent="0.25">
      <c r="A211" vm="21">
        <v>46097</v>
      </c>
      <c r="B211" t="str">
        <v>Mastrangelo Productos Electricos Sa</v>
      </c>
      <c r="C211" t="str">
        <v>FA-A 00017-00051360</v>
      </c>
      <c r="D211">
        <v>-30203.61</v>
      </c>
      <c r="E211" t="str">
        <v xml:space="preserve">REPOSICION
Jabalina cobre 5/8 3mts c7tomacable </v>
      </c>
      <c r="F211">
        <v>1</v>
      </c>
      <c r="G211">
        <v>24961.66</v>
      </c>
      <c r="H211" t="str">
        <v xml:space="preserve">UN </v>
      </c>
      <c r="I211" t="str">
        <v>REPOSICION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CC7</v>
      </c>
      <c r="O211" t="str">
        <v>gastos_produccion</v>
      </c>
      <c r="P211">
        <v>1</v>
      </c>
      <c r="Q211" t="str">
        <v>NFU</v>
      </c>
      <c r="R211">
        <v>1</v>
      </c>
      <c r="S211" s="4">
        <v>-30203.61</v>
      </c>
      <c r="T211">
        <v>1</v>
      </c>
      <c r="U211" t="str">
        <v>APERTURADO POR EMPRESA</v>
      </c>
    </row>
    <row r="212" spans="1:21" x14ac:dyDescent="0.25">
      <c r="A212" vm="12">
        <v>46084</v>
      </c>
      <c r="B212" t="str">
        <v>Acosta, Roberto Maximiliano</v>
      </c>
      <c r="C212" t="str">
        <v>FA-C 00001-00000689</v>
      </c>
      <c r="D212">
        <v>-27000</v>
      </c>
      <c r="E212" t="str">
        <v>CONSUMIBLE
PRODUCTO
Bolsas de residuo 15 u 45x60 y 15 u de 60x90</v>
      </c>
      <c r="F212">
        <v>1</v>
      </c>
      <c r="G212">
        <v>27000</v>
      </c>
      <c r="H212" t="str">
        <v xml:space="preserve">UN </v>
      </c>
      <c r="I212" t="str">
        <v>CONSUMIBLE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4">
        <v>-27000</v>
      </c>
      <c r="T212">
        <v>1</v>
      </c>
      <c r="U212" t="str">
        <v>APERTURADO POR EMPRESA</v>
      </c>
    </row>
    <row r="213" spans="1:21" x14ac:dyDescent="0.25">
      <c r="A213" vm="11">
        <v>46112</v>
      </c>
      <c r="B213" t="str">
        <v>Gomeria Donatti S. R. L.</v>
      </c>
      <c r="C213" t="str">
        <v>FA-A 00003-00025186</v>
      </c>
      <c r="D213">
        <v>-22000</v>
      </c>
      <c r="E213" t="str">
        <v>REPARACIONES
parche camión ac482si</v>
      </c>
      <c r="F213">
        <v>1</v>
      </c>
      <c r="G213">
        <v>18181.82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4">
        <v>-22000</v>
      </c>
      <c r="T213">
        <v>1</v>
      </c>
      <c r="U213" t="str">
        <v>APERTURADO POR EMPRESA</v>
      </c>
    </row>
    <row r="214" spans="1:21" x14ac:dyDescent="0.25">
      <c r="A214" vm="3">
        <v>46100</v>
      </c>
      <c r="B214" t="str">
        <v>Expreso Brio S R L</v>
      </c>
      <c r="C214" t="str">
        <v>FA-A 00018-00300212</v>
      </c>
      <c r="D214">
        <v>-21845.58</v>
      </c>
      <c r="E214" t="str">
        <v xml:space="preserve">SERVICIOS
Logística de soga de tensil </v>
      </c>
      <c r="F214">
        <v>1</v>
      </c>
      <c r="G214">
        <v>18054.2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CC11</v>
      </c>
      <c r="O214" t="str">
        <v>gastos_produccion</v>
      </c>
      <c r="P214">
        <v>1</v>
      </c>
      <c r="Q214" t="str">
        <v>EXPORTACION</v>
      </c>
      <c r="R214">
        <v>1</v>
      </c>
      <c r="S214" s="4">
        <v>-21845.58</v>
      </c>
      <c r="T214">
        <v>1</v>
      </c>
      <c r="U214" t="str">
        <v>APERTURADO POR EMPRESA</v>
      </c>
    </row>
    <row r="215" spans="1:21" x14ac:dyDescent="0.25">
      <c r="A215" vm="12">
        <v>46084</v>
      </c>
      <c r="B215" t="str">
        <v>Acosta, Roberto Maximiliano</v>
      </c>
      <c r="C215" t="str">
        <v>FA-C 00001-00000690</v>
      </c>
      <c r="D215">
        <v>-18000</v>
      </c>
      <c r="E215" t="str">
        <v>CONSUMIBLE
PRODUCTO
Palo de secador de 1,5mts  x 10 u</v>
      </c>
      <c r="F215">
        <v>1</v>
      </c>
      <c r="G215">
        <v>18000</v>
      </c>
      <c r="H215" t="str">
        <v xml:space="preserve">UN </v>
      </c>
      <c r="I215" t="str">
        <v>CONSUMIBLE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4">
        <v>-18000</v>
      </c>
      <c r="T215">
        <v>1</v>
      </c>
      <c r="U215" t="str">
        <v>APERTURADO POR EMPRESA</v>
      </c>
    </row>
    <row r="216" spans="1:21" x14ac:dyDescent="0.25">
      <c r="A216" vm="1">
        <v>46111</v>
      </c>
      <c r="B216" t="str">
        <v>Bunge Argentina S A</v>
      </c>
      <c r="C216" t="str">
        <v>FA-A 02619-00306776</v>
      </c>
      <c r="D216">
        <v>-17947.419999999998</v>
      </c>
      <c r="E216" t="str">
        <v xml:space="preserve">MATERIA PRIMA
RESIDUO SUCATA GR </v>
      </c>
      <c r="F216">
        <v>147110</v>
      </c>
      <c r="G216">
        <v>0.1</v>
      </c>
      <c r="H216" t="str">
        <v xml:space="preserve">UN </v>
      </c>
      <c r="I216" t="str">
        <v>MATERIA PRIMA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CC2</v>
      </c>
      <c r="O216" t="str">
        <v>gastos_produccion</v>
      </c>
      <c r="P216">
        <v>1</v>
      </c>
      <c r="Q216" t="str">
        <v>DISPOSICIÓN FINAL RESIDUOS SOLIDOS</v>
      </c>
      <c r="R216">
        <v>1</v>
      </c>
      <c r="S216" s="4">
        <v>-17947.419999999998</v>
      </c>
      <c r="T216">
        <v>147110</v>
      </c>
      <c r="U216" t="str">
        <v>APERTURADO POR EMPRESA</v>
      </c>
    </row>
    <row r="217" spans="1:21" x14ac:dyDescent="0.25">
      <c r="A217" vm="1">
        <v>46111</v>
      </c>
      <c r="B217" t="str">
        <v>Bunge Argentina S A</v>
      </c>
      <c r="C217" t="str">
        <v>FA-A 02619-00306777</v>
      </c>
      <c r="D217">
        <v>-12780.72</v>
      </c>
      <c r="E217" t="str">
        <v xml:space="preserve">MATERIA PRIMA
RESIDUO SUCATA GR </v>
      </c>
      <c r="F217">
        <v>104760</v>
      </c>
      <c r="G217">
        <v>0.1</v>
      </c>
      <c r="H217" t="str">
        <v xml:space="preserve">UN </v>
      </c>
      <c r="I217" t="str">
        <v>MATERIA PRIMA</v>
      </c>
      <c r="J217" t="str">
        <v>OPEX</v>
      </c>
      <c r="K217" t="str">
        <v>VARIABLE</v>
      </c>
      <c r="L217" t="str">
        <v>DIRECTO</v>
      </c>
      <c r="M217" vm="2">
        <v>0</v>
      </c>
      <c r="N217" t="str">
        <v>CC2</v>
      </c>
      <c r="O217" t="str">
        <v>gastos_produccion</v>
      </c>
      <c r="P217">
        <v>1</v>
      </c>
      <c r="Q217" t="str">
        <v>DISPOSICIÓN FINAL RESIDUOS SOLIDOS</v>
      </c>
      <c r="R217">
        <v>1</v>
      </c>
      <c r="S217" s="4">
        <v>-12780.72</v>
      </c>
      <c r="T217">
        <v>104760</v>
      </c>
      <c r="U217" t="str">
        <v>APERTURADO POR EMPRESA</v>
      </c>
    </row>
    <row r="218" spans="1:21" x14ac:dyDescent="0.25">
      <c r="A218" vm="11">
        <v>46112</v>
      </c>
      <c r="B218" t="str">
        <v>RRHH WORMS (NUEVO)</v>
      </c>
      <c r="C218" t="str">
        <v>ABAD, GONZALO</v>
      </c>
      <c r="D218">
        <v>-6630.4348</v>
      </c>
      <c r="E218" t="str">
        <v>ADMINISTRACION</v>
      </c>
      <c r="F218">
        <v>1</v>
      </c>
      <c r="G218">
        <v>6630.4348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DIRECTO</v>
      </c>
      <c r="M218" vm="2">
        <v>0</v>
      </c>
      <c r="N218" t="str">
        <v>CC15</v>
      </c>
      <c r="O218" t="str">
        <v>rrhh_nuevo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 s="4">
        <v>-6630.4348</v>
      </c>
      <c r="T218">
        <v>1</v>
      </c>
      <c r="U218" t="str">
        <v>APERTURADO POR EMPRESA</v>
      </c>
    </row>
    <row r="219" spans="1:21" x14ac:dyDescent="0.25">
      <c r="A219" vm="11">
        <v>46112</v>
      </c>
      <c r="B219" t="str">
        <v>RRHH WORMS (NUEVO)</v>
      </c>
      <c r="C219" t="str">
        <v>DONDA, RUBEN</v>
      </c>
      <c r="D219">
        <v>-6630.4348</v>
      </c>
      <c r="E219" t="str">
        <v>VIGILANCIA</v>
      </c>
      <c r="F219">
        <v>1</v>
      </c>
      <c r="G219">
        <v>6630.4348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 vm="2">
        <v>0</v>
      </c>
      <c r="N219" t="str">
        <v>CC29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 s="4">
        <v>-6630.4348</v>
      </c>
      <c r="T219">
        <v>1</v>
      </c>
      <c r="U219" t="str">
        <v>APERTURADO POR EMPRESA</v>
      </c>
    </row>
    <row r="220" spans="1:21" x14ac:dyDescent="0.25">
      <c r="A220" vm="11">
        <v>46112</v>
      </c>
      <c r="B220" t="str">
        <v>RRHH WORMS (NUEVO)</v>
      </c>
      <c r="C220" t="str">
        <v>POSSE, FLEIPE</v>
      </c>
      <c r="D220">
        <v>-6630.4348</v>
      </c>
      <c r="E220" t="str">
        <v>ADMINISTRACION</v>
      </c>
      <c r="F220">
        <v>1</v>
      </c>
      <c r="G220">
        <v>6630.4348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DIRECTO</v>
      </c>
      <c r="M220" vm="2">
        <v>0</v>
      </c>
      <c r="N220" t="str">
        <v>CC15</v>
      </c>
      <c r="O220" t="str">
        <v>rrhh_nuevo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4">
        <v>-6630.4348</v>
      </c>
      <c r="T220">
        <v>1</v>
      </c>
      <c r="U220" t="str">
        <v>APERTURADO POR EMPRESA</v>
      </c>
    </row>
    <row r="221" spans="1:21" x14ac:dyDescent="0.25">
      <c r="A221" vm="13">
        <v>46091</v>
      </c>
      <c r="B221" t="str">
        <v>Tio Tom Sociedad Anonima</v>
      </c>
      <c r="C221" t="str">
        <v>FA-A 00040-00192327</v>
      </c>
      <c r="D221">
        <v>-3547.99</v>
      </c>
      <c r="E221" t="str">
        <v xml:space="preserve">CONSUMIBLE
Pedido de librería </v>
      </c>
      <c r="F221">
        <v>1</v>
      </c>
      <c r="G221">
        <v>2932.22</v>
      </c>
      <c r="H221" t="str">
        <v xml:space="preserve">UN </v>
      </c>
      <c r="I221" t="str">
        <v>CONSUMIBLE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4">
        <v>-3547.99</v>
      </c>
      <c r="T221">
        <v>1</v>
      </c>
      <c r="U221" t="str">
        <v>APERTURADO POR EMPRESA</v>
      </c>
    </row>
    <row r="222" spans="1:21" x14ac:dyDescent="0.25">
      <c r="A222" vm="1">
        <v>46111</v>
      </c>
      <c r="B222" t="str">
        <v>BERNIS, CARLOS OSCAR</v>
      </c>
      <c r="C222" t="str">
        <v>FA-C 2-2026-3</v>
      </c>
      <c r="D222">
        <v>-2904</v>
      </c>
      <c r="E222" t="str">
        <v>LOGISTICA NFU</v>
      </c>
      <c r="F222">
        <v>3</v>
      </c>
      <c r="G222">
        <v>968</v>
      </c>
      <c r="H222" t="str">
        <v xml:space="preserve">UN </v>
      </c>
      <c r="I222" t="str">
        <v>LOGISTICA</v>
      </c>
      <c r="J222" t="str">
        <v>OPEX</v>
      </c>
      <c r="K222" t="str">
        <v>VARIABLE</v>
      </c>
      <c r="L222" t="str">
        <v>DIRECTO</v>
      </c>
      <c r="M222" vm="2">
        <v>0</v>
      </c>
      <c r="N222" t="str">
        <v>CC7</v>
      </c>
      <c r="O222" t="str">
        <v>gastos_produccion</v>
      </c>
      <c r="P222">
        <v>1</v>
      </c>
      <c r="Q222" t="str">
        <v>NFU</v>
      </c>
      <c r="R222">
        <v>1</v>
      </c>
      <c r="S222" s="4">
        <v>-2904</v>
      </c>
      <c r="T222">
        <v>3</v>
      </c>
      <c r="U222" t="str">
        <v>APERTURADO POR EMPRESA</v>
      </c>
    </row>
    <row r="223" spans="1:21" x14ac:dyDescent="0.25">
      <c r="A223" vm="1">
        <v>46111</v>
      </c>
      <c r="B223" t="str">
        <v>TOTAL QUIMICA S.A.</v>
      </c>
      <c r="C223" t="str">
        <v>prod1</v>
      </c>
      <c r="D223">
        <v>0</v>
      </c>
      <c r="E223" t="str">
        <v xml:space="preserve"> ACIDO CLORHIDRICO</v>
      </c>
      <c r="F223">
        <v>0</v>
      </c>
      <c r="G223">
        <v>464</v>
      </c>
      <c r="H223" t="str">
        <v>KG</v>
      </c>
      <c r="I223" t="str">
        <v>INSUMOS</v>
      </c>
      <c r="J223" t="str">
        <v>OPEX</v>
      </c>
      <c r="K223" t="str">
        <v>VARIABLE</v>
      </c>
      <c r="L223" t="str">
        <v>DIRECTO</v>
      </c>
      <c r="M223" vm="2">
        <v>0</v>
      </c>
      <c r="N223" t="str">
        <v>CC6</v>
      </c>
      <c r="O223" t="str">
        <v>gastos_produccion</v>
      </c>
      <c r="P223">
        <v>1</v>
      </c>
      <c r="Q223" t="str">
        <v>BACHAS</v>
      </c>
      <c r="R223">
        <v>1</v>
      </c>
      <c r="S223" s="4">
        <v>0</v>
      </c>
      <c r="T223">
        <v>0</v>
      </c>
      <c r="U223" t="str">
        <v>APERTURADO POR EMPRESA</v>
      </c>
    </row>
    <row r="224" spans="1:21" x14ac:dyDescent="0.25">
      <c r="A224" vm="1">
        <v>46111</v>
      </c>
      <c r="B224" t="str">
        <v>MARTINS, JOAQUIN</v>
      </c>
      <c r="C224" t="str">
        <v>prod6</v>
      </c>
      <c r="D224">
        <v>0</v>
      </c>
      <c r="E224" t="str">
        <v xml:space="preserve"> G2</v>
      </c>
      <c r="F224">
        <v>0</v>
      </c>
      <c r="G224">
        <v>1472</v>
      </c>
      <c r="H224" t="str">
        <v>Lts</v>
      </c>
      <c r="I224" t="str">
        <v>ENERGIA</v>
      </c>
      <c r="J224" t="str">
        <v>OPEX</v>
      </c>
      <c r="K224" t="str">
        <v>VARIABLE</v>
      </c>
      <c r="L224" t="str">
        <v>DIRECTO</v>
      </c>
      <c r="M224" vm="2">
        <v>0</v>
      </c>
      <c r="N224" t="str">
        <v>CC6</v>
      </c>
      <c r="O224" t="str">
        <v>gastos_produccion</v>
      </c>
      <c r="P224">
        <v>1</v>
      </c>
      <c r="Q224" t="str">
        <v>BACHAS</v>
      </c>
      <c r="R224">
        <v>1</v>
      </c>
      <c r="S224" s="4">
        <v>0</v>
      </c>
      <c r="T224">
        <v>0</v>
      </c>
      <c r="U224" t="str">
        <v>APERTURADO POR EMPRESA</v>
      </c>
    </row>
    <row r="225" spans="1:21" x14ac:dyDescent="0.25">
      <c r="A225" vm="1">
        <v>46111</v>
      </c>
      <c r="B225" t="str">
        <v>WORMS 2</v>
      </c>
      <c r="C225" t="str">
        <v>prod14</v>
      </c>
      <c r="D225">
        <v>0</v>
      </c>
      <c r="E225" t="str">
        <v>AFE (AL)</v>
      </c>
      <c r="F225">
        <v>0</v>
      </c>
      <c r="G225">
        <v>940</v>
      </c>
      <c r="H225" t="str">
        <v>TN</v>
      </c>
      <c r="I225" t="str">
        <v>MATERIA PRIMA</v>
      </c>
      <c r="J225" t="str">
        <v>OPEX</v>
      </c>
      <c r="K225" t="str">
        <v>VARIABLE</v>
      </c>
      <c r="L225" t="str">
        <v>DIRECTO</v>
      </c>
      <c r="M225" vm="2">
        <v>0</v>
      </c>
      <c r="N225" t="str">
        <v>CC11</v>
      </c>
      <c r="O225" t="str">
        <v>gastos_produccion</v>
      </c>
      <c r="P225">
        <v>1</v>
      </c>
      <c r="Q225" t="str">
        <v>EXPORTACION</v>
      </c>
      <c r="R225">
        <v>1</v>
      </c>
      <c r="S225" s="4">
        <v>0</v>
      </c>
      <c r="T225">
        <v>0</v>
      </c>
      <c r="U225" t="str">
        <v>APERTURADO POR EMPRESA</v>
      </c>
    </row>
    <row r="226" spans="1:21" x14ac:dyDescent="0.25">
      <c r="A226" vm="1">
        <v>46111</v>
      </c>
      <c r="B226" t="str">
        <v>WORMS 2</v>
      </c>
      <c r="C226" t="str">
        <v>prod16</v>
      </c>
      <c r="D226">
        <v>0</v>
      </c>
      <c r="E226" t="str">
        <v>AFE (P)</v>
      </c>
      <c r="F226">
        <v>0</v>
      </c>
      <c r="G226">
        <v>720</v>
      </c>
      <c r="H226" t="str">
        <v>TN</v>
      </c>
      <c r="I226" t="str">
        <v>MATERIA PRIMA</v>
      </c>
      <c r="J226" t="str">
        <v>OPEX</v>
      </c>
      <c r="K226" t="str">
        <v>VARIABLE</v>
      </c>
      <c r="L226" t="str">
        <v>DIRECTO</v>
      </c>
      <c r="M226" vm="2">
        <v>0</v>
      </c>
      <c r="N226" t="str">
        <v>CC11</v>
      </c>
      <c r="O226" t="str">
        <v>gastos_produccion</v>
      </c>
      <c r="P226">
        <v>1</v>
      </c>
      <c r="Q226" t="str">
        <v>EXPORTACION</v>
      </c>
      <c r="R226">
        <v>1</v>
      </c>
      <c r="S226" s="4">
        <v>0</v>
      </c>
      <c r="T226">
        <v>0</v>
      </c>
      <c r="U226" t="str">
        <v>APERTURADO POR EMPRESA</v>
      </c>
    </row>
    <row r="227" spans="1:21" x14ac:dyDescent="0.25">
      <c r="A227" vm="1">
        <v>46111</v>
      </c>
      <c r="B227" t="str">
        <v>WORMS 1</v>
      </c>
      <c r="C227" t="str">
        <v>prod18</v>
      </c>
      <c r="D227">
        <v>0</v>
      </c>
      <c r="E227" t="str">
        <v>AG - E</v>
      </c>
      <c r="F227">
        <v>0</v>
      </c>
      <c r="G227">
        <v>909.25</v>
      </c>
      <c r="H227" t="str">
        <v>TN</v>
      </c>
      <c r="I227" t="str">
        <v>MATERIA PRIMA</v>
      </c>
      <c r="J227" t="str">
        <v>OPEX</v>
      </c>
      <c r="K227" t="str">
        <v>VARIABLE</v>
      </c>
      <c r="L227" t="str">
        <v>DIRECTO</v>
      </c>
      <c r="M227" vm="2">
        <v>0</v>
      </c>
      <c r="N227" t="str">
        <v>CC11</v>
      </c>
      <c r="O227" t="str">
        <v>gastos_produccion</v>
      </c>
      <c r="P227">
        <v>1</v>
      </c>
      <c r="Q227" t="str">
        <v>EXPORTACION</v>
      </c>
      <c r="R227">
        <v>1</v>
      </c>
      <c r="S227" s="4">
        <v>0</v>
      </c>
      <c r="T227">
        <v>0</v>
      </c>
      <c r="U227" t="str">
        <v>APERTURADO POR EMPRESA</v>
      </c>
    </row>
    <row r="228" spans="1:21" x14ac:dyDescent="0.25">
      <c r="A228" vm="1">
        <v>46111</v>
      </c>
      <c r="B228" t="str">
        <v>WORMS 1</v>
      </c>
      <c r="C228" t="str">
        <v>prod20</v>
      </c>
      <c r="D228">
        <v>0</v>
      </c>
      <c r="E228" t="str">
        <v>AG- A</v>
      </c>
      <c r="F228">
        <v>0</v>
      </c>
      <c r="G228">
        <v>850</v>
      </c>
      <c r="H228" t="str">
        <v>TN</v>
      </c>
      <c r="I228" t="str">
        <v>MATERIA PRIMA</v>
      </c>
      <c r="J228" t="str">
        <v>OPEX</v>
      </c>
      <c r="K228" t="str">
        <v>VARIABLE</v>
      </c>
      <c r="L228" t="str">
        <v>DIRECTO</v>
      </c>
      <c r="M228" vm="2">
        <v>0</v>
      </c>
      <c r="N228" t="str">
        <v>CC11</v>
      </c>
      <c r="O228" t="str">
        <v>gastos_produccion</v>
      </c>
      <c r="P228">
        <v>1</v>
      </c>
      <c r="Q228" t="str">
        <v>EXPORTACION</v>
      </c>
      <c r="R228">
        <v>1</v>
      </c>
      <c r="S228" s="4">
        <v>0</v>
      </c>
      <c r="T228">
        <v>0</v>
      </c>
      <c r="U228" t="str">
        <v>APERTURADO POR EMPRESA</v>
      </c>
    </row>
    <row r="229" spans="1:21" x14ac:dyDescent="0.25">
      <c r="A229" vm="1">
        <v>46111</v>
      </c>
      <c r="B229" t="str">
        <v>WORMS 2</v>
      </c>
      <c r="C229" t="str">
        <v>prod21</v>
      </c>
      <c r="D229">
        <v>0</v>
      </c>
      <c r="E229" t="str">
        <v>AG- B</v>
      </c>
      <c r="F229">
        <v>0</v>
      </c>
      <c r="G229">
        <v>820</v>
      </c>
      <c r="H229" t="str">
        <v>TN</v>
      </c>
      <c r="I229" t="str">
        <v>MATERIA PRIMA</v>
      </c>
      <c r="J229" t="str">
        <v>OPEX</v>
      </c>
      <c r="K229" t="str">
        <v>VARIABLE</v>
      </c>
      <c r="L229" t="str">
        <v>DIRECTO</v>
      </c>
      <c r="M229" vm="2">
        <v>0</v>
      </c>
      <c r="N229" t="str">
        <v>CC11</v>
      </c>
      <c r="O229" t="str">
        <v>gastos_produccion</v>
      </c>
      <c r="P229">
        <v>1</v>
      </c>
      <c r="Q229" t="str">
        <v>EXPORTACION</v>
      </c>
      <c r="R229">
        <v>1</v>
      </c>
      <c r="S229" s="4">
        <v>0</v>
      </c>
      <c r="T229">
        <v>0</v>
      </c>
      <c r="U229" t="str">
        <v>APERTURADO POR EMPRESA</v>
      </c>
    </row>
    <row r="230" spans="1:21" x14ac:dyDescent="0.25">
      <c r="A230" vm="1">
        <v>46111</v>
      </c>
      <c r="B230" t="str">
        <v>WORMS 1</v>
      </c>
      <c r="C230" t="str">
        <v>prod22</v>
      </c>
      <c r="D230">
        <v>0</v>
      </c>
      <c r="E230" t="str">
        <v>AG- B</v>
      </c>
      <c r="F230">
        <v>0</v>
      </c>
      <c r="G230">
        <v>820</v>
      </c>
      <c r="H230" t="str">
        <v>TN</v>
      </c>
      <c r="I230" t="str">
        <v>MATERIA PRIMA</v>
      </c>
      <c r="J230" t="str">
        <v>OPEX</v>
      </c>
      <c r="K230" t="str">
        <v>VARIABLE</v>
      </c>
      <c r="L230" t="str">
        <v>DIRECTO</v>
      </c>
      <c r="M230" vm="2">
        <v>0</v>
      </c>
      <c r="N230" t="str">
        <v>CC11</v>
      </c>
      <c r="O230" t="str">
        <v>gastos_produccion</v>
      </c>
      <c r="P230">
        <v>1</v>
      </c>
      <c r="Q230" t="str">
        <v>EXPORTACION</v>
      </c>
      <c r="R230">
        <v>1</v>
      </c>
      <c r="S230" s="4">
        <v>0</v>
      </c>
      <c r="T230">
        <v>0</v>
      </c>
      <c r="U230" t="str">
        <v>APERTURADO POR EMPRESA</v>
      </c>
    </row>
    <row r="231" spans="1:21" x14ac:dyDescent="0.25">
      <c r="A231" vm="1">
        <v>46111</v>
      </c>
      <c r="B231" t="str">
        <v>WORMS 1</v>
      </c>
      <c r="C231" t="str">
        <v>prod24</v>
      </c>
      <c r="D231">
        <v>0</v>
      </c>
      <c r="E231" t="str">
        <v>AG- C</v>
      </c>
      <c r="F231">
        <v>0</v>
      </c>
      <c r="G231">
        <v>750</v>
      </c>
      <c r="H231" t="str">
        <v>TN</v>
      </c>
      <c r="I231" t="str">
        <v>MATERIA PRIMA</v>
      </c>
      <c r="J231" t="str">
        <v>OPEX</v>
      </c>
      <c r="K231" t="str">
        <v>VARIABLE</v>
      </c>
      <c r="L231" t="str">
        <v>DIRECTO</v>
      </c>
      <c r="M231" vm="2">
        <v>0</v>
      </c>
      <c r="N231" t="str">
        <v>CC11</v>
      </c>
      <c r="O231" t="str">
        <v>gastos_produccion</v>
      </c>
      <c r="P231">
        <v>1</v>
      </c>
      <c r="Q231" t="str">
        <v>EXPORTACION</v>
      </c>
      <c r="R231">
        <v>1</v>
      </c>
      <c r="S231" s="4">
        <v>0</v>
      </c>
      <c r="T231">
        <v>0</v>
      </c>
      <c r="U231" t="str">
        <v>APERTURADO POR EMPRESA</v>
      </c>
    </row>
    <row r="232" spans="1:21" x14ac:dyDescent="0.25">
      <c r="A232" vm="1">
        <v>46111</v>
      </c>
      <c r="B232" t="str">
        <v>WORMS 2</v>
      </c>
      <c r="C232" t="str">
        <v>prod27</v>
      </c>
      <c r="D232">
        <v>0</v>
      </c>
      <c r="E232" t="str">
        <v>ARE- A</v>
      </c>
      <c r="F232">
        <v>0</v>
      </c>
      <c r="G232">
        <v>840</v>
      </c>
      <c r="H232" t="str">
        <v>TN</v>
      </c>
      <c r="I232" t="str">
        <v>MATERIA PRIMA</v>
      </c>
      <c r="J232" t="str">
        <v>OPEX</v>
      </c>
      <c r="K232" t="str">
        <v>VARIABLE</v>
      </c>
      <c r="L232" t="str">
        <v>DIRECTO</v>
      </c>
      <c r="M232" vm="2">
        <v>0</v>
      </c>
      <c r="N232" t="str">
        <v>CC11</v>
      </c>
      <c r="O232" t="str">
        <v>gastos_produccion</v>
      </c>
      <c r="P232">
        <v>1</v>
      </c>
      <c r="Q232" t="str">
        <v>EXPORTACION</v>
      </c>
      <c r="R232">
        <v>1</v>
      </c>
      <c r="S232" s="4">
        <v>0</v>
      </c>
      <c r="T232">
        <v>0</v>
      </c>
      <c r="U232" t="str">
        <v>APERTURADO POR EMPRESA</v>
      </c>
    </row>
    <row r="233" spans="1:21" x14ac:dyDescent="0.25">
      <c r="A233" vm="1">
        <v>46111</v>
      </c>
      <c r="B233" t="str">
        <v>WORMS 1</v>
      </c>
      <c r="C233" t="str">
        <v>prod28</v>
      </c>
      <c r="D233">
        <v>0</v>
      </c>
      <c r="E233" t="str">
        <v>ARE- A</v>
      </c>
      <c r="F233">
        <v>0</v>
      </c>
      <c r="G233">
        <v>840</v>
      </c>
      <c r="H233" t="str">
        <v>TN</v>
      </c>
      <c r="I233" t="str">
        <v>MATERIA PRIMA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CC11</v>
      </c>
      <c r="O233" t="str">
        <v>gastos_produccion</v>
      </c>
      <c r="P233">
        <v>1</v>
      </c>
      <c r="Q233" t="str">
        <v>EXPORTACION</v>
      </c>
      <c r="R233">
        <v>1</v>
      </c>
      <c r="S233" s="4">
        <v>0</v>
      </c>
      <c r="T233">
        <v>0</v>
      </c>
      <c r="U233" t="str">
        <v>APERTURADO POR EMPRESA</v>
      </c>
    </row>
    <row r="234" spans="1:21" x14ac:dyDescent="0.25">
      <c r="A234" vm="1">
        <v>46111</v>
      </c>
      <c r="B234" t="str">
        <v>WORMS 1</v>
      </c>
      <c r="C234" t="str">
        <v>prod30</v>
      </c>
      <c r="D234">
        <v>0</v>
      </c>
      <c r="E234" t="str">
        <v>ARE- B</v>
      </c>
      <c r="F234">
        <v>0</v>
      </c>
      <c r="G234">
        <v>840</v>
      </c>
      <c r="H234" t="str">
        <v>TN</v>
      </c>
      <c r="I234" t="str">
        <v>MATERIA PRIMA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CC11</v>
      </c>
      <c r="O234" t="str">
        <v>gastos_produccion</v>
      </c>
      <c r="P234">
        <v>1</v>
      </c>
      <c r="Q234" t="str">
        <v>EXPORTACION</v>
      </c>
      <c r="R234">
        <v>1</v>
      </c>
      <c r="S234" s="4">
        <v>0</v>
      </c>
      <c r="T234">
        <v>0</v>
      </c>
      <c r="U234" t="str">
        <v>APERTURADO POR EMPRESA</v>
      </c>
    </row>
    <row r="235" spans="1:21" x14ac:dyDescent="0.25">
      <c r="A235" vm="1">
        <v>46111</v>
      </c>
      <c r="B235" t="str">
        <v>WORMS 1</v>
      </c>
      <c r="C235" t="str">
        <v>prod31</v>
      </c>
      <c r="D235">
        <v>0</v>
      </c>
      <c r="E235" t="str">
        <v>BORRA AN</v>
      </c>
      <c r="F235">
        <v>0</v>
      </c>
      <c r="G235">
        <v>500</v>
      </c>
      <c r="H235" t="str">
        <v>TN</v>
      </c>
      <c r="I235" t="str">
        <v>MATERIA PRIMA</v>
      </c>
      <c r="J235" t="str">
        <v>OPEX</v>
      </c>
      <c r="K235" t="str">
        <v>VARIABLE</v>
      </c>
      <c r="L235" t="str">
        <v>DIRECTO</v>
      </c>
      <c r="M235" vm="2">
        <v>0</v>
      </c>
      <c r="N235" t="str">
        <v>CC6</v>
      </c>
      <c r="O235" t="str">
        <v>gastos_produccion</v>
      </c>
      <c r="P235">
        <v>1</v>
      </c>
      <c r="Q235" t="str">
        <v>BACHAS</v>
      </c>
      <c r="R235">
        <v>1</v>
      </c>
      <c r="S235" s="4">
        <v>0</v>
      </c>
      <c r="T235">
        <v>0</v>
      </c>
      <c r="U235" t="str">
        <v>APERTURADO POR EMPRESA</v>
      </c>
    </row>
    <row r="236" spans="1:21" x14ac:dyDescent="0.25">
      <c r="A236" vm="1">
        <v>46111</v>
      </c>
      <c r="B236" t="str">
        <v>WORMS 1</v>
      </c>
      <c r="C236" t="str">
        <v>prod32</v>
      </c>
      <c r="D236">
        <v>0</v>
      </c>
      <c r="E236" t="str">
        <v>ÁCIDO CITRICO</v>
      </c>
      <c r="F236">
        <v>0</v>
      </c>
      <c r="G236" t="e">
        <v>#NUM!</v>
      </c>
      <c r="H236" t="str">
        <v>KG</v>
      </c>
      <c r="I236" t="str">
        <v>INSUMOS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CC6</v>
      </c>
      <c r="O236" t="str">
        <v>gastos_produccion</v>
      </c>
      <c r="P236">
        <v>1</v>
      </c>
      <c r="Q236" t="str">
        <v>BACHAS</v>
      </c>
      <c r="R236">
        <v>1</v>
      </c>
      <c r="S236" s="4">
        <v>0</v>
      </c>
      <c r="T236">
        <v>0</v>
      </c>
      <c r="U236" t="str">
        <v>APERTURADO POR EMPRESA</v>
      </c>
    </row>
    <row r="237" spans="1:21" x14ac:dyDescent="0.25">
      <c r="A237" vm="1">
        <v>46111</v>
      </c>
      <c r="B237" t="str">
        <v>WORMS 1</v>
      </c>
      <c r="C237" t="str">
        <v>prod34</v>
      </c>
      <c r="D237">
        <v>0</v>
      </c>
      <c r="E237" t="str">
        <v>BORRA A</v>
      </c>
      <c r="F237">
        <v>20.48</v>
      </c>
      <c r="G237" t="e">
        <v>#NUM!</v>
      </c>
      <c r="H237" t="str">
        <v>KG</v>
      </c>
      <c r="I237" t="str">
        <v>MATERIA PRIMA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CC6</v>
      </c>
      <c r="O237" t="str">
        <v>gastos_produccion</v>
      </c>
      <c r="P237">
        <v>1</v>
      </c>
      <c r="Q237" t="str">
        <v>BACHAS</v>
      </c>
      <c r="R237">
        <v>1</v>
      </c>
      <c r="S237" s="4">
        <v>0</v>
      </c>
      <c r="T237">
        <v>20.48</v>
      </c>
      <c r="U237" t="str">
        <v>APERTURADO POR EMPRESA</v>
      </c>
    </row>
    <row r="238" spans="1:21" x14ac:dyDescent="0.25">
      <c r="A238" vm="1">
        <v>46111</v>
      </c>
      <c r="B238" t="str">
        <v>FCA</v>
      </c>
      <c r="C238" t="str">
        <v>FA-C 2-2026-3</v>
      </c>
      <c r="D238">
        <v>0</v>
      </c>
      <c r="E238" t="str">
        <v>FCA</v>
      </c>
      <c r="F238">
        <v>808.04499999999996</v>
      </c>
      <c r="G238">
        <v>0</v>
      </c>
      <c r="H238" t="str">
        <v>TN</v>
      </c>
      <c r="I238" t="str">
        <v>LOGISTICA</v>
      </c>
      <c r="J238" t="str">
        <v>OPEX</v>
      </c>
      <c r="K238" t="str">
        <v>VARIABLE</v>
      </c>
      <c r="L238" t="str">
        <v>DIRECTO</v>
      </c>
      <c r="M238" vm="2">
        <v>0</v>
      </c>
      <c r="N238" t="str">
        <v>CC11</v>
      </c>
      <c r="O238" t="str">
        <v>gastos_produccion</v>
      </c>
      <c r="P238">
        <v>1</v>
      </c>
      <c r="Q238" t="str">
        <v>EXPORTACION</v>
      </c>
      <c r="R238">
        <v>1</v>
      </c>
      <c r="S238" s="4">
        <v>0</v>
      </c>
      <c r="T238">
        <v>808.04499999999996</v>
      </c>
      <c r="U238" t="str">
        <v>APERTURADO POR EMPRESA</v>
      </c>
    </row>
    <row r="239" spans="1:21" x14ac:dyDescent="0.25">
      <c r="A239" vm="11">
        <v>46112</v>
      </c>
      <c r="B239" t="str">
        <v>RRHH WORMS (NUEVO)</v>
      </c>
      <c r="C239" t="str">
        <v>BELTRAMO, ANDRES</v>
      </c>
      <c r="D239">
        <v>0</v>
      </c>
      <c r="E239" t="str">
        <v>DISPOSICIÓN FINAL RESIDUOS SOLIDOS</v>
      </c>
      <c r="F239">
        <v>1</v>
      </c>
      <c r="G239">
        <v>0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DIRECTO</v>
      </c>
      <c r="M239" vm="2">
        <v>0</v>
      </c>
      <c r="N239" t="str">
        <v>CC2</v>
      </c>
      <c r="O239" t="str">
        <v>rrhh_nuevo</v>
      </c>
      <c r="P239">
        <v>1</v>
      </c>
      <c r="Q239" t="str">
        <v>DISPOSICIÓN FINAL RESIDUOS SOLIDOS</v>
      </c>
      <c r="R239">
        <v>1</v>
      </c>
      <c r="S239" s="4">
        <v>0</v>
      </c>
      <c r="T239">
        <v>1</v>
      </c>
      <c r="U239" t="str">
        <v>APERTURADO POR EMPRESA</v>
      </c>
    </row>
    <row r="240" spans="1:21" x14ac:dyDescent="0.25">
      <c r="A240" vm="11">
        <v>46112</v>
      </c>
      <c r="B240" t="str">
        <v>RRHH WORMS (NUEVO)</v>
      </c>
      <c r="C240" t="str">
        <v>CENSABELLA, AMALIA</v>
      </c>
      <c r="D240">
        <v>0</v>
      </c>
      <c r="E240" t="str">
        <v>DISPOSICIÓN FINAL RESIDUOS LIQUIDOS</v>
      </c>
      <c r="F240">
        <v>1</v>
      </c>
      <c r="G240">
        <v>0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DIRECTO</v>
      </c>
      <c r="M240" vm="2">
        <v>0</v>
      </c>
      <c r="N240" t="str">
        <v>CC3</v>
      </c>
      <c r="O240" t="str">
        <v>rrhh_nuevo</v>
      </c>
      <c r="P240">
        <v>1</v>
      </c>
      <c r="Q240" t="str">
        <v>DISPOSICIÓN FINAL RESIDUOS LIQUIDOS</v>
      </c>
      <c r="R240">
        <v>1</v>
      </c>
      <c r="S240" s="4">
        <v>0</v>
      </c>
      <c r="T240">
        <v>1</v>
      </c>
      <c r="U240" t="str">
        <v>APERTURADO POR EMPRESA</v>
      </c>
    </row>
    <row r="241" spans="1:21" x14ac:dyDescent="0.25">
      <c r="A241" vm="11">
        <v>46112</v>
      </c>
      <c r="B241" t="str">
        <v>RRHH WORMS (NUEVO)</v>
      </c>
      <c r="C241" t="str">
        <v>CUETO, DANIELA</v>
      </c>
      <c r="D241">
        <v>0</v>
      </c>
      <c r="E241" t="str">
        <v>ADMINISTRACION</v>
      </c>
      <c r="F241">
        <v>1</v>
      </c>
      <c r="G241">
        <v>0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DIRECTO</v>
      </c>
      <c r="M241" vm="2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 s="4">
        <v>0</v>
      </c>
      <c r="T241">
        <v>1</v>
      </c>
      <c r="U241" t="str">
        <v>APERTURADO POR EMPRESA</v>
      </c>
    </row>
    <row r="242" spans="1:21" x14ac:dyDescent="0.25">
      <c r="S242" s="4"/>
    </row>
    <row r="243" spans="1:21" x14ac:dyDescent="0.25">
      <c r="S243" s="4"/>
    </row>
    <row r="244" spans="1:21" x14ac:dyDescent="0.25">
      <c r="S244" s="4"/>
    </row>
    <row r="245" spans="1:21" x14ac:dyDescent="0.25">
      <c r="S245" s="4"/>
    </row>
    <row r="246" spans="1:21" x14ac:dyDescent="0.25">
      <c r="S246" s="4"/>
    </row>
    <row r="247" spans="1:21" x14ac:dyDescent="0.25">
      <c r="S247" s="4"/>
    </row>
    <row r="248" spans="1:21" x14ac:dyDescent="0.25">
      <c r="S248" s="4"/>
    </row>
    <row r="249" spans="1:21" x14ac:dyDescent="0.25">
      <c r="S249" s="4"/>
    </row>
    <row r="250" spans="1:21" x14ac:dyDescent="0.25">
      <c r="S250" s="4"/>
    </row>
    <row r="251" spans="1:21" x14ac:dyDescent="0.25">
      <c r="S251" s="4"/>
    </row>
    <row r="252" spans="1:21" x14ac:dyDescent="0.25">
      <c r="S252" s="4"/>
    </row>
    <row r="253" spans="1:21" x14ac:dyDescent="0.25">
      <c r="S253" s="4"/>
    </row>
    <row r="254" spans="1:21" x14ac:dyDescent="0.25">
      <c r="S254" s="4"/>
    </row>
    <row r="255" spans="1:21" x14ac:dyDescent="0.25">
      <c r="S255" s="4"/>
    </row>
    <row r="256" spans="1:21" x14ac:dyDescent="0.25">
      <c r="S256" s="4"/>
    </row>
    <row r="257" spans="19:19" x14ac:dyDescent="0.25">
      <c r="S257" s="4"/>
    </row>
    <row r="258" spans="19:19" x14ac:dyDescent="0.25">
      <c r="S258" s="4"/>
    </row>
    <row r="259" spans="19:19" x14ac:dyDescent="0.25">
      <c r="S259" s="4"/>
    </row>
    <row r="260" spans="19:19" x14ac:dyDescent="0.25">
      <c r="S260" s="4"/>
    </row>
    <row r="261" spans="19:19" x14ac:dyDescent="0.25">
      <c r="S261" s="4"/>
    </row>
    <row r="262" spans="19:19" x14ac:dyDescent="0.25">
      <c r="S262" s="4"/>
    </row>
    <row r="263" spans="19:19" x14ac:dyDescent="0.25">
      <c r="S263" s="4"/>
    </row>
    <row r="264" spans="19:19" x14ac:dyDescent="0.25">
      <c r="S264" s="4"/>
    </row>
    <row r="265" spans="19:19" x14ac:dyDescent="0.25">
      <c r="S265" s="4"/>
    </row>
    <row r="266" spans="19:19" x14ac:dyDescent="0.25">
      <c r="S266" s="4"/>
    </row>
    <row r="267" spans="19:19" x14ac:dyDescent="0.25">
      <c r="S267" s="4"/>
    </row>
    <row r="268" spans="19:19" x14ac:dyDescent="0.25">
      <c r="S268" s="4"/>
    </row>
    <row r="269" spans="19:19" x14ac:dyDescent="0.25">
      <c r="S269" s="4"/>
    </row>
    <row r="270" spans="19:19" x14ac:dyDescent="0.25">
      <c r="S270" s="4"/>
    </row>
    <row r="271" spans="19:19" x14ac:dyDescent="0.25">
      <c r="S271" s="4"/>
    </row>
    <row r="272" spans="19:19" x14ac:dyDescent="0.25">
      <c r="S272" s="4"/>
    </row>
    <row r="273" spans="19:19" x14ac:dyDescent="0.25">
      <c r="S273" s="4"/>
    </row>
    <row r="274" spans="19:19" x14ac:dyDescent="0.25">
      <c r="S274" s="4"/>
    </row>
    <row r="275" spans="19:19" x14ac:dyDescent="0.25">
      <c r="S275" s="4"/>
    </row>
    <row r="276" spans="19:19" x14ac:dyDescent="0.25">
      <c r="S276" s="4"/>
    </row>
    <row r="277" spans="19:19" x14ac:dyDescent="0.25">
      <c r="S277" s="4"/>
    </row>
    <row r="278" spans="19:19" x14ac:dyDescent="0.25">
      <c r="S278" s="4"/>
    </row>
    <row r="279" spans="19:19" x14ac:dyDescent="0.25">
      <c r="S27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topLeftCell="A212" workbookViewId="0">
      <selection activeCell="A248" sqref="A248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9.28515625" style="4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72" t="s">
        <v>201</v>
      </c>
      <c r="T1" s="49" t="s">
        <v>202</v>
      </c>
      <c r="U1" s="49" t="s">
        <v>203</v>
      </c>
    </row>
    <row r="2" spans="1:21" x14ac:dyDescent="0.25">
      <c r="A2" vm="1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-2081068633.3499999</v>
      </c>
      <c r="T2">
        <v>1541.07</v>
      </c>
      <c r="U2" t="s">
        <v>199</v>
      </c>
    </row>
    <row r="3" spans="1:21" x14ac:dyDescent="0.25">
      <c r="A3" vm="1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4">
        <v>-128496823.2</v>
      </c>
      <c r="T3">
        <v>97.74</v>
      </c>
      <c r="U3" t="s">
        <v>199</v>
      </c>
    </row>
    <row r="4" spans="1:21" x14ac:dyDescent="0.25">
      <c r="A4" vm="1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-89426820</v>
      </c>
      <c r="T4">
        <v>83.44</v>
      </c>
      <c r="U4" t="s">
        <v>199</v>
      </c>
    </row>
    <row r="5" spans="1:21" x14ac:dyDescent="0.25">
      <c r="A5" vm="1">
        <v>46111</v>
      </c>
      <c r="B5" t="s">
        <v>869</v>
      </c>
      <c r="C5" t="s">
        <v>770</v>
      </c>
      <c r="D5" s="50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 vm="2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4">
        <v>-87306126.840000004</v>
      </c>
      <c r="T5">
        <v>169.71100000000001</v>
      </c>
      <c r="U5" t="s">
        <v>199</v>
      </c>
    </row>
    <row r="6" spans="1:21" x14ac:dyDescent="0.25">
      <c r="A6" vm="1">
        <v>46111</v>
      </c>
      <c r="B6" t="s">
        <v>530</v>
      </c>
      <c r="C6" t="s">
        <v>786</v>
      </c>
      <c r="D6" s="50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-80532152.400000006</v>
      </c>
      <c r="T6">
        <v>67.09</v>
      </c>
      <c r="U6" t="s">
        <v>199</v>
      </c>
    </row>
    <row r="7" spans="1:21" x14ac:dyDescent="0.25">
      <c r="A7" vm="1">
        <v>46111</v>
      </c>
      <c r="B7" t="s">
        <v>535</v>
      </c>
      <c r="C7" t="s">
        <v>783</v>
      </c>
      <c r="D7" s="50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4">
        <v>-79981130</v>
      </c>
      <c r="T7">
        <v>111.94</v>
      </c>
      <c r="U7" t="s">
        <v>199</v>
      </c>
    </row>
    <row r="8" spans="1:21" x14ac:dyDescent="0.25">
      <c r="A8" vm="3">
        <v>46100</v>
      </c>
      <c r="B8" t="s">
        <v>821</v>
      </c>
      <c r="C8" t="s">
        <v>921</v>
      </c>
      <c r="D8" s="50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 vm="2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4">
        <v>-54208000</v>
      </c>
      <c r="T8">
        <v>1</v>
      </c>
      <c r="U8" t="s">
        <v>199</v>
      </c>
    </row>
    <row r="9" spans="1:21" x14ac:dyDescent="0.25">
      <c r="A9" vm="4">
        <v>46093</v>
      </c>
      <c r="B9" t="s">
        <v>821</v>
      </c>
      <c r="C9" t="s">
        <v>922</v>
      </c>
      <c r="D9" s="50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 vm="2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4">
        <v>-50700270.310000002</v>
      </c>
      <c r="T9">
        <v>1</v>
      </c>
      <c r="U9" t="s">
        <v>199</v>
      </c>
    </row>
    <row r="10" spans="1:21" x14ac:dyDescent="0.25">
      <c r="A10" vm="1">
        <v>46111</v>
      </c>
      <c r="B10" t="s">
        <v>530</v>
      </c>
      <c r="C10" t="s">
        <v>776</v>
      </c>
      <c r="D10" s="5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4">
        <v>-47687159</v>
      </c>
      <c r="T10">
        <v>39.26</v>
      </c>
      <c r="U10" t="s">
        <v>199</v>
      </c>
    </row>
    <row r="11" spans="1:21" x14ac:dyDescent="0.25">
      <c r="A11" vm="1">
        <v>46111</v>
      </c>
      <c r="B11" t="s">
        <v>535</v>
      </c>
      <c r="C11" t="s">
        <v>782</v>
      </c>
      <c r="D11" s="50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 vm="2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4">
        <v>-45305016</v>
      </c>
      <c r="T11">
        <v>42.271999999999998</v>
      </c>
      <c r="U11" t="s">
        <v>199</v>
      </c>
    </row>
    <row r="12" spans="1:21" x14ac:dyDescent="0.25">
      <c r="A12" vm="1">
        <v>46111</v>
      </c>
      <c r="B12" t="s">
        <v>676</v>
      </c>
      <c r="C12" t="s">
        <v>862</v>
      </c>
      <c r="D12" s="50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4">
        <v>-41270898.375</v>
      </c>
      <c r="T12">
        <v>1038.915</v>
      </c>
      <c r="U12" t="s">
        <v>199</v>
      </c>
    </row>
    <row r="13" spans="1:21" x14ac:dyDescent="0.25">
      <c r="A13" vm="5">
        <v>46085</v>
      </c>
      <c r="B13" t="s">
        <v>1014</v>
      </c>
      <c r="C13" t="s">
        <v>1015</v>
      </c>
      <c r="D13" s="50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 vm="2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4">
        <v>-38586537</v>
      </c>
      <c r="T13">
        <v>1</v>
      </c>
      <c r="U13" t="s">
        <v>199</v>
      </c>
    </row>
    <row r="14" spans="1:21" x14ac:dyDescent="0.25">
      <c r="A14" vm="5">
        <v>46085</v>
      </c>
      <c r="B14" t="s">
        <v>1014</v>
      </c>
      <c r="C14" t="s">
        <v>1017</v>
      </c>
      <c r="D14" s="50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 vm="2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4">
        <v>-38586537</v>
      </c>
      <c r="T14">
        <v>1</v>
      </c>
      <c r="U14" t="s">
        <v>199</v>
      </c>
    </row>
    <row r="15" spans="1:21" x14ac:dyDescent="0.25">
      <c r="A15" vm="6">
        <v>46083</v>
      </c>
      <c r="B15" t="s">
        <v>831</v>
      </c>
      <c r="C15" t="s">
        <v>965</v>
      </c>
      <c r="D15" s="50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 vm="2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4">
        <v>-31500000</v>
      </c>
      <c r="T15">
        <v>1</v>
      </c>
      <c r="U15" t="s">
        <v>199</v>
      </c>
    </row>
    <row r="16" spans="1:21" x14ac:dyDescent="0.25">
      <c r="A16" vm="1">
        <v>46111</v>
      </c>
      <c r="B16" t="s">
        <v>667</v>
      </c>
      <c r="C16" t="s">
        <v>761</v>
      </c>
      <c r="D16" s="50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4">
        <v>-29192968.809</v>
      </c>
      <c r="T16">
        <v>46167.3</v>
      </c>
      <c r="U16" t="s">
        <v>199</v>
      </c>
    </row>
    <row r="17" spans="1:21" x14ac:dyDescent="0.25">
      <c r="A17" vm="7">
        <v>46090</v>
      </c>
      <c r="B17" t="s">
        <v>825</v>
      </c>
      <c r="C17" t="s">
        <v>933</v>
      </c>
      <c r="D17" s="50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 vm="2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4">
        <v>-27731945.809999999</v>
      </c>
      <c r="T17">
        <v>1</v>
      </c>
      <c r="U17" t="s">
        <v>199</v>
      </c>
    </row>
    <row r="18" spans="1:21" x14ac:dyDescent="0.25">
      <c r="A18" vm="8">
        <v>46106</v>
      </c>
      <c r="B18" t="s">
        <v>929</v>
      </c>
      <c r="C18" t="s">
        <v>930</v>
      </c>
      <c r="D18" s="50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 vm="2">
        <v>0</v>
      </c>
      <c r="N18" t="s">
        <v>34</v>
      </c>
      <c r="O18" t="s">
        <v>492</v>
      </c>
      <c r="P18">
        <v>1</v>
      </c>
      <c r="Q18" t="s">
        <v>80</v>
      </c>
      <c r="R18">
        <v>1</v>
      </c>
      <c r="S18" s="4">
        <v>-23215002.949999999</v>
      </c>
      <c r="T18">
        <v>1</v>
      </c>
      <c r="U18" t="s">
        <v>199</v>
      </c>
    </row>
    <row r="19" spans="1:21" x14ac:dyDescent="0.25">
      <c r="A19" vm="1">
        <v>46111</v>
      </c>
      <c r="B19" t="s">
        <v>677</v>
      </c>
      <c r="C19" t="s">
        <v>862</v>
      </c>
      <c r="D19" s="50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 vm="2">
        <v>0</v>
      </c>
      <c r="N19" t="s">
        <v>34</v>
      </c>
      <c r="O19" t="s">
        <v>492</v>
      </c>
      <c r="P19">
        <v>1</v>
      </c>
      <c r="Q19" t="s">
        <v>80</v>
      </c>
      <c r="R19">
        <v>1</v>
      </c>
      <c r="S19" s="4">
        <v>-22211089.899999999</v>
      </c>
      <c r="T19">
        <v>1828.6</v>
      </c>
      <c r="U19" t="s">
        <v>199</v>
      </c>
    </row>
    <row r="20" spans="1:21" x14ac:dyDescent="0.25">
      <c r="A20" vm="9">
        <v>46086</v>
      </c>
      <c r="B20" t="s">
        <v>980</v>
      </c>
      <c r="C20" t="s">
        <v>981</v>
      </c>
      <c r="D20" s="50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 vm="2">
        <v>0</v>
      </c>
      <c r="N20" t="s">
        <v>83</v>
      </c>
      <c r="O20" t="s">
        <v>492</v>
      </c>
      <c r="P20">
        <v>1</v>
      </c>
      <c r="Q20" t="s">
        <v>66</v>
      </c>
      <c r="R20">
        <v>1</v>
      </c>
      <c r="S20" s="4">
        <v>-14157000</v>
      </c>
      <c r="T20">
        <v>60</v>
      </c>
      <c r="U20" t="s">
        <v>199</v>
      </c>
    </row>
    <row r="21" spans="1:21" x14ac:dyDescent="0.25">
      <c r="A21" vm="10">
        <v>46087</v>
      </c>
      <c r="B21" t="s">
        <v>1041</v>
      </c>
      <c r="C21" t="s">
        <v>1042</v>
      </c>
      <c r="D21" s="50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45</v>
      </c>
      <c r="O21" t="s">
        <v>492</v>
      </c>
      <c r="P21">
        <v>1</v>
      </c>
      <c r="Q21" t="s">
        <v>70</v>
      </c>
      <c r="R21">
        <v>1</v>
      </c>
      <c r="S21" s="4">
        <v>-13172300</v>
      </c>
      <c r="T21">
        <v>1</v>
      </c>
      <c r="U21" t="s">
        <v>199</v>
      </c>
    </row>
    <row r="22" spans="1:21" x14ac:dyDescent="0.25">
      <c r="A22" vm="1">
        <v>46111</v>
      </c>
      <c r="B22" t="s">
        <v>663</v>
      </c>
      <c r="C22" t="s">
        <v>765</v>
      </c>
      <c r="D22" s="50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4">
        <v>-11011000</v>
      </c>
      <c r="T22">
        <v>4550</v>
      </c>
      <c r="U22" t="s">
        <v>199</v>
      </c>
    </row>
    <row r="23" spans="1:21" x14ac:dyDescent="0.25">
      <c r="A23" vm="1">
        <v>46111</v>
      </c>
      <c r="B23" t="s">
        <v>535</v>
      </c>
      <c r="C23" t="s">
        <v>790</v>
      </c>
      <c r="D23" s="50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 vm="2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4">
        <v>-7557266.5</v>
      </c>
      <c r="T23">
        <v>10.577</v>
      </c>
      <c r="U23" t="s">
        <v>199</v>
      </c>
    </row>
    <row r="24" spans="1:21" x14ac:dyDescent="0.25">
      <c r="A24" vm="11">
        <v>46112</v>
      </c>
      <c r="B24" t="s">
        <v>1191</v>
      </c>
      <c r="C24" t="s">
        <v>1112</v>
      </c>
      <c r="D24" s="50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 vm="2">
        <v>0</v>
      </c>
      <c r="N24" t="s">
        <v>321</v>
      </c>
      <c r="O24" t="s">
        <v>1193</v>
      </c>
      <c r="P24">
        <v>10</v>
      </c>
      <c r="Q24" t="s">
        <v>467</v>
      </c>
      <c r="R24">
        <v>1</v>
      </c>
      <c r="S24" s="4">
        <v>-6866469.6836000001</v>
      </c>
      <c r="T24">
        <v>1</v>
      </c>
      <c r="U24" t="s">
        <v>199</v>
      </c>
    </row>
    <row r="25" spans="1:21" x14ac:dyDescent="0.25">
      <c r="A25" vm="9">
        <v>46086</v>
      </c>
      <c r="B25" t="s">
        <v>980</v>
      </c>
      <c r="C25" t="s">
        <v>983</v>
      </c>
      <c r="D25" s="50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 vm="2">
        <v>0</v>
      </c>
      <c r="N25" t="s">
        <v>83</v>
      </c>
      <c r="O25" t="s">
        <v>492</v>
      </c>
      <c r="P25">
        <v>1</v>
      </c>
      <c r="Q25" t="s">
        <v>66</v>
      </c>
      <c r="R25">
        <v>1</v>
      </c>
      <c r="S25" s="4">
        <v>-6388800</v>
      </c>
      <c r="T25">
        <v>1</v>
      </c>
      <c r="U25" t="s">
        <v>199</v>
      </c>
    </row>
    <row r="26" spans="1:21" x14ac:dyDescent="0.25">
      <c r="A26" vm="1">
        <v>46111</v>
      </c>
      <c r="B26" t="s">
        <v>669</v>
      </c>
      <c r="C26" t="s">
        <v>769</v>
      </c>
      <c r="D26" s="50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 vm="2">
        <v>0</v>
      </c>
      <c r="N26" t="s">
        <v>45</v>
      </c>
      <c r="O26" t="s">
        <v>492</v>
      </c>
      <c r="P26">
        <v>1</v>
      </c>
      <c r="Q26" t="s">
        <v>70</v>
      </c>
      <c r="R26">
        <v>1</v>
      </c>
      <c r="S26" s="4">
        <v>-5645419.8399999999</v>
      </c>
      <c r="T26">
        <v>5867.2</v>
      </c>
      <c r="U26" t="s">
        <v>199</v>
      </c>
    </row>
    <row r="27" spans="1:21" x14ac:dyDescent="0.25">
      <c r="A27" vm="11">
        <v>46112</v>
      </c>
      <c r="B27" t="s">
        <v>1191</v>
      </c>
      <c r="C27" t="s">
        <v>1094</v>
      </c>
      <c r="D27" s="50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M27" vm="2">
        <v>0</v>
      </c>
      <c r="N27" t="s">
        <v>389</v>
      </c>
      <c r="O27" t="s">
        <v>1193</v>
      </c>
      <c r="P27">
        <v>10</v>
      </c>
      <c r="Q27" t="s">
        <v>465</v>
      </c>
      <c r="R27">
        <v>1</v>
      </c>
      <c r="S27" s="4">
        <v>-5428026.1179999998</v>
      </c>
      <c r="T27">
        <v>1</v>
      </c>
      <c r="U27" t="s">
        <v>199</v>
      </c>
    </row>
    <row r="28" spans="1:21" x14ac:dyDescent="0.25">
      <c r="A28" vm="1">
        <v>46111</v>
      </c>
      <c r="B28" t="s">
        <v>20</v>
      </c>
      <c r="C28" t="s">
        <v>793</v>
      </c>
      <c r="D28" s="50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 vm="2">
        <v>0</v>
      </c>
      <c r="N28" t="s">
        <v>35</v>
      </c>
      <c r="O28" t="s">
        <v>493</v>
      </c>
      <c r="P28">
        <v>10</v>
      </c>
      <c r="Q28" t="s">
        <v>465</v>
      </c>
      <c r="R28">
        <v>1</v>
      </c>
      <c r="S28" s="4">
        <v>-5039229.71</v>
      </c>
      <c r="T28">
        <v>1</v>
      </c>
      <c r="U28" t="s">
        <v>199</v>
      </c>
    </row>
    <row r="29" spans="1:21" x14ac:dyDescent="0.25">
      <c r="A29" vm="11">
        <v>46112</v>
      </c>
      <c r="B29" t="s">
        <v>1191</v>
      </c>
      <c r="C29" t="s">
        <v>1102</v>
      </c>
      <c r="D29" s="50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32</v>
      </c>
      <c r="O29" t="s">
        <v>1193</v>
      </c>
      <c r="P29">
        <v>10</v>
      </c>
      <c r="Q29" t="s">
        <v>467</v>
      </c>
      <c r="R29">
        <v>1</v>
      </c>
      <c r="S29" s="4">
        <v>-4823227.7193</v>
      </c>
      <c r="T29">
        <v>1</v>
      </c>
      <c r="U29" t="s">
        <v>199</v>
      </c>
    </row>
    <row r="30" spans="1:21" x14ac:dyDescent="0.25">
      <c r="A30" vm="1">
        <v>46111</v>
      </c>
      <c r="B30" t="s">
        <v>669</v>
      </c>
      <c r="C30" t="s">
        <v>759</v>
      </c>
      <c r="D30" s="50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 vm="2">
        <v>0</v>
      </c>
      <c r="N30" t="s">
        <v>43</v>
      </c>
      <c r="O30" t="s">
        <v>492</v>
      </c>
      <c r="P30">
        <v>1</v>
      </c>
      <c r="Q30" t="s">
        <v>72</v>
      </c>
      <c r="R30">
        <v>1</v>
      </c>
      <c r="S30" s="4">
        <v>-4738755.84</v>
      </c>
      <c r="T30">
        <v>12224</v>
      </c>
      <c r="U30" t="s">
        <v>199</v>
      </c>
    </row>
    <row r="31" spans="1:21" x14ac:dyDescent="0.25">
      <c r="A31" vm="11">
        <v>46112</v>
      </c>
      <c r="B31" t="s">
        <v>1191</v>
      </c>
      <c r="C31" t="s">
        <v>1114</v>
      </c>
      <c r="D31" s="50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M31" vm="2">
        <v>0</v>
      </c>
      <c r="N31" t="s">
        <v>321</v>
      </c>
      <c r="O31" t="s">
        <v>1193</v>
      </c>
      <c r="P31">
        <v>10</v>
      </c>
      <c r="Q31" t="s">
        <v>467</v>
      </c>
      <c r="R31">
        <v>1</v>
      </c>
      <c r="S31" s="4">
        <v>-4693346.0138999997</v>
      </c>
      <c r="T31">
        <v>1</v>
      </c>
      <c r="U31" t="s">
        <v>199</v>
      </c>
    </row>
    <row r="32" spans="1:21" x14ac:dyDescent="0.25">
      <c r="A32" vm="1">
        <v>46111</v>
      </c>
      <c r="B32" t="s">
        <v>667</v>
      </c>
      <c r="C32" t="s">
        <v>762</v>
      </c>
      <c r="D32" s="50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 vm="2">
        <v>0</v>
      </c>
      <c r="N32" t="s">
        <v>43</v>
      </c>
      <c r="O32" t="s">
        <v>492</v>
      </c>
      <c r="P32">
        <v>1</v>
      </c>
      <c r="Q32" t="s">
        <v>72</v>
      </c>
      <c r="R32">
        <v>1</v>
      </c>
      <c r="S32" s="4">
        <v>-4074324.7702000001</v>
      </c>
      <c r="T32">
        <v>6443.3519999999999</v>
      </c>
      <c r="U32" t="s">
        <v>199</v>
      </c>
    </row>
    <row r="33" spans="1:21" x14ac:dyDescent="0.25">
      <c r="A33" vm="1">
        <v>46111</v>
      </c>
      <c r="B33" t="s">
        <v>663</v>
      </c>
      <c r="C33" t="s">
        <v>767</v>
      </c>
      <c r="D33" s="50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 vm="2">
        <v>0</v>
      </c>
      <c r="N33" t="s">
        <v>40</v>
      </c>
      <c r="O33" t="s">
        <v>492</v>
      </c>
      <c r="P33">
        <v>1</v>
      </c>
      <c r="Q33" t="s">
        <v>68</v>
      </c>
      <c r="R33">
        <v>1</v>
      </c>
      <c r="S33" s="4">
        <v>-3444000</v>
      </c>
      <c r="T33">
        <v>1680</v>
      </c>
      <c r="U33" t="s">
        <v>199</v>
      </c>
    </row>
    <row r="34" spans="1:21" x14ac:dyDescent="0.25">
      <c r="A34" vm="11">
        <v>46112</v>
      </c>
      <c r="B34" t="s">
        <v>1191</v>
      </c>
      <c r="C34" t="s">
        <v>1104</v>
      </c>
      <c r="D34" s="50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M34" vm="2">
        <v>0</v>
      </c>
      <c r="N34" t="s">
        <v>32</v>
      </c>
      <c r="O34" t="s">
        <v>1193</v>
      </c>
      <c r="P34">
        <v>10</v>
      </c>
      <c r="Q34" t="s">
        <v>467</v>
      </c>
      <c r="R34">
        <v>1</v>
      </c>
      <c r="S34" s="4">
        <v>-3357574.6752999998</v>
      </c>
      <c r="T34">
        <v>1</v>
      </c>
      <c r="U34" t="s">
        <v>199</v>
      </c>
    </row>
    <row r="35" spans="1:21" x14ac:dyDescent="0.25">
      <c r="A35" vm="9">
        <v>46086</v>
      </c>
      <c r="B35" t="s">
        <v>828</v>
      </c>
      <c r="C35" t="s">
        <v>947</v>
      </c>
      <c r="D35" s="50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 vm="2">
        <v>0</v>
      </c>
      <c r="N35" t="s">
        <v>39</v>
      </c>
      <c r="O35" t="s">
        <v>492</v>
      </c>
      <c r="P35">
        <v>1</v>
      </c>
      <c r="Q35" t="s">
        <v>50</v>
      </c>
      <c r="R35">
        <v>1</v>
      </c>
      <c r="S35" s="4">
        <v>-3012576.34</v>
      </c>
      <c r="T35">
        <v>3585.12</v>
      </c>
      <c r="U35" t="s">
        <v>199</v>
      </c>
    </row>
    <row r="36" spans="1:21" x14ac:dyDescent="0.25">
      <c r="A36" vm="12">
        <v>46084</v>
      </c>
      <c r="B36" t="s">
        <v>807</v>
      </c>
      <c r="C36" t="s">
        <v>879</v>
      </c>
      <c r="D36" s="50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 vm="2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4">
        <v>-2950000</v>
      </c>
      <c r="T36">
        <v>1</v>
      </c>
      <c r="U36" t="s">
        <v>199</v>
      </c>
    </row>
    <row r="37" spans="1:21" x14ac:dyDescent="0.25">
      <c r="A37" vm="12">
        <v>46084</v>
      </c>
      <c r="B37" t="s">
        <v>834</v>
      </c>
      <c r="C37" t="s">
        <v>974</v>
      </c>
      <c r="D37" s="50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 vm="2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4">
        <v>-2950000</v>
      </c>
      <c r="T37">
        <v>1</v>
      </c>
      <c r="U37" t="s">
        <v>199</v>
      </c>
    </row>
    <row r="38" spans="1:21" x14ac:dyDescent="0.25">
      <c r="A38" vm="13">
        <v>46091</v>
      </c>
      <c r="B38" t="s">
        <v>852</v>
      </c>
      <c r="C38" t="s">
        <v>1086</v>
      </c>
      <c r="D38" s="50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 vm="2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4">
        <v>-2850000</v>
      </c>
      <c r="T38">
        <v>1</v>
      </c>
      <c r="U38" t="s">
        <v>199</v>
      </c>
    </row>
    <row r="39" spans="1:21" x14ac:dyDescent="0.25">
      <c r="A39" vm="11">
        <v>46112</v>
      </c>
      <c r="B39" t="s">
        <v>1191</v>
      </c>
      <c r="C39" t="s">
        <v>1175</v>
      </c>
      <c r="D39" s="50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M39" vm="2">
        <v>0</v>
      </c>
      <c r="N39" t="s">
        <v>389</v>
      </c>
      <c r="O39" t="s">
        <v>1193</v>
      </c>
      <c r="P39">
        <v>10</v>
      </c>
      <c r="Q39" t="s">
        <v>465</v>
      </c>
      <c r="R39">
        <v>1</v>
      </c>
      <c r="S39" s="4">
        <v>-2640353.7094999999</v>
      </c>
      <c r="T39">
        <v>1</v>
      </c>
      <c r="U39" t="s">
        <v>199</v>
      </c>
    </row>
    <row r="40" spans="1:21" x14ac:dyDescent="0.25">
      <c r="A40" vm="13">
        <v>46091</v>
      </c>
      <c r="B40" t="s">
        <v>837</v>
      </c>
      <c r="C40" t="s">
        <v>1007</v>
      </c>
      <c r="D40" s="50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 vm="2">
        <v>0</v>
      </c>
      <c r="N40" t="s">
        <v>39</v>
      </c>
      <c r="O40" t="s">
        <v>492</v>
      </c>
      <c r="P40">
        <v>1</v>
      </c>
      <c r="Q40" t="s">
        <v>50</v>
      </c>
      <c r="R40">
        <v>1</v>
      </c>
      <c r="S40" s="4">
        <v>-2541000</v>
      </c>
      <c r="T40">
        <v>4</v>
      </c>
      <c r="U40" t="s">
        <v>199</v>
      </c>
    </row>
    <row r="41" spans="1:21" x14ac:dyDescent="0.25">
      <c r="A41" vm="11">
        <v>46112</v>
      </c>
      <c r="B41" t="s">
        <v>1191</v>
      </c>
      <c r="C41" t="s">
        <v>1155</v>
      </c>
      <c r="D41" s="50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M41" vm="2">
        <v>0</v>
      </c>
      <c r="N41" t="s">
        <v>347</v>
      </c>
      <c r="O41" t="s">
        <v>1193</v>
      </c>
      <c r="P41">
        <v>2</v>
      </c>
      <c r="Q41" t="s">
        <v>470</v>
      </c>
      <c r="R41">
        <v>1</v>
      </c>
      <c r="S41" s="4">
        <v>-2499379.2574</v>
      </c>
      <c r="T41">
        <v>1</v>
      </c>
      <c r="U41" t="s">
        <v>199</v>
      </c>
    </row>
    <row r="42" spans="1:21" x14ac:dyDescent="0.25">
      <c r="A42" vm="11">
        <v>46112</v>
      </c>
      <c r="B42" t="s">
        <v>1191</v>
      </c>
      <c r="C42" t="s">
        <v>1113</v>
      </c>
      <c r="D42" s="50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 vm="2">
        <v>0</v>
      </c>
      <c r="N42" t="s">
        <v>321</v>
      </c>
      <c r="O42" t="s">
        <v>1193</v>
      </c>
      <c r="P42">
        <v>10</v>
      </c>
      <c r="Q42" t="s">
        <v>467</v>
      </c>
      <c r="R42">
        <v>1</v>
      </c>
      <c r="S42" s="4">
        <v>-2485063.7573000002</v>
      </c>
      <c r="T42">
        <v>1</v>
      </c>
      <c r="U42" t="s">
        <v>199</v>
      </c>
    </row>
    <row r="43" spans="1:21" x14ac:dyDescent="0.25">
      <c r="A43" vm="14">
        <v>46082</v>
      </c>
      <c r="B43" t="s">
        <v>808</v>
      </c>
      <c r="C43" t="s">
        <v>881</v>
      </c>
      <c r="D43" s="50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 vm="2">
        <v>0</v>
      </c>
      <c r="N43" t="s">
        <v>35</v>
      </c>
      <c r="O43" t="s">
        <v>492</v>
      </c>
      <c r="P43">
        <v>10</v>
      </c>
      <c r="Q43" t="s">
        <v>465</v>
      </c>
      <c r="R43">
        <v>1</v>
      </c>
      <c r="S43" s="4">
        <v>-2281258.98</v>
      </c>
      <c r="T43">
        <v>1</v>
      </c>
      <c r="U43" t="s">
        <v>199</v>
      </c>
    </row>
    <row r="44" spans="1:21" x14ac:dyDescent="0.25">
      <c r="A44" vm="15">
        <v>46094</v>
      </c>
      <c r="B44" t="s">
        <v>976</v>
      </c>
      <c r="C44" t="s">
        <v>977</v>
      </c>
      <c r="D44" s="50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 vm="2">
        <v>0</v>
      </c>
      <c r="N44" t="s">
        <v>35</v>
      </c>
      <c r="O44" t="s">
        <v>492</v>
      </c>
      <c r="P44">
        <v>10</v>
      </c>
      <c r="Q44" t="s">
        <v>465</v>
      </c>
      <c r="R44">
        <v>1</v>
      </c>
      <c r="S44" s="4">
        <v>-2153800</v>
      </c>
      <c r="T44">
        <v>1</v>
      </c>
      <c r="U44" t="s">
        <v>199</v>
      </c>
    </row>
    <row r="45" spans="1:21" x14ac:dyDescent="0.25">
      <c r="A45" vm="11">
        <v>46112</v>
      </c>
      <c r="B45" t="s">
        <v>1191</v>
      </c>
      <c r="C45" t="s">
        <v>1171</v>
      </c>
      <c r="D45" s="50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M45" vm="2">
        <v>0</v>
      </c>
      <c r="N45" t="s">
        <v>353</v>
      </c>
      <c r="O45" t="s">
        <v>1193</v>
      </c>
      <c r="P45">
        <v>7</v>
      </c>
      <c r="Q45" t="s">
        <v>471</v>
      </c>
      <c r="R45">
        <v>1</v>
      </c>
      <c r="S45" s="4">
        <v>-2064817.7889</v>
      </c>
      <c r="T45">
        <v>1</v>
      </c>
      <c r="U45" t="s">
        <v>199</v>
      </c>
    </row>
    <row r="46" spans="1:21" x14ac:dyDescent="0.25">
      <c r="A46" vm="11">
        <v>46112</v>
      </c>
      <c r="B46" t="s">
        <v>1191</v>
      </c>
      <c r="C46" t="s">
        <v>436</v>
      </c>
      <c r="D46" s="50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 vm="2">
        <v>0</v>
      </c>
      <c r="N46" t="s">
        <v>373</v>
      </c>
      <c r="O46" t="s">
        <v>1193</v>
      </c>
      <c r="P46">
        <v>2</v>
      </c>
      <c r="Q46" t="s">
        <v>468</v>
      </c>
      <c r="R46">
        <v>1</v>
      </c>
      <c r="S46" s="4">
        <v>-1768620.1683</v>
      </c>
      <c r="T46">
        <v>1</v>
      </c>
      <c r="U46" t="s">
        <v>199</v>
      </c>
    </row>
    <row r="47" spans="1:21" x14ac:dyDescent="0.25">
      <c r="A47" vm="11">
        <v>46112</v>
      </c>
      <c r="B47" t="s">
        <v>1191</v>
      </c>
      <c r="C47" t="s">
        <v>1177</v>
      </c>
      <c r="D47" s="50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45</v>
      </c>
      <c r="O47" t="s">
        <v>1193</v>
      </c>
      <c r="P47">
        <v>1</v>
      </c>
      <c r="Q47" t="s">
        <v>70</v>
      </c>
      <c r="R47">
        <v>1</v>
      </c>
      <c r="S47" s="4">
        <v>-1570631.831</v>
      </c>
      <c r="T47">
        <v>1</v>
      </c>
      <c r="U47" t="s">
        <v>199</v>
      </c>
    </row>
    <row r="48" spans="1:21" x14ac:dyDescent="0.25">
      <c r="A48" vm="1">
        <v>46111</v>
      </c>
      <c r="B48" t="s">
        <v>663</v>
      </c>
      <c r="C48" t="s">
        <v>764</v>
      </c>
      <c r="D48" s="50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 vm="2">
        <v>0</v>
      </c>
      <c r="N48" t="s">
        <v>45</v>
      </c>
      <c r="O48" t="s">
        <v>492</v>
      </c>
      <c r="P48">
        <v>1</v>
      </c>
      <c r="Q48" t="s">
        <v>70</v>
      </c>
      <c r="R48">
        <v>1</v>
      </c>
      <c r="S48" s="4">
        <v>-1472000</v>
      </c>
      <c r="T48">
        <v>1000</v>
      </c>
      <c r="U48" t="s">
        <v>199</v>
      </c>
    </row>
    <row r="49" spans="1:21" x14ac:dyDescent="0.25">
      <c r="A49" vm="10">
        <v>46087</v>
      </c>
      <c r="B49" t="s">
        <v>962</v>
      </c>
      <c r="C49" t="s">
        <v>963</v>
      </c>
      <c r="D49" s="50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 vm="2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4">
        <v>-1445000</v>
      </c>
      <c r="T49">
        <v>1</v>
      </c>
      <c r="U49" t="s">
        <v>199</v>
      </c>
    </row>
    <row r="50" spans="1:21" x14ac:dyDescent="0.25">
      <c r="A50" vm="13">
        <v>46091</v>
      </c>
      <c r="B50" t="s">
        <v>824</v>
      </c>
      <c r="C50" t="s">
        <v>927</v>
      </c>
      <c r="D50" s="50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 vm="2">
        <v>0</v>
      </c>
      <c r="N50" t="s">
        <v>34</v>
      </c>
      <c r="O50" t="s">
        <v>492</v>
      </c>
      <c r="P50">
        <v>1</v>
      </c>
      <c r="Q50" t="s">
        <v>80</v>
      </c>
      <c r="R50">
        <v>1</v>
      </c>
      <c r="S50" s="4">
        <v>-1435000</v>
      </c>
      <c r="T50">
        <v>1</v>
      </c>
      <c r="U50" t="s">
        <v>199</v>
      </c>
    </row>
    <row r="51" spans="1:21" x14ac:dyDescent="0.25">
      <c r="A51" vm="16">
        <v>46108</v>
      </c>
      <c r="B51" t="s">
        <v>1038</v>
      </c>
      <c r="C51" t="s">
        <v>1039</v>
      </c>
      <c r="D51" s="50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 vm="2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 s="4">
        <v>-1417000.01</v>
      </c>
      <c r="T51">
        <v>1</v>
      </c>
      <c r="U51" t="s">
        <v>199</v>
      </c>
    </row>
    <row r="52" spans="1:21" x14ac:dyDescent="0.25">
      <c r="A52" vm="11">
        <v>46112</v>
      </c>
      <c r="B52" t="s">
        <v>1191</v>
      </c>
      <c r="C52" t="s">
        <v>1176</v>
      </c>
      <c r="D52" s="50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M52" vm="2">
        <v>0</v>
      </c>
      <c r="N52" t="s">
        <v>45</v>
      </c>
      <c r="O52" t="s">
        <v>1193</v>
      </c>
      <c r="P52">
        <v>1</v>
      </c>
      <c r="Q52" t="s">
        <v>70</v>
      </c>
      <c r="R52">
        <v>1</v>
      </c>
      <c r="S52" s="4">
        <v>-1404307.017</v>
      </c>
      <c r="T52">
        <v>1</v>
      </c>
      <c r="U52" t="s">
        <v>199</v>
      </c>
    </row>
    <row r="53" spans="1:21" x14ac:dyDescent="0.25">
      <c r="A53" vm="17">
        <v>46092</v>
      </c>
      <c r="B53" t="s">
        <v>1061</v>
      </c>
      <c r="C53" t="s">
        <v>1064</v>
      </c>
      <c r="D53" s="50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 vm="2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 s="4">
        <v>-1401180</v>
      </c>
      <c r="T53">
        <v>1</v>
      </c>
      <c r="U53" t="s">
        <v>199</v>
      </c>
    </row>
    <row r="54" spans="1:21" x14ac:dyDescent="0.25">
      <c r="A54" vm="17">
        <v>46092</v>
      </c>
      <c r="B54" t="s">
        <v>841</v>
      </c>
      <c r="C54" t="s">
        <v>1037</v>
      </c>
      <c r="D54" s="50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4">
        <v>-1366791.18</v>
      </c>
      <c r="T54">
        <v>1</v>
      </c>
      <c r="U54" t="s">
        <v>199</v>
      </c>
    </row>
    <row r="55" spans="1:21" x14ac:dyDescent="0.25">
      <c r="A55" vm="1">
        <v>46111</v>
      </c>
      <c r="B55" t="s">
        <v>20</v>
      </c>
      <c r="C55" t="s">
        <v>792</v>
      </c>
      <c r="D55" s="50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 vm="2">
        <v>0</v>
      </c>
      <c r="N55" t="s">
        <v>34</v>
      </c>
      <c r="O55" t="s">
        <v>493</v>
      </c>
      <c r="P55">
        <v>1</v>
      </c>
      <c r="Q55" t="s">
        <v>80</v>
      </c>
      <c r="R55">
        <v>1</v>
      </c>
      <c r="S55" s="4">
        <v>-1338535.2</v>
      </c>
      <c r="T55">
        <v>1828.6</v>
      </c>
      <c r="U55" t="s">
        <v>199</v>
      </c>
    </row>
    <row r="56" spans="1:21" x14ac:dyDescent="0.25">
      <c r="A56" vm="11">
        <v>46112</v>
      </c>
      <c r="B56" t="s">
        <v>1191</v>
      </c>
      <c r="C56" t="s">
        <v>1097</v>
      </c>
      <c r="D56" s="50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M56" vm="2">
        <v>0</v>
      </c>
      <c r="N56" t="s">
        <v>32</v>
      </c>
      <c r="O56" t="s">
        <v>1193</v>
      </c>
      <c r="P56">
        <v>10</v>
      </c>
      <c r="Q56" t="s">
        <v>467</v>
      </c>
      <c r="R56">
        <v>1</v>
      </c>
      <c r="S56" s="4">
        <v>-1324135.6494</v>
      </c>
      <c r="T56">
        <v>1</v>
      </c>
      <c r="U56" t="s">
        <v>199</v>
      </c>
    </row>
    <row r="57" spans="1:21" x14ac:dyDescent="0.25">
      <c r="A57" vm="11">
        <v>46112</v>
      </c>
      <c r="B57" t="s">
        <v>1191</v>
      </c>
      <c r="C57" t="s">
        <v>1105</v>
      </c>
      <c r="D57" s="50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M57" vm="2">
        <v>0</v>
      </c>
      <c r="N57" t="s">
        <v>32</v>
      </c>
      <c r="O57" t="s">
        <v>1193</v>
      </c>
      <c r="P57">
        <v>10</v>
      </c>
      <c r="Q57" t="s">
        <v>467</v>
      </c>
      <c r="R57">
        <v>1</v>
      </c>
      <c r="S57" s="4">
        <v>-1303056.6799000001</v>
      </c>
      <c r="T57">
        <v>1</v>
      </c>
      <c r="U57" t="s">
        <v>199</v>
      </c>
    </row>
    <row r="58" spans="1:21" x14ac:dyDescent="0.25">
      <c r="A58" vm="11">
        <v>46112</v>
      </c>
      <c r="B58" t="s">
        <v>1191</v>
      </c>
      <c r="C58" t="s">
        <v>1109</v>
      </c>
      <c r="D58" s="50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43</v>
      </c>
      <c r="O58" t="s">
        <v>1193</v>
      </c>
      <c r="P58">
        <v>1</v>
      </c>
      <c r="Q58" t="s">
        <v>72</v>
      </c>
      <c r="R58">
        <v>1</v>
      </c>
      <c r="S58" s="4">
        <v>-1289287.595</v>
      </c>
      <c r="T58">
        <v>1</v>
      </c>
      <c r="U58" t="s">
        <v>199</v>
      </c>
    </row>
    <row r="59" spans="1:21" x14ac:dyDescent="0.25">
      <c r="A59" vm="11">
        <v>46112</v>
      </c>
      <c r="B59" t="s">
        <v>1191</v>
      </c>
      <c r="C59" t="s">
        <v>1100</v>
      </c>
      <c r="D59" s="50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M59" vm="2">
        <v>0</v>
      </c>
      <c r="N59" t="s">
        <v>32</v>
      </c>
      <c r="O59" t="s">
        <v>1193</v>
      </c>
      <c r="P59">
        <v>10</v>
      </c>
      <c r="Q59" t="s">
        <v>467</v>
      </c>
      <c r="R59">
        <v>1</v>
      </c>
      <c r="S59" s="4">
        <v>-1286619.4735000001</v>
      </c>
      <c r="T59">
        <v>1</v>
      </c>
      <c r="U59" t="s">
        <v>199</v>
      </c>
    </row>
    <row r="60" spans="1:21" x14ac:dyDescent="0.25">
      <c r="A60" vm="11">
        <v>46112</v>
      </c>
      <c r="B60" t="s">
        <v>1191</v>
      </c>
      <c r="C60" t="s">
        <v>1095</v>
      </c>
      <c r="D60" s="50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 s="4">
        <v>-1268210.8999000001</v>
      </c>
      <c r="T60">
        <v>1</v>
      </c>
      <c r="U60" t="s">
        <v>199</v>
      </c>
    </row>
    <row r="61" spans="1:21" x14ac:dyDescent="0.25">
      <c r="A61" vm="13">
        <v>46091</v>
      </c>
      <c r="B61" t="s">
        <v>838</v>
      </c>
      <c r="C61" t="s">
        <v>1009</v>
      </c>
      <c r="D61" s="50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 vm="2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 s="4">
        <v>-1208811.78</v>
      </c>
      <c r="T61">
        <v>150</v>
      </c>
      <c r="U61" t="s">
        <v>199</v>
      </c>
    </row>
    <row r="62" spans="1:21" x14ac:dyDescent="0.25">
      <c r="A62" vm="11">
        <v>46112</v>
      </c>
      <c r="B62" t="s">
        <v>1191</v>
      </c>
      <c r="C62" t="s">
        <v>1135</v>
      </c>
      <c r="D62" s="50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M62" vm="2">
        <v>0</v>
      </c>
      <c r="N62" t="s">
        <v>379</v>
      </c>
      <c r="O62" t="s">
        <v>1193</v>
      </c>
      <c r="P62">
        <v>10</v>
      </c>
      <c r="Q62" t="s">
        <v>467</v>
      </c>
      <c r="R62">
        <v>1</v>
      </c>
      <c r="S62" s="4">
        <v>-1155262.9219</v>
      </c>
      <c r="T62">
        <v>1</v>
      </c>
      <c r="U62" t="s">
        <v>199</v>
      </c>
    </row>
    <row r="63" spans="1:21" x14ac:dyDescent="0.25">
      <c r="A63" vm="11">
        <v>46112</v>
      </c>
      <c r="B63" t="s">
        <v>1191</v>
      </c>
      <c r="C63" t="s">
        <v>1117</v>
      </c>
      <c r="D63" s="50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 vm="2">
        <v>0</v>
      </c>
      <c r="N63" t="s">
        <v>373</v>
      </c>
      <c r="O63" t="s">
        <v>1193</v>
      </c>
      <c r="P63">
        <v>2</v>
      </c>
      <c r="Q63" t="s">
        <v>468</v>
      </c>
      <c r="R63">
        <v>1</v>
      </c>
      <c r="S63" s="4">
        <v>-1128948.2514</v>
      </c>
      <c r="T63">
        <v>1</v>
      </c>
      <c r="U63" t="s">
        <v>199</v>
      </c>
    </row>
    <row r="64" spans="1:21" x14ac:dyDescent="0.25">
      <c r="A64" vm="7">
        <v>46090</v>
      </c>
      <c r="B64" t="s">
        <v>885</v>
      </c>
      <c r="C64" t="s">
        <v>886</v>
      </c>
      <c r="D64" s="50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 vm="2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4">
        <v>-1128930</v>
      </c>
      <c r="T64">
        <v>1</v>
      </c>
      <c r="U64" t="s">
        <v>199</v>
      </c>
    </row>
    <row r="65" spans="1:21" x14ac:dyDescent="0.25">
      <c r="A65" vm="11">
        <v>46112</v>
      </c>
      <c r="B65" t="s">
        <v>1191</v>
      </c>
      <c r="C65" t="s">
        <v>1136</v>
      </c>
      <c r="D65" s="50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M65" vm="2">
        <v>0</v>
      </c>
      <c r="N65" t="s">
        <v>379</v>
      </c>
      <c r="O65" t="s">
        <v>1193</v>
      </c>
      <c r="P65">
        <v>10</v>
      </c>
      <c r="Q65" t="s">
        <v>467</v>
      </c>
      <c r="R65">
        <v>1</v>
      </c>
      <c r="S65" s="4">
        <v>-1128307.6697</v>
      </c>
      <c r="T65">
        <v>1</v>
      </c>
      <c r="U65" t="s">
        <v>199</v>
      </c>
    </row>
    <row r="66" spans="1:21" x14ac:dyDescent="0.25">
      <c r="A66" vm="11">
        <v>46112</v>
      </c>
      <c r="B66" t="s">
        <v>1191</v>
      </c>
      <c r="C66" t="s">
        <v>1166</v>
      </c>
      <c r="D66" s="50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 vm="2">
        <v>0</v>
      </c>
      <c r="N66" t="s">
        <v>350</v>
      </c>
      <c r="O66" t="s">
        <v>1193</v>
      </c>
      <c r="P66">
        <v>2</v>
      </c>
      <c r="Q66" t="s">
        <v>448</v>
      </c>
      <c r="R66">
        <v>1</v>
      </c>
      <c r="S66" s="4">
        <v>-1111149.2026</v>
      </c>
      <c r="T66">
        <v>1</v>
      </c>
      <c r="U66" t="s">
        <v>199</v>
      </c>
    </row>
    <row r="67" spans="1:21" x14ac:dyDescent="0.25">
      <c r="A67" vm="11">
        <v>46112</v>
      </c>
      <c r="B67" t="s">
        <v>1191</v>
      </c>
      <c r="C67" t="s">
        <v>1178</v>
      </c>
      <c r="D67" s="50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45</v>
      </c>
      <c r="O67" t="s">
        <v>1193</v>
      </c>
      <c r="P67">
        <v>1</v>
      </c>
      <c r="Q67" t="s">
        <v>70</v>
      </c>
      <c r="R67">
        <v>1</v>
      </c>
      <c r="S67" s="4">
        <v>-1099914.4890999999</v>
      </c>
      <c r="T67">
        <v>1</v>
      </c>
      <c r="U67" t="s">
        <v>199</v>
      </c>
    </row>
    <row r="68" spans="1:21" x14ac:dyDescent="0.25">
      <c r="A68" vm="11">
        <v>46112</v>
      </c>
      <c r="B68" t="s">
        <v>1191</v>
      </c>
      <c r="C68" t="s">
        <v>1106</v>
      </c>
      <c r="D68" s="50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M68" vm="2">
        <v>0</v>
      </c>
      <c r="N68" t="s">
        <v>32</v>
      </c>
      <c r="O68" t="s">
        <v>1193</v>
      </c>
      <c r="P68">
        <v>10</v>
      </c>
      <c r="Q68" t="s">
        <v>467</v>
      </c>
      <c r="R68">
        <v>1</v>
      </c>
      <c r="S68" s="4">
        <v>-1098479.3891</v>
      </c>
      <c r="T68">
        <v>1</v>
      </c>
      <c r="U68" t="s">
        <v>199</v>
      </c>
    </row>
    <row r="69" spans="1:21" x14ac:dyDescent="0.25">
      <c r="A69" vm="11">
        <v>46112</v>
      </c>
      <c r="B69" t="s">
        <v>1191</v>
      </c>
      <c r="C69" t="s">
        <v>1151</v>
      </c>
      <c r="D69" s="50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 vm="2">
        <v>0</v>
      </c>
      <c r="N69" t="s">
        <v>341</v>
      </c>
      <c r="O69" t="s">
        <v>1193</v>
      </c>
      <c r="P69">
        <v>6</v>
      </c>
      <c r="Q69" t="s">
        <v>469</v>
      </c>
      <c r="R69">
        <v>1</v>
      </c>
      <c r="S69" s="4">
        <v>-1094441.7349</v>
      </c>
      <c r="T69">
        <v>1</v>
      </c>
      <c r="U69" t="s">
        <v>199</v>
      </c>
    </row>
    <row r="70" spans="1:21" x14ac:dyDescent="0.25">
      <c r="A70" vm="11">
        <v>46112</v>
      </c>
      <c r="B70" t="s">
        <v>1191</v>
      </c>
      <c r="C70" t="s">
        <v>1098</v>
      </c>
      <c r="D70" s="50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M70" vm="2">
        <v>0</v>
      </c>
      <c r="N70" t="s">
        <v>32</v>
      </c>
      <c r="O70" t="s">
        <v>1193</v>
      </c>
      <c r="P70">
        <v>10</v>
      </c>
      <c r="Q70" t="s">
        <v>467</v>
      </c>
      <c r="R70">
        <v>1</v>
      </c>
      <c r="S70" s="4">
        <v>-1093875.0083999999</v>
      </c>
      <c r="T70">
        <v>1</v>
      </c>
      <c r="U70" t="s">
        <v>199</v>
      </c>
    </row>
    <row r="71" spans="1:21" x14ac:dyDescent="0.25">
      <c r="A71" vm="11">
        <v>46112</v>
      </c>
      <c r="B71" t="s">
        <v>1191</v>
      </c>
      <c r="C71" t="s">
        <v>1187</v>
      </c>
      <c r="D71" s="50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396</v>
      </c>
      <c r="O71" t="s">
        <v>1193</v>
      </c>
      <c r="P71">
        <v>10</v>
      </c>
      <c r="Q71" t="s">
        <v>467</v>
      </c>
      <c r="R71">
        <v>1</v>
      </c>
      <c r="S71" s="4">
        <v>-1089034.3058</v>
      </c>
      <c r="T71">
        <v>1</v>
      </c>
      <c r="U71" t="s">
        <v>199</v>
      </c>
    </row>
    <row r="72" spans="1:21" x14ac:dyDescent="0.25">
      <c r="A72" vm="11">
        <v>46112</v>
      </c>
      <c r="B72" t="s">
        <v>1191</v>
      </c>
      <c r="C72" t="s">
        <v>1110</v>
      </c>
      <c r="D72" s="50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 vm="2">
        <v>0</v>
      </c>
      <c r="N72" t="s">
        <v>43</v>
      </c>
      <c r="O72" t="s">
        <v>1193</v>
      </c>
      <c r="P72">
        <v>1</v>
      </c>
      <c r="Q72" t="s">
        <v>72</v>
      </c>
      <c r="R72">
        <v>1</v>
      </c>
      <c r="S72" s="4">
        <v>-1082821.1725999999</v>
      </c>
      <c r="T72">
        <v>1</v>
      </c>
      <c r="U72" t="s">
        <v>199</v>
      </c>
    </row>
    <row r="73" spans="1:21" x14ac:dyDescent="0.25">
      <c r="A73" vm="11">
        <v>46112</v>
      </c>
      <c r="B73" t="s">
        <v>1191</v>
      </c>
      <c r="C73" t="s">
        <v>1188</v>
      </c>
      <c r="D73" s="50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M73" vm="2">
        <v>0</v>
      </c>
      <c r="N73" t="s">
        <v>396</v>
      </c>
      <c r="O73" t="s">
        <v>1193</v>
      </c>
      <c r="P73">
        <v>10</v>
      </c>
      <c r="Q73" t="s">
        <v>467</v>
      </c>
      <c r="R73">
        <v>1</v>
      </c>
      <c r="S73" s="4">
        <v>-1080740.6139</v>
      </c>
      <c r="T73">
        <v>1</v>
      </c>
      <c r="U73" t="s">
        <v>199</v>
      </c>
    </row>
    <row r="74" spans="1:21" x14ac:dyDescent="0.25">
      <c r="A74" vm="11">
        <v>46112</v>
      </c>
      <c r="B74" t="s">
        <v>1191</v>
      </c>
      <c r="C74" t="s">
        <v>1173</v>
      </c>
      <c r="D74" s="50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 vm="2">
        <v>0</v>
      </c>
      <c r="N74" t="s">
        <v>353</v>
      </c>
      <c r="O74" t="s">
        <v>1193</v>
      </c>
      <c r="P74">
        <v>7</v>
      </c>
      <c r="Q74" t="s">
        <v>471</v>
      </c>
      <c r="R74">
        <v>1</v>
      </c>
      <c r="S74" s="4">
        <v>-1080319.8245000001</v>
      </c>
      <c r="T74">
        <v>1</v>
      </c>
      <c r="U74" t="s">
        <v>199</v>
      </c>
    </row>
    <row r="75" spans="1:21" x14ac:dyDescent="0.25">
      <c r="A75" vm="11">
        <v>46112</v>
      </c>
      <c r="B75" t="s">
        <v>1191</v>
      </c>
      <c r="C75" t="s">
        <v>1170</v>
      </c>
      <c r="D75" s="50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 vm="2">
        <v>0</v>
      </c>
      <c r="N75" t="s">
        <v>353</v>
      </c>
      <c r="O75" t="s">
        <v>1193</v>
      </c>
      <c r="P75">
        <v>7</v>
      </c>
      <c r="Q75" t="s">
        <v>471</v>
      </c>
      <c r="R75">
        <v>1</v>
      </c>
      <c r="S75" s="4">
        <v>-1073056.2715</v>
      </c>
      <c r="T75">
        <v>1</v>
      </c>
      <c r="U75" t="s">
        <v>199</v>
      </c>
    </row>
    <row r="76" spans="1:21" x14ac:dyDescent="0.25">
      <c r="A76" vm="6">
        <v>46083</v>
      </c>
      <c r="B76" t="s">
        <v>1011</v>
      </c>
      <c r="C76" t="s">
        <v>1012</v>
      </c>
      <c r="D76" s="50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 vm="2">
        <v>0</v>
      </c>
      <c r="N76" t="s">
        <v>35</v>
      </c>
      <c r="O76" t="s">
        <v>492</v>
      </c>
      <c r="P76">
        <v>10</v>
      </c>
      <c r="Q76" t="s">
        <v>465</v>
      </c>
      <c r="R76">
        <v>1</v>
      </c>
      <c r="S76" s="4">
        <v>-1050045.01</v>
      </c>
      <c r="T76">
        <v>1</v>
      </c>
      <c r="U76" t="s">
        <v>199</v>
      </c>
    </row>
    <row r="77" spans="1:21" x14ac:dyDescent="0.25">
      <c r="A77" vm="11">
        <v>46112</v>
      </c>
      <c r="B77" t="s">
        <v>1191</v>
      </c>
      <c r="C77" t="s">
        <v>1169</v>
      </c>
      <c r="D77" s="50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 vm="2">
        <v>0</v>
      </c>
      <c r="N77" t="s">
        <v>350</v>
      </c>
      <c r="O77" t="s">
        <v>1193</v>
      </c>
      <c r="P77">
        <v>2</v>
      </c>
      <c r="Q77" t="s">
        <v>448</v>
      </c>
      <c r="R77">
        <v>1</v>
      </c>
      <c r="S77" s="4">
        <v>-1022000.9986</v>
      </c>
      <c r="T77">
        <v>1</v>
      </c>
      <c r="U77" t="s">
        <v>199</v>
      </c>
    </row>
    <row r="78" spans="1:21" x14ac:dyDescent="0.25">
      <c r="A78" vm="11">
        <v>46112</v>
      </c>
      <c r="B78" t="s">
        <v>1191</v>
      </c>
      <c r="C78" t="s">
        <v>1133</v>
      </c>
      <c r="D78" s="50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 vm="2">
        <v>0</v>
      </c>
      <c r="N78" t="s">
        <v>379</v>
      </c>
      <c r="O78" t="s">
        <v>1193</v>
      </c>
      <c r="P78">
        <v>10</v>
      </c>
      <c r="Q78" t="s">
        <v>467</v>
      </c>
      <c r="R78">
        <v>1</v>
      </c>
      <c r="S78" s="4">
        <v>-1012297.5444</v>
      </c>
      <c r="T78">
        <v>1</v>
      </c>
      <c r="U78" t="s">
        <v>199</v>
      </c>
    </row>
    <row r="79" spans="1:21" x14ac:dyDescent="0.25">
      <c r="A79" vm="11">
        <v>46112</v>
      </c>
      <c r="B79" t="s">
        <v>1191</v>
      </c>
      <c r="C79" t="s">
        <v>1184</v>
      </c>
      <c r="D79" s="50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M79" vm="2">
        <v>0</v>
      </c>
      <c r="N79" t="s">
        <v>360</v>
      </c>
      <c r="O79" t="s">
        <v>1193</v>
      </c>
      <c r="P79">
        <v>10</v>
      </c>
      <c r="Q79" t="s">
        <v>467</v>
      </c>
      <c r="R79">
        <v>1</v>
      </c>
      <c r="S79" s="4">
        <v>-1006372.2335</v>
      </c>
      <c r="T79">
        <v>1</v>
      </c>
      <c r="U79" t="s">
        <v>199</v>
      </c>
    </row>
    <row r="80" spans="1:21" x14ac:dyDescent="0.25">
      <c r="A80" vm="11">
        <v>46112</v>
      </c>
      <c r="B80" t="s">
        <v>1191</v>
      </c>
      <c r="C80" t="s">
        <v>1146</v>
      </c>
      <c r="D80" s="50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M80" vm="2">
        <v>0</v>
      </c>
      <c r="N80" t="s">
        <v>338</v>
      </c>
      <c r="O80" t="s">
        <v>1193</v>
      </c>
      <c r="P80">
        <v>5</v>
      </c>
      <c r="Q80" t="s">
        <v>466</v>
      </c>
      <c r="R80">
        <v>1</v>
      </c>
      <c r="S80" s="4">
        <v>-998596.99809999997</v>
      </c>
      <c r="T80">
        <v>1</v>
      </c>
      <c r="U80" t="s">
        <v>199</v>
      </c>
    </row>
    <row r="81" spans="1:21" x14ac:dyDescent="0.25">
      <c r="A81" vm="11">
        <v>46112</v>
      </c>
      <c r="B81" t="s">
        <v>1191</v>
      </c>
      <c r="C81" t="s">
        <v>1118</v>
      </c>
      <c r="D81" s="50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M81" vm="2">
        <v>0</v>
      </c>
      <c r="N81" t="s">
        <v>373</v>
      </c>
      <c r="O81" t="s">
        <v>1193</v>
      </c>
      <c r="P81">
        <v>2</v>
      </c>
      <c r="Q81" t="s">
        <v>468</v>
      </c>
      <c r="R81">
        <v>1</v>
      </c>
      <c r="S81" s="4">
        <v>-996409.63840000005</v>
      </c>
      <c r="T81">
        <v>1</v>
      </c>
      <c r="U81" t="s">
        <v>199</v>
      </c>
    </row>
    <row r="82" spans="1:21" x14ac:dyDescent="0.25">
      <c r="A82" vm="11">
        <v>46112</v>
      </c>
      <c r="B82" t="s">
        <v>1191</v>
      </c>
      <c r="C82" t="s">
        <v>1139</v>
      </c>
      <c r="D82" s="50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332</v>
      </c>
      <c r="O82" t="s">
        <v>1193</v>
      </c>
      <c r="P82">
        <v>6</v>
      </c>
      <c r="Q82" t="s">
        <v>469</v>
      </c>
      <c r="R82">
        <v>1</v>
      </c>
      <c r="S82" s="4">
        <v>-993291.08620000002</v>
      </c>
      <c r="T82">
        <v>1</v>
      </c>
      <c r="U82" t="s">
        <v>199</v>
      </c>
    </row>
    <row r="83" spans="1:21" x14ac:dyDescent="0.25">
      <c r="A83" vm="11">
        <v>46112</v>
      </c>
      <c r="B83" t="s">
        <v>1191</v>
      </c>
      <c r="C83" t="s">
        <v>1148</v>
      </c>
      <c r="D83" s="50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341</v>
      </c>
      <c r="O83" t="s">
        <v>1193</v>
      </c>
      <c r="P83">
        <v>6</v>
      </c>
      <c r="Q83" t="s">
        <v>469</v>
      </c>
      <c r="R83">
        <v>1</v>
      </c>
      <c r="S83" s="4">
        <v>-991075.4889</v>
      </c>
      <c r="T83">
        <v>1</v>
      </c>
      <c r="U83" t="s">
        <v>199</v>
      </c>
    </row>
    <row r="84" spans="1:21" x14ac:dyDescent="0.25">
      <c r="A84" vm="11">
        <v>46112</v>
      </c>
      <c r="B84" t="s">
        <v>1191</v>
      </c>
      <c r="C84" t="s">
        <v>1119</v>
      </c>
      <c r="D84" s="50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373</v>
      </c>
      <c r="O84" t="s">
        <v>1193</v>
      </c>
      <c r="P84">
        <v>2</v>
      </c>
      <c r="Q84" t="s">
        <v>468</v>
      </c>
      <c r="R84">
        <v>1</v>
      </c>
      <c r="S84" s="4">
        <v>-986404.3517</v>
      </c>
      <c r="T84">
        <v>1</v>
      </c>
      <c r="U84" t="s">
        <v>199</v>
      </c>
    </row>
    <row r="85" spans="1:21" x14ac:dyDescent="0.25">
      <c r="A85" vm="11">
        <v>46112</v>
      </c>
      <c r="B85" t="s">
        <v>1191</v>
      </c>
      <c r="C85" t="s">
        <v>1158</v>
      </c>
      <c r="D85" s="50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347</v>
      </c>
      <c r="O85" t="s">
        <v>1193</v>
      </c>
      <c r="P85">
        <v>2</v>
      </c>
      <c r="Q85" t="s">
        <v>470</v>
      </c>
      <c r="R85">
        <v>1</v>
      </c>
      <c r="S85" s="4">
        <v>-959900.22569999995</v>
      </c>
      <c r="T85">
        <v>1</v>
      </c>
      <c r="U85" t="s">
        <v>199</v>
      </c>
    </row>
    <row r="86" spans="1:21" x14ac:dyDescent="0.25">
      <c r="A86" vm="11">
        <v>46112</v>
      </c>
      <c r="B86" t="s">
        <v>1191</v>
      </c>
      <c r="C86" t="s">
        <v>1125</v>
      </c>
      <c r="D86" s="50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 vm="2">
        <v>0</v>
      </c>
      <c r="N86" t="s">
        <v>373</v>
      </c>
      <c r="O86" t="s">
        <v>1193</v>
      </c>
      <c r="P86">
        <v>2</v>
      </c>
      <c r="Q86" t="s">
        <v>468</v>
      </c>
      <c r="R86">
        <v>1</v>
      </c>
      <c r="S86" s="4">
        <v>-955828.66969999997</v>
      </c>
      <c r="T86">
        <v>1</v>
      </c>
      <c r="U86" t="s">
        <v>199</v>
      </c>
    </row>
    <row r="87" spans="1:21" x14ac:dyDescent="0.25">
      <c r="A87" vm="11">
        <v>46112</v>
      </c>
      <c r="B87" t="s">
        <v>1191</v>
      </c>
      <c r="C87" t="s">
        <v>1122</v>
      </c>
      <c r="D87" s="50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1193</v>
      </c>
      <c r="P87">
        <v>2</v>
      </c>
      <c r="Q87" t="s">
        <v>468</v>
      </c>
      <c r="R87">
        <v>1</v>
      </c>
      <c r="S87" s="4">
        <v>-945255.67559999996</v>
      </c>
      <c r="T87">
        <v>1</v>
      </c>
      <c r="U87" t="s">
        <v>199</v>
      </c>
    </row>
    <row r="88" spans="1:21" x14ac:dyDescent="0.25">
      <c r="A88" vm="11">
        <v>46112</v>
      </c>
      <c r="B88" t="s">
        <v>1191</v>
      </c>
      <c r="C88" t="s">
        <v>1126</v>
      </c>
      <c r="D88" s="50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 vm="2">
        <v>0</v>
      </c>
      <c r="N88" t="s">
        <v>373</v>
      </c>
      <c r="O88" t="s">
        <v>1193</v>
      </c>
      <c r="P88">
        <v>2</v>
      </c>
      <c r="Q88" t="s">
        <v>468</v>
      </c>
      <c r="R88">
        <v>1</v>
      </c>
      <c r="S88" s="4">
        <v>-939543.46129999997</v>
      </c>
      <c r="T88">
        <v>1</v>
      </c>
      <c r="U88" t="s">
        <v>199</v>
      </c>
    </row>
    <row r="89" spans="1:21" x14ac:dyDescent="0.25">
      <c r="A89" vm="11">
        <v>46112</v>
      </c>
      <c r="B89" t="s">
        <v>1191</v>
      </c>
      <c r="C89" t="s">
        <v>1141</v>
      </c>
      <c r="D89" s="50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332</v>
      </c>
      <c r="O89" t="s">
        <v>1193</v>
      </c>
      <c r="P89">
        <v>6</v>
      </c>
      <c r="Q89" t="s">
        <v>469</v>
      </c>
      <c r="R89">
        <v>1</v>
      </c>
      <c r="S89" s="4">
        <v>-935084.58959999995</v>
      </c>
      <c r="T89">
        <v>1</v>
      </c>
      <c r="U89" t="s">
        <v>199</v>
      </c>
    </row>
    <row r="90" spans="1:21" x14ac:dyDescent="0.25">
      <c r="A90" vm="11">
        <v>46112</v>
      </c>
      <c r="B90" t="s">
        <v>1191</v>
      </c>
      <c r="C90" t="s">
        <v>1120</v>
      </c>
      <c r="D90" s="50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373</v>
      </c>
      <c r="O90" t="s">
        <v>1193</v>
      </c>
      <c r="P90">
        <v>2</v>
      </c>
      <c r="Q90" t="s">
        <v>468</v>
      </c>
      <c r="R90">
        <v>1</v>
      </c>
      <c r="S90" s="4">
        <v>-928418.48419999995</v>
      </c>
      <c r="T90">
        <v>1</v>
      </c>
      <c r="U90" t="s">
        <v>199</v>
      </c>
    </row>
    <row r="91" spans="1:21" x14ac:dyDescent="0.25">
      <c r="A91" vm="5">
        <v>46085</v>
      </c>
      <c r="B91" t="s">
        <v>849</v>
      </c>
      <c r="C91" t="s">
        <v>1076</v>
      </c>
      <c r="D91" s="50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 vm="2">
        <v>0</v>
      </c>
      <c r="N91" t="s">
        <v>35</v>
      </c>
      <c r="O91" t="s">
        <v>492</v>
      </c>
      <c r="P91">
        <v>10</v>
      </c>
      <c r="Q91" t="s">
        <v>465</v>
      </c>
      <c r="R91">
        <v>1</v>
      </c>
      <c r="S91" s="4">
        <v>-926025.46</v>
      </c>
      <c r="T91">
        <v>1</v>
      </c>
      <c r="U91" t="s">
        <v>199</v>
      </c>
    </row>
    <row r="92" spans="1:21" x14ac:dyDescent="0.25">
      <c r="A92" vm="11">
        <v>46112</v>
      </c>
      <c r="B92" t="s">
        <v>1191</v>
      </c>
      <c r="C92" t="s">
        <v>1167</v>
      </c>
      <c r="D92" s="50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M92" vm="2">
        <v>0</v>
      </c>
      <c r="N92" t="s">
        <v>373</v>
      </c>
      <c r="O92" t="s">
        <v>1193</v>
      </c>
      <c r="P92">
        <v>2</v>
      </c>
      <c r="Q92" t="s">
        <v>468</v>
      </c>
      <c r="R92">
        <v>1</v>
      </c>
      <c r="S92" s="4">
        <v>-923683.1102</v>
      </c>
      <c r="T92">
        <v>1</v>
      </c>
      <c r="U92" t="s">
        <v>199</v>
      </c>
    </row>
    <row r="93" spans="1:21" x14ac:dyDescent="0.25">
      <c r="A93" vm="11">
        <v>46112</v>
      </c>
      <c r="B93" t="s">
        <v>1191</v>
      </c>
      <c r="C93" t="s">
        <v>1134</v>
      </c>
      <c r="D93" s="50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 vm="2">
        <v>0</v>
      </c>
      <c r="N93" t="s">
        <v>379</v>
      </c>
      <c r="O93" t="s">
        <v>1193</v>
      </c>
      <c r="P93">
        <v>10</v>
      </c>
      <c r="Q93" t="s">
        <v>467</v>
      </c>
      <c r="R93">
        <v>1</v>
      </c>
      <c r="S93" s="4">
        <v>-923204.35519999999</v>
      </c>
      <c r="T93">
        <v>1</v>
      </c>
      <c r="U93" t="s">
        <v>199</v>
      </c>
    </row>
    <row r="94" spans="1:21" x14ac:dyDescent="0.25">
      <c r="A94" vm="11">
        <v>46112</v>
      </c>
      <c r="B94" t="s">
        <v>1191</v>
      </c>
      <c r="C94" t="s">
        <v>1150</v>
      </c>
      <c r="D94" s="50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341</v>
      </c>
      <c r="O94" t="s">
        <v>1193</v>
      </c>
      <c r="P94">
        <v>6</v>
      </c>
      <c r="Q94" t="s">
        <v>469</v>
      </c>
      <c r="R94">
        <v>1</v>
      </c>
      <c r="S94" s="4">
        <v>-917721.28110000002</v>
      </c>
      <c r="T94">
        <v>1</v>
      </c>
      <c r="U94" t="s">
        <v>199</v>
      </c>
    </row>
    <row r="95" spans="1:21" x14ac:dyDescent="0.25">
      <c r="A95" vm="11">
        <v>46112</v>
      </c>
      <c r="B95" t="s">
        <v>1191</v>
      </c>
      <c r="C95" t="s">
        <v>1147</v>
      </c>
      <c r="D95" s="50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341</v>
      </c>
      <c r="O95" t="s">
        <v>1193</v>
      </c>
      <c r="P95">
        <v>6</v>
      </c>
      <c r="Q95" t="s">
        <v>469</v>
      </c>
      <c r="R95">
        <v>1</v>
      </c>
      <c r="S95" s="4">
        <v>-908276.39859999996</v>
      </c>
      <c r="T95">
        <v>1</v>
      </c>
      <c r="U95" t="s">
        <v>199</v>
      </c>
    </row>
    <row r="96" spans="1:21" x14ac:dyDescent="0.25">
      <c r="A96" vm="13">
        <v>46091</v>
      </c>
      <c r="B96" t="s">
        <v>848</v>
      </c>
      <c r="C96" t="s">
        <v>1074</v>
      </c>
      <c r="D96" s="50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 vm="2">
        <v>0</v>
      </c>
      <c r="N96" t="s">
        <v>35</v>
      </c>
      <c r="O96" t="s">
        <v>492</v>
      </c>
      <c r="P96">
        <v>10</v>
      </c>
      <c r="Q96" t="s">
        <v>465</v>
      </c>
      <c r="R96">
        <v>1</v>
      </c>
      <c r="S96" s="4">
        <v>-907182.26</v>
      </c>
      <c r="T96">
        <v>1</v>
      </c>
      <c r="U96" t="s">
        <v>199</v>
      </c>
    </row>
    <row r="97" spans="1:21" x14ac:dyDescent="0.25">
      <c r="A97" vm="12">
        <v>46084</v>
      </c>
      <c r="B97" t="s">
        <v>827</v>
      </c>
      <c r="C97" t="s">
        <v>937</v>
      </c>
      <c r="D97" s="50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 vm="2">
        <v>0</v>
      </c>
      <c r="O97" t="s">
        <v>492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">
        <v>199</v>
      </c>
    </row>
    <row r="98" spans="1:21" x14ac:dyDescent="0.25">
      <c r="A98" vm="12">
        <v>46084</v>
      </c>
      <c r="B98" t="s">
        <v>827</v>
      </c>
      <c r="C98" t="s">
        <v>939</v>
      </c>
      <c r="D98" s="50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 vm="2">
        <v>0</v>
      </c>
      <c r="N98" t="s">
        <v>35</v>
      </c>
      <c r="O98" t="s">
        <v>492</v>
      </c>
      <c r="P98">
        <v>10</v>
      </c>
      <c r="Q98" t="s">
        <v>465</v>
      </c>
      <c r="R98">
        <v>1</v>
      </c>
      <c r="S98" s="4">
        <v>-895400</v>
      </c>
      <c r="T98">
        <v>1</v>
      </c>
      <c r="U98" t="s">
        <v>199</v>
      </c>
    </row>
    <row r="99" spans="1:21" x14ac:dyDescent="0.25">
      <c r="A99" vm="11">
        <v>46112</v>
      </c>
      <c r="B99" t="s">
        <v>1191</v>
      </c>
      <c r="C99" t="s">
        <v>1145</v>
      </c>
      <c r="D99" s="50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 vm="2">
        <v>0</v>
      </c>
      <c r="N99" t="s">
        <v>338</v>
      </c>
      <c r="O99" t="s">
        <v>1193</v>
      </c>
      <c r="P99">
        <v>5</v>
      </c>
      <c r="Q99" t="s">
        <v>466</v>
      </c>
      <c r="R99">
        <v>1</v>
      </c>
      <c r="S99" s="4">
        <v>-894944.56790000002</v>
      </c>
      <c r="T99">
        <v>1</v>
      </c>
      <c r="U99" t="s">
        <v>199</v>
      </c>
    </row>
    <row r="100" spans="1:21" x14ac:dyDescent="0.25">
      <c r="A100" vm="11">
        <v>46112</v>
      </c>
      <c r="B100" t="s">
        <v>1191</v>
      </c>
      <c r="C100" t="s">
        <v>411</v>
      </c>
      <c r="D100" s="50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M100" vm="2">
        <v>0</v>
      </c>
      <c r="N100" t="s">
        <v>350</v>
      </c>
      <c r="O100" t="s">
        <v>1193</v>
      </c>
      <c r="P100">
        <v>2</v>
      </c>
      <c r="Q100" t="s">
        <v>448</v>
      </c>
      <c r="R100">
        <v>1</v>
      </c>
      <c r="S100" s="4">
        <v>-893215.87639999995</v>
      </c>
      <c r="T100">
        <v>1</v>
      </c>
      <c r="U100" t="s">
        <v>199</v>
      </c>
    </row>
    <row r="101" spans="1:21" x14ac:dyDescent="0.25">
      <c r="A101" vm="11">
        <v>46112</v>
      </c>
      <c r="B101" t="s">
        <v>1191</v>
      </c>
      <c r="C101" t="s">
        <v>1161</v>
      </c>
      <c r="D101" s="50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M101" vm="2">
        <v>0</v>
      </c>
      <c r="N101" t="s">
        <v>370</v>
      </c>
      <c r="O101" t="s">
        <v>1193</v>
      </c>
      <c r="P101">
        <v>2</v>
      </c>
      <c r="Q101" t="s">
        <v>449</v>
      </c>
      <c r="R101">
        <v>1</v>
      </c>
      <c r="S101" s="4">
        <v>-892762.21519999998</v>
      </c>
      <c r="T101">
        <v>1</v>
      </c>
      <c r="U101" t="s">
        <v>199</v>
      </c>
    </row>
    <row r="102" spans="1:21" x14ac:dyDescent="0.25">
      <c r="A102" vm="11">
        <v>46112</v>
      </c>
      <c r="B102" t="s">
        <v>1191</v>
      </c>
      <c r="C102" t="s">
        <v>1181</v>
      </c>
      <c r="D102" s="50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45</v>
      </c>
      <c r="O102" t="s">
        <v>1193</v>
      </c>
      <c r="P102">
        <v>1</v>
      </c>
      <c r="Q102" t="s">
        <v>70</v>
      </c>
      <c r="R102">
        <v>1</v>
      </c>
      <c r="S102" s="4">
        <v>-888429.56290000002</v>
      </c>
      <c r="T102">
        <v>1</v>
      </c>
      <c r="U102" t="s">
        <v>199</v>
      </c>
    </row>
    <row r="103" spans="1:21" x14ac:dyDescent="0.25">
      <c r="A103" vm="11">
        <v>46112</v>
      </c>
      <c r="B103" t="s">
        <v>1191</v>
      </c>
      <c r="C103" t="s">
        <v>1190</v>
      </c>
      <c r="D103" s="50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M103" vm="2">
        <v>0</v>
      </c>
      <c r="N103" t="s">
        <v>396</v>
      </c>
      <c r="O103" t="s">
        <v>1193</v>
      </c>
      <c r="P103">
        <v>10</v>
      </c>
      <c r="Q103" t="s">
        <v>467</v>
      </c>
      <c r="R103">
        <v>1</v>
      </c>
      <c r="S103" s="4">
        <v>-885658.49199999997</v>
      </c>
      <c r="T103">
        <v>1</v>
      </c>
      <c r="U103" t="s">
        <v>199</v>
      </c>
    </row>
    <row r="104" spans="1:21" x14ac:dyDescent="0.25">
      <c r="A104" vm="11">
        <v>46112</v>
      </c>
      <c r="B104" t="s">
        <v>1191</v>
      </c>
      <c r="C104" t="s">
        <v>1186</v>
      </c>
      <c r="D104" s="50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360</v>
      </c>
      <c r="O104" t="s">
        <v>1193</v>
      </c>
      <c r="P104">
        <v>10</v>
      </c>
      <c r="Q104" t="s">
        <v>467</v>
      </c>
      <c r="R104">
        <v>1</v>
      </c>
      <c r="S104" s="4">
        <v>-877797.37650000001</v>
      </c>
      <c r="T104">
        <v>1</v>
      </c>
      <c r="U104" t="s">
        <v>199</v>
      </c>
    </row>
    <row r="105" spans="1:21" x14ac:dyDescent="0.25">
      <c r="A105" vm="11">
        <v>46112</v>
      </c>
      <c r="B105" t="s">
        <v>1191</v>
      </c>
      <c r="C105" t="s">
        <v>1096</v>
      </c>
      <c r="D105" s="50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389</v>
      </c>
      <c r="O105" t="s">
        <v>1193</v>
      </c>
      <c r="P105">
        <v>10</v>
      </c>
      <c r="Q105" t="s">
        <v>465</v>
      </c>
      <c r="R105">
        <v>1</v>
      </c>
      <c r="S105" s="4">
        <v>-875549.353</v>
      </c>
      <c r="T105">
        <v>1</v>
      </c>
      <c r="U105" t="s">
        <v>199</v>
      </c>
    </row>
    <row r="106" spans="1:21" x14ac:dyDescent="0.25">
      <c r="A106" vm="11">
        <v>46112</v>
      </c>
      <c r="B106" t="s">
        <v>1191</v>
      </c>
      <c r="C106" t="s">
        <v>1129</v>
      </c>
      <c r="D106" s="50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M106" vm="2">
        <v>0</v>
      </c>
      <c r="N106" t="s">
        <v>373</v>
      </c>
      <c r="O106" t="s">
        <v>1193</v>
      </c>
      <c r="P106">
        <v>2</v>
      </c>
      <c r="Q106" t="s">
        <v>468</v>
      </c>
      <c r="R106">
        <v>1</v>
      </c>
      <c r="S106" s="4">
        <v>-874663.89789999998</v>
      </c>
      <c r="T106">
        <v>1</v>
      </c>
      <c r="U106" t="s">
        <v>199</v>
      </c>
    </row>
    <row r="107" spans="1:21" x14ac:dyDescent="0.25">
      <c r="A107" vm="11">
        <v>46112</v>
      </c>
      <c r="B107" t="s">
        <v>1191</v>
      </c>
      <c r="C107" t="s">
        <v>574</v>
      </c>
      <c r="D107" s="50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350</v>
      </c>
      <c r="O107" t="s">
        <v>1193</v>
      </c>
      <c r="P107">
        <v>2</v>
      </c>
      <c r="Q107" t="s">
        <v>448</v>
      </c>
      <c r="R107">
        <v>1</v>
      </c>
      <c r="S107" s="4">
        <v>-871867.9375</v>
      </c>
      <c r="T107">
        <v>1</v>
      </c>
      <c r="U107" t="s">
        <v>199</v>
      </c>
    </row>
    <row r="108" spans="1:21" x14ac:dyDescent="0.25">
      <c r="A108" vm="4">
        <v>46093</v>
      </c>
      <c r="B108" t="s">
        <v>820</v>
      </c>
      <c r="C108" t="s">
        <v>918</v>
      </c>
      <c r="D108" s="50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M108" vm="2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4">
        <v>-871775.04</v>
      </c>
      <c r="T108">
        <v>1</v>
      </c>
      <c r="U108" t="s">
        <v>199</v>
      </c>
    </row>
    <row r="109" spans="1:21" x14ac:dyDescent="0.25">
      <c r="A109" vm="11">
        <v>46112</v>
      </c>
      <c r="B109" t="s">
        <v>1191</v>
      </c>
      <c r="C109" t="s">
        <v>1174</v>
      </c>
      <c r="D109" s="50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353</v>
      </c>
      <c r="O109" t="s">
        <v>1193</v>
      </c>
      <c r="P109">
        <v>7</v>
      </c>
      <c r="Q109" t="s">
        <v>471</v>
      </c>
      <c r="R109">
        <v>1</v>
      </c>
      <c r="S109" s="4">
        <v>-868719.74620000005</v>
      </c>
      <c r="T109">
        <v>1</v>
      </c>
      <c r="U109" t="s">
        <v>199</v>
      </c>
    </row>
    <row r="110" spans="1:21" x14ac:dyDescent="0.25">
      <c r="A110" vm="11">
        <v>46112</v>
      </c>
      <c r="B110" t="s">
        <v>1191</v>
      </c>
      <c r="C110" t="s">
        <v>1121</v>
      </c>
      <c r="D110" s="50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M110" vm="2">
        <v>0</v>
      </c>
      <c r="N110" t="s">
        <v>373</v>
      </c>
      <c r="O110" t="s">
        <v>1193</v>
      </c>
      <c r="P110">
        <v>2</v>
      </c>
      <c r="Q110" t="s">
        <v>468</v>
      </c>
      <c r="R110">
        <v>1</v>
      </c>
      <c r="S110" s="4">
        <v>-861733.00679999997</v>
      </c>
      <c r="T110">
        <v>1</v>
      </c>
      <c r="U110" t="s">
        <v>199</v>
      </c>
    </row>
    <row r="111" spans="1:21" x14ac:dyDescent="0.25">
      <c r="A111" vm="11">
        <v>46112</v>
      </c>
      <c r="B111" t="s">
        <v>1191</v>
      </c>
      <c r="C111" t="s">
        <v>1123</v>
      </c>
      <c r="D111" s="50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373</v>
      </c>
      <c r="O111" t="s">
        <v>1193</v>
      </c>
      <c r="P111">
        <v>2</v>
      </c>
      <c r="Q111" t="s">
        <v>468</v>
      </c>
      <c r="R111">
        <v>1</v>
      </c>
      <c r="S111" s="4">
        <v>-858612.70620000002</v>
      </c>
      <c r="T111">
        <v>1</v>
      </c>
      <c r="U111" t="s">
        <v>199</v>
      </c>
    </row>
    <row r="112" spans="1:21" x14ac:dyDescent="0.25">
      <c r="A112" vm="11">
        <v>46112</v>
      </c>
      <c r="B112" t="s">
        <v>1191</v>
      </c>
      <c r="C112" t="s">
        <v>1130</v>
      </c>
      <c r="D112" s="50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45</v>
      </c>
      <c r="O112" t="s">
        <v>1193</v>
      </c>
      <c r="P112">
        <v>1</v>
      </c>
      <c r="Q112" t="s">
        <v>70</v>
      </c>
      <c r="R112">
        <v>1</v>
      </c>
      <c r="S112" s="4">
        <v>-858001.41859999998</v>
      </c>
      <c r="T112">
        <v>1</v>
      </c>
      <c r="U112" t="s">
        <v>199</v>
      </c>
    </row>
    <row r="113" spans="1:21" x14ac:dyDescent="0.25">
      <c r="A113" vm="11">
        <v>46112</v>
      </c>
      <c r="B113" t="s">
        <v>1191</v>
      </c>
      <c r="C113" t="s">
        <v>438</v>
      </c>
      <c r="D113" s="50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350</v>
      </c>
      <c r="O113" t="s">
        <v>1193</v>
      </c>
      <c r="P113">
        <v>2</v>
      </c>
      <c r="Q113" t="s">
        <v>448</v>
      </c>
      <c r="R113">
        <v>1</v>
      </c>
      <c r="S113" s="4">
        <v>-853564.92</v>
      </c>
      <c r="T113">
        <v>1</v>
      </c>
      <c r="U113" t="s">
        <v>199</v>
      </c>
    </row>
    <row r="114" spans="1:21" x14ac:dyDescent="0.25">
      <c r="A114" vm="1">
        <v>46111</v>
      </c>
      <c r="B114" t="s">
        <v>20</v>
      </c>
      <c r="C114" t="s">
        <v>798</v>
      </c>
      <c r="D114" s="50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M114" vm="2">
        <v>0</v>
      </c>
      <c r="N114" t="s">
        <v>39</v>
      </c>
      <c r="O114" t="s">
        <v>493</v>
      </c>
      <c r="P114">
        <v>1</v>
      </c>
      <c r="Q114" t="s">
        <v>50</v>
      </c>
      <c r="R114">
        <v>1</v>
      </c>
      <c r="S114" s="4">
        <v>-853146.27</v>
      </c>
      <c r="T114">
        <v>1</v>
      </c>
      <c r="U114" t="s">
        <v>199</v>
      </c>
    </row>
    <row r="115" spans="1:21" x14ac:dyDescent="0.25">
      <c r="A115" vm="11">
        <v>46112</v>
      </c>
      <c r="B115" t="s">
        <v>1191</v>
      </c>
      <c r="C115" t="s">
        <v>1180</v>
      </c>
      <c r="D115" s="50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45</v>
      </c>
      <c r="O115" t="s">
        <v>1193</v>
      </c>
      <c r="P115">
        <v>1</v>
      </c>
      <c r="Q115" t="s">
        <v>70</v>
      </c>
      <c r="R115">
        <v>1</v>
      </c>
      <c r="S115" s="4">
        <v>-847764.84290000005</v>
      </c>
      <c r="T115">
        <v>1</v>
      </c>
      <c r="U115" t="s">
        <v>199</v>
      </c>
    </row>
    <row r="116" spans="1:21" x14ac:dyDescent="0.25">
      <c r="A116" vm="11">
        <v>46112</v>
      </c>
      <c r="B116" t="s">
        <v>1191</v>
      </c>
      <c r="C116" t="s">
        <v>1154</v>
      </c>
      <c r="D116" s="50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M116" vm="2">
        <v>0</v>
      </c>
      <c r="N116" t="s">
        <v>347</v>
      </c>
      <c r="O116" t="s">
        <v>1193</v>
      </c>
      <c r="P116">
        <v>2</v>
      </c>
      <c r="Q116" t="s">
        <v>470</v>
      </c>
      <c r="R116">
        <v>1</v>
      </c>
      <c r="S116" s="4">
        <v>-846677.44140000001</v>
      </c>
      <c r="T116">
        <v>1</v>
      </c>
      <c r="U116" t="s">
        <v>199</v>
      </c>
    </row>
    <row r="117" spans="1:21" x14ac:dyDescent="0.25">
      <c r="A117" vm="11">
        <v>46112</v>
      </c>
      <c r="B117" t="s">
        <v>1191</v>
      </c>
      <c r="C117" t="s">
        <v>1164</v>
      </c>
      <c r="D117" s="50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M117" vm="2">
        <v>0</v>
      </c>
      <c r="N117" t="s">
        <v>350</v>
      </c>
      <c r="O117" t="s">
        <v>1193</v>
      </c>
      <c r="P117">
        <v>2</v>
      </c>
      <c r="Q117" t="s">
        <v>448</v>
      </c>
      <c r="R117">
        <v>1</v>
      </c>
      <c r="S117" s="4">
        <v>-846304.06350000005</v>
      </c>
      <c r="T117">
        <v>1</v>
      </c>
      <c r="U117" t="s">
        <v>199</v>
      </c>
    </row>
    <row r="118" spans="1:21" x14ac:dyDescent="0.25">
      <c r="A118" vm="11">
        <v>46112</v>
      </c>
      <c r="B118" t="s">
        <v>1191</v>
      </c>
      <c r="C118" t="s">
        <v>1140</v>
      </c>
      <c r="D118" s="50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M118" vm="2">
        <v>0</v>
      </c>
      <c r="N118" t="s">
        <v>332</v>
      </c>
      <c r="O118" t="s">
        <v>1193</v>
      </c>
      <c r="P118">
        <v>6</v>
      </c>
      <c r="Q118" t="s">
        <v>469</v>
      </c>
      <c r="R118">
        <v>1</v>
      </c>
      <c r="S118" s="4">
        <v>-846149.05209999997</v>
      </c>
      <c r="T118">
        <v>1</v>
      </c>
      <c r="U118" t="s">
        <v>199</v>
      </c>
    </row>
    <row r="119" spans="1:21" x14ac:dyDescent="0.25">
      <c r="A119" vm="7">
        <v>46090</v>
      </c>
      <c r="B119" t="s">
        <v>814</v>
      </c>
      <c r="C119" t="s">
        <v>908</v>
      </c>
      <c r="D119" s="50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M119" vm="2">
        <v>0</v>
      </c>
      <c r="N119" t="s">
        <v>46</v>
      </c>
      <c r="O119" t="s">
        <v>492</v>
      </c>
      <c r="P119">
        <v>1</v>
      </c>
      <c r="Q119" t="s">
        <v>63</v>
      </c>
      <c r="R119">
        <v>1</v>
      </c>
      <c r="S119" s="4">
        <v>-844344.78</v>
      </c>
      <c r="T119">
        <v>42.64</v>
      </c>
      <c r="U119" t="s">
        <v>199</v>
      </c>
    </row>
    <row r="120" spans="1:21" x14ac:dyDescent="0.25">
      <c r="A120" vm="11">
        <v>46112</v>
      </c>
      <c r="B120" t="s">
        <v>1191</v>
      </c>
      <c r="C120" t="s">
        <v>1143</v>
      </c>
      <c r="D120" s="50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M120" vm="2">
        <v>0</v>
      </c>
      <c r="N120" t="s">
        <v>332</v>
      </c>
      <c r="O120" t="s">
        <v>1193</v>
      </c>
      <c r="P120">
        <v>6</v>
      </c>
      <c r="Q120" t="s">
        <v>469</v>
      </c>
      <c r="R120">
        <v>1</v>
      </c>
      <c r="S120" s="4">
        <v>-839892.73250000004</v>
      </c>
      <c r="T120">
        <v>1</v>
      </c>
      <c r="U120" t="s">
        <v>199</v>
      </c>
    </row>
    <row r="121" spans="1:21" x14ac:dyDescent="0.25">
      <c r="A121" vm="11">
        <v>46112</v>
      </c>
      <c r="B121" t="s">
        <v>1191</v>
      </c>
      <c r="C121" t="s">
        <v>1168</v>
      </c>
      <c r="D121" s="50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350</v>
      </c>
      <c r="O121" t="s">
        <v>1193</v>
      </c>
      <c r="P121">
        <v>2</v>
      </c>
      <c r="Q121" t="s">
        <v>448</v>
      </c>
      <c r="R121">
        <v>1</v>
      </c>
      <c r="S121" s="4">
        <v>-833074.67460000003</v>
      </c>
      <c r="T121">
        <v>1</v>
      </c>
      <c r="U121" t="s">
        <v>199</v>
      </c>
    </row>
    <row r="122" spans="1:21" x14ac:dyDescent="0.25">
      <c r="A122" vm="11">
        <v>46112</v>
      </c>
      <c r="B122" t="s">
        <v>1191</v>
      </c>
      <c r="C122" t="s">
        <v>1144</v>
      </c>
      <c r="D122" s="50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M122" vm="2">
        <v>0</v>
      </c>
      <c r="N122" t="s">
        <v>338</v>
      </c>
      <c r="O122" t="s">
        <v>1193</v>
      </c>
      <c r="P122">
        <v>5</v>
      </c>
      <c r="Q122" t="s">
        <v>466</v>
      </c>
      <c r="R122">
        <v>1</v>
      </c>
      <c r="S122" s="4">
        <v>-831799.31270000001</v>
      </c>
      <c r="T122">
        <v>1</v>
      </c>
      <c r="U122" t="s">
        <v>199</v>
      </c>
    </row>
    <row r="123" spans="1:21" x14ac:dyDescent="0.25">
      <c r="A123" vm="11">
        <v>46112</v>
      </c>
      <c r="B123" t="s">
        <v>1191</v>
      </c>
      <c r="C123" t="s">
        <v>1099</v>
      </c>
      <c r="D123" s="50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M123" vm="2">
        <v>0</v>
      </c>
      <c r="N123" t="s">
        <v>32</v>
      </c>
      <c r="O123" t="s">
        <v>1193</v>
      </c>
      <c r="P123">
        <v>10</v>
      </c>
      <c r="Q123" t="s">
        <v>467</v>
      </c>
      <c r="R123">
        <v>1</v>
      </c>
      <c r="S123" s="4">
        <v>-829607.9094</v>
      </c>
      <c r="T123">
        <v>1</v>
      </c>
      <c r="U123" t="s">
        <v>199</v>
      </c>
    </row>
    <row r="124" spans="1:21" x14ac:dyDescent="0.25">
      <c r="A124" vm="11">
        <v>46112</v>
      </c>
      <c r="B124" t="s">
        <v>1191</v>
      </c>
      <c r="C124" t="s">
        <v>1138</v>
      </c>
      <c r="D124" s="50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M124" vm="2">
        <v>0</v>
      </c>
      <c r="N124" t="s">
        <v>332</v>
      </c>
      <c r="O124" t="s">
        <v>1193</v>
      </c>
      <c r="P124">
        <v>6</v>
      </c>
      <c r="Q124" t="s">
        <v>469</v>
      </c>
      <c r="R124">
        <v>1</v>
      </c>
      <c r="S124" s="4">
        <v>-829161.74549999996</v>
      </c>
      <c r="T124">
        <v>1</v>
      </c>
      <c r="U124" t="s">
        <v>199</v>
      </c>
    </row>
    <row r="125" spans="1:21" x14ac:dyDescent="0.25">
      <c r="A125" vm="11">
        <v>46112</v>
      </c>
      <c r="B125" t="s">
        <v>1191</v>
      </c>
      <c r="C125" t="s">
        <v>1101</v>
      </c>
      <c r="D125" s="50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M125" vm="2">
        <v>0</v>
      </c>
      <c r="N125" t="s">
        <v>32</v>
      </c>
      <c r="O125" t="s">
        <v>1193</v>
      </c>
      <c r="P125">
        <v>10</v>
      </c>
      <c r="Q125" t="s">
        <v>467</v>
      </c>
      <c r="R125">
        <v>1</v>
      </c>
      <c r="S125" s="4">
        <v>-827362.89709999994</v>
      </c>
      <c r="T125">
        <v>1</v>
      </c>
      <c r="U125" t="s">
        <v>199</v>
      </c>
    </row>
    <row r="126" spans="1:21" x14ac:dyDescent="0.25">
      <c r="A126" vm="11">
        <v>46112</v>
      </c>
      <c r="B126" t="s">
        <v>1191</v>
      </c>
      <c r="C126" t="s">
        <v>1185</v>
      </c>
      <c r="D126" s="50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M126" vm="2">
        <v>0</v>
      </c>
      <c r="N126" t="s">
        <v>360</v>
      </c>
      <c r="O126" t="s">
        <v>1193</v>
      </c>
      <c r="P126">
        <v>10</v>
      </c>
      <c r="Q126" t="s">
        <v>467</v>
      </c>
      <c r="R126">
        <v>1</v>
      </c>
      <c r="S126" s="4">
        <v>-827089.77249999996</v>
      </c>
      <c r="T126">
        <v>1</v>
      </c>
      <c r="U126" t="s">
        <v>199</v>
      </c>
    </row>
    <row r="127" spans="1:21" x14ac:dyDescent="0.25">
      <c r="A127" vm="11">
        <v>46112</v>
      </c>
      <c r="B127" t="s">
        <v>1191</v>
      </c>
      <c r="C127" t="s">
        <v>1142</v>
      </c>
      <c r="D127" s="50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M127" vm="2">
        <v>0</v>
      </c>
      <c r="N127" t="s">
        <v>332</v>
      </c>
      <c r="O127" t="s">
        <v>1193</v>
      </c>
      <c r="P127">
        <v>6</v>
      </c>
      <c r="Q127" t="s">
        <v>469</v>
      </c>
      <c r="R127">
        <v>1</v>
      </c>
      <c r="S127" s="4">
        <v>-826212.76789999998</v>
      </c>
      <c r="T127">
        <v>1</v>
      </c>
      <c r="U127" t="s">
        <v>199</v>
      </c>
    </row>
    <row r="128" spans="1:21" x14ac:dyDescent="0.25">
      <c r="A128" vm="17">
        <v>46092</v>
      </c>
      <c r="B128" t="s">
        <v>985</v>
      </c>
      <c r="C128" t="s">
        <v>986</v>
      </c>
      <c r="D128" s="50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 vm="2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4">
        <v>-816750</v>
      </c>
      <c r="T128">
        <v>1</v>
      </c>
      <c r="U128" t="s">
        <v>199</v>
      </c>
    </row>
    <row r="129" spans="1:21" x14ac:dyDescent="0.25">
      <c r="A129" vm="18">
        <v>46099</v>
      </c>
      <c r="B129" t="s">
        <v>1061</v>
      </c>
      <c r="C129" t="s">
        <v>1062</v>
      </c>
      <c r="D129" s="50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M129" vm="2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4">
        <v>-816750</v>
      </c>
      <c r="T129">
        <v>1</v>
      </c>
      <c r="U129" t="s">
        <v>199</v>
      </c>
    </row>
    <row r="130" spans="1:21" x14ac:dyDescent="0.25">
      <c r="A130" vm="11">
        <v>46112</v>
      </c>
      <c r="B130" t="s">
        <v>1191</v>
      </c>
      <c r="C130" t="s">
        <v>1183</v>
      </c>
      <c r="D130" s="50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M130" vm="2">
        <v>0</v>
      </c>
      <c r="N130" t="s">
        <v>45</v>
      </c>
      <c r="O130" t="s">
        <v>1193</v>
      </c>
      <c r="P130">
        <v>1</v>
      </c>
      <c r="Q130" t="s">
        <v>70</v>
      </c>
      <c r="R130">
        <v>1</v>
      </c>
      <c r="S130" s="4">
        <v>-815631.38840000005</v>
      </c>
      <c r="T130">
        <v>1</v>
      </c>
      <c r="U130" t="s">
        <v>199</v>
      </c>
    </row>
    <row r="131" spans="1:21" x14ac:dyDescent="0.25">
      <c r="A131" vm="11">
        <v>46112</v>
      </c>
      <c r="B131" t="s">
        <v>1191</v>
      </c>
      <c r="C131" t="s">
        <v>1172</v>
      </c>
      <c r="D131" s="50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M131" vm="2">
        <v>0</v>
      </c>
      <c r="N131" t="s">
        <v>353</v>
      </c>
      <c r="O131" t="s">
        <v>1193</v>
      </c>
      <c r="P131">
        <v>7</v>
      </c>
      <c r="Q131" t="s">
        <v>471</v>
      </c>
      <c r="R131">
        <v>1</v>
      </c>
      <c r="S131" s="4">
        <v>-813389.75950000004</v>
      </c>
      <c r="T131">
        <v>1</v>
      </c>
      <c r="U131" t="s">
        <v>199</v>
      </c>
    </row>
    <row r="132" spans="1:21" x14ac:dyDescent="0.25">
      <c r="A132" vm="11">
        <v>46112</v>
      </c>
      <c r="B132" t="s">
        <v>1191</v>
      </c>
      <c r="C132" t="s">
        <v>1189</v>
      </c>
      <c r="D132" s="50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M132" vm="2">
        <v>0</v>
      </c>
      <c r="N132" t="s">
        <v>396</v>
      </c>
      <c r="O132" t="s">
        <v>1193</v>
      </c>
      <c r="P132">
        <v>10</v>
      </c>
      <c r="Q132" t="s">
        <v>467</v>
      </c>
      <c r="R132">
        <v>1</v>
      </c>
      <c r="S132" s="4">
        <v>-801923.79749999999</v>
      </c>
      <c r="T132">
        <v>1</v>
      </c>
      <c r="U132" t="s">
        <v>199</v>
      </c>
    </row>
    <row r="133" spans="1:21" x14ac:dyDescent="0.25">
      <c r="A133" vm="11">
        <v>46112</v>
      </c>
      <c r="B133" t="s">
        <v>1191</v>
      </c>
      <c r="C133" t="s">
        <v>1157</v>
      </c>
      <c r="D133" s="50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M133" vm="2">
        <v>0</v>
      </c>
      <c r="N133" t="s">
        <v>347</v>
      </c>
      <c r="O133" t="s">
        <v>1193</v>
      </c>
      <c r="P133">
        <v>2</v>
      </c>
      <c r="Q133" t="s">
        <v>470</v>
      </c>
      <c r="R133">
        <v>1</v>
      </c>
      <c r="S133" s="4">
        <v>-800838.84629999998</v>
      </c>
      <c r="T133">
        <v>1</v>
      </c>
      <c r="U133" t="s">
        <v>199</v>
      </c>
    </row>
    <row r="134" spans="1:21" x14ac:dyDescent="0.25">
      <c r="A134" vm="11">
        <v>46112</v>
      </c>
      <c r="B134" t="s">
        <v>1191</v>
      </c>
      <c r="C134" t="s">
        <v>1103</v>
      </c>
      <c r="D134" s="50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M134" vm="2">
        <v>0</v>
      </c>
      <c r="N134" t="s">
        <v>32</v>
      </c>
      <c r="O134" t="s">
        <v>1193</v>
      </c>
      <c r="P134">
        <v>10</v>
      </c>
      <c r="Q134" t="s">
        <v>467</v>
      </c>
      <c r="R134">
        <v>1</v>
      </c>
      <c r="S134" s="4">
        <v>-798562.3861</v>
      </c>
      <c r="T134">
        <v>1</v>
      </c>
      <c r="U134" t="s">
        <v>199</v>
      </c>
    </row>
    <row r="135" spans="1:21" x14ac:dyDescent="0.25">
      <c r="A135" vm="11">
        <v>46112</v>
      </c>
      <c r="B135" t="s">
        <v>1191</v>
      </c>
      <c r="C135" t="s">
        <v>1156</v>
      </c>
      <c r="D135" s="50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M135" vm="2">
        <v>0</v>
      </c>
      <c r="N135" t="s">
        <v>347</v>
      </c>
      <c r="O135" t="s">
        <v>1193</v>
      </c>
      <c r="P135">
        <v>2</v>
      </c>
      <c r="Q135" t="s">
        <v>470</v>
      </c>
      <c r="R135">
        <v>1</v>
      </c>
      <c r="S135" s="4">
        <v>-792665.14729999995</v>
      </c>
      <c r="T135">
        <v>1</v>
      </c>
      <c r="U135" t="s">
        <v>199</v>
      </c>
    </row>
    <row r="136" spans="1:21" x14ac:dyDescent="0.25">
      <c r="A136" vm="19">
        <v>46107</v>
      </c>
      <c r="B136" t="s">
        <v>847</v>
      </c>
      <c r="C136" t="s">
        <v>1066</v>
      </c>
      <c r="D136" s="50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M136" vm="2">
        <v>0</v>
      </c>
      <c r="N136" t="s">
        <v>34</v>
      </c>
      <c r="O136" t="s">
        <v>492</v>
      </c>
      <c r="P136">
        <v>1</v>
      </c>
      <c r="Q136" t="s">
        <v>80</v>
      </c>
      <c r="R136">
        <v>1</v>
      </c>
      <c r="S136" s="4">
        <v>-783466.9</v>
      </c>
      <c r="T136">
        <v>1</v>
      </c>
      <c r="U136" t="s">
        <v>199</v>
      </c>
    </row>
    <row r="137" spans="1:21" x14ac:dyDescent="0.25">
      <c r="A137" vm="8">
        <v>46106</v>
      </c>
      <c r="B137" t="s">
        <v>994</v>
      </c>
      <c r="C137" t="s">
        <v>995</v>
      </c>
      <c r="D137" s="50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M137" vm="2">
        <v>0</v>
      </c>
      <c r="N137" t="s">
        <v>45</v>
      </c>
      <c r="O137" t="s">
        <v>492</v>
      </c>
      <c r="P137">
        <v>1</v>
      </c>
      <c r="Q137" t="s">
        <v>70</v>
      </c>
      <c r="R137">
        <v>1</v>
      </c>
      <c r="S137" s="4">
        <v>-753830</v>
      </c>
      <c r="T137">
        <v>24.92</v>
      </c>
      <c r="U137" t="s">
        <v>199</v>
      </c>
    </row>
    <row r="138" spans="1:21" x14ac:dyDescent="0.25">
      <c r="A138" vm="11">
        <v>46112</v>
      </c>
      <c r="B138" t="s">
        <v>1191</v>
      </c>
      <c r="C138" t="s">
        <v>1316</v>
      </c>
      <c r="D138" s="50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 vm="2">
        <v>0</v>
      </c>
      <c r="N138" t="s">
        <v>373</v>
      </c>
      <c r="O138" t="s">
        <v>1193</v>
      </c>
      <c r="P138">
        <v>2</v>
      </c>
      <c r="Q138" t="s">
        <v>468</v>
      </c>
      <c r="R138">
        <v>1</v>
      </c>
      <c r="S138" s="4">
        <v>-739779.68209999998</v>
      </c>
      <c r="T138">
        <v>1</v>
      </c>
      <c r="U138" t="s">
        <v>199</v>
      </c>
    </row>
    <row r="139" spans="1:21" x14ac:dyDescent="0.25">
      <c r="A139" vm="1">
        <v>46111</v>
      </c>
      <c r="B139" t="s">
        <v>811</v>
      </c>
      <c r="C139" t="s">
        <v>894</v>
      </c>
      <c r="D139" s="50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M139" vm="2">
        <v>0</v>
      </c>
      <c r="N139" t="s">
        <v>35</v>
      </c>
      <c r="O139" t="s">
        <v>492</v>
      </c>
      <c r="P139">
        <v>10</v>
      </c>
      <c r="Q139" t="s">
        <v>465</v>
      </c>
      <c r="R139">
        <v>1</v>
      </c>
      <c r="S139" s="4">
        <v>-720000</v>
      </c>
      <c r="T139">
        <v>9</v>
      </c>
      <c r="U139" t="s">
        <v>199</v>
      </c>
    </row>
    <row r="140" spans="1:21" x14ac:dyDescent="0.25">
      <c r="A140" vm="20">
        <v>46105</v>
      </c>
      <c r="B140" t="s">
        <v>811</v>
      </c>
      <c r="C140" t="s">
        <v>896</v>
      </c>
      <c r="D140" s="50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M140" vm="2">
        <v>0</v>
      </c>
      <c r="N140" t="s">
        <v>35</v>
      </c>
      <c r="O140" t="s">
        <v>492</v>
      </c>
      <c r="P140">
        <v>10</v>
      </c>
      <c r="Q140" t="s">
        <v>465</v>
      </c>
      <c r="R140">
        <v>1</v>
      </c>
      <c r="S140" s="4">
        <v>-720000</v>
      </c>
      <c r="T140">
        <v>9</v>
      </c>
      <c r="U140" t="s">
        <v>199</v>
      </c>
    </row>
    <row r="141" spans="1:21" x14ac:dyDescent="0.25">
      <c r="A141" vm="21">
        <v>46097</v>
      </c>
      <c r="B141" t="s">
        <v>811</v>
      </c>
      <c r="C141" t="s">
        <v>898</v>
      </c>
      <c r="D141" s="50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M141" vm="2">
        <v>0</v>
      </c>
      <c r="N141" t="s">
        <v>35</v>
      </c>
      <c r="O141" t="s">
        <v>492</v>
      </c>
      <c r="P141">
        <v>10</v>
      </c>
      <c r="Q141" t="s">
        <v>465</v>
      </c>
      <c r="R141">
        <v>1</v>
      </c>
      <c r="S141" s="4">
        <v>-720000</v>
      </c>
      <c r="T141">
        <v>9</v>
      </c>
      <c r="U141" t="s">
        <v>199</v>
      </c>
    </row>
    <row r="142" spans="1:21" x14ac:dyDescent="0.25">
      <c r="A142" vm="13">
        <v>46091</v>
      </c>
      <c r="B142" t="s">
        <v>811</v>
      </c>
      <c r="C142" t="s">
        <v>900</v>
      </c>
      <c r="D142" s="50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-720000</v>
      </c>
      <c r="T142">
        <v>9</v>
      </c>
      <c r="U142" t="s">
        <v>199</v>
      </c>
    </row>
    <row r="143" spans="1:21" x14ac:dyDescent="0.25">
      <c r="A143" vm="6">
        <v>46083</v>
      </c>
      <c r="B143" t="s">
        <v>811</v>
      </c>
      <c r="C143" t="s">
        <v>902</v>
      </c>
      <c r="D143" s="50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-720000</v>
      </c>
      <c r="T143">
        <v>9</v>
      </c>
      <c r="U143" t="s">
        <v>199</v>
      </c>
    </row>
    <row r="144" spans="1:21" x14ac:dyDescent="0.25">
      <c r="A144" vm="19">
        <v>46107</v>
      </c>
      <c r="B144" t="s">
        <v>1049</v>
      </c>
      <c r="C144" t="s">
        <v>1050</v>
      </c>
      <c r="D144" s="50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-700845.12</v>
      </c>
      <c r="T144">
        <v>1</v>
      </c>
      <c r="U144" t="s">
        <v>199</v>
      </c>
    </row>
    <row r="145" spans="1:21" x14ac:dyDescent="0.25">
      <c r="A145" vm="11">
        <v>46112</v>
      </c>
      <c r="B145" t="s">
        <v>820</v>
      </c>
      <c r="C145" t="s">
        <v>915</v>
      </c>
      <c r="D145" s="50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M145" vm="2">
        <v>0</v>
      </c>
      <c r="N145" t="s">
        <v>45</v>
      </c>
      <c r="O145" t="s">
        <v>492</v>
      </c>
      <c r="P145">
        <v>1</v>
      </c>
      <c r="Q145" t="s">
        <v>70</v>
      </c>
      <c r="R145">
        <v>1</v>
      </c>
      <c r="S145" s="4">
        <v>-681156.86</v>
      </c>
      <c r="T145">
        <v>1</v>
      </c>
      <c r="U145" t="s">
        <v>199</v>
      </c>
    </row>
    <row r="146" spans="1:21" x14ac:dyDescent="0.25">
      <c r="A146" vm="1">
        <v>46111</v>
      </c>
      <c r="B146" t="s">
        <v>20</v>
      </c>
      <c r="C146" t="s">
        <v>795</v>
      </c>
      <c r="D146" s="50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M146" vm="2">
        <v>0</v>
      </c>
      <c r="N146" t="s">
        <v>83</v>
      </c>
      <c r="O146" t="s">
        <v>493</v>
      </c>
      <c r="P146">
        <v>1</v>
      </c>
      <c r="Q146" t="s">
        <v>66</v>
      </c>
      <c r="R146">
        <v>1</v>
      </c>
      <c r="S146" s="4">
        <v>-674169.95</v>
      </c>
      <c r="T146">
        <v>1</v>
      </c>
      <c r="U146" t="s">
        <v>199</v>
      </c>
    </row>
    <row r="147" spans="1:21" x14ac:dyDescent="0.25">
      <c r="A147" vm="6">
        <v>46083</v>
      </c>
      <c r="B147" t="s">
        <v>813</v>
      </c>
      <c r="C147" t="s">
        <v>906</v>
      </c>
      <c r="D147" s="50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-670000</v>
      </c>
      <c r="T147">
        <v>1</v>
      </c>
      <c r="U147" t="s">
        <v>199</v>
      </c>
    </row>
    <row r="148" spans="1:21" x14ac:dyDescent="0.25">
      <c r="A148" vm="13">
        <v>46091</v>
      </c>
      <c r="B148" t="s">
        <v>830</v>
      </c>
      <c r="C148" t="s">
        <v>960</v>
      </c>
      <c r="D148" s="50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-648318</v>
      </c>
      <c r="T148">
        <v>4</v>
      </c>
      <c r="U148" t="s">
        <v>199</v>
      </c>
    </row>
    <row r="149" spans="1:21" x14ac:dyDescent="0.25">
      <c r="A149" vm="6">
        <v>46083</v>
      </c>
      <c r="B149" t="s">
        <v>829</v>
      </c>
      <c r="C149" t="s">
        <v>958</v>
      </c>
      <c r="D149" s="50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M149" vm="2">
        <v>0</v>
      </c>
      <c r="N149" t="s">
        <v>35</v>
      </c>
      <c r="O149" t="s">
        <v>492</v>
      </c>
      <c r="P149">
        <v>10</v>
      </c>
      <c r="Q149" t="s">
        <v>465</v>
      </c>
      <c r="R149">
        <v>1</v>
      </c>
      <c r="S149" s="4">
        <v>-646500</v>
      </c>
      <c r="T149">
        <v>1</v>
      </c>
      <c r="U149" t="s">
        <v>199</v>
      </c>
    </row>
    <row r="150" spans="1:21" x14ac:dyDescent="0.25">
      <c r="A150" vm="9">
        <v>46086</v>
      </c>
      <c r="B150" t="s">
        <v>988</v>
      </c>
      <c r="C150" t="s">
        <v>989</v>
      </c>
      <c r="D150" s="50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-600000</v>
      </c>
      <c r="T150">
        <v>1</v>
      </c>
      <c r="U150" t="s">
        <v>199</v>
      </c>
    </row>
    <row r="151" spans="1:21" x14ac:dyDescent="0.25">
      <c r="A151" vm="11">
        <v>46112</v>
      </c>
      <c r="B151" t="s">
        <v>1191</v>
      </c>
      <c r="C151" t="s">
        <v>1159</v>
      </c>
      <c r="D151" s="50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M151" vm="2">
        <v>0</v>
      </c>
      <c r="N151" t="s">
        <v>350</v>
      </c>
      <c r="O151" t="s">
        <v>1193</v>
      </c>
      <c r="P151">
        <v>2</v>
      </c>
      <c r="Q151" t="s">
        <v>448</v>
      </c>
      <c r="R151">
        <v>1</v>
      </c>
      <c r="S151" s="4">
        <v>-593054.81969999999</v>
      </c>
      <c r="T151">
        <v>1</v>
      </c>
      <c r="U151" t="s">
        <v>199</v>
      </c>
    </row>
    <row r="152" spans="1:21" x14ac:dyDescent="0.25">
      <c r="A152" vm="10">
        <v>46087</v>
      </c>
      <c r="B152" t="s">
        <v>1044</v>
      </c>
      <c r="C152" t="s">
        <v>1045</v>
      </c>
      <c r="D152" s="50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-582739.99</v>
      </c>
      <c r="T152">
        <v>1</v>
      </c>
      <c r="U152" t="s">
        <v>199</v>
      </c>
    </row>
    <row r="153" spans="1:21" x14ac:dyDescent="0.25">
      <c r="A153" vm="4">
        <v>46093</v>
      </c>
      <c r="B153" t="s">
        <v>941</v>
      </c>
      <c r="C153" t="s">
        <v>945</v>
      </c>
      <c r="D153" s="50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M153" vm="2">
        <v>0</v>
      </c>
      <c r="N153" t="s">
        <v>34</v>
      </c>
      <c r="O153" t="s">
        <v>492</v>
      </c>
      <c r="P153">
        <v>1</v>
      </c>
      <c r="Q153" t="s">
        <v>80</v>
      </c>
      <c r="R153">
        <v>1</v>
      </c>
      <c r="S153" s="4">
        <v>-568000</v>
      </c>
      <c r="T153">
        <v>10</v>
      </c>
      <c r="U153" t="s">
        <v>199</v>
      </c>
    </row>
    <row r="154" spans="1:21" x14ac:dyDescent="0.25">
      <c r="A154" vm="15">
        <v>46094</v>
      </c>
      <c r="B154" t="s">
        <v>941</v>
      </c>
      <c r="C154" t="s">
        <v>944</v>
      </c>
      <c r="D154" s="50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M154" vm="2">
        <v>0</v>
      </c>
      <c r="N154" t="s">
        <v>34</v>
      </c>
      <c r="O154" t="s">
        <v>492</v>
      </c>
      <c r="P154">
        <v>1</v>
      </c>
      <c r="Q154" t="s">
        <v>80</v>
      </c>
      <c r="R154">
        <v>1</v>
      </c>
      <c r="S154" s="4">
        <v>-566000</v>
      </c>
      <c r="T154">
        <v>10</v>
      </c>
      <c r="U154" t="s">
        <v>199</v>
      </c>
    </row>
    <row r="155" spans="1:21" x14ac:dyDescent="0.25">
      <c r="A155" vm="12">
        <v>46084</v>
      </c>
      <c r="B155" t="s">
        <v>941</v>
      </c>
      <c r="C155" t="s">
        <v>946</v>
      </c>
      <c r="D155" s="50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M155" vm="2">
        <v>0</v>
      </c>
      <c r="N155" t="s">
        <v>34</v>
      </c>
      <c r="O155" t="s">
        <v>492</v>
      </c>
      <c r="P155">
        <v>1</v>
      </c>
      <c r="Q155" t="s">
        <v>80</v>
      </c>
      <c r="R155">
        <v>1</v>
      </c>
      <c r="S155" s="4">
        <v>-566000</v>
      </c>
      <c r="T155">
        <v>10</v>
      </c>
      <c r="U155" t="s">
        <v>199</v>
      </c>
    </row>
    <row r="156" spans="1:21" x14ac:dyDescent="0.25">
      <c r="A156" vm="11">
        <v>46112</v>
      </c>
      <c r="B156" t="s">
        <v>1191</v>
      </c>
      <c r="C156" t="s">
        <v>1179</v>
      </c>
      <c r="D156" s="50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M156" vm="2">
        <v>0</v>
      </c>
      <c r="N156" t="s">
        <v>45</v>
      </c>
      <c r="O156" t="s">
        <v>1193</v>
      </c>
      <c r="P156">
        <v>1</v>
      </c>
      <c r="Q156" t="s">
        <v>70</v>
      </c>
      <c r="R156">
        <v>1</v>
      </c>
      <c r="S156" s="4">
        <v>-565149.28480000002</v>
      </c>
      <c r="T156">
        <v>1</v>
      </c>
      <c r="U156" t="s">
        <v>199</v>
      </c>
    </row>
    <row r="157" spans="1:21" x14ac:dyDescent="0.25">
      <c r="A157" vm="4">
        <v>46093</v>
      </c>
      <c r="B157" t="s">
        <v>819</v>
      </c>
      <c r="C157" t="s">
        <v>913</v>
      </c>
      <c r="D157" s="50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-562650</v>
      </c>
      <c r="T157">
        <v>1</v>
      </c>
      <c r="U157" t="s">
        <v>199</v>
      </c>
    </row>
    <row r="158" spans="1:21" x14ac:dyDescent="0.25">
      <c r="A158" vm="12">
        <v>46084</v>
      </c>
      <c r="B158" t="s">
        <v>809</v>
      </c>
      <c r="C158" t="s">
        <v>883</v>
      </c>
      <c r="D158" s="50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-545622</v>
      </c>
      <c r="T158">
        <v>1</v>
      </c>
      <c r="U158" t="s">
        <v>199</v>
      </c>
    </row>
    <row r="159" spans="1:21" x14ac:dyDescent="0.25">
      <c r="A159" vm="9">
        <v>46086</v>
      </c>
      <c r="B159" t="s">
        <v>832</v>
      </c>
      <c r="C159" t="s">
        <v>969</v>
      </c>
      <c r="D159" s="50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M159" vm="2">
        <v>0</v>
      </c>
      <c r="N159" t="s">
        <v>45</v>
      </c>
      <c r="O159" t="s">
        <v>492</v>
      </c>
      <c r="P159">
        <v>1</v>
      </c>
      <c r="Q159" t="s">
        <v>70</v>
      </c>
      <c r="R159">
        <v>1</v>
      </c>
      <c r="S159" s="4">
        <v>-526345.31999999995</v>
      </c>
      <c r="T159">
        <v>1</v>
      </c>
      <c r="U159" t="s">
        <v>199</v>
      </c>
    </row>
    <row r="160" spans="1:21" x14ac:dyDescent="0.25">
      <c r="A160" vm="11">
        <v>46112</v>
      </c>
      <c r="B160" t="s">
        <v>1019</v>
      </c>
      <c r="C160" t="s">
        <v>1020</v>
      </c>
      <c r="D160" s="50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-500000</v>
      </c>
      <c r="T160">
        <v>1</v>
      </c>
      <c r="U160" t="s">
        <v>199</v>
      </c>
    </row>
    <row r="161" spans="1:21" x14ac:dyDescent="0.25">
      <c r="A161" vm="4">
        <v>46093</v>
      </c>
      <c r="B161" t="s">
        <v>840</v>
      </c>
      <c r="C161" t="s">
        <v>1029</v>
      </c>
      <c r="D161" s="50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-489799.99</v>
      </c>
      <c r="T161">
        <v>2</v>
      </c>
      <c r="U161" t="s">
        <v>199</v>
      </c>
    </row>
    <row r="162" spans="1:21" x14ac:dyDescent="0.25">
      <c r="A162" vm="22">
        <v>46101</v>
      </c>
      <c r="B162" t="s">
        <v>810</v>
      </c>
      <c r="C162" t="s">
        <v>888</v>
      </c>
      <c r="D162" s="50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-450000</v>
      </c>
      <c r="T162">
        <v>1</v>
      </c>
      <c r="U162" t="s">
        <v>199</v>
      </c>
    </row>
    <row r="163" spans="1:21" x14ac:dyDescent="0.25">
      <c r="A163" vm="11">
        <v>46112</v>
      </c>
      <c r="B163" t="s">
        <v>1191</v>
      </c>
      <c r="C163" t="s">
        <v>1162</v>
      </c>
      <c r="D163" s="50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M163" vm="2">
        <v>0</v>
      </c>
      <c r="N163" t="s">
        <v>45</v>
      </c>
      <c r="O163" t="s">
        <v>1193</v>
      </c>
      <c r="P163">
        <v>1</v>
      </c>
      <c r="Q163" t="s">
        <v>70</v>
      </c>
      <c r="R163">
        <v>1</v>
      </c>
      <c r="S163" s="4">
        <v>-446505.43479999999</v>
      </c>
      <c r="T163">
        <v>1</v>
      </c>
      <c r="U163" t="s">
        <v>199</v>
      </c>
    </row>
    <row r="164" spans="1:21" x14ac:dyDescent="0.25">
      <c r="A164" vm="9">
        <v>46086</v>
      </c>
      <c r="B164" t="s">
        <v>991</v>
      </c>
      <c r="C164" t="s">
        <v>992</v>
      </c>
      <c r="D164" s="50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M164" vm="2">
        <v>0</v>
      </c>
      <c r="N164" t="s">
        <v>34</v>
      </c>
      <c r="O164" t="s">
        <v>492</v>
      </c>
      <c r="P164">
        <v>1</v>
      </c>
      <c r="Q164" t="s">
        <v>80</v>
      </c>
      <c r="R164">
        <v>1</v>
      </c>
      <c r="S164" s="4">
        <v>-436906.8</v>
      </c>
      <c r="T164">
        <v>4000</v>
      </c>
      <c r="U164" t="s">
        <v>199</v>
      </c>
    </row>
    <row r="165" spans="1:21" x14ac:dyDescent="0.25">
      <c r="A165" vm="1">
        <v>46111</v>
      </c>
      <c r="B165" t="s">
        <v>678</v>
      </c>
      <c r="C165" t="s">
        <v>862</v>
      </c>
      <c r="D165" s="50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M165" vm="2">
        <v>0</v>
      </c>
      <c r="N165" t="s">
        <v>44</v>
      </c>
      <c r="O165" t="s">
        <v>492</v>
      </c>
      <c r="P165">
        <v>1</v>
      </c>
      <c r="Q165" t="s">
        <v>77</v>
      </c>
      <c r="R165">
        <v>1</v>
      </c>
      <c r="S165" s="4">
        <v>-418000</v>
      </c>
      <c r="T165">
        <v>22</v>
      </c>
      <c r="U165" t="s">
        <v>199</v>
      </c>
    </row>
    <row r="166" spans="1:21" x14ac:dyDescent="0.25">
      <c r="A166" vm="11">
        <v>46112</v>
      </c>
      <c r="B166" t="s">
        <v>1191</v>
      </c>
      <c r="C166" t="s">
        <v>484</v>
      </c>
      <c r="D166" s="50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M166" vm="2">
        <v>0</v>
      </c>
      <c r="N166" t="s">
        <v>341</v>
      </c>
      <c r="O166" t="s">
        <v>1193</v>
      </c>
      <c r="P166">
        <v>6</v>
      </c>
      <c r="Q166" t="s">
        <v>469</v>
      </c>
      <c r="R166">
        <v>1</v>
      </c>
      <c r="S166" s="4">
        <v>-412518.67479999998</v>
      </c>
      <c r="T166">
        <v>1</v>
      </c>
      <c r="U166" t="s">
        <v>199</v>
      </c>
    </row>
    <row r="167" spans="1:21" x14ac:dyDescent="0.25">
      <c r="A167" vm="11">
        <v>46112</v>
      </c>
      <c r="B167" t="s">
        <v>1191</v>
      </c>
      <c r="C167" t="s">
        <v>485</v>
      </c>
      <c r="D167" s="50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M167" vm="2">
        <v>0</v>
      </c>
      <c r="N167" t="s">
        <v>32</v>
      </c>
      <c r="O167" t="s">
        <v>1193</v>
      </c>
      <c r="P167">
        <v>10</v>
      </c>
      <c r="Q167" t="s">
        <v>467</v>
      </c>
      <c r="R167">
        <v>1</v>
      </c>
      <c r="S167" s="4">
        <v>-409297.34389999998</v>
      </c>
      <c r="T167">
        <v>1</v>
      </c>
      <c r="U167" t="s">
        <v>199</v>
      </c>
    </row>
    <row r="168" spans="1:21" x14ac:dyDescent="0.25">
      <c r="A168" vm="21">
        <v>46097</v>
      </c>
      <c r="B168" t="s">
        <v>1022</v>
      </c>
      <c r="C168" t="s">
        <v>1023</v>
      </c>
      <c r="D168" s="50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M168" vm="2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4">
        <v>-406520.14</v>
      </c>
      <c r="T168">
        <v>1</v>
      </c>
      <c r="U168" t="s">
        <v>199</v>
      </c>
    </row>
    <row r="169" spans="1:21" x14ac:dyDescent="0.25">
      <c r="A169" vm="21">
        <v>46097</v>
      </c>
      <c r="B169" t="s">
        <v>826</v>
      </c>
      <c r="C169" t="s">
        <v>935</v>
      </c>
      <c r="D169" s="50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M169" vm="2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4">
        <v>-391301.3</v>
      </c>
      <c r="T169">
        <v>1</v>
      </c>
      <c r="U169" t="s">
        <v>199</v>
      </c>
    </row>
    <row r="170" spans="1:21" x14ac:dyDescent="0.25">
      <c r="A170" vm="11">
        <v>46112</v>
      </c>
      <c r="B170" t="s">
        <v>846</v>
      </c>
      <c r="C170" t="s">
        <v>1059</v>
      </c>
      <c r="D170" s="50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-385070.4</v>
      </c>
      <c r="T170">
        <v>9.36</v>
      </c>
      <c r="U170" t="s">
        <v>199</v>
      </c>
    </row>
    <row r="171" spans="1:21" x14ac:dyDescent="0.25">
      <c r="A171" vm="12">
        <v>46084</v>
      </c>
      <c r="B171" t="s">
        <v>807</v>
      </c>
      <c r="C171" t="s">
        <v>877</v>
      </c>
      <c r="D171" s="50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4">
        <v>-372727</v>
      </c>
      <c r="T171">
        <v>1</v>
      </c>
      <c r="U171" t="s">
        <v>199</v>
      </c>
    </row>
    <row r="172" spans="1:21" x14ac:dyDescent="0.25">
      <c r="A172" vm="18">
        <v>46099</v>
      </c>
      <c r="B172" t="s">
        <v>847</v>
      </c>
      <c r="C172" t="s">
        <v>1068</v>
      </c>
      <c r="D172" s="50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M172" vm="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4">
        <v>-338800</v>
      </c>
      <c r="T172">
        <v>1</v>
      </c>
      <c r="U172" t="s">
        <v>199</v>
      </c>
    </row>
    <row r="173" spans="1:21" x14ac:dyDescent="0.25">
      <c r="A173" vm="21">
        <v>46097</v>
      </c>
      <c r="B173" t="s">
        <v>845</v>
      </c>
      <c r="C173" t="s">
        <v>1055</v>
      </c>
      <c r="D173" s="50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-298579.06</v>
      </c>
      <c r="T173">
        <v>1</v>
      </c>
      <c r="U173" t="s">
        <v>199</v>
      </c>
    </row>
    <row r="174" spans="1:21" x14ac:dyDescent="0.25">
      <c r="A174" vm="15">
        <v>46094</v>
      </c>
      <c r="B174" t="s">
        <v>841</v>
      </c>
      <c r="C174" t="s">
        <v>1035</v>
      </c>
      <c r="D174" s="50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-295627.2</v>
      </c>
      <c r="T174">
        <v>1</v>
      </c>
      <c r="U174" t="s">
        <v>199</v>
      </c>
    </row>
    <row r="175" spans="1:21" x14ac:dyDescent="0.25">
      <c r="A175" vm="1">
        <v>46111</v>
      </c>
      <c r="B175" t="s">
        <v>20</v>
      </c>
      <c r="C175" t="s">
        <v>797</v>
      </c>
      <c r="D175" s="50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M175" vm="2">
        <v>0</v>
      </c>
      <c r="N175" t="s">
        <v>40</v>
      </c>
      <c r="O175" t="s">
        <v>493</v>
      </c>
      <c r="P175">
        <v>1</v>
      </c>
      <c r="Q175" t="s">
        <v>68</v>
      </c>
      <c r="R175">
        <v>1</v>
      </c>
      <c r="S175" s="4">
        <v>-274451.49</v>
      </c>
      <c r="T175">
        <v>1</v>
      </c>
      <c r="U175" t="s">
        <v>199</v>
      </c>
    </row>
    <row r="176" spans="1:21" x14ac:dyDescent="0.25">
      <c r="A176" vm="23">
        <v>46102</v>
      </c>
      <c r="B176" t="s">
        <v>1057</v>
      </c>
      <c r="C176" t="s">
        <v>1058</v>
      </c>
      <c r="D176" s="50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-269999.40000000002</v>
      </c>
      <c r="T176">
        <v>1</v>
      </c>
      <c r="U176" t="s">
        <v>199</v>
      </c>
    </row>
    <row r="177" spans="1:21" x14ac:dyDescent="0.25">
      <c r="A177" vm="9">
        <v>46086</v>
      </c>
      <c r="B177" t="s">
        <v>851</v>
      </c>
      <c r="C177" t="s">
        <v>1084</v>
      </c>
      <c r="D177" s="50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-266200</v>
      </c>
      <c r="T177">
        <v>1</v>
      </c>
      <c r="U177" t="s">
        <v>199</v>
      </c>
    </row>
    <row r="178" spans="1:21" x14ac:dyDescent="0.25">
      <c r="A178" vm="24">
        <v>46098</v>
      </c>
      <c r="B178" t="s">
        <v>952</v>
      </c>
      <c r="C178" t="s">
        <v>953</v>
      </c>
      <c r="D178" s="50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-260400.07</v>
      </c>
      <c r="T178">
        <v>3</v>
      </c>
      <c r="U178" t="s">
        <v>199</v>
      </c>
    </row>
    <row r="179" spans="1:21" x14ac:dyDescent="0.25">
      <c r="A179" vm="9">
        <v>46086</v>
      </c>
      <c r="B179" t="s">
        <v>1078</v>
      </c>
      <c r="C179" t="s">
        <v>1081</v>
      </c>
      <c r="D179" s="50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M179" vm="2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4">
        <v>-254845.92</v>
      </c>
      <c r="T179">
        <v>1</v>
      </c>
      <c r="U179" t="s">
        <v>199</v>
      </c>
    </row>
    <row r="180" spans="1:21" x14ac:dyDescent="0.25">
      <c r="A180" vm="12">
        <v>46084</v>
      </c>
      <c r="B180" t="s">
        <v>810</v>
      </c>
      <c r="C180" t="s">
        <v>892</v>
      </c>
      <c r="D180" s="50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4">
        <v>-250000</v>
      </c>
      <c r="T180">
        <v>1</v>
      </c>
      <c r="U180" t="s">
        <v>199</v>
      </c>
    </row>
    <row r="181" spans="1:21" x14ac:dyDescent="0.25">
      <c r="A181" vm="9">
        <v>46086</v>
      </c>
      <c r="B181" t="s">
        <v>903</v>
      </c>
      <c r="C181" t="s">
        <v>904</v>
      </c>
      <c r="D181" s="50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M181" vm="2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4">
        <v>-242000</v>
      </c>
      <c r="T181">
        <v>2</v>
      </c>
      <c r="U181" t="s">
        <v>199</v>
      </c>
    </row>
    <row r="182" spans="1:21" x14ac:dyDescent="0.25">
      <c r="A182" vm="1">
        <v>46111</v>
      </c>
      <c r="B182" t="s">
        <v>663</v>
      </c>
      <c r="C182" t="s">
        <v>768</v>
      </c>
      <c r="D182" s="50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M182" vm="2">
        <v>0</v>
      </c>
      <c r="N182" t="s">
        <v>83</v>
      </c>
      <c r="O182" t="s">
        <v>492</v>
      </c>
      <c r="P182">
        <v>1</v>
      </c>
      <c r="Q182" t="s">
        <v>66</v>
      </c>
      <c r="R182">
        <v>1</v>
      </c>
      <c r="S182" s="4">
        <v>-235750</v>
      </c>
      <c r="T182">
        <v>115</v>
      </c>
      <c r="U182" t="s">
        <v>199</v>
      </c>
    </row>
    <row r="183" spans="1:21" x14ac:dyDescent="0.25">
      <c r="A183" vm="19">
        <v>46107</v>
      </c>
      <c r="B183" t="s">
        <v>820</v>
      </c>
      <c r="C183" t="s">
        <v>916</v>
      </c>
      <c r="D183" s="50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M183" vm="2">
        <v>0</v>
      </c>
      <c r="N183" t="s">
        <v>39</v>
      </c>
      <c r="O183" t="s">
        <v>492</v>
      </c>
      <c r="P183">
        <v>1</v>
      </c>
      <c r="Q183" t="s">
        <v>50</v>
      </c>
      <c r="R183">
        <v>1</v>
      </c>
      <c r="S183" s="4">
        <v>-229395.28</v>
      </c>
      <c r="T183">
        <v>1</v>
      </c>
      <c r="U183" t="s">
        <v>199</v>
      </c>
    </row>
    <row r="184" spans="1:21" x14ac:dyDescent="0.25">
      <c r="A184" vm="11">
        <v>46112</v>
      </c>
      <c r="B184" t="s">
        <v>941</v>
      </c>
      <c r="C184" t="s">
        <v>942</v>
      </c>
      <c r="D184" s="50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M184" vm="2">
        <v>0</v>
      </c>
      <c r="N184" t="s">
        <v>34</v>
      </c>
      <c r="O184" t="s">
        <v>492</v>
      </c>
      <c r="P184">
        <v>1</v>
      </c>
      <c r="Q184" t="s">
        <v>80</v>
      </c>
      <c r="R184">
        <v>1</v>
      </c>
      <c r="S184" s="4">
        <v>-227200</v>
      </c>
      <c r="T184">
        <v>4</v>
      </c>
      <c r="U184" t="s">
        <v>199</v>
      </c>
    </row>
    <row r="185" spans="1:21" x14ac:dyDescent="0.25">
      <c r="A185" vm="1">
        <v>46111</v>
      </c>
      <c r="B185" t="s">
        <v>663</v>
      </c>
      <c r="C185" t="s">
        <v>766</v>
      </c>
      <c r="D185" s="50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M185" vm="2">
        <v>0</v>
      </c>
      <c r="N185" t="s">
        <v>43</v>
      </c>
      <c r="O185" t="s">
        <v>492</v>
      </c>
      <c r="P185">
        <v>1</v>
      </c>
      <c r="Q185" t="s">
        <v>72</v>
      </c>
      <c r="R185">
        <v>1</v>
      </c>
      <c r="S185" s="4">
        <v>-215250</v>
      </c>
      <c r="T185">
        <v>105</v>
      </c>
      <c r="U185" t="s">
        <v>199</v>
      </c>
    </row>
    <row r="186" spans="1:21" x14ac:dyDescent="0.25">
      <c r="A186" vm="6">
        <v>46083</v>
      </c>
      <c r="B186" t="s">
        <v>924</v>
      </c>
      <c r="C186" t="s">
        <v>925</v>
      </c>
      <c r="D186" s="50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-200000</v>
      </c>
      <c r="T186">
        <v>1</v>
      </c>
      <c r="U186" t="s">
        <v>199</v>
      </c>
    </row>
    <row r="187" spans="1:21" x14ac:dyDescent="0.25">
      <c r="A187" vm="10">
        <v>46087</v>
      </c>
      <c r="B187" t="s">
        <v>836</v>
      </c>
      <c r="C187" t="s">
        <v>1005</v>
      </c>
      <c r="D187" s="50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4">
        <v>-200000</v>
      </c>
      <c r="T187">
        <v>1</v>
      </c>
      <c r="U187" t="s">
        <v>199</v>
      </c>
    </row>
    <row r="188" spans="1:21" x14ac:dyDescent="0.25">
      <c r="A188" vm="4">
        <v>46093</v>
      </c>
      <c r="B188" t="s">
        <v>844</v>
      </c>
      <c r="C188" t="s">
        <v>1054</v>
      </c>
      <c r="D188" s="50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M188" vm="2">
        <v>0</v>
      </c>
      <c r="N188" t="s">
        <v>45</v>
      </c>
      <c r="O188" t="s">
        <v>492</v>
      </c>
      <c r="P188">
        <v>1</v>
      </c>
      <c r="Q188" t="s">
        <v>70</v>
      </c>
      <c r="R188">
        <v>1</v>
      </c>
      <c r="S188" s="4">
        <v>-196690</v>
      </c>
      <c r="T188">
        <v>2</v>
      </c>
      <c r="U188" t="s">
        <v>199</v>
      </c>
    </row>
    <row r="189" spans="1:21" x14ac:dyDescent="0.25">
      <c r="A189" vm="15">
        <v>46094</v>
      </c>
      <c r="B189" t="s">
        <v>835</v>
      </c>
      <c r="C189" t="s">
        <v>1001</v>
      </c>
      <c r="D189" s="50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45</v>
      </c>
      <c r="O189" t="s">
        <v>492</v>
      </c>
      <c r="P189">
        <v>1</v>
      </c>
      <c r="Q189" t="s">
        <v>70</v>
      </c>
      <c r="R189">
        <v>1</v>
      </c>
      <c r="S189" s="4">
        <v>-193202.12</v>
      </c>
      <c r="T189">
        <v>1</v>
      </c>
      <c r="U189" t="s">
        <v>199</v>
      </c>
    </row>
    <row r="190" spans="1:21" x14ac:dyDescent="0.25">
      <c r="A190" vm="18">
        <v>46099</v>
      </c>
      <c r="B190" t="s">
        <v>835</v>
      </c>
      <c r="C190" t="s">
        <v>997</v>
      </c>
      <c r="D190" s="50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M190" vm="2">
        <v>0</v>
      </c>
      <c r="N190" t="s">
        <v>34</v>
      </c>
      <c r="O190" t="s">
        <v>492</v>
      </c>
      <c r="P190">
        <v>1</v>
      </c>
      <c r="Q190" t="s">
        <v>80</v>
      </c>
      <c r="R190">
        <v>1</v>
      </c>
      <c r="S190" s="4">
        <v>-192576.67</v>
      </c>
      <c r="T190">
        <v>1</v>
      </c>
      <c r="U190" t="s">
        <v>199</v>
      </c>
    </row>
    <row r="191" spans="1:21" x14ac:dyDescent="0.25">
      <c r="A191" vm="10">
        <v>46087</v>
      </c>
      <c r="B191" t="s">
        <v>839</v>
      </c>
      <c r="C191" t="s">
        <v>1027</v>
      </c>
      <c r="D191" s="50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M191" vm="2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4">
        <v>-172708.31</v>
      </c>
      <c r="T191">
        <v>1</v>
      </c>
      <c r="U191" t="s">
        <v>199</v>
      </c>
    </row>
    <row r="192" spans="1:21" x14ac:dyDescent="0.25">
      <c r="A192" vm="1">
        <v>46111</v>
      </c>
      <c r="B192" t="s">
        <v>20</v>
      </c>
      <c r="C192" t="s">
        <v>796</v>
      </c>
      <c r="D192" s="50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M192" vm="2">
        <v>0</v>
      </c>
      <c r="N192" t="s">
        <v>89</v>
      </c>
      <c r="O192" t="s">
        <v>493</v>
      </c>
      <c r="P192">
        <v>1</v>
      </c>
      <c r="Q192" t="s">
        <v>75</v>
      </c>
      <c r="R192">
        <v>1</v>
      </c>
      <c r="S192" s="4">
        <v>-166429.71</v>
      </c>
      <c r="T192">
        <v>1</v>
      </c>
      <c r="U192" t="s">
        <v>199</v>
      </c>
    </row>
    <row r="193" spans="1:21" x14ac:dyDescent="0.25">
      <c r="A193" vm="4">
        <v>46093</v>
      </c>
      <c r="B193" t="s">
        <v>818</v>
      </c>
      <c r="C193" t="s">
        <v>911</v>
      </c>
      <c r="D193" s="50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M193" vm="2">
        <v>0</v>
      </c>
      <c r="N193" t="s">
        <v>45</v>
      </c>
      <c r="O193" t="s">
        <v>492</v>
      </c>
      <c r="P193">
        <v>1</v>
      </c>
      <c r="Q193" t="s">
        <v>70</v>
      </c>
      <c r="R193">
        <v>1</v>
      </c>
      <c r="S193" s="4">
        <v>-160000</v>
      </c>
      <c r="T193">
        <v>1</v>
      </c>
      <c r="U193" t="s">
        <v>199</v>
      </c>
    </row>
    <row r="194" spans="1:21" x14ac:dyDescent="0.25">
      <c r="A194" vm="1">
        <v>46111</v>
      </c>
      <c r="B194" t="s">
        <v>841</v>
      </c>
      <c r="C194" t="s">
        <v>1031</v>
      </c>
      <c r="D194" s="50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M194" vm="2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4">
        <v>-148785.23000000001</v>
      </c>
      <c r="T194">
        <v>3</v>
      </c>
      <c r="U194" t="s">
        <v>199</v>
      </c>
    </row>
    <row r="195" spans="1:21" x14ac:dyDescent="0.25">
      <c r="A195" vm="19">
        <v>46107</v>
      </c>
      <c r="B195" t="s">
        <v>844</v>
      </c>
      <c r="C195" t="s">
        <v>1052</v>
      </c>
      <c r="D195" s="50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M195" vm="2">
        <v>0</v>
      </c>
      <c r="N195" t="s">
        <v>45</v>
      </c>
      <c r="O195" t="s">
        <v>492</v>
      </c>
      <c r="P195">
        <v>1</v>
      </c>
      <c r="Q195" t="s">
        <v>70</v>
      </c>
      <c r="R195">
        <v>1</v>
      </c>
      <c r="S195" s="4">
        <v>-127075</v>
      </c>
      <c r="T195">
        <v>1</v>
      </c>
      <c r="U195" t="s">
        <v>199</v>
      </c>
    </row>
    <row r="196" spans="1:21" x14ac:dyDescent="0.25">
      <c r="A196" vm="9">
        <v>46086</v>
      </c>
      <c r="B196" t="s">
        <v>843</v>
      </c>
      <c r="C196" t="s">
        <v>1047</v>
      </c>
      <c r="D196" s="50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M196" vm="2">
        <v>0</v>
      </c>
      <c r="N196" t="s">
        <v>40</v>
      </c>
      <c r="O196" t="s">
        <v>492</v>
      </c>
      <c r="P196">
        <v>1</v>
      </c>
      <c r="Q196" t="s">
        <v>68</v>
      </c>
      <c r="R196">
        <v>1</v>
      </c>
      <c r="S196" s="4">
        <v>-81014.27</v>
      </c>
      <c r="T196">
        <v>33.81</v>
      </c>
      <c r="U196" t="s">
        <v>199</v>
      </c>
    </row>
    <row r="197" spans="1:21" x14ac:dyDescent="0.25">
      <c r="A197" vm="12">
        <v>46084</v>
      </c>
      <c r="B197" t="s">
        <v>807</v>
      </c>
      <c r="C197" t="s">
        <v>871</v>
      </c>
      <c r="D197" s="50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-78573</v>
      </c>
      <c r="T197">
        <v>1</v>
      </c>
      <c r="U197" t="s">
        <v>199</v>
      </c>
    </row>
    <row r="198" spans="1:21" x14ac:dyDescent="0.25">
      <c r="A198" vm="19">
        <v>46107</v>
      </c>
      <c r="B198" t="s">
        <v>833</v>
      </c>
      <c r="C198" t="s">
        <v>973</v>
      </c>
      <c r="D198" s="50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M198" vm="2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4">
        <v>-76000</v>
      </c>
      <c r="T198">
        <v>1</v>
      </c>
      <c r="U198" t="s">
        <v>199</v>
      </c>
    </row>
    <row r="199" spans="1:21" x14ac:dyDescent="0.25">
      <c r="A199" vm="15">
        <v>46094</v>
      </c>
      <c r="B199" t="s">
        <v>832</v>
      </c>
      <c r="C199" t="s">
        <v>967</v>
      </c>
      <c r="D199" s="50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M199" vm="2">
        <v>0</v>
      </c>
      <c r="N199" t="s">
        <v>40</v>
      </c>
      <c r="O199" t="s">
        <v>492</v>
      </c>
      <c r="P199">
        <v>1</v>
      </c>
      <c r="Q199" t="s">
        <v>68</v>
      </c>
      <c r="R199">
        <v>1</v>
      </c>
      <c r="S199" s="4">
        <v>-75391.47</v>
      </c>
      <c r="T199">
        <v>6</v>
      </c>
      <c r="U199" t="s">
        <v>199</v>
      </c>
    </row>
    <row r="200" spans="1:21" x14ac:dyDescent="0.25">
      <c r="A200" vm="8">
        <v>46106</v>
      </c>
      <c r="B200" t="s">
        <v>955</v>
      </c>
      <c r="C200" t="s">
        <v>956</v>
      </c>
      <c r="D200" s="50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M200" vm="2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4">
        <v>-74000</v>
      </c>
      <c r="T200">
        <v>1</v>
      </c>
      <c r="U200" t="s">
        <v>199</v>
      </c>
    </row>
    <row r="201" spans="1:21" x14ac:dyDescent="0.25">
      <c r="A201" vm="10">
        <v>46087</v>
      </c>
      <c r="B201" t="s">
        <v>820</v>
      </c>
      <c r="C201" t="s">
        <v>919</v>
      </c>
      <c r="D201" s="50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-56608.59</v>
      </c>
      <c r="T201">
        <v>1</v>
      </c>
      <c r="U201" t="s">
        <v>199</v>
      </c>
    </row>
    <row r="202" spans="1:21" x14ac:dyDescent="0.25">
      <c r="A202" vm="24">
        <v>46098</v>
      </c>
      <c r="B202" t="s">
        <v>841</v>
      </c>
      <c r="C202" t="s">
        <v>1033</v>
      </c>
      <c r="D202" s="50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-50858.720000000001</v>
      </c>
      <c r="T202">
        <v>1</v>
      </c>
      <c r="U202" t="s">
        <v>199</v>
      </c>
    </row>
    <row r="203" spans="1:21" x14ac:dyDescent="0.25">
      <c r="A203" vm="18">
        <v>46099</v>
      </c>
      <c r="B203" t="s">
        <v>850</v>
      </c>
      <c r="C203" t="s">
        <v>1082</v>
      </c>
      <c r="D203" s="50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4">
        <v>-50820</v>
      </c>
      <c r="T203">
        <v>1</v>
      </c>
      <c r="U203" t="s">
        <v>199</v>
      </c>
    </row>
    <row r="204" spans="1:21" x14ac:dyDescent="0.25">
      <c r="A204" vm="10">
        <v>46087</v>
      </c>
      <c r="B204" t="s">
        <v>810</v>
      </c>
      <c r="C204" t="s">
        <v>890</v>
      </c>
      <c r="D204" s="50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M204" vm="2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4">
        <v>-50000</v>
      </c>
      <c r="T204">
        <v>1</v>
      </c>
      <c r="U204" t="s">
        <v>199</v>
      </c>
    </row>
    <row r="205" spans="1:21" x14ac:dyDescent="0.25">
      <c r="A205" vm="12">
        <v>46084</v>
      </c>
      <c r="B205" t="s">
        <v>847</v>
      </c>
      <c r="C205" t="s">
        <v>1070</v>
      </c>
      <c r="D205" s="50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-49874.43</v>
      </c>
      <c r="T205">
        <v>1</v>
      </c>
      <c r="U205" t="s">
        <v>199</v>
      </c>
    </row>
    <row r="206" spans="1:21" x14ac:dyDescent="0.25">
      <c r="A206" vm="12">
        <v>46084</v>
      </c>
      <c r="B206" t="s">
        <v>847</v>
      </c>
      <c r="C206" t="s">
        <v>1072</v>
      </c>
      <c r="D206" s="50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4">
        <v>-49874.43</v>
      </c>
      <c r="T206">
        <v>1</v>
      </c>
      <c r="U206" t="s">
        <v>199</v>
      </c>
    </row>
    <row r="207" spans="1:21" x14ac:dyDescent="0.25">
      <c r="A207" vm="21">
        <v>46097</v>
      </c>
      <c r="B207" t="s">
        <v>1022</v>
      </c>
      <c r="C207" t="s">
        <v>1025</v>
      </c>
      <c r="D207" s="50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M207" vm="2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4">
        <v>-47280.36</v>
      </c>
      <c r="T207">
        <v>1</v>
      </c>
      <c r="U207" t="s">
        <v>199</v>
      </c>
    </row>
    <row r="208" spans="1:21" x14ac:dyDescent="0.25">
      <c r="A208" vm="18">
        <v>46099</v>
      </c>
      <c r="B208" t="s">
        <v>836</v>
      </c>
      <c r="C208" t="s">
        <v>1003</v>
      </c>
      <c r="D208" s="50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4">
        <v>-40000</v>
      </c>
      <c r="T208">
        <v>1</v>
      </c>
      <c r="U208" t="s">
        <v>199</v>
      </c>
    </row>
    <row r="209" spans="1:21" x14ac:dyDescent="0.25">
      <c r="A209" vm="1">
        <v>46111</v>
      </c>
      <c r="B209" t="s">
        <v>673</v>
      </c>
      <c r="C209" t="s">
        <v>760</v>
      </c>
      <c r="D209" s="50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M209" vm="2">
        <v>0</v>
      </c>
      <c r="N209" t="s">
        <v>43</v>
      </c>
      <c r="O209" t="s">
        <v>492</v>
      </c>
      <c r="P209">
        <v>1</v>
      </c>
      <c r="Q209" t="s">
        <v>72</v>
      </c>
      <c r="R209">
        <v>1</v>
      </c>
      <c r="S209" s="4">
        <v>-34485</v>
      </c>
      <c r="T209">
        <v>300</v>
      </c>
      <c r="U209" t="s">
        <v>199</v>
      </c>
    </row>
    <row r="210" spans="1:21" x14ac:dyDescent="0.25">
      <c r="A210" vm="1">
        <v>46111</v>
      </c>
      <c r="B210" t="s">
        <v>20</v>
      </c>
      <c r="C210" t="s">
        <v>794</v>
      </c>
      <c r="D210" s="50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M210" vm="2">
        <v>0</v>
      </c>
      <c r="N210" t="s">
        <v>35</v>
      </c>
      <c r="O210" t="s">
        <v>493</v>
      </c>
      <c r="P210">
        <v>10</v>
      </c>
      <c r="Q210" t="s">
        <v>465</v>
      </c>
      <c r="R210">
        <v>1</v>
      </c>
      <c r="S210" s="4">
        <v>-32811.49</v>
      </c>
      <c r="T210">
        <v>1</v>
      </c>
      <c r="U210" t="s">
        <v>199</v>
      </c>
    </row>
    <row r="211" spans="1:21" x14ac:dyDescent="0.25">
      <c r="A211" vm="21">
        <v>46097</v>
      </c>
      <c r="B211" t="s">
        <v>835</v>
      </c>
      <c r="C211" t="s">
        <v>999</v>
      </c>
      <c r="D211" s="50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M211" vm="2">
        <v>0</v>
      </c>
      <c r="N211" t="s">
        <v>39</v>
      </c>
      <c r="O211" t="s">
        <v>492</v>
      </c>
      <c r="P211">
        <v>1</v>
      </c>
      <c r="Q211" t="s">
        <v>50</v>
      </c>
      <c r="R211">
        <v>1</v>
      </c>
      <c r="S211" s="4">
        <v>-30203.61</v>
      </c>
      <c r="T211">
        <v>1</v>
      </c>
      <c r="U211" t="s">
        <v>199</v>
      </c>
    </row>
    <row r="212" spans="1:21" x14ac:dyDescent="0.25">
      <c r="A212" vm="12">
        <v>46084</v>
      </c>
      <c r="B212" t="s">
        <v>807</v>
      </c>
      <c r="C212" t="s">
        <v>875</v>
      </c>
      <c r="D212" s="50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4">
        <v>-27000</v>
      </c>
      <c r="T212">
        <v>1</v>
      </c>
      <c r="U212" t="s">
        <v>199</v>
      </c>
    </row>
    <row r="213" spans="1:21" x14ac:dyDescent="0.25">
      <c r="A213" vm="11">
        <v>46112</v>
      </c>
      <c r="B213" t="s">
        <v>833</v>
      </c>
      <c r="C213" t="s">
        <v>971</v>
      </c>
      <c r="D213" s="50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-22000</v>
      </c>
      <c r="T213">
        <v>1</v>
      </c>
      <c r="U213" t="s">
        <v>199</v>
      </c>
    </row>
    <row r="214" spans="1:21" x14ac:dyDescent="0.25">
      <c r="A214" vm="3">
        <v>46100</v>
      </c>
      <c r="B214" t="s">
        <v>949</v>
      </c>
      <c r="C214" t="s">
        <v>950</v>
      </c>
      <c r="D214" s="50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M214" vm="2">
        <v>0</v>
      </c>
      <c r="N214" t="s">
        <v>34</v>
      </c>
      <c r="O214" t="s">
        <v>492</v>
      </c>
      <c r="P214">
        <v>1</v>
      </c>
      <c r="Q214" t="s">
        <v>80</v>
      </c>
      <c r="R214">
        <v>1</v>
      </c>
      <c r="S214" s="4">
        <v>-21845.58</v>
      </c>
      <c r="T214">
        <v>1</v>
      </c>
      <c r="U214" t="s">
        <v>199</v>
      </c>
    </row>
    <row r="215" spans="1:21" x14ac:dyDescent="0.25">
      <c r="A215" vm="12">
        <v>46084</v>
      </c>
      <c r="B215" t="s">
        <v>807</v>
      </c>
      <c r="C215" t="s">
        <v>873</v>
      </c>
      <c r="D215" s="50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4">
        <v>-18000</v>
      </c>
      <c r="T215">
        <v>1</v>
      </c>
      <c r="U215" t="s">
        <v>199</v>
      </c>
    </row>
    <row r="216" spans="1:21" x14ac:dyDescent="0.25">
      <c r="A216" vm="1">
        <v>46111</v>
      </c>
      <c r="B216" t="s">
        <v>816</v>
      </c>
      <c r="C216" t="s">
        <v>910</v>
      </c>
      <c r="D216" s="50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M216" vm="2">
        <v>0</v>
      </c>
      <c r="N216" t="s">
        <v>46</v>
      </c>
      <c r="O216" t="s">
        <v>492</v>
      </c>
      <c r="P216">
        <v>1</v>
      </c>
      <c r="Q216" t="s">
        <v>63</v>
      </c>
      <c r="R216">
        <v>1</v>
      </c>
      <c r="S216" s="4">
        <v>-17947.419999999998</v>
      </c>
      <c r="T216">
        <v>147110</v>
      </c>
      <c r="U216" t="s">
        <v>199</v>
      </c>
    </row>
    <row r="217" spans="1:21" x14ac:dyDescent="0.25">
      <c r="A217" vm="1">
        <v>46111</v>
      </c>
      <c r="B217" t="s">
        <v>816</v>
      </c>
      <c r="C217" t="s">
        <v>909</v>
      </c>
      <c r="D217" s="50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M217" vm="2">
        <v>0</v>
      </c>
      <c r="N217" t="s">
        <v>46</v>
      </c>
      <c r="O217" t="s">
        <v>492</v>
      </c>
      <c r="P217">
        <v>1</v>
      </c>
      <c r="Q217" t="s">
        <v>63</v>
      </c>
      <c r="R217">
        <v>1</v>
      </c>
      <c r="S217" s="4">
        <v>-12780.72</v>
      </c>
      <c r="T217">
        <v>104760</v>
      </c>
      <c r="U217" t="s">
        <v>199</v>
      </c>
    </row>
    <row r="218" spans="1:21" x14ac:dyDescent="0.25">
      <c r="A218" vm="11">
        <v>46112</v>
      </c>
      <c r="B218" t="s">
        <v>1191</v>
      </c>
      <c r="C218" t="s">
        <v>486</v>
      </c>
      <c r="D218" s="50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M218" vm="2">
        <v>0</v>
      </c>
      <c r="N218" t="s">
        <v>32</v>
      </c>
      <c r="O218" t="s">
        <v>1193</v>
      </c>
      <c r="P218">
        <v>10</v>
      </c>
      <c r="Q218" t="s">
        <v>467</v>
      </c>
      <c r="R218">
        <v>1</v>
      </c>
      <c r="S218" s="4">
        <v>-6630.4348</v>
      </c>
      <c r="T218">
        <v>1</v>
      </c>
      <c r="U218" t="s">
        <v>199</v>
      </c>
    </row>
    <row r="219" spans="1:21" x14ac:dyDescent="0.25">
      <c r="A219" vm="11">
        <v>46112</v>
      </c>
      <c r="B219" t="s">
        <v>1191</v>
      </c>
      <c r="C219" t="s">
        <v>741</v>
      </c>
      <c r="D219" s="50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M219" vm="2">
        <v>0</v>
      </c>
      <c r="N219" t="s">
        <v>396</v>
      </c>
      <c r="O219" t="s">
        <v>1193</v>
      </c>
      <c r="P219">
        <v>10</v>
      </c>
      <c r="Q219" t="s">
        <v>467</v>
      </c>
      <c r="R219">
        <v>1</v>
      </c>
      <c r="S219" s="4">
        <v>-6630.4348</v>
      </c>
      <c r="T219">
        <v>1</v>
      </c>
      <c r="U219" t="s">
        <v>199</v>
      </c>
    </row>
    <row r="220" spans="1:21" x14ac:dyDescent="0.25">
      <c r="A220" vm="11">
        <v>46112</v>
      </c>
      <c r="B220" t="s">
        <v>1191</v>
      </c>
      <c r="C220" t="s">
        <v>487</v>
      </c>
      <c r="D220" s="50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M220" vm="2">
        <v>0</v>
      </c>
      <c r="N220" t="s">
        <v>32</v>
      </c>
      <c r="O220" t="s">
        <v>1193</v>
      </c>
      <c r="P220">
        <v>10</v>
      </c>
      <c r="Q220" t="s">
        <v>467</v>
      </c>
      <c r="R220">
        <v>1</v>
      </c>
      <c r="S220" s="4">
        <v>-6630.4348</v>
      </c>
      <c r="T220">
        <v>1</v>
      </c>
      <c r="U220" t="s">
        <v>199</v>
      </c>
    </row>
    <row r="221" spans="1:21" x14ac:dyDescent="0.25">
      <c r="A221" vm="13">
        <v>46091</v>
      </c>
      <c r="B221" t="s">
        <v>1078</v>
      </c>
      <c r="C221" t="s">
        <v>1079</v>
      </c>
      <c r="D221" s="50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M221" vm="2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4">
        <v>-3547.99</v>
      </c>
      <c r="T221">
        <v>1</v>
      </c>
      <c r="U221" t="s">
        <v>199</v>
      </c>
    </row>
    <row r="222" spans="1:21" x14ac:dyDescent="0.25">
      <c r="A222" vm="1">
        <v>46111</v>
      </c>
      <c r="B222" t="s">
        <v>729</v>
      </c>
      <c r="C222" t="s">
        <v>862</v>
      </c>
      <c r="D222" s="50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M222" vm="2">
        <v>0</v>
      </c>
      <c r="N222" t="s">
        <v>39</v>
      </c>
      <c r="O222" t="s">
        <v>492</v>
      </c>
      <c r="P222">
        <v>1</v>
      </c>
      <c r="Q222" t="s">
        <v>50</v>
      </c>
      <c r="R222">
        <v>1</v>
      </c>
      <c r="S222" s="4">
        <v>-2904</v>
      </c>
      <c r="T222">
        <v>3</v>
      </c>
      <c r="U222" t="s">
        <v>199</v>
      </c>
    </row>
    <row r="223" spans="1:21" x14ac:dyDescent="0.25">
      <c r="A223" vm="1">
        <v>46111</v>
      </c>
      <c r="B223" t="s">
        <v>669</v>
      </c>
      <c r="C223" t="s">
        <v>758</v>
      </c>
      <c r="D223" s="50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M223" vm="2">
        <v>0</v>
      </c>
      <c r="N223" t="s">
        <v>43</v>
      </c>
      <c r="O223" t="s">
        <v>492</v>
      </c>
      <c r="P223">
        <v>1</v>
      </c>
      <c r="Q223" t="s">
        <v>72</v>
      </c>
      <c r="R223">
        <v>1</v>
      </c>
      <c r="S223" s="4">
        <v>0</v>
      </c>
      <c r="T223">
        <v>0</v>
      </c>
      <c r="U223" t="s">
        <v>199</v>
      </c>
    </row>
    <row r="224" spans="1:21" x14ac:dyDescent="0.25">
      <c r="A224" vm="1">
        <v>46111</v>
      </c>
      <c r="B224" t="s">
        <v>663</v>
      </c>
      <c r="C224" t="s">
        <v>763</v>
      </c>
      <c r="D224" s="50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M224" vm="2">
        <v>0</v>
      </c>
      <c r="N224" t="s">
        <v>43</v>
      </c>
      <c r="O224" t="s">
        <v>492</v>
      </c>
      <c r="P224">
        <v>1</v>
      </c>
      <c r="Q224" t="s">
        <v>72</v>
      </c>
      <c r="R224">
        <v>1</v>
      </c>
      <c r="S224" s="4">
        <v>0</v>
      </c>
      <c r="T224">
        <v>0</v>
      </c>
      <c r="U224" t="s">
        <v>199</v>
      </c>
    </row>
    <row r="225" spans="1:21" x14ac:dyDescent="0.25">
      <c r="A225" vm="1">
        <v>46111</v>
      </c>
      <c r="B225" t="s">
        <v>530</v>
      </c>
      <c r="C225" t="s">
        <v>771</v>
      </c>
      <c r="D225" s="50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M225" vm="2">
        <v>0</v>
      </c>
      <c r="N225" t="s">
        <v>34</v>
      </c>
      <c r="O225" t="s">
        <v>492</v>
      </c>
      <c r="P225">
        <v>1</v>
      </c>
      <c r="Q225" t="s">
        <v>80</v>
      </c>
      <c r="R225">
        <v>1</v>
      </c>
      <c r="S225" s="4">
        <v>0</v>
      </c>
      <c r="T225">
        <v>0</v>
      </c>
      <c r="U225" t="s">
        <v>199</v>
      </c>
    </row>
    <row r="226" spans="1:21" x14ac:dyDescent="0.25">
      <c r="A226" vm="1">
        <v>46111</v>
      </c>
      <c r="B226" t="s">
        <v>530</v>
      </c>
      <c r="C226" t="s">
        <v>773</v>
      </c>
      <c r="D226" s="50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M226" vm="2">
        <v>0</v>
      </c>
      <c r="N226" t="s">
        <v>34</v>
      </c>
      <c r="O226" t="s">
        <v>492</v>
      </c>
      <c r="P226">
        <v>1</v>
      </c>
      <c r="Q226" t="s">
        <v>80</v>
      </c>
      <c r="R226">
        <v>1</v>
      </c>
      <c r="S226" s="4">
        <v>0</v>
      </c>
      <c r="T226">
        <v>0</v>
      </c>
      <c r="U226" t="s">
        <v>199</v>
      </c>
    </row>
    <row r="227" spans="1:21" x14ac:dyDescent="0.25">
      <c r="A227" vm="1">
        <v>46111</v>
      </c>
      <c r="B227" t="s">
        <v>535</v>
      </c>
      <c r="C227" t="s">
        <v>775</v>
      </c>
      <c r="D227" s="50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M227" vm="2">
        <v>0</v>
      </c>
      <c r="N227" t="s">
        <v>34</v>
      </c>
      <c r="O227" t="s">
        <v>492</v>
      </c>
      <c r="P227">
        <v>1</v>
      </c>
      <c r="Q227" t="s">
        <v>80</v>
      </c>
      <c r="R227">
        <v>1</v>
      </c>
      <c r="S227" s="4">
        <v>0</v>
      </c>
      <c r="T227">
        <v>0</v>
      </c>
      <c r="U227" t="s">
        <v>199</v>
      </c>
    </row>
    <row r="228" spans="1:21" x14ac:dyDescent="0.25">
      <c r="A228" vm="1">
        <v>46111</v>
      </c>
      <c r="B228" t="s">
        <v>535</v>
      </c>
      <c r="C228" t="s">
        <v>777</v>
      </c>
      <c r="D228" s="50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M228" vm="2">
        <v>0</v>
      </c>
      <c r="N228" t="s">
        <v>34</v>
      </c>
      <c r="O228" t="s">
        <v>492</v>
      </c>
      <c r="P228">
        <v>1</v>
      </c>
      <c r="Q228" t="s">
        <v>80</v>
      </c>
      <c r="R228">
        <v>1</v>
      </c>
      <c r="S228" s="4">
        <v>0</v>
      </c>
      <c r="T228">
        <v>0</v>
      </c>
      <c r="U228" t="s">
        <v>199</v>
      </c>
    </row>
    <row r="229" spans="1:21" x14ac:dyDescent="0.25">
      <c r="A229" vm="1">
        <v>46111</v>
      </c>
      <c r="B229" t="s">
        <v>530</v>
      </c>
      <c r="C229" t="s">
        <v>778</v>
      </c>
      <c r="D229" s="50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M229" vm="2">
        <v>0</v>
      </c>
      <c r="N229" t="s">
        <v>34</v>
      </c>
      <c r="O229" t="s">
        <v>492</v>
      </c>
      <c r="P229">
        <v>1</v>
      </c>
      <c r="Q229" t="s">
        <v>80</v>
      </c>
      <c r="R229">
        <v>1</v>
      </c>
      <c r="S229" s="4">
        <v>0</v>
      </c>
      <c r="T229">
        <v>0</v>
      </c>
      <c r="U229" t="s">
        <v>199</v>
      </c>
    </row>
    <row r="230" spans="1:21" x14ac:dyDescent="0.25">
      <c r="A230" vm="1">
        <v>46111</v>
      </c>
      <c r="B230" t="s">
        <v>535</v>
      </c>
      <c r="C230" t="s">
        <v>779</v>
      </c>
      <c r="D230" s="50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M230" vm="2">
        <v>0</v>
      </c>
      <c r="N230" t="s">
        <v>34</v>
      </c>
      <c r="O230" t="s">
        <v>492</v>
      </c>
      <c r="P230">
        <v>1</v>
      </c>
      <c r="Q230" t="s">
        <v>80</v>
      </c>
      <c r="R230">
        <v>1</v>
      </c>
      <c r="S230" s="4">
        <v>0</v>
      </c>
      <c r="T230">
        <v>0</v>
      </c>
      <c r="U230" t="s">
        <v>199</v>
      </c>
    </row>
    <row r="231" spans="1:21" x14ac:dyDescent="0.25">
      <c r="A231" vm="1">
        <v>46111</v>
      </c>
      <c r="B231" t="s">
        <v>535</v>
      </c>
      <c r="C231" t="s">
        <v>781</v>
      </c>
      <c r="D231" s="50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M231" vm="2">
        <v>0</v>
      </c>
      <c r="N231" t="s">
        <v>34</v>
      </c>
      <c r="O231" t="s">
        <v>492</v>
      </c>
      <c r="P231">
        <v>1</v>
      </c>
      <c r="Q231" t="s">
        <v>80</v>
      </c>
      <c r="R231">
        <v>1</v>
      </c>
      <c r="S231" s="4">
        <v>0</v>
      </c>
      <c r="T231">
        <v>0</v>
      </c>
      <c r="U231" t="s">
        <v>199</v>
      </c>
    </row>
    <row r="232" spans="1:21" x14ac:dyDescent="0.25">
      <c r="A232" vm="1">
        <v>46111</v>
      </c>
      <c r="B232" t="s">
        <v>530</v>
      </c>
      <c r="C232" t="s">
        <v>784</v>
      </c>
      <c r="D232" s="50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M232" vm="2">
        <v>0</v>
      </c>
      <c r="N232" t="s">
        <v>34</v>
      </c>
      <c r="O232" t="s">
        <v>492</v>
      </c>
      <c r="P232">
        <v>1</v>
      </c>
      <c r="Q232" t="s">
        <v>80</v>
      </c>
      <c r="R232">
        <v>1</v>
      </c>
      <c r="S232" s="4">
        <v>0</v>
      </c>
      <c r="T232">
        <v>0</v>
      </c>
      <c r="U232" t="s">
        <v>199</v>
      </c>
    </row>
    <row r="233" spans="1:21" x14ac:dyDescent="0.25">
      <c r="A233" vm="1">
        <v>46111</v>
      </c>
      <c r="B233" t="s">
        <v>535</v>
      </c>
      <c r="C233" t="s">
        <v>785</v>
      </c>
      <c r="D233" s="50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M233" vm="2">
        <v>0</v>
      </c>
      <c r="N233" t="s">
        <v>34</v>
      </c>
      <c r="O233" t="s">
        <v>492</v>
      </c>
      <c r="P233">
        <v>1</v>
      </c>
      <c r="Q233" t="s">
        <v>80</v>
      </c>
      <c r="R233">
        <v>1</v>
      </c>
      <c r="S233" s="4">
        <v>0</v>
      </c>
      <c r="T233">
        <v>0</v>
      </c>
      <c r="U233" t="s">
        <v>199</v>
      </c>
    </row>
    <row r="234" spans="1:21" x14ac:dyDescent="0.25">
      <c r="A234" vm="1">
        <v>46111</v>
      </c>
      <c r="B234" t="s">
        <v>535</v>
      </c>
      <c r="C234" t="s">
        <v>787</v>
      </c>
      <c r="D234" s="50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 vm="2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4">
        <v>0</v>
      </c>
      <c r="T234">
        <v>0</v>
      </c>
      <c r="U234" t="s">
        <v>199</v>
      </c>
    </row>
    <row r="235" spans="1:21" x14ac:dyDescent="0.25">
      <c r="A235" vm="1">
        <v>46111</v>
      </c>
      <c r="B235" t="s">
        <v>535</v>
      </c>
      <c r="C235" t="s">
        <v>788</v>
      </c>
      <c r="D235" s="50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M235" vm="2">
        <v>0</v>
      </c>
      <c r="N235" t="s">
        <v>43</v>
      </c>
      <c r="O235" t="s">
        <v>492</v>
      </c>
      <c r="P235">
        <v>1</v>
      </c>
      <c r="Q235" t="s">
        <v>72</v>
      </c>
      <c r="R235">
        <v>1</v>
      </c>
      <c r="S235" s="4">
        <v>0</v>
      </c>
      <c r="T235">
        <v>0</v>
      </c>
      <c r="U235" t="s">
        <v>199</v>
      </c>
    </row>
    <row r="236" spans="1:21" x14ac:dyDescent="0.25">
      <c r="A236" vm="1">
        <v>46111</v>
      </c>
      <c r="B236" t="s">
        <v>535</v>
      </c>
      <c r="C236" t="s">
        <v>789</v>
      </c>
      <c r="D236" s="50">
        <v>0</v>
      </c>
      <c r="E236" t="s">
        <v>802</v>
      </c>
      <c r="F236">
        <v>0</v>
      </c>
      <c r="G236" t="e">
        <v>#NUM!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M236" vm="2">
        <v>0</v>
      </c>
      <c r="N236" t="s">
        <v>43</v>
      </c>
      <c r="O236" t="s">
        <v>492</v>
      </c>
      <c r="P236">
        <v>1</v>
      </c>
      <c r="Q236" t="s">
        <v>72</v>
      </c>
      <c r="R236">
        <v>1</v>
      </c>
      <c r="S236" s="4">
        <v>0</v>
      </c>
      <c r="T236">
        <v>0</v>
      </c>
      <c r="U236" t="s">
        <v>199</v>
      </c>
    </row>
    <row r="237" spans="1:21" x14ac:dyDescent="0.25">
      <c r="A237" vm="1">
        <v>46111</v>
      </c>
      <c r="B237" t="s">
        <v>535</v>
      </c>
      <c r="C237" t="s">
        <v>791</v>
      </c>
      <c r="D237" s="50">
        <v>0</v>
      </c>
      <c r="E237" t="s">
        <v>870</v>
      </c>
      <c r="F237">
        <v>20.48</v>
      </c>
      <c r="G237" t="e">
        <v>#NUM!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M237" vm="2">
        <v>0</v>
      </c>
      <c r="N237" t="s">
        <v>43</v>
      </c>
      <c r="O237" t="s">
        <v>492</v>
      </c>
      <c r="P237">
        <v>1</v>
      </c>
      <c r="Q237" t="s">
        <v>72</v>
      </c>
      <c r="R237">
        <v>1</v>
      </c>
      <c r="S237" s="4">
        <v>0</v>
      </c>
      <c r="T237">
        <v>20.48</v>
      </c>
      <c r="U237" t="s">
        <v>199</v>
      </c>
    </row>
    <row r="238" spans="1:21" x14ac:dyDescent="0.25">
      <c r="A238" vm="1">
        <v>46111</v>
      </c>
      <c r="B238" t="s">
        <v>591</v>
      </c>
      <c r="C238" t="s">
        <v>862</v>
      </c>
      <c r="D238" s="50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M238" vm="2">
        <v>0</v>
      </c>
      <c r="N238" t="s">
        <v>34</v>
      </c>
      <c r="O238" t="s">
        <v>492</v>
      </c>
      <c r="P238">
        <v>1</v>
      </c>
      <c r="Q238" t="s">
        <v>80</v>
      </c>
      <c r="R238">
        <v>1</v>
      </c>
      <c r="S238" s="4">
        <v>0</v>
      </c>
      <c r="T238">
        <v>808.04499999999996</v>
      </c>
      <c r="U238" t="s">
        <v>199</v>
      </c>
    </row>
    <row r="239" spans="1:21" x14ac:dyDescent="0.25">
      <c r="A239" vm="11">
        <v>46112</v>
      </c>
      <c r="B239" t="s">
        <v>1191</v>
      </c>
      <c r="C239" t="s">
        <v>481</v>
      </c>
      <c r="D239" s="50">
        <v>0</v>
      </c>
      <c r="E239" t="s">
        <v>63</v>
      </c>
      <c r="F239">
        <v>1</v>
      </c>
      <c r="G239">
        <v>0</v>
      </c>
      <c r="H239" t="s">
        <v>1192</v>
      </c>
      <c r="I239" t="s">
        <v>9</v>
      </c>
      <c r="J239" t="s">
        <v>137</v>
      </c>
      <c r="K239" t="s">
        <v>512</v>
      </c>
      <c r="L239" t="s">
        <v>138</v>
      </c>
      <c r="M239" vm="2">
        <v>0</v>
      </c>
      <c r="N239" t="s">
        <v>46</v>
      </c>
      <c r="O239" t="s">
        <v>1193</v>
      </c>
      <c r="P239">
        <v>1</v>
      </c>
      <c r="Q239" t="s">
        <v>63</v>
      </c>
      <c r="R239">
        <v>1</v>
      </c>
      <c r="S239" s="4">
        <v>0</v>
      </c>
      <c r="T239">
        <v>1</v>
      </c>
      <c r="U239" t="s">
        <v>199</v>
      </c>
    </row>
    <row r="240" spans="1:21" x14ac:dyDescent="0.25">
      <c r="A240" vm="11">
        <v>46112</v>
      </c>
      <c r="B240" t="s">
        <v>1191</v>
      </c>
      <c r="C240" t="s">
        <v>482</v>
      </c>
      <c r="D240" s="50">
        <v>0</v>
      </c>
      <c r="E240" t="s">
        <v>66</v>
      </c>
      <c r="F240">
        <v>1</v>
      </c>
      <c r="G240">
        <v>0</v>
      </c>
      <c r="H240" t="s">
        <v>1192</v>
      </c>
      <c r="I240" t="s">
        <v>9</v>
      </c>
      <c r="J240" t="s">
        <v>137</v>
      </c>
      <c r="K240" t="s">
        <v>512</v>
      </c>
      <c r="L240" t="s">
        <v>138</v>
      </c>
      <c r="M240" vm="2">
        <v>0</v>
      </c>
      <c r="N240" t="s">
        <v>83</v>
      </c>
      <c r="O240" t="s">
        <v>1193</v>
      </c>
      <c r="P240">
        <v>1</v>
      </c>
      <c r="Q240" t="s">
        <v>66</v>
      </c>
      <c r="R240">
        <v>1</v>
      </c>
      <c r="S240" s="4">
        <v>0</v>
      </c>
      <c r="T240">
        <v>1</v>
      </c>
      <c r="U240" t="s">
        <v>199</v>
      </c>
    </row>
    <row r="241" spans="1:21" x14ac:dyDescent="0.25">
      <c r="A241" vm="11">
        <v>46112</v>
      </c>
      <c r="B241" t="s">
        <v>1191</v>
      </c>
      <c r="C241" t="s">
        <v>483</v>
      </c>
      <c r="D241" s="50">
        <v>0</v>
      </c>
      <c r="E241" t="s">
        <v>164</v>
      </c>
      <c r="F241">
        <v>1</v>
      </c>
      <c r="G241">
        <v>0</v>
      </c>
      <c r="H241" t="s">
        <v>1192</v>
      </c>
      <c r="I241" t="s">
        <v>9</v>
      </c>
      <c r="J241" t="s">
        <v>137</v>
      </c>
      <c r="K241" t="s">
        <v>512</v>
      </c>
      <c r="L241" t="s">
        <v>138</v>
      </c>
      <c r="M241" vm="2">
        <v>0</v>
      </c>
      <c r="N241" t="s">
        <v>32</v>
      </c>
      <c r="O241" t="s">
        <v>1193</v>
      </c>
      <c r="P241">
        <v>10</v>
      </c>
      <c r="Q241" t="s">
        <v>467</v>
      </c>
      <c r="R241">
        <v>1</v>
      </c>
      <c r="S241" s="4">
        <v>0</v>
      </c>
      <c r="T241">
        <v>1</v>
      </c>
      <c r="U241" t="s">
        <v>199</v>
      </c>
    </row>
    <row r="242" spans="1:21" x14ac:dyDescent="0.25">
      <c r="D242" s="50"/>
    </row>
    <row r="243" spans="1:21" x14ac:dyDescent="0.25">
      <c r="D243" s="50"/>
    </row>
    <row r="244" spans="1:21" x14ac:dyDescent="0.25">
      <c r="D244" s="50"/>
    </row>
    <row r="245" spans="1:21" x14ac:dyDescent="0.25">
      <c r="D245" s="50"/>
    </row>
    <row r="246" spans="1:21" x14ac:dyDescent="0.25">
      <c r="D246" s="50"/>
    </row>
    <row r="247" spans="1:21" x14ac:dyDescent="0.25">
      <c r="D247" s="50"/>
    </row>
    <row r="248" spans="1:21" x14ac:dyDescent="0.25">
      <c r="D248" s="50"/>
    </row>
    <row r="249" spans="1:21" x14ac:dyDescent="0.25">
      <c r="D249" s="50"/>
    </row>
    <row r="250" spans="1:21" x14ac:dyDescent="0.25">
      <c r="D250" s="50"/>
    </row>
    <row r="251" spans="1:21" x14ac:dyDescent="0.25">
      <c r="D251" s="50"/>
    </row>
    <row r="252" spans="1:21" x14ac:dyDescent="0.25">
      <c r="D252" s="50"/>
    </row>
    <row r="253" spans="1:21" x14ac:dyDescent="0.25">
      <c r="D253" s="50"/>
    </row>
    <row r="254" spans="1:21" x14ac:dyDescent="0.25">
      <c r="D254" s="50"/>
    </row>
    <row r="255" spans="1:21" x14ac:dyDescent="0.25">
      <c r="D255" s="50"/>
    </row>
    <row r="256" spans="1:21" x14ac:dyDescent="0.25">
      <c r="D256" s="50"/>
    </row>
    <row r="257" spans="4:4" x14ac:dyDescent="0.25">
      <c r="D257" s="50"/>
    </row>
    <row r="258" spans="4:4" x14ac:dyDescent="0.25">
      <c r="D258" s="50"/>
    </row>
    <row r="259" spans="4:4" x14ac:dyDescent="0.25">
      <c r="D259" s="50"/>
    </row>
    <row r="260" spans="4:4" x14ac:dyDescent="0.25">
      <c r="D260" s="50"/>
    </row>
    <row r="261" spans="4:4" x14ac:dyDescent="0.25">
      <c r="D261" s="50"/>
    </row>
    <row r="262" spans="4:4" x14ac:dyDescent="0.25">
      <c r="D262" s="50"/>
    </row>
    <row r="263" spans="4:4" x14ac:dyDescent="0.25">
      <c r="D263" s="50"/>
    </row>
    <row r="264" spans="4:4" x14ac:dyDescent="0.25">
      <c r="D264" s="50"/>
    </row>
    <row r="265" spans="4:4" x14ac:dyDescent="0.25">
      <c r="D265" s="50"/>
    </row>
    <row r="266" spans="4:4" x14ac:dyDescent="0.25">
      <c r="D266" s="50"/>
    </row>
    <row r="267" spans="4:4" x14ac:dyDescent="0.25">
      <c r="D267" s="50"/>
    </row>
    <row r="268" spans="4:4" x14ac:dyDescent="0.25">
      <c r="D268" s="50"/>
    </row>
    <row r="269" spans="4:4" x14ac:dyDescent="0.25">
      <c r="D269" s="50"/>
    </row>
    <row r="270" spans="4:4" x14ac:dyDescent="0.25">
      <c r="D270" s="50"/>
    </row>
    <row r="271" spans="4:4" x14ac:dyDescent="0.25">
      <c r="D271" s="50"/>
    </row>
    <row r="272" spans="4:4" x14ac:dyDescent="0.25">
      <c r="D272" s="50"/>
    </row>
    <row r="273" spans="4:4" x14ac:dyDescent="0.25">
      <c r="D273" s="50"/>
    </row>
    <row r="274" spans="4:4" x14ac:dyDescent="0.25">
      <c r="D274" s="50"/>
    </row>
    <row r="275" spans="4:4" x14ac:dyDescent="0.25">
      <c r="D275" s="50"/>
    </row>
    <row r="276" spans="4:4" x14ac:dyDescent="0.25">
      <c r="D276" s="50"/>
    </row>
    <row r="277" spans="4:4" x14ac:dyDescent="0.25">
      <c r="D277" s="50"/>
    </row>
    <row r="278" spans="4:4" x14ac:dyDescent="0.25">
      <c r="D278" s="50"/>
    </row>
    <row r="279" spans="4:4" x14ac:dyDescent="0.25">
      <c r="D279" s="50"/>
    </row>
    <row r="280" spans="4:4" x14ac:dyDescent="0.25">
      <c r="D280" s="50"/>
    </row>
    <row r="281" spans="4:4" x14ac:dyDescent="0.25">
      <c r="D281" s="50"/>
    </row>
    <row r="282" spans="4:4" x14ac:dyDescent="0.25">
      <c r="D282" s="50"/>
    </row>
    <row r="283" spans="4:4" x14ac:dyDescent="0.25">
      <c r="D283" s="50"/>
    </row>
    <row r="284" spans="4:4" x14ac:dyDescent="0.25">
      <c r="D284" s="50"/>
    </row>
    <row r="285" spans="4:4" x14ac:dyDescent="0.25">
      <c r="D285" s="50"/>
    </row>
    <row r="286" spans="4:4" x14ac:dyDescent="0.25">
      <c r="D286" s="50"/>
    </row>
    <row r="287" spans="4:4" x14ac:dyDescent="0.25">
      <c r="D287" s="50"/>
    </row>
    <row r="288" spans="4:4" x14ac:dyDescent="0.25">
      <c r="D288" s="50"/>
    </row>
    <row r="289" spans="4:4" x14ac:dyDescent="0.25">
      <c r="D289" s="50"/>
    </row>
    <row r="290" spans="4:4" x14ac:dyDescent="0.25">
      <c r="D290" s="50"/>
    </row>
    <row r="291" spans="4:4" x14ac:dyDescent="0.25">
      <c r="D291" s="50"/>
    </row>
    <row r="292" spans="4:4" x14ac:dyDescent="0.25">
      <c r="D292" s="50"/>
    </row>
    <row r="293" spans="4:4" x14ac:dyDescent="0.25">
      <c r="D293" s="50"/>
    </row>
    <row r="294" spans="4:4" x14ac:dyDescent="0.25">
      <c r="D294" s="50"/>
    </row>
    <row r="295" spans="4:4" x14ac:dyDescent="0.25">
      <c r="D295" s="50"/>
    </row>
    <row r="296" spans="4:4" x14ac:dyDescent="0.25">
      <c r="D296" s="50"/>
    </row>
    <row r="297" spans="4:4" x14ac:dyDescent="0.25">
      <c r="D297" s="50"/>
    </row>
    <row r="298" spans="4:4" x14ac:dyDescent="0.25">
      <c r="D298" s="50"/>
    </row>
    <row r="299" spans="4:4" x14ac:dyDescent="0.25">
      <c r="D299" s="50"/>
    </row>
    <row r="300" spans="4:4" x14ac:dyDescent="0.25">
      <c r="D300" s="50"/>
    </row>
    <row r="301" spans="4:4" x14ac:dyDescent="0.25">
      <c r="D301" s="50"/>
    </row>
    <row r="302" spans="4:4" x14ac:dyDescent="0.25">
      <c r="D302" s="50"/>
    </row>
    <row r="303" spans="4:4" x14ac:dyDescent="0.25">
      <c r="D303" s="50"/>
    </row>
    <row r="304" spans="4:4" x14ac:dyDescent="0.25">
      <c r="D304" s="50"/>
    </row>
    <row r="305" spans="4:4" x14ac:dyDescent="0.25">
      <c r="D305" s="50"/>
    </row>
    <row r="306" spans="4:4" x14ac:dyDescent="0.25">
      <c r="D306" s="50"/>
    </row>
    <row r="307" spans="4:4" x14ac:dyDescent="0.25">
      <c r="D307" s="50"/>
    </row>
    <row r="308" spans="4:4" x14ac:dyDescent="0.25">
      <c r="D308" s="50"/>
    </row>
    <row r="309" spans="4:4" x14ac:dyDescent="0.25">
      <c r="D309" s="50"/>
    </row>
    <row r="310" spans="4:4" x14ac:dyDescent="0.25">
      <c r="D310" s="50"/>
    </row>
    <row r="311" spans="4:4" x14ac:dyDescent="0.25">
      <c r="D311" s="50"/>
    </row>
    <row r="312" spans="4:4" x14ac:dyDescent="0.25">
      <c r="D312" s="50"/>
    </row>
    <row r="313" spans="4:4" x14ac:dyDescent="0.25">
      <c r="D313" s="50"/>
    </row>
    <row r="314" spans="4:4" x14ac:dyDescent="0.25">
      <c r="D314" s="50"/>
    </row>
    <row r="315" spans="4:4" x14ac:dyDescent="0.25">
      <c r="D315" s="50"/>
    </row>
    <row r="316" spans="4:4" x14ac:dyDescent="0.25">
      <c r="D316" s="50"/>
    </row>
    <row r="317" spans="4:4" x14ac:dyDescent="0.25">
      <c r="D317" s="50"/>
    </row>
    <row r="318" spans="4:4" x14ac:dyDescent="0.25">
      <c r="D318" s="50"/>
    </row>
    <row r="319" spans="4:4" x14ac:dyDescent="0.25">
      <c r="D319" s="50"/>
    </row>
    <row r="320" spans="4:4" x14ac:dyDescent="0.25">
      <c r="D320" s="50"/>
    </row>
    <row r="321" spans="4:4" x14ac:dyDescent="0.25">
      <c r="D321" s="50"/>
    </row>
    <row r="322" spans="4:4" x14ac:dyDescent="0.25">
      <c r="D322" s="50"/>
    </row>
    <row r="323" spans="4:4" x14ac:dyDescent="0.25">
      <c r="D323" s="50"/>
    </row>
    <row r="324" spans="4:4" x14ac:dyDescent="0.25">
      <c r="D324" s="50"/>
    </row>
    <row r="325" spans="4:4" x14ac:dyDescent="0.25">
      <c r="D325" s="50"/>
    </row>
    <row r="326" spans="4:4" x14ac:dyDescent="0.25">
      <c r="D326" s="50"/>
    </row>
    <row r="327" spans="4:4" x14ac:dyDescent="0.25">
      <c r="D327" s="50"/>
    </row>
    <row r="328" spans="4:4" x14ac:dyDescent="0.25">
      <c r="D328" s="50"/>
    </row>
    <row r="329" spans="4:4" x14ac:dyDescent="0.25">
      <c r="D329" s="50"/>
    </row>
    <row r="330" spans="4:4" x14ac:dyDescent="0.25">
      <c r="D330" s="50"/>
    </row>
    <row r="331" spans="4:4" x14ac:dyDescent="0.25">
      <c r="D331" s="50"/>
    </row>
    <row r="332" spans="4:4" x14ac:dyDescent="0.25">
      <c r="D332" s="50"/>
    </row>
    <row r="333" spans="4:4" x14ac:dyDescent="0.25">
      <c r="D333" s="50"/>
    </row>
    <row r="334" spans="4:4" x14ac:dyDescent="0.25">
      <c r="D334" s="50"/>
    </row>
    <row r="335" spans="4:4" x14ac:dyDescent="0.25">
      <c r="D335" s="50"/>
    </row>
    <row r="336" spans="4:4" x14ac:dyDescent="0.25">
      <c r="D336" s="50"/>
    </row>
    <row r="337" spans="4:4" x14ac:dyDescent="0.25">
      <c r="D337" s="50"/>
    </row>
    <row r="338" spans="4:4" x14ac:dyDescent="0.25">
      <c r="D338" s="50"/>
    </row>
    <row r="339" spans="4:4" x14ac:dyDescent="0.25">
      <c r="D339" s="50"/>
    </row>
    <row r="340" spans="4:4" x14ac:dyDescent="0.25">
      <c r="D340" s="50"/>
    </row>
    <row r="341" spans="4:4" x14ac:dyDescent="0.25">
      <c r="D341" s="50"/>
    </row>
    <row r="342" spans="4:4" x14ac:dyDescent="0.25">
      <c r="D342" s="50"/>
    </row>
    <row r="343" spans="4:4" x14ac:dyDescent="0.25">
      <c r="D343" s="50"/>
    </row>
    <row r="344" spans="4:4" x14ac:dyDescent="0.25">
      <c r="D344" s="50"/>
    </row>
    <row r="345" spans="4:4" x14ac:dyDescent="0.25">
      <c r="D345" s="50"/>
    </row>
    <row r="346" spans="4:4" x14ac:dyDescent="0.25">
      <c r="D346" s="50"/>
    </row>
    <row r="347" spans="4:4" x14ac:dyDescent="0.25">
      <c r="D347" s="50"/>
    </row>
    <row r="348" spans="4:4" x14ac:dyDescent="0.25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00"/>
  <sheetViews>
    <sheetView topLeftCell="F1277" workbookViewId="0">
      <selection activeCell="A2" sqref="A2:V1293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400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46111</v>
      </c>
      <c r="B3" t="str">
        <v>WORMS 2</v>
      </c>
      <c r="C3" t="str">
        <v>prod17</v>
      </c>
      <c r="D3">
        <v>-2081068633.3499999</v>
      </c>
      <c r="E3" t="str">
        <v>AFE (S)</v>
      </c>
      <c r="F3">
        <v>1541.07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-2081068633.3499999</v>
      </c>
      <c r="T3">
        <v>1541.07</v>
      </c>
      <c r="U3" t="str">
        <v>APERTURADO POR EMPRESA</v>
      </c>
      <c r="V3" t="str">
        <v>EXPORTACION</v>
      </c>
    </row>
    <row r="4" spans="1:22" x14ac:dyDescent="0.25">
      <c r="A4" vm="1">
        <v>46111</v>
      </c>
      <c r="B4" t="str">
        <v>WORMS 2</v>
      </c>
      <c r="C4" t="str">
        <v>prod15</v>
      </c>
      <c r="D4">
        <v>-128496823.2</v>
      </c>
      <c r="E4" t="str">
        <v>AFE (G)</v>
      </c>
      <c r="F4">
        <v>97.74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-128496823.2</v>
      </c>
      <c r="T4">
        <v>97.74</v>
      </c>
      <c r="U4" t="str">
        <v>APERTURADO POR EMPRESA</v>
      </c>
      <c r="V4" t="str">
        <v>EXPORTACION</v>
      </c>
    </row>
    <row r="5" spans="1:22" x14ac:dyDescent="0.25">
      <c r="A5" vm="1">
        <v>46111</v>
      </c>
      <c r="B5" t="str">
        <v>WORMS 2</v>
      </c>
      <c r="C5" t="str">
        <v>prod23</v>
      </c>
      <c r="D5">
        <v>-89426820</v>
      </c>
      <c r="E5" t="str">
        <v>AG- C</v>
      </c>
      <c r="F5">
        <v>83.44</v>
      </c>
      <c r="G5">
        <v>750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-89426820</v>
      </c>
      <c r="T5">
        <v>83.44</v>
      </c>
      <c r="U5" t="str">
        <v>APERTURADO POR EMPRESA</v>
      </c>
      <c r="V5" t="str">
        <v>EXPORTACION</v>
      </c>
    </row>
    <row r="6" spans="1:22" x14ac:dyDescent="0.25">
      <c r="A6" vm="1">
        <v>46111</v>
      </c>
      <c r="B6" t="str">
        <v>EDUARDO SEMINARA -  DENIS LUQUE</v>
      </c>
      <c r="C6" t="str">
        <v>prod13</v>
      </c>
      <c r="D6">
        <v>-87306126.840000004</v>
      </c>
      <c r="E6" t="str">
        <v xml:space="preserve">
GLICERINA CRUDA </v>
      </c>
      <c r="F6">
        <v>169.71100000000001</v>
      </c>
      <c r="G6">
        <v>360</v>
      </c>
      <c r="H6" t="str">
        <v>TN</v>
      </c>
      <c r="I6" t="str">
        <v>INSUMOS</v>
      </c>
      <c r="J6" t="str">
        <v>OPEX</v>
      </c>
      <c r="K6" t="str">
        <v>VARIABLE</v>
      </c>
      <c r="L6" t="str">
        <v>DIRECTO</v>
      </c>
      <c r="M6">
        <v>0</v>
      </c>
      <c r="N6" t="str">
        <v>CC5</v>
      </c>
      <c r="O6" t="str">
        <v>gastos_produccion</v>
      </c>
      <c r="P6">
        <v>1</v>
      </c>
      <c r="Q6" t="str">
        <v>REACTORES</v>
      </c>
      <c r="R6">
        <v>1</v>
      </c>
      <c r="S6" s="4">
        <v>-87306126.840000004</v>
      </c>
      <c r="T6">
        <v>169.71100000000001</v>
      </c>
      <c r="U6" t="str">
        <v>APERTURADO POR EMPRESA</v>
      </c>
      <c r="V6" t="str">
        <v>REACTORES</v>
      </c>
    </row>
    <row r="7" spans="1:22" x14ac:dyDescent="0.25">
      <c r="A7" vm="1">
        <v>46111</v>
      </c>
      <c r="B7" t="str">
        <v>WORMS 2</v>
      </c>
      <c r="C7" t="str">
        <v>prod29</v>
      </c>
      <c r="D7">
        <v>-80532152.400000006</v>
      </c>
      <c r="E7" t="str">
        <v>ARE- B</v>
      </c>
      <c r="F7">
        <v>67.09</v>
      </c>
      <c r="G7">
        <v>840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-80532152.400000006</v>
      </c>
      <c r="T7">
        <v>67.09</v>
      </c>
      <c r="U7" t="str">
        <v>APERTURADO POR EMPRESA</v>
      </c>
      <c r="V7" t="str">
        <v>EXPORTACION</v>
      </c>
    </row>
    <row r="8" spans="1:22" x14ac:dyDescent="0.25">
      <c r="A8" vm="1">
        <v>46111</v>
      </c>
      <c r="B8" t="str">
        <v>WORMS 1</v>
      </c>
      <c r="C8" t="str">
        <v>prod26</v>
      </c>
      <c r="D8">
        <v>-79981130</v>
      </c>
      <c r="E8" t="str">
        <v>AG-D</v>
      </c>
      <c r="F8">
        <v>111.94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-79981130</v>
      </c>
      <c r="T8">
        <v>111.94</v>
      </c>
      <c r="U8" t="str">
        <v>APERTURADO POR EMPRESA</v>
      </c>
      <c r="V8" t="str">
        <v>BACHAS</v>
      </c>
    </row>
    <row r="9" spans="1:22" x14ac:dyDescent="0.25">
      <c r="A9" vm="3">
        <v>46100</v>
      </c>
      <c r="B9" t="str">
        <v>Construcciones Industriales Y Portuarias S.A.</v>
      </c>
      <c r="C9" t="str">
        <v>FA-A 00003-00001298</v>
      </c>
      <c r="D9">
        <v>-54208000</v>
      </c>
      <c r="E9" t="str">
        <v xml:space="preserve">INVERSION
Planta de efluentes </v>
      </c>
      <c r="F9">
        <v>1</v>
      </c>
      <c r="G9">
        <v>44800000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-54208000</v>
      </c>
      <c r="T9">
        <v>1</v>
      </c>
      <c r="U9" t="str">
        <v>APERTURADO POR EMPRESA</v>
      </c>
      <c r="V9" t="str">
        <v>DISPOSICIÓN FINAL RESIDUOS LIQUIDOS</v>
      </c>
    </row>
    <row r="10" spans="1:22" x14ac:dyDescent="0.25">
      <c r="A10" vm="4">
        <v>46093</v>
      </c>
      <c r="B10" t="str">
        <v>Construcciones Industriales Y Portuarias S.A.</v>
      </c>
      <c r="C10" t="str">
        <v>FA-A 00003-00001295</v>
      </c>
      <c r="D10">
        <v>-50700270.310000002</v>
      </c>
      <c r="E10" t="str">
        <v>INVERSION
Planta de efluentes Actualizacion</v>
      </c>
      <c r="F10">
        <v>1</v>
      </c>
      <c r="G10">
        <v>41901049.840000004</v>
      </c>
      <c r="H10" t="str">
        <v xml:space="preserve">UN </v>
      </c>
      <c r="I10" t="str">
        <v>INVERSION</v>
      </c>
      <c r="J10" t="str">
        <v>CAPEX</v>
      </c>
      <c r="K10" t="str">
        <v>VARIABLE</v>
      </c>
      <c r="L10" t="str">
        <v>INDIRECTO</v>
      </c>
      <c r="M10">
        <v>0</v>
      </c>
      <c r="N10" t="str">
        <v>CC3</v>
      </c>
      <c r="O10" t="str">
        <v>gastos_produccion</v>
      </c>
      <c r="P10">
        <v>1</v>
      </c>
      <c r="Q10" t="str">
        <v>DISPOSICIÓN FINAL RESIDUOS LIQUIDOS</v>
      </c>
      <c r="R10">
        <v>1</v>
      </c>
      <c r="S10" s="4">
        <v>-50700270.310000002</v>
      </c>
      <c r="T10">
        <v>1</v>
      </c>
      <c r="U10" t="str">
        <v>APERTURADO POR EMPRESA</v>
      </c>
      <c r="V10" t="str">
        <v>DISPOSICIÓN FINAL RESIDUOS LIQUIDOS</v>
      </c>
    </row>
    <row r="11" spans="1:22" x14ac:dyDescent="0.25">
      <c r="A11" vm="1">
        <v>46111</v>
      </c>
      <c r="B11" t="str">
        <v>WORMS 2</v>
      </c>
      <c r="C11" t="str">
        <v>prod19</v>
      </c>
      <c r="D11">
        <v>-47687159</v>
      </c>
      <c r="E11" t="str">
        <v>AG- A</v>
      </c>
      <c r="F11">
        <v>39.26</v>
      </c>
      <c r="G11">
        <v>850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CC11</v>
      </c>
      <c r="O11" t="str">
        <v>gastos_produccion</v>
      </c>
      <c r="P11">
        <v>1</v>
      </c>
      <c r="Q11" t="str">
        <v>EXPORTACION</v>
      </c>
      <c r="R11">
        <v>1</v>
      </c>
      <c r="S11" s="4">
        <v>-47687159</v>
      </c>
      <c r="T11">
        <v>39.26</v>
      </c>
      <c r="U11" t="str">
        <v>APERTURADO POR EMPRESA</v>
      </c>
      <c r="V11" t="str">
        <v>EXPORTACION</v>
      </c>
    </row>
    <row r="12" spans="1:22" x14ac:dyDescent="0.25">
      <c r="A12" vm="1">
        <v>46111</v>
      </c>
      <c r="B12" t="str">
        <v>WORMS 1</v>
      </c>
      <c r="C12" t="str">
        <v>prod25</v>
      </c>
      <c r="D12">
        <v>-45305016</v>
      </c>
      <c r="E12" t="str">
        <v>AG- C</v>
      </c>
      <c r="F12">
        <v>42.271999999999998</v>
      </c>
      <c r="G12">
        <v>750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CC5</v>
      </c>
      <c r="O12" t="str">
        <v>gastos_produccion</v>
      </c>
      <c r="P12">
        <v>1</v>
      </c>
      <c r="Q12" t="str">
        <v>REACTORES</v>
      </c>
      <c r="R12">
        <v>1</v>
      </c>
      <c r="S12" s="4">
        <v>-45305016</v>
      </c>
      <c r="T12">
        <v>42.271999999999998</v>
      </c>
      <c r="U12" t="str">
        <v>APERTURADO POR EMPRESA</v>
      </c>
      <c r="V12" t="str">
        <v>REACTORES</v>
      </c>
    </row>
    <row r="13" spans="1:22" x14ac:dyDescent="0.25">
      <c r="A13" vm="1">
        <v>46111</v>
      </c>
      <c r="B13" t="str">
        <v xml:space="preserve">LOGISTICA EXPORTACION </v>
      </c>
      <c r="C13" t="str">
        <v>FA-C 2-2026-3</v>
      </c>
      <c r="D13">
        <v>-41270898.375</v>
      </c>
      <c r="E13" t="str">
        <v>FOB</v>
      </c>
      <c r="F13">
        <v>1038.915</v>
      </c>
      <c r="G13">
        <v>39725</v>
      </c>
      <c r="H13" t="str">
        <v>TN</v>
      </c>
      <c r="I13" t="str">
        <v>LOGISTICA</v>
      </c>
      <c r="J13" t="str">
        <v>OPEX</v>
      </c>
      <c r="K13" t="str">
        <v>VARIABLE</v>
      </c>
      <c r="L13" t="str">
        <v>DIRECTO</v>
      </c>
      <c r="M13">
        <v>0</v>
      </c>
      <c r="N13" t="str">
        <v>CC11</v>
      </c>
      <c r="O13" t="str">
        <v>gastos_produccion</v>
      </c>
      <c r="P13">
        <v>1</v>
      </c>
      <c r="Q13" t="str">
        <v>EXPORTACION</v>
      </c>
      <c r="R13">
        <v>1</v>
      </c>
      <c r="S13">
        <v>-41270898.375</v>
      </c>
      <c r="T13">
        <v>1038.915</v>
      </c>
      <c r="U13" t="str">
        <v>APERTURADO POR EMPRESA</v>
      </c>
      <c r="V13" t="str">
        <v>EXPORTACION</v>
      </c>
    </row>
    <row r="14" spans="1:22" x14ac:dyDescent="0.25">
      <c r="A14" vm="5">
        <v>46085</v>
      </c>
      <c r="B14" t="str">
        <v>Nation Limited S.A.</v>
      </c>
      <c r="C14" t="str">
        <v>FA-A 00001-00000285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>
        <v>-38586537</v>
      </c>
      <c r="T14">
        <v>1</v>
      </c>
      <c r="U14" t="str">
        <v>APERTURADO POR EMPRESA</v>
      </c>
      <c r="V14" t="str">
        <v>DISPOSICIÓN FINAL RESIDUOS LIQUIDOS</v>
      </c>
    </row>
    <row r="15" spans="1:22" x14ac:dyDescent="0.25">
      <c r="A15" vm="5">
        <v>46085</v>
      </c>
      <c r="B15" t="str">
        <v>Nation Limited S.A.</v>
      </c>
      <c r="C15" t="str">
        <v>FA-A 00001-00000284</v>
      </c>
      <c r="D15">
        <v>-38586537</v>
      </c>
      <c r="E15" t="str">
        <v>INVERSION
Geomembrana proy #6</v>
      </c>
      <c r="F15">
        <v>1</v>
      </c>
      <c r="G15">
        <v>31889700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>
        <v>0</v>
      </c>
      <c r="N15" t="str">
        <v>CC3</v>
      </c>
      <c r="O15" t="str">
        <v>gastos_produccion</v>
      </c>
      <c r="P15">
        <v>1</v>
      </c>
      <c r="Q15" t="str">
        <v>DISPOSICIÓN FINAL RESIDUOS LIQUIDOS</v>
      </c>
      <c r="R15">
        <v>1</v>
      </c>
      <c r="S15">
        <v>-38586537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25">
      <c r="A16" vm="6">
        <v>46083</v>
      </c>
      <c r="B16" t="str">
        <v>Gmc Valores Sociedad Anonima</v>
      </c>
      <c r="C16" t="str">
        <v>OCOM/2026/0183</v>
      </c>
      <c r="D16">
        <v>-31500000</v>
      </c>
      <c r="E16" t="str">
        <v xml:space="preserve">INVERSION
exim </v>
      </c>
      <c r="F16">
        <v>1</v>
      </c>
      <c r="G16">
        <v>31500000</v>
      </c>
      <c r="H16" t="str">
        <v xml:space="preserve">UN </v>
      </c>
      <c r="I16" t="str">
        <v>INVERSION</v>
      </c>
      <c r="J16" t="str">
        <v>CAPEX</v>
      </c>
      <c r="K16" t="str">
        <v>VARIABLE</v>
      </c>
      <c r="L16" t="str">
        <v>DIRECTO</v>
      </c>
      <c r="M16">
        <v>0</v>
      </c>
      <c r="N16" t="str">
        <v>CC7</v>
      </c>
      <c r="O16" t="str">
        <v>gastos_produccion</v>
      </c>
      <c r="P16">
        <v>1</v>
      </c>
      <c r="Q16" t="str">
        <v>NFU</v>
      </c>
      <c r="R16">
        <v>1</v>
      </c>
      <c r="S16">
        <v>-31500000</v>
      </c>
      <c r="T16">
        <v>1</v>
      </c>
      <c r="U16" t="str">
        <v>APERTURADO POR EMPRESA</v>
      </c>
      <c r="V16" t="str">
        <v>NFU</v>
      </c>
    </row>
    <row r="17" spans="1:22" x14ac:dyDescent="0.25">
      <c r="A17" vm="1">
        <v>46111</v>
      </c>
      <c r="B17" t="str">
        <v>ULTRAONIX SRL</v>
      </c>
      <c r="C17" t="str">
        <v>prod4</v>
      </c>
      <c r="D17">
        <v>-29192968.809</v>
      </c>
      <c r="E17" t="str">
        <v xml:space="preserve"> FUEL OIL </v>
      </c>
      <c r="F17">
        <v>46167.3</v>
      </c>
      <c r="G17">
        <v>632.33000000000004</v>
      </c>
      <c r="H17" t="str">
        <v>KG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CC5</v>
      </c>
      <c r="O17" t="str">
        <v>gastos_produccion</v>
      </c>
      <c r="P17">
        <v>1</v>
      </c>
      <c r="Q17" t="str">
        <v>REACTORES</v>
      </c>
      <c r="R17">
        <v>1</v>
      </c>
      <c r="S17">
        <v>-29192968.809</v>
      </c>
      <c r="T17">
        <v>46167.3</v>
      </c>
      <c r="U17" t="str">
        <v>APERTURADO POR EMPRESA</v>
      </c>
      <c r="V17" t="str">
        <v>REACTORES</v>
      </c>
    </row>
    <row r="18" spans="1:22" x14ac:dyDescent="0.25">
      <c r="A18" vm="7">
        <v>46090</v>
      </c>
      <c r="B18" t="str">
        <v>Empresa Provincial De La Energia De Santa Fe (W)</v>
      </c>
      <c r="C18" t="str">
        <v>FA-A 00069-00039909</v>
      </c>
      <c r="D18">
        <v>-27731945.809999999</v>
      </c>
      <c r="E18" t="str">
        <v xml:space="preserve">ENERGIA
Luz </v>
      </c>
      <c r="F18">
        <v>1</v>
      </c>
      <c r="G18">
        <v>20171433.48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-27731945.809999999</v>
      </c>
      <c r="T18">
        <v>1</v>
      </c>
      <c r="U18" t="str">
        <v>APERTURADO POR EMPRESA</v>
      </c>
      <c r="V18" t="str">
        <v>BACHAS</v>
      </c>
    </row>
    <row r="19" spans="1:22" x14ac:dyDescent="0.25">
      <c r="A19" vm="7">
        <v>46090</v>
      </c>
      <c r="B19" t="str">
        <v>Empresa Provincial De La Energia De Santa Fe (W)</v>
      </c>
      <c r="C19" t="str">
        <v>FA-A 00069-00039909</v>
      </c>
      <c r="D19">
        <v>-27731945.809999999</v>
      </c>
      <c r="E19" t="str">
        <v xml:space="preserve">ENERGIA
Luz </v>
      </c>
      <c r="F19">
        <v>1</v>
      </c>
      <c r="G19">
        <v>20171433.48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-27731945.809999999</v>
      </c>
      <c r="T19">
        <v>1</v>
      </c>
      <c r="U19" t="str">
        <v>APERTURADO POR EMPRESA</v>
      </c>
      <c r="V19" t="str">
        <v>CEREAL &amp; POLVILLO</v>
      </c>
    </row>
    <row r="20" spans="1:22" x14ac:dyDescent="0.25">
      <c r="A20" vm="7">
        <v>46090</v>
      </c>
      <c r="B20" t="str">
        <v>Empresa Provincial De La Energia De Santa Fe (W)</v>
      </c>
      <c r="C20" t="str">
        <v>FA-A 00069-00039909</v>
      </c>
      <c r="D20">
        <v>-27731945.809999999</v>
      </c>
      <c r="E20" t="str">
        <v xml:space="preserve">ENERGIA
Luz </v>
      </c>
      <c r="F20">
        <v>1</v>
      </c>
      <c r="G20">
        <v>20171433.48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-27731945.809999999</v>
      </c>
      <c r="T20">
        <v>1</v>
      </c>
      <c r="U20" t="str">
        <v>APERTURADO POR EMPRESA</v>
      </c>
      <c r="V20" t="str">
        <v>COMPOST &amp; FERTILIZANTES</v>
      </c>
    </row>
    <row r="21" spans="1:22" x14ac:dyDescent="0.25">
      <c r="A21" vm="7">
        <v>46090</v>
      </c>
      <c r="B21" t="str">
        <v>Empresa Provincial De La Energia De Santa Fe (W)</v>
      </c>
      <c r="C21" t="str">
        <v>FA-A 00069-00039909</v>
      </c>
      <c r="D21">
        <v>-27731945.809999999</v>
      </c>
      <c r="E21" t="str">
        <v xml:space="preserve">ENERGIA
Luz </v>
      </c>
      <c r="F21">
        <v>1</v>
      </c>
      <c r="G21">
        <v>20171433.48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-27731945.809999999</v>
      </c>
      <c r="T21">
        <v>1</v>
      </c>
      <c r="U21" t="str">
        <v>APERTURADO POR EMPRESA</v>
      </c>
      <c r="V21" t="str">
        <v>DISPOSICIÓN FINAL RESIDUOS LIQUIDOS</v>
      </c>
    </row>
    <row r="22" spans="1:22" x14ac:dyDescent="0.25">
      <c r="A22" vm="7">
        <v>46090</v>
      </c>
      <c r="B22" t="str">
        <v>Empresa Provincial De La Energia De Santa Fe (W)</v>
      </c>
      <c r="C22" t="str">
        <v>FA-A 00069-00039909</v>
      </c>
      <c r="D22">
        <v>-27731945.809999999</v>
      </c>
      <c r="E22" t="str">
        <v xml:space="preserve">ENERGIA
Luz </v>
      </c>
      <c r="F22">
        <v>1</v>
      </c>
      <c r="G22">
        <v>20171433.48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-27731945.809999999</v>
      </c>
      <c r="T22">
        <v>1</v>
      </c>
      <c r="U22" t="str">
        <v>APERTURADO POR EMPRESA</v>
      </c>
      <c r="V22" t="str">
        <v>DISPOSICIÓN FINAL RESIDUOS SOLIDOS</v>
      </c>
    </row>
    <row r="23" spans="1:22" x14ac:dyDescent="0.25">
      <c r="A23" vm="7">
        <v>46090</v>
      </c>
      <c r="B23" t="str">
        <v>Empresa Provincial De La Energia De Santa Fe (W)</v>
      </c>
      <c r="C23" t="str">
        <v>FA-A 00069-00039909</v>
      </c>
      <c r="D23">
        <v>-27731945.809999999</v>
      </c>
      <c r="E23" t="str">
        <v xml:space="preserve">ENERGIA
Luz </v>
      </c>
      <c r="F23">
        <v>1</v>
      </c>
      <c r="G23">
        <v>20171433.48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4">
        <v>-27731945.809999999</v>
      </c>
      <c r="T23">
        <v>1</v>
      </c>
      <c r="U23" t="str">
        <v>APERTURADO POR EMPRESA</v>
      </c>
      <c r="V23" t="str">
        <v>EXPORTACION</v>
      </c>
    </row>
    <row r="24" spans="1:22" x14ac:dyDescent="0.25">
      <c r="A24" vm="7">
        <v>46090</v>
      </c>
      <c r="B24" t="str">
        <v>Empresa Provincial De La Energia De Santa Fe (W)</v>
      </c>
      <c r="C24" t="str">
        <v>FA-A 00069-00039909</v>
      </c>
      <c r="D24">
        <v>-27731945.809999999</v>
      </c>
      <c r="E24" t="str">
        <v xml:space="preserve">ENERGIA
Luz </v>
      </c>
      <c r="F24">
        <v>1</v>
      </c>
      <c r="G24">
        <v>20171433.48</v>
      </c>
      <c r="H24" t="str">
        <v xml:space="preserve">UN </v>
      </c>
      <c r="I24" t="str">
        <v>ENERGIA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CC14</v>
      </c>
      <c r="O24" t="str">
        <v>gastos_produccion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-27731945.809999999</v>
      </c>
      <c r="T24">
        <v>1</v>
      </c>
      <c r="U24" t="str">
        <v>APERTURADO POR EMPRESA</v>
      </c>
      <c r="V24" t="str">
        <v>NFU</v>
      </c>
    </row>
    <row r="25" spans="1:22" x14ac:dyDescent="0.25">
      <c r="A25" vm="7">
        <v>46090</v>
      </c>
      <c r="B25" t="str">
        <v>Empresa Provincial De La Energia De Santa Fe (W)</v>
      </c>
      <c r="C25" t="str">
        <v>FA-A 00069-00039909</v>
      </c>
      <c r="D25">
        <v>-27731945.809999999</v>
      </c>
      <c r="E25" t="str">
        <v xml:space="preserve">ENERGIA
Luz </v>
      </c>
      <c r="F25">
        <v>1</v>
      </c>
      <c r="G25">
        <v>20171433.48</v>
      </c>
      <c r="H25" t="str">
        <v xml:space="preserve">UN </v>
      </c>
      <c r="I25" t="str">
        <v>ENERGIA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CC14</v>
      </c>
      <c r="O25" t="str">
        <v>gastos_produccion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 s="4">
        <v>-27731945.809999999</v>
      </c>
      <c r="T25">
        <v>1</v>
      </c>
      <c r="U25" t="str">
        <v>APERTURADO POR EMPRESA</v>
      </c>
      <c r="V25" t="str">
        <v>PILETAS</v>
      </c>
    </row>
    <row r="26" spans="1:22" x14ac:dyDescent="0.25">
      <c r="A26" vm="7">
        <v>46090</v>
      </c>
      <c r="B26" t="str">
        <v>Empresa Provincial De La Energia De Santa Fe (W)</v>
      </c>
      <c r="C26" t="str">
        <v>FA-A 00069-00039909</v>
      </c>
      <c r="D26">
        <v>-27731945.809999999</v>
      </c>
      <c r="E26" t="str">
        <v xml:space="preserve">ENERGIA
Luz </v>
      </c>
      <c r="F26">
        <v>1</v>
      </c>
      <c r="G26">
        <v>20171433.48</v>
      </c>
      <c r="H26" t="str">
        <v xml:space="preserve">UN </v>
      </c>
      <c r="I26" t="str">
        <v>ENERGIA</v>
      </c>
      <c r="J26" t="str">
        <v>OPEX</v>
      </c>
      <c r="K26" t="str">
        <v>VARIABLE</v>
      </c>
      <c r="L26" t="str">
        <v>DIRECTO</v>
      </c>
      <c r="M26">
        <v>0</v>
      </c>
      <c r="N26" t="str">
        <v>CC14</v>
      </c>
      <c r="O26" t="str">
        <v>gastos_produccion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 s="4">
        <v>-27731945.809999999</v>
      </c>
      <c r="T26">
        <v>1</v>
      </c>
      <c r="U26" t="str">
        <v>APERTURADO POR EMPRESA</v>
      </c>
      <c r="V26" t="str">
        <v>REACTORES</v>
      </c>
    </row>
    <row r="27" spans="1:22" x14ac:dyDescent="0.25">
      <c r="A27" vm="7">
        <v>46090</v>
      </c>
      <c r="B27" t="str">
        <v>Empresa Provincial De La Energia De Santa Fe (W)</v>
      </c>
      <c r="C27" t="str">
        <v>FA-A 00069-00039909</v>
      </c>
      <c r="D27">
        <v>-27731945.809999999</v>
      </c>
      <c r="E27" t="str">
        <v xml:space="preserve">ENERGIA
Luz </v>
      </c>
      <c r="F27">
        <v>1</v>
      </c>
      <c r="G27">
        <v>20171433.48</v>
      </c>
      <c r="H27" t="str">
        <v xml:space="preserve">UN </v>
      </c>
      <c r="I27" t="str">
        <v>ENERGIA</v>
      </c>
      <c r="J27" t="str">
        <v>OPEX</v>
      </c>
      <c r="K27" t="str">
        <v>VARIABLE</v>
      </c>
      <c r="L27" t="str">
        <v>DIRECTO</v>
      </c>
      <c r="M27">
        <v>0</v>
      </c>
      <c r="N27" t="str">
        <v>CC14</v>
      </c>
      <c r="O27" t="str">
        <v>gastos_produccion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-27731945.809999999</v>
      </c>
      <c r="T27">
        <v>1</v>
      </c>
      <c r="U27" t="str">
        <v>APERTURADO POR EMPRESA</v>
      </c>
      <c r="V27" t="str">
        <v>TIERRAS FILTRANTES</v>
      </c>
    </row>
    <row r="28" spans="1:22" x14ac:dyDescent="0.25">
      <c r="A28" vm="8">
        <v>46106</v>
      </c>
      <c r="B28" t="str">
        <v>Electromecanica Dick Costantino S.A.</v>
      </c>
      <c r="C28" t="str">
        <v>FA-A 00004-00023210</v>
      </c>
      <c r="D28">
        <v>-23215002.949999999</v>
      </c>
      <c r="E28" t="str">
        <v>INVERSION
Colocación de radares tanques
ítem 1</v>
      </c>
      <c r="F28">
        <v>1</v>
      </c>
      <c r="G28">
        <v>23215002</v>
      </c>
      <c r="H28" t="str">
        <v xml:space="preserve">UN </v>
      </c>
      <c r="I28" t="str">
        <v>INVERSION</v>
      </c>
      <c r="J28" t="str">
        <v>CAPEX</v>
      </c>
      <c r="K28" t="str">
        <v>VARIABLE</v>
      </c>
      <c r="L28" t="str">
        <v>INDIRECTO</v>
      </c>
      <c r="M28">
        <v>0</v>
      </c>
      <c r="N28" t="str">
        <v>CC11</v>
      </c>
      <c r="O28" t="str">
        <v>gastos_produccion</v>
      </c>
      <c r="P28">
        <v>1</v>
      </c>
      <c r="Q28" t="str">
        <v>EXPORTACION</v>
      </c>
      <c r="R28">
        <v>1</v>
      </c>
      <c r="S28" s="4">
        <v>-23215002.949999999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1">
        <v>46111</v>
      </c>
      <c r="B29" t="str">
        <v>COOPERATIVA DE TRABAJO COMERCIO EXTERIOR LIMITADA</v>
      </c>
      <c r="C29" t="str">
        <v>FA-C 2-2026-3</v>
      </c>
      <c r="D29">
        <v>-22211089.899999999</v>
      </c>
      <c r="E29" t="str">
        <v>SERVICIO DE DESPACHO</v>
      </c>
      <c r="F29">
        <v>1828.6</v>
      </c>
      <c r="G29">
        <v>8.5</v>
      </c>
      <c r="H29" t="str">
        <v xml:space="preserve">UN </v>
      </c>
      <c r="I29" t="str">
        <v>SERVICIOS</v>
      </c>
      <c r="J29" t="str">
        <v>OPEX</v>
      </c>
      <c r="K29" t="str">
        <v>VARIABLE</v>
      </c>
      <c r="L29" t="str">
        <v>DIRECTO</v>
      </c>
      <c r="M29">
        <v>0</v>
      </c>
      <c r="N29" t="str">
        <v>CC11</v>
      </c>
      <c r="O29" t="str">
        <v>gastos_produccion</v>
      </c>
      <c r="P29">
        <v>1</v>
      </c>
      <c r="Q29" t="str">
        <v>EXPORTACION</v>
      </c>
      <c r="R29">
        <v>1</v>
      </c>
      <c r="S29" s="4">
        <v>-22211089.899999999</v>
      </c>
      <c r="T29">
        <v>1828.6</v>
      </c>
      <c r="U29" t="str">
        <v>APERTURADO POR EMPRESA</v>
      </c>
      <c r="V29" t="str">
        <v>EXPORTACION</v>
      </c>
    </row>
    <row r="30" spans="1:22" x14ac:dyDescent="0.25">
      <c r="A30" vm="9">
        <v>46086</v>
      </c>
      <c r="B30" t="str">
        <v>Hidalgo, Ruben Dario</v>
      </c>
      <c r="C30" t="str">
        <v>FA-A 00003-00000130</v>
      </c>
      <c r="D30">
        <v>-14157000</v>
      </c>
      <c r="E30" t="str">
        <v xml:space="preserve">SERVICIOS
Trabajo realizado en campo con pala </v>
      </c>
      <c r="F30">
        <v>60</v>
      </c>
      <c r="G30">
        <v>80000</v>
      </c>
      <c r="H30" t="str">
        <v xml:space="preserve">UN </v>
      </c>
      <c r="I30" t="str">
        <v>SERVICIOS</v>
      </c>
      <c r="J30" t="str">
        <v>OPEX</v>
      </c>
      <c r="K30" t="str">
        <v>VARIABLE</v>
      </c>
      <c r="L30" t="str">
        <v>INDIRECTO</v>
      </c>
      <c r="M30">
        <v>0</v>
      </c>
      <c r="N30" t="str">
        <v>CC3</v>
      </c>
      <c r="O30" t="str">
        <v>gastos_produccion</v>
      </c>
      <c r="P30">
        <v>1</v>
      </c>
      <c r="Q30" t="str">
        <v>DISPOSICIÓN FINAL RESIDUOS LIQUIDOS</v>
      </c>
      <c r="R30">
        <v>1</v>
      </c>
      <c r="S30" s="4">
        <v>-14157000</v>
      </c>
      <c r="T30">
        <v>60</v>
      </c>
      <c r="U30" t="str">
        <v>APERTURADO POR EMPRESA</v>
      </c>
      <c r="V30" t="str">
        <v>DISPOSICIÓN FINAL RESIDUOS LIQUIDOS</v>
      </c>
    </row>
    <row r="31" spans="1:22" x14ac:dyDescent="0.25">
      <c r="A31" vm="10">
        <v>46087</v>
      </c>
      <c r="B31" t="str">
        <v>Quiroz, Maria Ines</v>
      </c>
      <c r="C31" t="str">
        <v>FA-C 00002-00000036</v>
      </c>
      <c r="D31">
        <v>-13172300</v>
      </c>
      <c r="E31" t="str">
        <v xml:space="preserve">INVERSION
Servicios varios , Mantenimiento y Ampliación </v>
      </c>
      <c r="F31">
        <v>1</v>
      </c>
      <c r="G31">
        <v>13172300</v>
      </c>
      <c r="H31" t="str">
        <v xml:space="preserve">UN </v>
      </c>
      <c r="I31" t="str">
        <v>INVERSION</v>
      </c>
      <c r="J31" t="str">
        <v>CAPEX</v>
      </c>
      <c r="K31" t="str">
        <v>VARIABLE</v>
      </c>
      <c r="L31" t="str">
        <v>INDIRECTO</v>
      </c>
      <c r="M31">
        <v>0</v>
      </c>
      <c r="N31" t="str">
        <v>CC5</v>
      </c>
      <c r="O31" t="str">
        <v>gastos_produccion</v>
      </c>
      <c r="P31">
        <v>1</v>
      </c>
      <c r="Q31" t="str">
        <v>REACTORES</v>
      </c>
      <c r="R31">
        <v>1</v>
      </c>
      <c r="S31" s="4">
        <v>-13172300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1">
        <v>46111</v>
      </c>
      <c r="B32" t="str">
        <v>MARTINS, JOAQUIN</v>
      </c>
      <c r="C32" t="str">
        <v>prod8</v>
      </c>
      <c r="D32">
        <v>-11011000</v>
      </c>
      <c r="E32" t="str">
        <v xml:space="preserve"> GASOIL G3</v>
      </c>
      <c r="F32">
        <v>4550</v>
      </c>
      <c r="G32">
        <v>2420</v>
      </c>
      <c r="H32" t="str">
        <v>Lts</v>
      </c>
      <c r="I32" t="str">
        <v>ENERGIA</v>
      </c>
      <c r="J32" t="str">
        <v>OPEX</v>
      </c>
      <c r="K32" t="str">
        <v>VARIABLE</v>
      </c>
      <c r="L32" t="str">
        <v>DIRECTO</v>
      </c>
      <c r="M32">
        <v>0</v>
      </c>
      <c r="N32" t="str">
        <v>CC1</v>
      </c>
      <c r="O32" t="str">
        <v>gastos_produccion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4">
        <v>-11011000</v>
      </c>
      <c r="T32">
        <v>4550</v>
      </c>
      <c r="U32" t="str">
        <v>APERTURADO POR EMPRESA</v>
      </c>
      <c r="V32" t="str">
        <v>BACHAS</v>
      </c>
    </row>
    <row r="33" spans="1:22" x14ac:dyDescent="0.25">
      <c r="A33" vm="1">
        <v>46111</v>
      </c>
      <c r="B33" t="str">
        <v>MARTINS, JOAQUIN</v>
      </c>
      <c r="C33" t="str">
        <v>prod8</v>
      </c>
      <c r="D33">
        <v>-11011000</v>
      </c>
      <c r="E33" t="str">
        <v xml:space="preserve"> GASOIL G3</v>
      </c>
      <c r="F33">
        <v>4550</v>
      </c>
      <c r="G33">
        <v>2420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CC1</v>
      </c>
      <c r="O33" t="str">
        <v>gastos_produccion</v>
      </c>
      <c r="P33">
        <v>10</v>
      </c>
      <c r="Q33" t="str">
        <v>BACHAS, CEREAL &amp; POLVILLO, COMPOST &amp; FERTILIZANTES, DISPOSICIÓN FINAL RESIDUOS LIQUIDOS, DISPOSICIÓN FINAL RESIDUOS SOLIDOS, EXPORTACION, NFU, PILETAS, REACTORES, TIERRAS FILTRANTES</v>
      </c>
      <c r="R33">
        <v>1</v>
      </c>
      <c r="S33" s="4">
        <v>-11011000</v>
      </c>
      <c r="T33">
        <v>4550</v>
      </c>
      <c r="U33" t="str">
        <v>APERTURADO POR EMPRESA</v>
      </c>
      <c r="V33" t="str">
        <v>CEREAL &amp; POLVILLO</v>
      </c>
    </row>
    <row r="34" spans="1:22" x14ac:dyDescent="0.25">
      <c r="A34" vm="1">
        <v>46111</v>
      </c>
      <c r="B34" t="str">
        <v>MARTINS, JOAQUIN</v>
      </c>
      <c r="C34" t="str">
        <v>prod8</v>
      </c>
      <c r="D34">
        <v>-11011000</v>
      </c>
      <c r="E34" t="str">
        <v xml:space="preserve"> GASOIL G3</v>
      </c>
      <c r="F34">
        <v>4550</v>
      </c>
      <c r="G34">
        <v>2420</v>
      </c>
      <c r="H34" t="str">
        <v>Lts</v>
      </c>
      <c r="I34" t="str">
        <v>ENERGIA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CC1</v>
      </c>
      <c r="O34" t="str">
        <v>gastos_produccion</v>
      </c>
      <c r="P34">
        <v>10</v>
      </c>
      <c r="Q34" t="str">
        <v>BACHAS, CEREAL &amp; POLVILLO, COMPOST &amp; FERTILIZANTES, DISPOSICIÓN FINAL RESIDUOS LIQUIDOS, DISPOSICIÓN FINAL RESIDUOS SOLIDOS, EXPORTACION, NFU, PILETAS, REACTORES, TIERRAS FILTRANTES</v>
      </c>
      <c r="R34">
        <v>1</v>
      </c>
      <c r="S34">
        <v>-11011000</v>
      </c>
      <c r="T34">
        <v>4550</v>
      </c>
      <c r="U34" t="str">
        <v>APERTURADO POR EMPRESA</v>
      </c>
      <c r="V34" t="str">
        <v>COMPOST &amp; FERTILIZANTES</v>
      </c>
    </row>
    <row r="35" spans="1:22" x14ac:dyDescent="0.25">
      <c r="A35" vm="1">
        <v>46111</v>
      </c>
      <c r="B35" t="str">
        <v>MARTINS, JOAQUIN</v>
      </c>
      <c r="C35" t="str">
        <v>prod8</v>
      </c>
      <c r="D35">
        <v>-11011000</v>
      </c>
      <c r="E35" t="str">
        <v xml:space="preserve"> GASOIL G3</v>
      </c>
      <c r="F35">
        <v>4550</v>
      </c>
      <c r="G35">
        <v>2420</v>
      </c>
      <c r="H35" t="str">
        <v>Lts</v>
      </c>
      <c r="I35" t="str">
        <v>ENERGIA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CC1</v>
      </c>
      <c r="O35" t="str">
        <v>gastos_produccion</v>
      </c>
      <c r="P35">
        <v>10</v>
      </c>
      <c r="Q35" t="str">
        <v>BACHAS, CEREAL &amp; POLVILLO, COMPOST &amp; FERTILIZANTES, DISPOSICIÓN FINAL RESIDUOS LIQUIDOS, DISPOSICIÓN FINAL RESIDUOS SOLIDOS, EXPORTACION, NFU, PILETAS, REACTORES, TIERRAS FILTRANTES</v>
      </c>
      <c r="R35">
        <v>1</v>
      </c>
      <c r="S35">
        <v>-11011000</v>
      </c>
      <c r="T35">
        <v>4550</v>
      </c>
      <c r="U35" t="str">
        <v>APERTURADO POR EMPRESA</v>
      </c>
      <c r="V35" t="str">
        <v>DISPOSICIÓN FINAL RESIDUOS LIQUIDOS</v>
      </c>
    </row>
    <row r="36" spans="1:22" x14ac:dyDescent="0.25">
      <c r="A36" vm="1">
        <v>46111</v>
      </c>
      <c r="B36" t="str">
        <v>MARTINS, JOAQUIN</v>
      </c>
      <c r="C36" t="str">
        <v>prod8</v>
      </c>
      <c r="D36">
        <v>-11011000</v>
      </c>
      <c r="E36" t="str">
        <v xml:space="preserve"> GASOIL G3</v>
      </c>
      <c r="F36">
        <v>4550</v>
      </c>
      <c r="G36">
        <v>2420</v>
      </c>
      <c r="H36" t="str">
        <v>Lts</v>
      </c>
      <c r="I36" t="str">
        <v>ENERGIA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>
        <v>-11011000</v>
      </c>
      <c r="T36">
        <v>4550</v>
      </c>
      <c r="U36" t="str">
        <v>APERTURADO POR EMPRESA</v>
      </c>
      <c r="V36" t="str">
        <v>DISPOSICIÓN FINAL RESIDUOS SOLIDOS</v>
      </c>
    </row>
    <row r="37" spans="1:22" x14ac:dyDescent="0.25">
      <c r="A37" vm="1">
        <v>46111</v>
      </c>
      <c r="B37" t="str">
        <v>MARTINS, JOAQUIN</v>
      </c>
      <c r="C37" t="str">
        <v>prod8</v>
      </c>
      <c r="D37">
        <v>-11011000</v>
      </c>
      <c r="E37" t="str">
        <v xml:space="preserve"> GASOIL G3</v>
      </c>
      <c r="F37">
        <v>4550</v>
      </c>
      <c r="G37">
        <v>2420</v>
      </c>
      <c r="H37" t="str">
        <v>Lts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>
        <v>-11011000</v>
      </c>
      <c r="T37">
        <v>4550</v>
      </c>
      <c r="U37" t="str">
        <v>APERTURADO POR EMPRESA</v>
      </c>
      <c r="V37" t="str">
        <v>EXPORTACION</v>
      </c>
    </row>
    <row r="38" spans="1:22" x14ac:dyDescent="0.25">
      <c r="A38" vm="1">
        <v>46111</v>
      </c>
      <c r="B38" t="str">
        <v>MARTINS, JOAQUIN</v>
      </c>
      <c r="C38" t="str">
        <v>prod8</v>
      </c>
      <c r="D38">
        <v>-11011000</v>
      </c>
      <c r="E38" t="str">
        <v xml:space="preserve"> GASOIL G3</v>
      </c>
      <c r="F38">
        <v>4550</v>
      </c>
      <c r="G38">
        <v>2420</v>
      </c>
      <c r="H38" t="str">
        <v>Lts</v>
      </c>
      <c r="I38" t="str">
        <v>ENERGIA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>
        <v>-11011000</v>
      </c>
      <c r="T38">
        <v>4550</v>
      </c>
      <c r="U38" t="str">
        <v>APERTURADO POR EMPRESA</v>
      </c>
      <c r="V38" t="str">
        <v>NFU</v>
      </c>
    </row>
    <row r="39" spans="1:22" x14ac:dyDescent="0.25">
      <c r="A39" vm="1">
        <v>46111</v>
      </c>
      <c r="B39" t="str">
        <v>MARTINS, JOAQUIN</v>
      </c>
      <c r="C39" t="str">
        <v>prod8</v>
      </c>
      <c r="D39">
        <v>-11011000</v>
      </c>
      <c r="E39" t="str">
        <v xml:space="preserve"> GASOIL G3</v>
      </c>
      <c r="F39">
        <v>4550</v>
      </c>
      <c r="G39">
        <v>2420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>
        <v>-11011000</v>
      </c>
      <c r="T39">
        <v>4550</v>
      </c>
      <c r="U39" t="str">
        <v>APERTURADO POR EMPRESA</v>
      </c>
      <c r="V39" t="str">
        <v>PILETAS</v>
      </c>
    </row>
    <row r="40" spans="1:22" x14ac:dyDescent="0.25">
      <c r="A40" vm="1">
        <v>46111</v>
      </c>
      <c r="B40" t="str">
        <v>MARTINS, JOAQUIN</v>
      </c>
      <c r="C40" t="str">
        <v>prod8</v>
      </c>
      <c r="D40">
        <v>-11011000</v>
      </c>
      <c r="E40" t="str">
        <v xml:space="preserve"> GASOIL G3</v>
      </c>
      <c r="F40">
        <v>4550</v>
      </c>
      <c r="G40">
        <v>2420</v>
      </c>
      <c r="H40" t="str">
        <v>Lts</v>
      </c>
      <c r="I40" t="str">
        <v>ENERGIA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>
        <v>-11011000</v>
      </c>
      <c r="T40">
        <v>4550</v>
      </c>
      <c r="U40" t="str">
        <v>APERTURADO POR EMPRESA</v>
      </c>
      <c r="V40" t="str">
        <v>REACTORES</v>
      </c>
    </row>
    <row r="41" spans="1:22" x14ac:dyDescent="0.25">
      <c r="A41" vm="1">
        <v>46111</v>
      </c>
      <c r="B41" t="str">
        <v>MARTINS, JOAQUIN</v>
      </c>
      <c r="C41" t="str">
        <v>prod8</v>
      </c>
      <c r="D41">
        <v>-11011000</v>
      </c>
      <c r="E41" t="str">
        <v xml:space="preserve"> GASOIL G3</v>
      </c>
      <c r="F41">
        <v>4550</v>
      </c>
      <c r="G41">
        <v>2420</v>
      </c>
      <c r="H41" t="str">
        <v>Lts</v>
      </c>
      <c r="I41" t="str">
        <v>ENERGIA</v>
      </c>
      <c r="J41" t="str">
        <v>OPEX</v>
      </c>
      <c r="K41" t="str">
        <v>VARIABLE</v>
      </c>
      <c r="L41" t="str">
        <v>DIRECTO</v>
      </c>
      <c r="M41">
        <v>0</v>
      </c>
      <c r="N41" t="str">
        <v>CC1</v>
      </c>
      <c r="O41" t="str">
        <v>gastos_produccion</v>
      </c>
      <c r="P41">
        <v>10</v>
      </c>
      <c r="Q41" t="str">
        <v>BACHAS, CEREAL &amp; POLVILLO, COMPOST &amp; FERTILIZANTES, DISPOSICIÓN FINAL RESIDUOS LIQUIDOS, DISPOSICIÓN FINAL RESIDUOS SOLIDOS, EXPORTACION, NFU, PILETAS, REACTORES, TIERRAS FILTRANTES</v>
      </c>
      <c r="R41">
        <v>1</v>
      </c>
      <c r="S41">
        <v>-11011000</v>
      </c>
      <c r="T41">
        <v>4550</v>
      </c>
      <c r="U41" t="str">
        <v>APERTURADO POR EMPRESA</v>
      </c>
      <c r="V41" t="str">
        <v>TIERRAS FILTRANTES</v>
      </c>
    </row>
    <row r="42" spans="1:22" x14ac:dyDescent="0.25">
      <c r="A42" vm="1">
        <v>46111</v>
      </c>
      <c r="B42" t="str">
        <v>WORMS 1</v>
      </c>
      <c r="C42" t="str">
        <v>prod33</v>
      </c>
      <c r="D42">
        <v>-7557266.5</v>
      </c>
      <c r="E42" t="str">
        <v>FONDO TK</v>
      </c>
      <c r="F42">
        <v>10.577</v>
      </c>
      <c r="G42">
        <v>500</v>
      </c>
      <c r="H42" t="str">
        <v>TN</v>
      </c>
      <c r="I42" t="str">
        <v>MATERIA PRIMA</v>
      </c>
      <c r="J42" t="str">
        <v>OPEX</v>
      </c>
      <c r="K42" t="str">
        <v>VARIABLE</v>
      </c>
      <c r="L42" t="str">
        <v>DIRECTO</v>
      </c>
      <c r="M42">
        <v>0</v>
      </c>
      <c r="N42" t="str">
        <v>CC6</v>
      </c>
      <c r="O42" t="str">
        <v>gastos_produccion</v>
      </c>
      <c r="P42">
        <v>1</v>
      </c>
      <c r="Q42" t="str">
        <v>BACHAS</v>
      </c>
      <c r="R42">
        <v>1</v>
      </c>
      <c r="S42">
        <v>-7557266.5</v>
      </c>
      <c r="T42">
        <v>10.577</v>
      </c>
      <c r="U42" t="str">
        <v>APERTURADO POR EMPRESA</v>
      </c>
      <c r="V42" t="str">
        <v>BACHAS</v>
      </c>
    </row>
    <row r="43" spans="1:22" x14ac:dyDescent="0.25">
      <c r="A43" vm="11">
        <v>46112</v>
      </c>
      <c r="B43" t="str">
        <v>RRHH WORMS (NUEVO)</v>
      </c>
      <c r="C43" t="str">
        <v>JORGE BENJAMIN FERREYRA GRACES</v>
      </c>
      <c r="D43">
        <v>-6866469.6836000001</v>
      </c>
      <c r="E43" t="str">
        <v>DIRECCION</v>
      </c>
      <c r="F43">
        <v>1</v>
      </c>
      <c r="G43">
        <v>6866469.6836000001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-6866469.6836000001</v>
      </c>
      <c r="T43">
        <v>1</v>
      </c>
      <c r="U43" t="str">
        <v>APERTURADO POR EMPRESA</v>
      </c>
      <c r="V43" t="str">
        <v>BACHAS</v>
      </c>
    </row>
    <row r="44" spans="1:22" x14ac:dyDescent="0.25">
      <c r="A44" vm="11">
        <v>46112</v>
      </c>
      <c r="B44" t="str">
        <v>RRHH WORMS (NUEVO)</v>
      </c>
      <c r="C44" t="str">
        <v>JORGE BENJAMIN FERREYRA GRACES</v>
      </c>
      <c r="D44">
        <v>-6866469.6836000001</v>
      </c>
      <c r="E44" t="str">
        <v>DIRECCION</v>
      </c>
      <c r="F44">
        <v>1</v>
      </c>
      <c r="G44">
        <v>6866469.6836000001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-6866469.6836000001</v>
      </c>
      <c r="T44">
        <v>1</v>
      </c>
      <c r="U44" t="str">
        <v>APERTURADO POR EMPRESA</v>
      </c>
      <c r="V44" t="str">
        <v>CEREAL Y POLVILLO</v>
      </c>
    </row>
    <row r="45" spans="1:22" x14ac:dyDescent="0.25">
      <c r="A45" vm="11">
        <v>46112</v>
      </c>
      <c r="B45" t="str">
        <v>RRHH WORMS (NUEVO)</v>
      </c>
      <c r="C45" t="str">
        <v>JORGE BENJAMIN FERREYRA GRACES</v>
      </c>
      <c r="D45">
        <v>-6866469.6836000001</v>
      </c>
      <c r="E45" t="str">
        <v>DIRECCION</v>
      </c>
      <c r="F45">
        <v>1</v>
      </c>
      <c r="G45">
        <v>6866469.6836000001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-6866469.6836000001</v>
      </c>
      <c r="T45">
        <v>1</v>
      </c>
      <c r="U45" t="str">
        <v>APERTURADO POR EMPRESA</v>
      </c>
      <c r="V45" t="str">
        <v>COMPOST Y FERTILIZANTES</v>
      </c>
    </row>
    <row r="46" spans="1:22" x14ac:dyDescent="0.25">
      <c r="A46" vm="11">
        <v>46112</v>
      </c>
      <c r="B46" t="str">
        <v>RRHH WORMS (NUEVO)</v>
      </c>
      <c r="C46" t="str">
        <v>JORGE BENJAMIN FERREYRA GRACES</v>
      </c>
      <c r="D46">
        <v>-6866469.6836000001</v>
      </c>
      <c r="E46" t="str">
        <v>DIRECCION</v>
      </c>
      <c r="F46">
        <v>1</v>
      </c>
      <c r="G46">
        <v>6866469.6836000001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-6866469.6836000001</v>
      </c>
      <c r="T46">
        <v>1</v>
      </c>
      <c r="U46" t="str">
        <v>APERTURADO POR EMPRESA</v>
      </c>
      <c r="V46" t="str">
        <v>DISPOSICION FINAL DE R. LIQUIDOS</v>
      </c>
    </row>
    <row r="47" spans="1:22" x14ac:dyDescent="0.25">
      <c r="A47" vm="11">
        <v>46112</v>
      </c>
      <c r="B47" t="str">
        <v>RRHH WORMS (NUEVO)</v>
      </c>
      <c r="C47" t="str">
        <v>JORGE BENJAMIN FERREYRA GRACES</v>
      </c>
      <c r="D47">
        <v>-6866469.6836000001</v>
      </c>
      <c r="E47" t="str">
        <v>DIRECCION</v>
      </c>
      <c r="F47">
        <v>1</v>
      </c>
      <c r="G47">
        <v>6866469.6836000001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rrhh_nuevo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-6866469.6836000001</v>
      </c>
      <c r="T47">
        <v>1</v>
      </c>
      <c r="U47" t="str">
        <v>APERTURADO POR EMPRESA</v>
      </c>
      <c r="V47" t="str">
        <v>DISPOSICION FINAL DE R. SOLIDOS</v>
      </c>
    </row>
    <row r="48" spans="1:22" x14ac:dyDescent="0.25">
      <c r="A48" vm="11">
        <v>46112</v>
      </c>
      <c r="B48" t="str">
        <v>RRHH WORMS (NUEVO)</v>
      </c>
      <c r="C48" t="str">
        <v>JORGE BENJAMIN FERREYRA GRACES</v>
      </c>
      <c r="D48">
        <v>-6866469.6836000001</v>
      </c>
      <c r="E48" t="str">
        <v>DIRECCION</v>
      </c>
      <c r="F48">
        <v>1</v>
      </c>
      <c r="G48">
        <v>6866469.6836000001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-6866469.6836000001</v>
      </c>
      <c r="T48">
        <v>1</v>
      </c>
      <c r="U48" t="str">
        <v>APERTURADO POR EMPRESA</v>
      </c>
      <c r="V48" t="str">
        <v>EXPORTACION</v>
      </c>
    </row>
    <row r="49" spans="1:22" x14ac:dyDescent="0.25">
      <c r="A49" vm="11">
        <v>46112</v>
      </c>
      <c r="B49" t="str">
        <v>RRHH WORMS (NUEVO)</v>
      </c>
      <c r="C49" t="str">
        <v>JORGE BENJAMIN FERREYRA GRACES</v>
      </c>
      <c r="D49">
        <v>-6866469.6836000001</v>
      </c>
      <c r="E49" t="str">
        <v>DIRECCION</v>
      </c>
      <c r="F49">
        <v>1</v>
      </c>
      <c r="G49">
        <v>6866469.6836000001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INDIRECTO</v>
      </c>
      <c r="M49">
        <v>0</v>
      </c>
      <c r="N49" t="str">
        <v>CC16</v>
      </c>
      <c r="O49" t="str">
        <v>rrhh_nuevo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>
        <v>-6866469.6836000001</v>
      </c>
      <c r="T49">
        <v>1</v>
      </c>
      <c r="U49" t="str">
        <v>APERTURADO POR EMPRESA</v>
      </c>
      <c r="V49" t="str">
        <v>NFU</v>
      </c>
    </row>
    <row r="50" spans="1:22" x14ac:dyDescent="0.25">
      <c r="A50" vm="11">
        <v>46112</v>
      </c>
      <c r="B50" t="str">
        <v>RRHH WORMS (NUEVO)</v>
      </c>
      <c r="C50" t="str">
        <v>JORGE BENJAMIN FERREYRA GRACES</v>
      </c>
      <c r="D50">
        <v>-6866469.6836000001</v>
      </c>
      <c r="E50" t="str">
        <v>DIRECCION</v>
      </c>
      <c r="F50">
        <v>1</v>
      </c>
      <c r="G50">
        <v>6866469.6836000001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>
        <v>0</v>
      </c>
      <c r="N50" t="str">
        <v>CC16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>
        <v>-6866469.6836000001</v>
      </c>
      <c r="T50">
        <v>1</v>
      </c>
      <c r="U50" t="str">
        <v>APERTURADO POR EMPRESA</v>
      </c>
      <c r="V50" t="str">
        <v>PILETAS</v>
      </c>
    </row>
    <row r="51" spans="1:22" x14ac:dyDescent="0.25">
      <c r="A51" vm="11">
        <v>46112</v>
      </c>
      <c r="B51" t="str">
        <v>RRHH WORMS (NUEVO)</v>
      </c>
      <c r="C51" t="str">
        <v>JORGE BENJAMIN FERREYRA GRACES</v>
      </c>
      <c r="D51">
        <v>-6866469.6836000001</v>
      </c>
      <c r="E51" t="str">
        <v>DIRECCION</v>
      </c>
      <c r="F51">
        <v>1</v>
      </c>
      <c r="G51">
        <v>6866469.6836000001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>
        <v>0</v>
      </c>
      <c r="N51" t="str">
        <v>CC16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>
        <v>-6866469.6836000001</v>
      </c>
      <c r="T51">
        <v>1</v>
      </c>
      <c r="U51" t="str">
        <v>APERTURADO POR EMPRESA</v>
      </c>
      <c r="V51" t="str">
        <v>REACTORES</v>
      </c>
    </row>
    <row r="52" spans="1:22" x14ac:dyDescent="0.25">
      <c r="A52" vm="11">
        <v>46112</v>
      </c>
      <c r="B52" t="str">
        <v>RRHH WORMS (NUEVO)</v>
      </c>
      <c r="C52" t="str">
        <v>JORGE BENJAMIN FERREYRA GRACES</v>
      </c>
      <c r="D52">
        <v>-6866469.6836000001</v>
      </c>
      <c r="E52" t="str">
        <v>DIRECCION</v>
      </c>
      <c r="F52">
        <v>1</v>
      </c>
      <c r="G52">
        <v>6866469.6836000001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-6866469.6836000001</v>
      </c>
      <c r="T52">
        <v>1</v>
      </c>
      <c r="U52" t="str">
        <v>APERTURADO POR EMPRESA</v>
      </c>
      <c r="V52" t="str">
        <v>TIERRAS FILTRANTES</v>
      </c>
    </row>
    <row r="53" spans="1:22" x14ac:dyDescent="0.25">
      <c r="A53" vm="9">
        <v>46086</v>
      </c>
      <c r="B53" t="str">
        <v>Hidalgo, Ruben Dario</v>
      </c>
      <c r="C53" t="str">
        <v>FA-A 00003-00000128</v>
      </c>
      <c r="D53">
        <v>-6388800</v>
      </c>
      <c r="E53" t="str">
        <v xml:space="preserve">SERVICIOS
movimiento de suelo </v>
      </c>
      <c r="F53">
        <v>1</v>
      </c>
      <c r="G53">
        <v>5280000</v>
      </c>
      <c r="H53" t="str">
        <v xml:space="preserve">UN </v>
      </c>
      <c r="I53" t="str">
        <v>SERVICIOS</v>
      </c>
      <c r="J53" t="str">
        <v>OPEX</v>
      </c>
      <c r="K53" t="str">
        <v>VARIABLE</v>
      </c>
      <c r="L53" t="str">
        <v>INDIRECTO</v>
      </c>
      <c r="M53">
        <v>0</v>
      </c>
      <c r="N53" t="str">
        <v>CC3</v>
      </c>
      <c r="O53" t="str">
        <v>gastos_produccion</v>
      </c>
      <c r="P53">
        <v>1</v>
      </c>
      <c r="Q53" t="str">
        <v>DISPOSICIÓN FINAL RESIDUOS LIQUIDOS</v>
      </c>
      <c r="R53">
        <v>1</v>
      </c>
      <c r="S53">
        <v>-6388800</v>
      </c>
      <c r="T53">
        <v>1</v>
      </c>
      <c r="U53" t="str">
        <v>APERTURADO POR EMPRESA</v>
      </c>
      <c r="V53" t="str">
        <v>DISPOSICIÓN FINAL RESIDUOS LIQUIDOS</v>
      </c>
    </row>
    <row r="54" spans="1:22" x14ac:dyDescent="0.25">
      <c r="A54" vm="1">
        <v>46111</v>
      </c>
      <c r="B54" t="str">
        <v>TOTAL QUIMICA S.A.</v>
      </c>
      <c r="C54" t="str">
        <v>prod12</v>
      </c>
      <c r="D54">
        <v>-5645419.8399999999</v>
      </c>
      <c r="E54" t="str">
        <v xml:space="preserve"> SODA CAUSTICA</v>
      </c>
      <c r="F54">
        <v>5867.2</v>
      </c>
      <c r="G54">
        <v>962.2</v>
      </c>
      <c r="H54" t="str">
        <v>KG</v>
      </c>
      <c r="I54" t="str">
        <v>INSUMOS</v>
      </c>
      <c r="J54" t="str">
        <v>OPEX</v>
      </c>
      <c r="K54" t="str">
        <v>VARIABLE</v>
      </c>
      <c r="L54" t="str">
        <v>DIRECTO</v>
      </c>
      <c r="M54">
        <v>0</v>
      </c>
      <c r="N54" t="str">
        <v>CC5</v>
      </c>
      <c r="O54" t="str">
        <v>gastos_produccion</v>
      </c>
      <c r="P54">
        <v>1</v>
      </c>
      <c r="Q54" t="str">
        <v>REACTORES</v>
      </c>
      <c r="R54">
        <v>1</v>
      </c>
      <c r="S54">
        <v>-5645419.8399999999</v>
      </c>
      <c r="T54">
        <v>5867.2</v>
      </c>
      <c r="U54" t="str">
        <v>APERTURADO POR EMPRESA</v>
      </c>
      <c r="V54" t="str">
        <v>REACTORES</v>
      </c>
    </row>
    <row r="55" spans="1:22" x14ac:dyDescent="0.25">
      <c r="A55" vm="11">
        <v>46112</v>
      </c>
      <c r="B55" t="str">
        <v>RRHH WORMS (NUEVO)</v>
      </c>
      <c r="C55" t="str">
        <v>PABLO ALFONSO PAGANI</v>
      </c>
      <c r="D55">
        <v>-5428026.1179999998</v>
      </c>
      <c r="E55" t="str">
        <v>PRODUCCION</v>
      </c>
      <c r="F55">
        <v>1</v>
      </c>
      <c r="G55">
        <v>5428026.1179999998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>
        <v>0</v>
      </c>
      <c r="N55" t="str">
        <v>CC28</v>
      </c>
      <c r="O55" t="str">
        <v>rrhh_nuevo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-5428026.1179999998</v>
      </c>
      <c r="T55">
        <v>1</v>
      </c>
      <c r="U55" t="str">
        <v>APERTURADO POR EMPRESA</v>
      </c>
      <c r="V55" t="str">
        <v>BACHAS</v>
      </c>
    </row>
    <row r="56" spans="1:22" x14ac:dyDescent="0.25">
      <c r="A56" vm="11">
        <v>46112</v>
      </c>
      <c r="B56" t="str">
        <v>RRHH WORMS (NUEVO)</v>
      </c>
      <c r="C56" t="str">
        <v>PABLO ALFONSO PAGANI</v>
      </c>
      <c r="D56">
        <v>-5428026.1179999998</v>
      </c>
      <c r="E56" t="str">
        <v>PRODUCCION</v>
      </c>
      <c r="F56">
        <v>1</v>
      </c>
      <c r="G56">
        <v>5428026.1179999998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>
        <v>0</v>
      </c>
      <c r="N56" t="str">
        <v>CC28</v>
      </c>
      <c r="O56" t="str">
        <v>rrhh_nuevo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-5428026.1179999998</v>
      </c>
      <c r="T56">
        <v>1</v>
      </c>
      <c r="U56" t="str">
        <v>APERTURADO POR EMPRESA</v>
      </c>
      <c r="V56" t="str">
        <v>CEREAL &amp; POLVILLO</v>
      </c>
    </row>
    <row r="57" spans="1:22" x14ac:dyDescent="0.25">
      <c r="A57" vm="11">
        <v>46112</v>
      </c>
      <c r="B57" t="str">
        <v>RRHH WORMS (NUEVO)</v>
      </c>
      <c r="C57" t="str">
        <v>PABLO ALFONSO PAGANI</v>
      </c>
      <c r="D57">
        <v>-5428026.1179999998</v>
      </c>
      <c r="E57" t="str">
        <v>PRODUCCION</v>
      </c>
      <c r="F57">
        <v>1</v>
      </c>
      <c r="G57">
        <v>5428026.1179999998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>
        <v>0</v>
      </c>
      <c r="N57" t="str">
        <v>CC28</v>
      </c>
      <c r="O57" t="str">
        <v>rrhh_nuevo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-5428026.1179999998</v>
      </c>
      <c r="T57">
        <v>1</v>
      </c>
      <c r="U57" t="str">
        <v>APERTURADO POR EMPRESA</v>
      </c>
      <c r="V57" t="str">
        <v>COMPOST &amp; FERTILIZANTES</v>
      </c>
    </row>
    <row r="58" spans="1:22" x14ac:dyDescent="0.25">
      <c r="A58" vm="11">
        <v>46112</v>
      </c>
      <c r="B58" t="str">
        <v>RRHH WORMS (NUEVO)</v>
      </c>
      <c r="C58" t="str">
        <v>PABLO ALFONSO PAGANI</v>
      </c>
      <c r="D58">
        <v>-5428026.1179999998</v>
      </c>
      <c r="E58" t="str">
        <v>PRODUCCION</v>
      </c>
      <c r="F58">
        <v>1</v>
      </c>
      <c r="G58">
        <v>5428026.1179999998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>
        <v>0</v>
      </c>
      <c r="N58" t="str">
        <v>CC28</v>
      </c>
      <c r="O58" t="str">
        <v>rrhh_nuevo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-5428026.1179999998</v>
      </c>
      <c r="T58">
        <v>1</v>
      </c>
      <c r="U58" t="str">
        <v>APERTURADO POR EMPRESA</v>
      </c>
      <c r="V58" t="str">
        <v>DISPOSICIÓN FINAL RESIDUOS LIQUIDOS</v>
      </c>
    </row>
    <row r="59" spans="1:22" x14ac:dyDescent="0.25">
      <c r="A59" vm="11">
        <v>46112</v>
      </c>
      <c r="B59" t="str">
        <v>RRHH WORMS (NUEVO)</v>
      </c>
      <c r="C59" t="str">
        <v>PABLO ALFONSO PAGANI</v>
      </c>
      <c r="D59">
        <v>-5428026.1179999998</v>
      </c>
      <c r="E59" t="str">
        <v>PRODUCCION</v>
      </c>
      <c r="F59">
        <v>1</v>
      </c>
      <c r="G59">
        <v>5428026.1179999998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>
        <v>0</v>
      </c>
      <c r="N59" t="str">
        <v>CC28</v>
      </c>
      <c r="O59" t="str">
        <v>rrhh_nuevo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-5428026.1179999998</v>
      </c>
      <c r="T59">
        <v>1</v>
      </c>
      <c r="U59" t="str">
        <v>APERTURADO POR EMPRESA</v>
      </c>
      <c r="V59" t="str">
        <v>DISPOSICIÓN FINAL RESIDUOS SOLIDOS</v>
      </c>
    </row>
    <row r="60" spans="1:22" x14ac:dyDescent="0.25">
      <c r="A60" vm="11">
        <v>46112</v>
      </c>
      <c r="B60" t="str">
        <v>RRHH WORMS (NUEVO)</v>
      </c>
      <c r="C60" t="str">
        <v>PABLO ALFONSO PAGANI</v>
      </c>
      <c r="D60">
        <v>-5428026.1179999998</v>
      </c>
      <c r="E60" t="str">
        <v>PRODUCCION</v>
      </c>
      <c r="F60">
        <v>1</v>
      </c>
      <c r="G60">
        <v>5428026.1179999998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-5428026.1179999998</v>
      </c>
      <c r="T60">
        <v>1</v>
      </c>
      <c r="U60" t="str">
        <v>APERTURADO POR EMPRESA</v>
      </c>
      <c r="V60" t="str">
        <v>EXPORTACION</v>
      </c>
    </row>
    <row r="61" spans="1:22" x14ac:dyDescent="0.25">
      <c r="A61" vm="11">
        <v>46112</v>
      </c>
      <c r="B61" t="str">
        <v>RRHH WORMS (NUEVO)</v>
      </c>
      <c r="C61" t="str">
        <v>PABLO ALFONSO PAGANI</v>
      </c>
      <c r="D61">
        <v>-5428026.1179999998</v>
      </c>
      <c r="E61" t="str">
        <v>PRODUCCION</v>
      </c>
      <c r="F61">
        <v>1</v>
      </c>
      <c r="G61">
        <v>5428026.1179999998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-5428026.1179999998</v>
      </c>
      <c r="T61">
        <v>1</v>
      </c>
      <c r="U61" t="str">
        <v>APERTURADO POR EMPRESA</v>
      </c>
      <c r="V61" t="str">
        <v>NFU</v>
      </c>
    </row>
    <row r="62" spans="1:22" x14ac:dyDescent="0.25">
      <c r="A62" vm="11">
        <v>46112</v>
      </c>
      <c r="B62" t="str">
        <v>RRHH WORMS (NUEVO)</v>
      </c>
      <c r="C62" t="str">
        <v>PABLO ALFONSO PAGANI</v>
      </c>
      <c r="D62">
        <v>-5428026.1179999998</v>
      </c>
      <c r="E62" t="str">
        <v>PRODUCCION</v>
      </c>
      <c r="F62">
        <v>1</v>
      </c>
      <c r="G62">
        <v>5428026.1179999998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>
        <v>0</v>
      </c>
      <c r="N62" t="str">
        <v>CC28</v>
      </c>
      <c r="O62" t="str">
        <v>rrhh_nuevo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-5428026.1179999998</v>
      </c>
      <c r="T62">
        <v>1</v>
      </c>
      <c r="U62" t="str">
        <v>APERTURADO POR EMPRESA</v>
      </c>
      <c r="V62" t="str">
        <v>PILETAS</v>
      </c>
    </row>
    <row r="63" spans="1:22" x14ac:dyDescent="0.25">
      <c r="A63" vm="11">
        <v>46112</v>
      </c>
      <c r="B63" t="str">
        <v>RRHH WORMS (NUEVO)</v>
      </c>
      <c r="C63" t="str">
        <v>PABLO ALFONSO PAGANI</v>
      </c>
      <c r="D63">
        <v>-5428026.1179999998</v>
      </c>
      <c r="E63" t="str">
        <v>PRODUCCION</v>
      </c>
      <c r="F63">
        <v>1</v>
      </c>
      <c r="G63">
        <v>5428026.1179999998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>
        <v>0</v>
      </c>
      <c r="N63" t="str">
        <v>CC28</v>
      </c>
      <c r="O63" t="str">
        <v>rrhh_nuevo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-5428026.1179999998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11">
        <v>46112</v>
      </c>
      <c r="B64" t="str">
        <v>RRHH WORMS (NUEVO)</v>
      </c>
      <c r="C64" t="str">
        <v>PABLO ALFONSO PAGANI</v>
      </c>
      <c r="D64">
        <v>-5428026.1179999998</v>
      </c>
      <c r="E64" t="str">
        <v>PRODUCCION</v>
      </c>
      <c r="F64">
        <v>1</v>
      </c>
      <c r="G64">
        <v>5428026.1179999998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rrhh_nuevo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-5428026.1179999998</v>
      </c>
      <c r="T64">
        <v>1</v>
      </c>
      <c r="U64" t="str">
        <v>APERTURADO POR EMPRESA</v>
      </c>
      <c r="V64" t="str">
        <v>TIERRAS FILTRANTES</v>
      </c>
    </row>
    <row r="65" spans="1:22" x14ac:dyDescent="0.25">
      <c r="A65" vm="1">
        <v>46111</v>
      </c>
      <c r="B65" t="str">
        <v>IMPUESTOS</v>
      </c>
      <c r="C65" t="str">
        <v>imp2</v>
      </c>
      <c r="D65">
        <v>-5039229.71</v>
      </c>
      <c r="E65" t="str">
        <v>IMPUESTOS</v>
      </c>
      <c r="F65">
        <v>1</v>
      </c>
      <c r="G65">
        <v>5039229.71</v>
      </c>
      <c r="H65" t="str">
        <v xml:space="preserve">UN </v>
      </c>
      <c r="I65" t="str">
        <v>IMPUESTOS</v>
      </c>
      <c r="J65" t="str">
        <v>OPEX</v>
      </c>
      <c r="K65" t="str">
        <v>VARIABLE</v>
      </c>
      <c r="L65" t="str">
        <v>INDIRECTO</v>
      </c>
      <c r="M65">
        <v>0</v>
      </c>
      <c r="N65" t="str">
        <v>CC1</v>
      </c>
      <c r="O65" t="str">
        <v>gastos_impuestos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-5039229.71</v>
      </c>
      <c r="T65">
        <v>1</v>
      </c>
      <c r="U65" t="str">
        <v>APERTURADO POR EMPRESA</v>
      </c>
      <c r="V65" t="str">
        <v>BACHAS</v>
      </c>
    </row>
    <row r="66" spans="1:22" x14ac:dyDescent="0.25">
      <c r="A66" vm="1">
        <v>46111</v>
      </c>
      <c r="B66" t="str">
        <v>IMPUESTOS</v>
      </c>
      <c r="C66" t="str">
        <v>imp2</v>
      </c>
      <c r="D66">
        <v>-5039229.71</v>
      </c>
      <c r="E66" t="str">
        <v>IMPUESTOS</v>
      </c>
      <c r="F66">
        <v>1</v>
      </c>
      <c r="G66">
        <v>5039229.71</v>
      </c>
      <c r="H66" t="str">
        <v xml:space="preserve">UN </v>
      </c>
      <c r="I66" t="str">
        <v>IMPUESTOS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CC1</v>
      </c>
      <c r="O66" t="str">
        <v>gastos_impuestos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-5039229.71</v>
      </c>
      <c r="T66">
        <v>1</v>
      </c>
      <c r="U66" t="str">
        <v>APERTURADO POR EMPRESA</v>
      </c>
      <c r="V66" t="str">
        <v>CEREAL &amp; POLVILLO</v>
      </c>
    </row>
    <row r="67" spans="1:22" x14ac:dyDescent="0.25">
      <c r="A67" vm="1">
        <v>46111</v>
      </c>
      <c r="B67" t="str">
        <v>IMPUESTOS</v>
      </c>
      <c r="C67" t="str">
        <v>imp2</v>
      </c>
      <c r="D67">
        <v>-5039229.71</v>
      </c>
      <c r="E67" t="str">
        <v>IMPUESTOS</v>
      </c>
      <c r="F67">
        <v>1</v>
      </c>
      <c r="G67">
        <v>5039229.71</v>
      </c>
      <c r="H67" t="str">
        <v xml:space="preserve">UN </v>
      </c>
      <c r="I67" t="str">
        <v>IMPUESTOS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CC1</v>
      </c>
      <c r="O67" t="str">
        <v>gastos_impuestos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-5039229.71</v>
      </c>
      <c r="T67">
        <v>1</v>
      </c>
      <c r="U67" t="str">
        <v>APERTURADO POR EMPRESA</v>
      </c>
      <c r="V67" t="str">
        <v>COMPOST &amp; FERTILIZANTES</v>
      </c>
    </row>
    <row r="68" spans="1:22" x14ac:dyDescent="0.25">
      <c r="A68" vm="1">
        <v>46111</v>
      </c>
      <c r="B68" t="str">
        <v>IMPUESTOS</v>
      </c>
      <c r="C68" t="str">
        <v>imp2</v>
      </c>
      <c r="D68">
        <v>-5039229.71</v>
      </c>
      <c r="E68" t="str">
        <v>IMPUESTOS</v>
      </c>
      <c r="F68">
        <v>1</v>
      </c>
      <c r="G68">
        <v>5039229.71</v>
      </c>
      <c r="H68" t="str">
        <v xml:space="preserve">UN </v>
      </c>
      <c r="I68" t="str">
        <v>IMPUESTOS</v>
      </c>
      <c r="J68" t="str">
        <v>OPEX</v>
      </c>
      <c r="K68" t="str">
        <v>VARIABLE</v>
      </c>
      <c r="L68" t="str">
        <v>INDIRECTO</v>
      </c>
      <c r="M68">
        <v>0</v>
      </c>
      <c r="N68" t="str">
        <v>CC1</v>
      </c>
      <c r="O68" t="str">
        <v>gastos_impuestos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-5039229.71</v>
      </c>
      <c r="T68">
        <v>1</v>
      </c>
      <c r="U68" t="str">
        <v>APERTURADO POR EMPRESA</v>
      </c>
      <c r="V68" t="str">
        <v>DISPOSICIÓN FINAL RESIDUOS LIQUIDOS</v>
      </c>
    </row>
    <row r="69" spans="1:22" x14ac:dyDescent="0.25">
      <c r="A69" vm="1">
        <v>46111</v>
      </c>
      <c r="B69" t="str">
        <v>IMPUESTOS</v>
      </c>
      <c r="C69" t="str">
        <v>imp2</v>
      </c>
      <c r="D69">
        <v>-5039229.71</v>
      </c>
      <c r="E69" t="str">
        <v>IMPUESTOS</v>
      </c>
      <c r="F69">
        <v>1</v>
      </c>
      <c r="G69">
        <v>5039229.71</v>
      </c>
      <c r="H69" t="str">
        <v xml:space="preserve">UN </v>
      </c>
      <c r="I69" t="str">
        <v>IMPUESTOS</v>
      </c>
      <c r="J69" t="str">
        <v>OPEX</v>
      </c>
      <c r="K69" t="str">
        <v>VARIABLE</v>
      </c>
      <c r="L69" t="str">
        <v>INDIRECTO</v>
      </c>
      <c r="M69">
        <v>0</v>
      </c>
      <c r="N69" t="str">
        <v>CC1</v>
      </c>
      <c r="O69" t="str">
        <v>gastos_impuestos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-5039229.71</v>
      </c>
      <c r="T69">
        <v>1</v>
      </c>
      <c r="U69" t="str">
        <v>APERTURADO POR EMPRESA</v>
      </c>
      <c r="V69" t="str">
        <v>DISPOSICIÓN FINAL RESIDUOS SOLIDOS</v>
      </c>
    </row>
    <row r="70" spans="1:22" x14ac:dyDescent="0.25">
      <c r="A70" vm="1">
        <v>46111</v>
      </c>
      <c r="B70" t="str">
        <v>IMPUESTOS</v>
      </c>
      <c r="C70" t="str">
        <v>imp2</v>
      </c>
      <c r="D70">
        <v>-5039229.71</v>
      </c>
      <c r="E70" t="str">
        <v>IMPUESTOS</v>
      </c>
      <c r="F70">
        <v>1</v>
      </c>
      <c r="G70">
        <v>5039229.71</v>
      </c>
      <c r="H70" t="str">
        <v xml:space="preserve">UN </v>
      </c>
      <c r="I70" t="str">
        <v>IMPUESTOS</v>
      </c>
      <c r="J70" t="str">
        <v>OPEX</v>
      </c>
      <c r="K70" t="str">
        <v>VARIABLE</v>
      </c>
      <c r="L70" t="str">
        <v>INDIRECTO</v>
      </c>
      <c r="M70">
        <v>0</v>
      </c>
      <c r="N70" t="str">
        <v>CC1</v>
      </c>
      <c r="O70" t="str">
        <v>gastos_impuestos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-5039229.71</v>
      </c>
      <c r="T70">
        <v>1</v>
      </c>
      <c r="U70" t="str">
        <v>APERTURADO POR EMPRESA</v>
      </c>
      <c r="V70" t="str">
        <v>EXPORTACION</v>
      </c>
    </row>
    <row r="71" spans="1:22" x14ac:dyDescent="0.25">
      <c r="A71" vm="1">
        <v>46111</v>
      </c>
      <c r="B71" t="str">
        <v>IMPUESTOS</v>
      </c>
      <c r="C71" t="str">
        <v>imp2</v>
      </c>
      <c r="D71">
        <v>-5039229.71</v>
      </c>
      <c r="E71" t="str">
        <v>IMPUESTOS</v>
      </c>
      <c r="F71">
        <v>1</v>
      </c>
      <c r="G71">
        <v>5039229.71</v>
      </c>
      <c r="H71" t="str">
        <v xml:space="preserve">UN </v>
      </c>
      <c r="I71" t="str">
        <v>IMPUESTOS</v>
      </c>
      <c r="J71" t="str">
        <v>OPEX</v>
      </c>
      <c r="K71" t="str">
        <v>VARIABLE</v>
      </c>
      <c r="L71" t="str">
        <v>INDIRECTO</v>
      </c>
      <c r="M71">
        <v>0</v>
      </c>
      <c r="N71" t="str">
        <v>CC1</v>
      </c>
      <c r="O71" t="str">
        <v>gastos_impuestos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-5039229.71</v>
      </c>
      <c r="T71">
        <v>1</v>
      </c>
      <c r="U71" t="str">
        <v>APERTURADO POR EMPRESA</v>
      </c>
      <c r="V71" t="str">
        <v>NFU</v>
      </c>
    </row>
    <row r="72" spans="1:22" x14ac:dyDescent="0.25">
      <c r="A72" vm="1">
        <v>46111</v>
      </c>
      <c r="B72" t="str">
        <v>IMPUESTOS</v>
      </c>
      <c r="C72" t="str">
        <v>imp2</v>
      </c>
      <c r="D72">
        <v>-5039229.71</v>
      </c>
      <c r="E72" t="str">
        <v>IMPUESTOS</v>
      </c>
      <c r="F72">
        <v>1</v>
      </c>
      <c r="G72">
        <v>5039229.71</v>
      </c>
      <c r="H72" t="str">
        <v xml:space="preserve">UN </v>
      </c>
      <c r="I72" t="str">
        <v>IMPUESTOS</v>
      </c>
      <c r="J72" t="str">
        <v>OPEX</v>
      </c>
      <c r="K72" t="str">
        <v>VARIABLE</v>
      </c>
      <c r="L72" t="str">
        <v>INDIRECTO</v>
      </c>
      <c r="M72">
        <v>0</v>
      </c>
      <c r="N72" t="str">
        <v>CC1</v>
      </c>
      <c r="O72" t="str">
        <v>gastos_impuestos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-5039229.71</v>
      </c>
      <c r="T72">
        <v>1</v>
      </c>
      <c r="U72" t="str">
        <v>APERTURADO POR EMPRESA</v>
      </c>
      <c r="V72" t="str">
        <v>PILETAS</v>
      </c>
    </row>
    <row r="73" spans="1:22" x14ac:dyDescent="0.25">
      <c r="A73" vm="1">
        <v>46111</v>
      </c>
      <c r="B73" t="str">
        <v>IMPUESTOS</v>
      </c>
      <c r="C73" t="str">
        <v>imp2</v>
      </c>
      <c r="D73">
        <v>-5039229.71</v>
      </c>
      <c r="E73" t="str">
        <v>IMPUESTOS</v>
      </c>
      <c r="F73">
        <v>1</v>
      </c>
      <c r="G73">
        <v>5039229.71</v>
      </c>
      <c r="H73" t="str">
        <v xml:space="preserve">UN </v>
      </c>
      <c r="I73" t="str">
        <v>IMPUESTOS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CC1</v>
      </c>
      <c r="O73" t="str">
        <v>gastos_impuestos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-5039229.71</v>
      </c>
      <c r="T73">
        <v>1</v>
      </c>
      <c r="U73" t="str">
        <v>APERTURADO POR EMPRESA</v>
      </c>
      <c r="V73" t="str">
        <v>REACTORES</v>
      </c>
    </row>
    <row r="74" spans="1:22" x14ac:dyDescent="0.25">
      <c r="A74" vm="1">
        <v>46111</v>
      </c>
      <c r="B74" t="str">
        <v>IMPUESTOS</v>
      </c>
      <c r="C74" t="str">
        <v>imp2</v>
      </c>
      <c r="D74">
        <v>-5039229.71</v>
      </c>
      <c r="E74" t="str">
        <v>IMPUESTOS</v>
      </c>
      <c r="F74">
        <v>1</v>
      </c>
      <c r="G74">
        <v>5039229.71</v>
      </c>
      <c r="H74" t="str">
        <v xml:space="preserve">UN </v>
      </c>
      <c r="I74" t="str">
        <v>IMPUESTOS</v>
      </c>
      <c r="J74" t="str">
        <v>OPEX</v>
      </c>
      <c r="K74" t="str">
        <v>VARIABLE</v>
      </c>
      <c r="L74" t="str">
        <v>INDIRECTO</v>
      </c>
      <c r="M74">
        <v>0</v>
      </c>
      <c r="N74" t="str">
        <v>CC1</v>
      </c>
      <c r="O74" t="str">
        <v>gastos_impuestos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-5039229.71</v>
      </c>
      <c r="T74">
        <v>1</v>
      </c>
      <c r="U74" t="str">
        <v>APERTURADO POR EMPRESA</v>
      </c>
      <c r="V74" t="str">
        <v>TIERRAS FILTRANTES</v>
      </c>
    </row>
    <row r="75" spans="1:22" x14ac:dyDescent="0.25">
      <c r="A75" vm="11">
        <v>46112</v>
      </c>
      <c r="B75" t="str">
        <v>RRHH WORMS (NUEVO)</v>
      </c>
      <c r="C75" t="str">
        <v>CARLA JUDIT MAZZALI</v>
      </c>
      <c r="D75">
        <v>-4823227.7193</v>
      </c>
      <c r="E75" t="str">
        <v>ADMINISTRACION</v>
      </c>
      <c r="F75">
        <v>1</v>
      </c>
      <c r="G75">
        <v>4823227.7193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INDIRECTO</v>
      </c>
      <c r="M75">
        <v>0</v>
      </c>
      <c r="N75" t="str">
        <v>CC15</v>
      </c>
      <c r="O75" t="str">
        <v>rrhh_nuevo</v>
      </c>
      <c r="P75">
        <v>10</v>
      </c>
      <c r="Q75" t="str">
        <v>BACHAS, CEREAL Y POLVILLO, COMPOST Y FERTILIZANTES, DISPOSICION FINAL DE R. LIQUIDOS, DISPOSICION FINAL DE R. SOLIDOS, EXPORTACION, NFU, PILETAS, REACTORES, TIERRAS FILTRANTES</v>
      </c>
      <c r="R75">
        <v>1</v>
      </c>
      <c r="S75">
        <v>-4823227.7193</v>
      </c>
      <c r="T75">
        <v>1</v>
      </c>
      <c r="U75" t="str">
        <v>APERTURADO POR EMPRESA</v>
      </c>
      <c r="V75" t="str">
        <v>BACHAS</v>
      </c>
    </row>
    <row r="76" spans="1:22" x14ac:dyDescent="0.25">
      <c r="A76" vm="11">
        <v>46112</v>
      </c>
      <c r="B76" t="str">
        <v>RRHH WORMS (NUEVO)</v>
      </c>
      <c r="C76" t="str">
        <v>CARLA JUDIT MAZZALI</v>
      </c>
      <c r="D76">
        <v>-4823227.7193</v>
      </c>
      <c r="E76" t="str">
        <v>ADMINISTRACION</v>
      </c>
      <c r="F76">
        <v>1</v>
      </c>
      <c r="G76">
        <v>4823227.7193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INDIRECTO</v>
      </c>
      <c r="M76">
        <v>0</v>
      </c>
      <c r="N76" t="str">
        <v>CC15</v>
      </c>
      <c r="O76" t="str">
        <v>rrhh_nuevo</v>
      </c>
      <c r="P76">
        <v>10</v>
      </c>
      <c r="Q76" t="str">
        <v>BACHAS, CEREAL Y POLVILLO, COMPOST Y FERTILIZANTES, DISPOSICION FINAL DE R. LIQUIDOS, DISPOSICION FINAL DE R. SOLIDOS, EXPORTACION, NFU, PILETAS, REACTORES, TIERRAS FILTRANTES</v>
      </c>
      <c r="R76">
        <v>1</v>
      </c>
      <c r="S76">
        <v>-4823227.7193</v>
      </c>
      <c r="T76">
        <v>1</v>
      </c>
      <c r="U76" t="str">
        <v>APERTURADO POR EMPRESA</v>
      </c>
      <c r="V76" t="str">
        <v>CEREAL Y POLVILLO</v>
      </c>
    </row>
    <row r="77" spans="1:22" x14ac:dyDescent="0.25">
      <c r="A77" vm="11">
        <v>46112</v>
      </c>
      <c r="B77" t="str">
        <v>RRHH WORMS (NUEVO)</v>
      </c>
      <c r="C77" t="str">
        <v>CARLA JUDIT MAZZALI</v>
      </c>
      <c r="D77">
        <v>-4823227.7193</v>
      </c>
      <c r="E77" t="str">
        <v>ADMINISTRACION</v>
      </c>
      <c r="F77">
        <v>1</v>
      </c>
      <c r="G77">
        <v>4823227.7193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INDIRECTO</v>
      </c>
      <c r="M77">
        <v>0</v>
      </c>
      <c r="N77" t="str">
        <v>CC15</v>
      </c>
      <c r="O77" t="str">
        <v>rrhh_nuevo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>
        <v>-4823227.7193</v>
      </c>
      <c r="T77">
        <v>1</v>
      </c>
      <c r="U77" t="str">
        <v>APERTURADO POR EMPRESA</v>
      </c>
      <c r="V77" t="str">
        <v>COMPOST Y FERTILIZANTES</v>
      </c>
    </row>
    <row r="78" spans="1:22" x14ac:dyDescent="0.25">
      <c r="A78" vm="11">
        <v>46112</v>
      </c>
      <c r="B78" t="str">
        <v>RRHH WORMS (NUEVO)</v>
      </c>
      <c r="C78" t="str">
        <v>CARLA JUDIT MAZZALI</v>
      </c>
      <c r="D78">
        <v>-4823227.7193</v>
      </c>
      <c r="E78" t="str">
        <v>ADMINISTRACION</v>
      </c>
      <c r="F78">
        <v>1</v>
      </c>
      <c r="G78">
        <v>4823227.7193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>
        <v>0</v>
      </c>
      <c r="N78" t="str">
        <v>CC15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-4823227.7193</v>
      </c>
      <c r="T78">
        <v>1</v>
      </c>
      <c r="U78" t="str">
        <v>APERTURADO POR EMPRESA</v>
      </c>
      <c r="V78" t="str">
        <v>DISPOSICION FINAL DE R. LIQUIDOS</v>
      </c>
    </row>
    <row r="79" spans="1:22" x14ac:dyDescent="0.25">
      <c r="A79" vm="11">
        <v>46112</v>
      </c>
      <c r="B79" t="str">
        <v>RRHH WORMS (NUEVO)</v>
      </c>
      <c r="C79" t="str">
        <v>CARLA JUDIT MAZZALI</v>
      </c>
      <c r="D79">
        <v>-4823227.7193</v>
      </c>
      <c r="E79" t="str">
        <v>ADMINISTRACION</v>
      </c>
      <c r="F79">
        <v>1</v>
      </c>
      <c r="G79">
        <v>4823227.7193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-4823227.7193</v>
      </c>
      <c r="T79">
        <v>1</v>
      </c>
      <c r="U79" t="str">
        <v>APERTURADO POR EMPRESA</v>
      </c>
      <c r="V79" t="str">
        <v>DISPOSICION FINAL DE R. SOLIDOS</v>
      </c>
    </row>
    <row r="80" spans="1:22" x14ac:dyDescent="0.25">
      <c r="A80" vm="11">
        <v>46112</v>
      </c>
      <c r="B80" t="str">
        <v>RRHH WORMS (NUEVO)</v>
      </c>
      <c r="C80" t="str">
        <v>CARLA JUDIT MAZZALI</v>
      </c>
      <c r="D80">
        <v>-4823227.7193</v>
      </c>
      <c r="E80" t="str">
        <v>ADMINISTRACION</v>
      </c>
      <c r="F80">
        <v>1</v>
      </c>
      <c r="G80">
        <v>4823227.7193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CC15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-4823227.7193</v>
      </c>
      <c r="T80">
        <v>1</v>
      </c>
      <c r="U80" t="str">
        <v>APERTURADO POR EMPRESA</v>
      </c>
      <c r="V80" t="str">
        <v>EXPORTACION</v>
      </c>
    </row>
    <row r="81" spans="1:22" x14ac:dyDescent="0.25">
      <c r="A81" vm="11">
        <v>46112</v>
      </c>
      <c r="B81" t="str">
        <v>RRHH WORMS (NUEVO)</v>
      </c>
      <c r="C81" t="str">
        <v>CARLA JUDIT MAZZALI</v>
      </c>
      <c r="D81">
        <v>-4823227.7193</v>
      </c>
      <c r="E81" t="str">
        <v>ADMINISTRACION</v>
      </c>
      <c r="F81">
        <v>1</v>
      </c>
      <c r="G81">
        <v>4823227.7193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-4823227.7193</v>
      </c>
      <c r="T81">
        <v>1</v>
      </c>
      <c r="U81" t="str">
        <v>APERTURADO POR EMPRESA</v>
      </c>
      <c r="V81" t="str">
        <v>NFU</v>
      </c>
    </row>
    <row r="82" spans="1:22" x14ac:dyDescent="0.25">
      <c r="A82" vm="11">
        <v>46112</v>
      </c>
      <c r="B82" t="str">
        <v>RRHH WORMS (NUEVO)</v>
      </c>
      <c r="C82" t="str">
        <v>CARLA JUDIT MAZZALI</v>
      </c>
      <c r="D82">
        <v>-4823227.7193</v>
      </c>
      <c r="E82" t="str">
        <v>ADMINISTRACION</v>
      </c>
      <c r="F82">
        <v>1</v>
      </c>
      <c r="G82">
        <v>4823227.7193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-4823227.7193</v>
      </c>
      <c r="T82">
        <v>1</v>
      </c>
      <c r="U82" t="str">
        <v>APERTURADO POR EMPRESA</v>
      </c>
      <c r="V82" t="str">
        <v>PILETAS</v>
      </c>
    </row>
    <row r="83" spans="1:22" x14ac:dyDescent="0.25">
      <c r="A83" vm="11">
        <v>46112</v>
      </c>
      <c r="B83" t="str">
        <v>RRHH WORMS (NUEVO)</v>
      </c>
      <c r="C83" t="str">
        <v>CARLA JUDIT MAZZALI</v>
      </c>
      <c r="D83">
        <v>-4823227.7193</v>
      </c>
      <c r="E83" t="str">
        <v>ADMINISTRACION</v>
      </c>
      <c r="F83">
        <v>1</v>
      </c>
      <c r="G83">
        <v>4823227.7193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-4823227.7193</v>
      </c>
      <c r="T83">
        <v>1</v>
      </c>
      <c r="U83" t="str">
        <v>APERTURADO POR EMPRESA</v>
      </c>
      <c r="V83" t="str">
        <v>REACTORES</v>
      </c>
    </row>
    <row r="84" spans="1:22" x14ac:dyDescent="0.25">
      <c r="A84" vm="11">
        <v>46112</v>
      </c>
      <c r="B84" t="str">
        <v>RRHH WORMS (NUEVO)</v>
      </c>
      <c r="C84" t="str">
        <v>CARLA JUDIT MAZZALI</v>
      </c>
      <c r="D84">
        <v>-4823227.7193</v>
      </c>
      <c r="E84" t="str">
        <v>ADMINISTRACION</v>
      </c>
      <c r="F84">
        <v>1</v>
      </c>
      <c r="G84">
        <v>4823227.7193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-4823227.7193</v>
      </c>
      <c r="T84">
        <v>1</v>
      </c>
      <c r="U84" t="str">
        <v>APERTURADO POR EMPRESA</v>
      </c>
      <c r="V84" t="str">
        <v>TIERRAS FILTRANTES</v>
      </c>
    </row>
    <row r="85" spans="1:22" x14ac:dyDescent="0.25">
      <c r="A85" vm="1">
        <v>46111</v>
      </c>
      <c r="B85" t="str">
        <v>TOTAL QUIMICA S.A.</v>
      </c>
      <c r="C85" t="str">
        <v>prod2</v>
      </c>
      <c r="D85">
        <v>-4738755.84</v>
      </c>
      <c r="E85" t="str">
        <v xml:space="preserve"> ACIDO SULFÚRICO 70/80</v>
      </c>
      <c r="F85">
        <v>12224</v>
      </c>
      <c r="G85">
        <v>387.66</v>
      </c>
      <c r="H85" t="str">
        <v>KG</v>
      </c>
      <c r="I85" t="str">
        <v>INSUMOS</v>
      </c>
      <c r="J85" t="str">
        <v>OPEX</v>
      </c>
      <c r="K85" t="str">
        <v>VARIABLE</v>
      </c>
      <c r="L85" t="str">
        <v>DIRECTO</v>
      </c>
      <c r="M85">
        <v>0</v>
      </c>
      <c r="N85" t="str">
        <v>CC6</v>
      </c>
      <c r="O85" t="str">
        <v>gastos_produccion</v>
      </c>
      <c r="P85">
        <v>1</v>
      </c>
      <c r="Q85" t="str">
        <v>BACHAS</v>
      </c>
      <c r="R85">
        <v>1</v>
      </c>
      <c r="S85">
        <v>-4738755.84</v>
      </c>
      <c r="T85">
        <v>12224</v>
      </c>
      <c r="U85" t="str">
        <v>APERTURADO POR EMPRESA</v>
      </c>
      <c r="V85" t="str">
        <v>BACHAS</v>
      </c>
    </row>
    <row r="86" spans="1:22" x14ac:dyDescent="0.25">
      <c r="A86" vm="11">
        <v>46112</v>
      </c>
      <c r="B86" t="str">
        <v>RRHH WORMS (NUEVO)</v>
      </c>
      <c r="C86" t="str">
        <v>PABLO MAURICIO ZIMMERMAN</v>
      </c>
      <c r="D86">
        <v>-4693346.0138999997</v>
      </c>
      <c r="E86" t="str">
        <v>DIRECCION</v>
      </c>
      <c r="F86">
        <v>1</v>
      </c>
      <c r="G86">
        <v>4693346.0138999997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CC16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-4693346.0138999997</v>
      </c>
      <c r="T86">
        <v>1</v>
      </c>
      <c r="U86" t="str">
        <v>APERTURADO POR EMPRESA</v>
      </c>
      <c r="V86" t="str">
        <v>BACHAS</v>
      </c>
    </row>
    <row r="87" spans="1:22" x14ac:dyDescent="0.25">
      <c r="A87" vm="11">
        <v>46112</v>
      </c>
      <c r="B87" t="str">
        <v>RRHH WORMS (NUEVO)</v>
      </c>
      <c r="C87" t="str">
        <v>PABLO MAURICIO ZIMMERMAN</v>
      </c>
      <c r="D87">
        <v>-4693346.0138999997</v>
      </c>
      <c r="E87" t="str">
        <v>DIRECCION</v>
      </c>
      <c r="F87">
        <v>1</v>
      </c>
      <c r="G87">
        <v>4693346.0138999997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CC16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-4693346.0138999997</v>
      </c>
      <c r="T87">
        <v>1</v>
      </c>
      <c r="U87" t="str">
        <v>APERTURADO POR EMPRESA</v>
      </c>
      <c r="V87" t="str">
        <v>CEREAL Y POLVILLO</v>
      </c>
    </row>
    <row r="88" spans="1:22" x14ac:dyDescent="0.25">
      <c r="A88" vm="11">
        <v>46112</v>
      </c>
      <c r="B88" t="str">
        <v>RRHH WORMS (NUEVO)</v>
      </c>
      <c r="C88" t="str">
        <v>PABLO MAURICIO ZIMMERMAN</v>
      </c>
      <c r="D88">
        <v>-4693346.0138999997</v>
      </c>
      <c r="E88" t="str">
        <v>DIRECCION</v>
      </c>
      <c r="F88">
        <v>1</v>
      </c>
      <c r="G88">
        <v>4693346.0138999997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CC16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-4693346.0138999997</v>
      </c>
      <c r="T88">
        <v>1</v>
      </c>
      <c r="U88" t="str">
        <v>APERTURADO POR EMPRESA</v>
      </c>
      <c r="V88" t="str">
        <v>COMPOST Y FERTILIZANTES</v>
      </c>
    </row>
    <row r="89" spans="1:22" x14ac:dyDescent="0.25">
      <c r="A89" vm="11">
        <v>46112</v>
      </c>
      <c r="B89" t="str">
        <v>RRHH WORMS (NUEVO)</v>
      </c>
      <c r="C89" t="str">
        <v>PABLO MAURICIO ZIMMERMAN</v>
      </c>
      <c r="D89">
        <v>-4693346.0138999997</v>
      </c>
      <c r="E89" t="str">
        <v>DIRECCION</v>
      </c>
      <c r="F89">
        <v>1</v>
      </c>
      <c r="G89">
        <v>4693346.0138999997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INDIRECTO</v>
      </c>
      <c r="M89">
        <v>0</v>
      </c>
      <c r="N89" t="str">
        <v>CC16</v>
      </c>
      <c r="O89" t="str">
        <v>rrhh_nuevo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>
        <v>-4693346.0138999997</v>
      </c>
      <c r="T89">
        <v>1</v>
      </c>
      <c r="U89" t="str">
        <v>APERTURADO POR EMPRESA</v>
      </c>
      <c r="V89" t="str">
        <v>DISPOSICION FINAL DE R. LIQUIDOS</v>
      </c>
    </row>
    <row r="90" spans="1:22" x14ac:dyDescent="0.25">
      <c r="A90" vm="11">
        <v>46112</v>
      </c>
      <c r="B90" t="str">
        <v>RRHH WORMS (NUEVO)</v>
      </c>
      <c r="C90" t="str">
        <v>PABLO MAURICIO ZIMMERMAN</v>
      </c>
      <c r="D90">
        <v>-4693346.0138999997</v>
      </c>
      <c r="E90" t="str">
        <v>DIRECCION</v>
      </c>
      <c r="F90">
        <v>1</v>
      </c>
      <c r="G90">
        <v>4693346.0138999997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>
        <v>0</v>
      </c>
      <c r="N90" t="str">
        <v>CC16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>
        <v>-4693346.0138999997</v>
      </c>
      <c r="T90">
        <v>1</v>
      </c>
      <c r="U90" t="str">
        <v>APERTURADO POR EMPRESA</v>
      </c>
      <c r="V90" t="str">
        <v>DISPOSICION FINAL DE R. SOLIDOS</v>
      </c>
    </row>
    <row r="91" spans="1:22" x14ac:dyDescent="0.25">
      <c r="A91" vm="11">
        <v>46112</v>
      </c>
      <c r="B91" t="str">
        <v>RRHH WORMS (NUEVO)</v>
      </c>
      <c r="C91" t="str">
        <v>PABLO MAURICIO ZIMMERMAN</v>
      </c>
      <c r="D91">
        <v>-4693346.0138999997</v>
      </c>
      <c r="E91" t="str">
        <v>DIRECCION</v>
      </c>
      <c r="F91">
        <v>1</v>
      </c>
      <c r="G91">
        <v>4693346.0138999997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INDIRECTO</v>
      </c>
      <c r="M91">
        <v>0</v>
      </c>
      <c r="N91" t="str">
        <v>CC16</v>
      </c>
      <c r="O91" t="str">
        <v>rrhh_nuevo</v>
      </c>
      <c r="P91">
        <v>10</v>
      </c>
      <c r="Q91" t="str">
        <v>BACHAS, CEREAL Y POLVILLO, COMPOST Y FERTILIZANTES, DISPOSICION FINAL DE R. LIQUIDOS, DISPOSICION FINAL DE R. SOLIDOS, EXPORTACION, NFU, PILETAS, REACTORES, TIERRAS FILTRANTES</v>
      </c>
      <c r="R91">
        <v>1</v>
      </c>
      <c r="S91">
        <v>-4693346.0138999997</v>
      </c>
      <c r="T91">
        <v>1</v>
      </c>
      <c r="U91" t="str">
        <v>APERTURADO POR EMPRESA</v>
      </c>
      <c r="V91" t="str">
        <v>EXPORTACION</v>
      </c>
    </row>
    <row r="92" spans="1:22" x14ac:dyDescent="0.25">
      <c r="A92" vm="11">
        <v>46112</v>
      </c>
      <c r="B92" t="str">
        <v>RRHH WORMS (NUEVO)</v>
      </c>
      <c r="C92" t="str">
        <v>PABLO MAURICIO ZIMMERMAN</v>
      </c>
      <c r="D92">
        <v>-4693346.0138999997</v>
      </c>
      <c r="E92" t="str">
        <v>DIRECCION</v>
      </c>
      <c r="F92">
        <v>1</v>
      </c>
      <c r="G92">
        <v>4693346.0138999997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>
        <v>0</v>
      </c>
      <c r="N92" t="str">
        <v>CC16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-4693346.0138999997</v>
      </c>
      <c r="T92">
        <v>1</v>
      </c>
      <c r="U92" t="str">
        <v>APERTURADO POR EMPRESA</v>
      </c>
      <c r="V92" t="str">
        <v>NFU</v>
      </c>
    </row>
    <row r="93" spans="1:22" x14ac:dyDescent="0.25">
      <c r="A93" vm="11">
        <v>46112</v>
      </c>
      <c r="B93" t="str">
        <v>RRHH WORMS (NUEVO)</v>
      </c>
      <c r="C93" t="str">
        <v>PABLO MAURICIO ZIMMERMAN</v>
      </c>
      <c r="D93">
        <v>-4693346.0138999997</v>
      </c>
      <c r="E93" t="str">
        <v>DIRECCION</v>
      </c>
      <c r="F93">
        <v>1</v>
      </c>
      <c r="G93">
        <v>4693346.0138999997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>
        <v>0</v>
      </c>
      <c r="N93" t="str">
        <v>CC16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-4693346.0138999997</v>
      </c>
      <c r="T93">
        <v>1</v>
      </c>
      <c r="U93" t="str">
        <v>APERTURADO POR EMPRESA</v>
      </c>
      <c r="V93" t="str">
        <v>PILETAS</v>
      </c>
    </row>
    <row r="94" spans="1:22" x14ac:dyDescent="0.25">
      <c r="A94" vm="11">
        <v>46112</v>
      </c>
      <c r="B94" t="str">
        <v>RRHH WORMS (NUEVO)</v>
      </c>
      <c r="C94" t="str">
        <v>PABLO MAURICIO ZIMMERMAN</v>
      </c>
      <c r="D94">
        <v>-4693346.0138999997</v>
      </c>
      <c r="E94" t="str">
        <v>DIRECCION</v>
      </c>
      <c r="F94">
        <v>1</v>
      </c>
      <c r="G94">
        <v>4693346.0138999997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>
        <v>0</v>
      </c>
      <c r="N94" t="str">
        <v>CC16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-4693346.0138999997</v>
      </c>
      <c r="T94">
        <v>1</v>
      </c>
      <c r="U94" t="str">
        <v>APERTURADO POR EMPRESA</v>
      </c>
      <c r="V94" t="str">
        <v>REACTORES</v>
      </c>
    </row>
    <row r="95" spans="1:22" x14ac:dyDescent="0.25">
      <c r="A95" vm="11">
        <v>46112</v>
      </c>
      <c r="B95" t="str">
        <v>RRHH WORMS (NUEVO)</v>
      </c>
      <c r="C95" t="str">
        <v>PABLO MAURICIO ZIMMERMAN</v>
      </c>
      <c r="D95">
        <v>-4693346.0138999997</v>
      </c>
      <c r="E95" t="str">
        <v>DIRECCION</v>
      </c>
      <c r="F95">
        <v>1</v>
      </c>
      <c r="G95">
        <v>4693346.0138999997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INDIRECTO</v>
      </c>
      <c r="M95">
        <v>0</v>
      </c>
      <c r="N95" t="str">
        <v>CC16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-4693346.0138999997</v>
      </c>
      <c r="T95">
        <v>1</v>
      </c>
      <c r="U95" t="str">
        <v>APERTURADO POR EMPRESA</v>
      </c>
      <c r="V95" t="str">
        <v>TIERRAS FILTRANTES</v>
      </c>
    </row>
    <row r="96" spans="1:22" x14ac:dyDescent="0.25">
      <c r="A96" vm="1">
        <v>46111</v>
      </c>
      <c r="B96" t="str">
        <v>ULTRAONIX SRL</v>
      </c>
      <c r="C96" t="str">
        <v>prod5</v>
      </c>
      <c r="D96">
        <v>-4074324.7702000001</v>
      </c>
      <c r="E96" t="str">
        <v xml:space="preserve"> FUEL OIL </v>
      </c>
      <c r="F96">
        <v>6443.3519999999999</v>
      </c>
      <c r="G96">
        <v>632.33000000000004</v>
      </c>
      <c r="H96" t="str">
        <v>KG</v>
      </c>
      <c r="I96" t="str">
        <v>ENERGIA</v>
      </c>
      <c r="J96" t="str">
        <v>OPEX</v>
      </c>
      <c r="K96" t="str">
        <v>VARIABLE</v>
      </c>
      <c r="L96" t="str">
        <v>DIRECTO</v>
      </c>
      <c r="M96">
        <v>0</v>
      </c>
      <c r="N96" t="str">
        <v>CC6</v>
      </c>
      <c r="O96" t="str">
        <v>gastos_produccion</v>
      </c>
      <c r="P96">
        <v>1</v>
      </c>
      <c r="Q96" t="str">
        <v>BACHAS</v>
      </c>
      <c r="R96">
        <v>1</v>
      </c>
      <c r="S96">
        <v>-4074324.7702000001</v>
      </c>
      <c r="T96">
        <v>6443.3519999999999</v>
      </c>
      <c r="U96" t="str">
        <v>APERTURADO POR EMPRESA</v>
      </c>
      <c r="V96" t="str">
        <v>BACHAS</v>
      </c>
    </row>
    <row r="97" spans="1:22" x14ac:dyDescent="0.25">
      <c r="A97" vm="1">
        <v>46111</v>
      </c>
      <c r="B97" t="str">
        <v>MARTINS, JOAQUIN</v>
      </c>
      <c r="C97" t="str">
        <v>prod10</v>
      </c>
      <c r="D97">
        <v>-3444000</v>
      </c>
      <c r="E97" t="str">
        <v xml:space="preserve"> NAFTA</v>
      </c>
      <c r="F97">
        <v>1680</v>
      </c>
      <c r="G97">
        <v>2050</v>
      </c>
      <c r="H97" t="str">
        <v>Lts</v>
      </c>
      <c r="I97" t="str">
        <v>ENERGIA</v>
      </c>
      <c r="J97" t="str">
        <v>OPEX</v>
      </c>
      <c r="K97" t="str">
        <v>VARIABLE</v>
      </c>
      <c r="L97" t="str">
        <v>DIRECTO</v>
      </c>
      <c r="M97">
        <v>0</v>
      </c>
      <c r="N97" t="str">
        <v>CC4</v>
      </c>
      <c r="O97" t="str">
        <v>gastos_produccion</v>
      </c>
      <c r="P97">
        <v>1</v>
      </c>
      <c r="Q97" t="str">
        <v>PILETAS</v>
      </c>
      <c r="R97">
        <v>1</v>
      </c>
      <c r="S97">
        <v>-3444000</v>
      </c>
      <c r="T97">
        <v>1680</v>
      </c>
      <c r="U97" t="str">
        <v>APERTURADO POR EMPRESA</v>
      </c>
      <c r="V97" t="str">
        <v>PILETAS</v>
      </c>
    </row>
    <row r="98" spans="1:22" x14ac:dyDescent="0.25">
      <c r="A98" vm="11">
        <v>46112</v>
      </c>
      <c r="B98" t="str">
        <v>RRHH WORMS (NUEVO)</v>
      </c>
      <c r="C98" t="str">
        <v>ANDRES CULOTA</v>
      </c>
      <c r="D98">
        <v>-3357574.6752999998</v>
      </c>
      <c r="E98" t="str">
        <v>ADMINISTRACION</v>
      </c>
      <c r="F98">
        <v>1</v>
      </c>
      <c r="G98">
        <v>3357574.6752999998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INDIRECTO</v>
      </c>
      <c r="M98">
        <v>0</v>
      </c>
      <c r="N98" t="str">
        <v>CC15</v>
      </c>
      <c r="O98" t="str">
        <v>rrhh_nuevo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-3357574.6752999998</v>
      </c>
      <c r="T98">
        <v>1</v>
      </c>
      <c r="U98" t="str">
        <v>APERTURADO POR EMPRESA</v>
      </c>
      <c r="V98" t="str">
        <v>BACHAS</v>
      </c>
    </row>
    <row r="99" spans="1:22" x14ac:dyDescent="0.25">
      <c r="A99" vm="11">
        <v>46112</v>
      </c>
      <c r="B99" t="str">
        <v>RRHH WORMS (NUEVO)</v>
      </c>
      <c r="C99" t="str">
        <v>ANDRES CULOTA</v>
      </c>
      <c r="D99">
        <v>-3357574.6752999998</v>
      </c>
      <c r="E99" t="str">
        <v>ADMINISTRACION</v>
      </c>
      <c r="F99">
        <v>1</v>
      </c>
      <c r="G99">
        <v>3357574.6752999998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INDIRECTO</v>
      </c>
      <c r="M99">
        <v>0</v>
      </c>
      <c r="N99" t="str">
        <v>CC15</v>
      </c>
      <c r="O99" t="str">
        <v>rrhh_nuevo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-3357574.6752999998</v>
      </c>
      <c r="T99">
        <v>1</v>
      </c>
      <c r="U99" t="str">
        <v>APERTURADO POR EMPRESA</v>
      </c>
      <c r="V99" t="str">
        <v>CEREAL Y POLVILLO</v>
      </c>
    </row>
    <row r="100" spans="1:22" x14ac:dyDescent="0.25">
      <c r="A100" vm="11">
        <v>46112</v>
      </c>
      <c r="B100" t="str">
        <v>RRHH WORMS (NUEVO)</v>
      </c>
      <c r="C100" t="str">
        <v>ANDRES CULOTA</v>
      </c>
      <c r="D100">
        <v>-3357574.6752999998</v>
      </c>
      <c r="E100" t="str">
        <v>ADMINISTRACION</v>
      </c>
      <c r="F100">
        <v>1</v>
      </c>
      <c r="G100">
        <v>3357574.6752999998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INDIRECTO</v>
      </c>
      <c r="M100">
        <v>0</v>
      </c>
      <c r="N100" t="str">
        <v>CC15</v>
      </c>
      <c r="O100" t="str">
        <v>rrhh_nuevo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-3357574.6752999998</v>
      </c>
      <c r="T100">
        <v>1</v>
      </c>
      <c r="U100" t="str">
        <v>APERTURADO POR EMPRESA</v>
      </c>
      <c r="V100" t="str">
        <v>COMPOST Y FERTILIZANTES</v>
      </c>
    </row>
    <row r="101" spans="1:22" x14ac:dyDescent="0.25">
      <c r="A101" vm="11">
        <v>46112</v>
      </c>
      <c r="B101" t="str">
        <v>RRHH WORMS (NUEVO)</v>
      </c>
      <c r="C101" t="str">
        <v>ANDRES CULOTA</v>
      </c>
      <c r="D101">
        <v>-3357574.6752999998</v>
      </c>
      <c r="E101" t="str">
        <v>ADMINISTRACION</v>
      </c>
      <c r="F101">
        <v>1</v>
      </c>
      <c r="G101">
        <v>3357574.6752999998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INDIRECTO</v>
      </c>
      <c r="M101">
        <v>0</v>
      </c>
      <c r="N101" t="str">
        <v>CC15</v>
      </c>
      <c r="O101" t="str">
        <v>rrhh_nuevo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-3357574.6752999998</v>
      </c>
      <c r="T101">
        <v>1</v>
      </c>
      <c r="U101" t="str">
        <v>APERTURADO POR EMPRESA</v>
      </c>
      <c r="V101" t="str">
        <v>DISPOSICION FINAL DE R. LIQUIDOS</v>
      </c>
    </row>
    <row r="102" spans="1:22" x14ac:dyDescent="0.25">
      <c r="A102" vm="11">
        <v>46112</v>
      </c>
      <c r="B102" t="str">
        <v>RRHH WORMS (NUEVO)</v>
      </c>
      <c r="C102" t="str">
        <v>ANDRES CULOTA</v>
      </c>
      <c r="D102">
        <v>-3357574.6752999998</v>
      </c>
      <c r="E102" t="str">
        <v>ADMINISTRACION</v>
      </c>
      <c r="F102">
        <v>1</v>
      </c>
      <c r="G102">
        <v>3357574.6752999998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INDIRECTO</v>
      </c>
      <c r="M102">
        <v>0</v>
      </c>
      <c r="N102" t="str">
        <v>CC15</v>
      </c>
      <c r="O102" t="str">
        <v>rrhh_nuevo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-3357574.6752999998</v>
      </c>
      <c r="T102">
        <v>1</v>
      </c>
      <c r="U102" t="str">
        <v>APERTURADO POR EMPRESA</v>
      </c>
      <c r="V102" t="str">
        <v>DISPOSICION FINAL DE R. SOLIDOS</v>
      </c>
    </row>
    <row r="103" spans="1:22" x14ac:dyDescent="0.25">
      <c r="A103" vm="11">
        <v>46112</v>
      </c>
      <c r="B103" t="str">
        <v>RRHH WORMS (NUEVO)</v>
      </c>
      <c r="C103" t="str">
        <v>ANDRES CULOTA</v>
      </c>
      <c r="D103">
        <v>-3357574.6752999998</v>
      </c>
      <c r="E103" t="str">
        <v>ADMINISTRACION</v>
      </c>
      <c r="F103">
        <v>1</v>
      </c>
      <c r="G103">
        <v>3357574.6752999998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>
        <v>0</v>
      </c>
      <c r="N103" t="str">
        <v>CC15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-3357574.6752999998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1">
        <v>46112</v>
      </c>
      <c r="B104" t="str">
        <v>RRHH WORMS (NUEVO)</v>
      </c>
      <c r="C104" t="str">
        <v>ANDRES CULOTA</v>
      </c>
      <c r="D104">
        <v>-3357574.6752999998</v>
      </c>
      <c r="E104" t="str">
        <v>ADMINISTRACION</v>
      </c>
      <c r="F104">
        <v>1</v>
      </c>
      <c r="G104">
        <v>3357574.6752999998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INDIRECTO</v>
      </c>
      <c r="M104">
        <v>0</v>
      </c>
      <c r="N104" t="str">
        <v>CC15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-3357574.6752999998</v>
      </c>
      <c r="T104">
        <v>1</v>
      </c>
      <c r="U104" t="str">
        <v>APERTURADO POR EMPRESA</v>
      </c>
      <c r="V104" t="str">
        <v>NFU</v>
      </c>
    </row>
    <row r="105" spans="1:22" x14ac:dyDescent="0.25">
      <c r="A105" vm="11">
        <v>46112</v>
      </c>
      <c r="B105" t="str">
        <v>RRHH WORMS (NUEVO)</v>
      </c>
      <c r="C105" t="str">
        <v>ANDRES CULOTA</v>
      </c>
      <c r="D105">
        <v>-3357574.6752999998</v>
      </c>
      <c r="E105" t="str">
        <v>ADMINISTRACION</v>
      </c>
      <c r="F105">
        <v>1</v>
      </c>
      <c r="G105">
        <v>3357574.6752999998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INDIRECTO</v>
      </c>
      <c r="M105">
        <v>0</v>
      </c>
      <c r="N105" t="str">
        <v>CC15</v>
      </c>
      <c r="O105" t="str">
        <v>rrhh_nuevo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-3357574.6752999998</v>
      </c>
      <c r="T105">
        <v>1</v>
      </c>
      <c r="U105" t="str">
        <v>APERTURADO POR EMPRESA</v>
      </c>
      <c r="V105" t="str">
        <v>PILETAS</v>
      </c>
    </row>
    <row r="106" spans="1:22" x14ac:dyDescent="0.25">
      <c r="A106" vm="11">
        <v>46112</v>
      </c>
      <c r="B106" t="str">
        <v>RRHH WORMS (NUEVO)</v>
      </c>
      <c r="C106" t="str">
        <v>ANDRES CULOTA</v>
      </c>
      <c r="D106">
        <v>-3357574.6752999998</v>
      </c>
      <c r="E106" t="str">
        <v>ADMINISTRACION</v>
      </c>
      <c r="F106">
        <v>1</v>
      </c>
      <c r="G106">
        <v>3357574.6752999998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INDIRECTO</v>
      </c>
      <c r="M106">
        <v>0</v>
      </c>
      <c r="N106" t="str">
        <v>CC15</v>
      </c>
      <c r="O106" t="str">
        <v>rrhh_nuevo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-3357574.6752999998</v>
      </c>
      <c r="T106">
        <v>1</v>
      </c>
      <c r="U106" t="str">
        <v>APERTURADO POR EMPRESA</v>
      </c>
      <c r="V106" t="str">
        <v>REACTORES</v>
      </c>
    </row>
    <row r="107" spans="1:22" x14ac:dyDescent="0.25">
      <c r="A107" vm="11">
        <v>46112</v>
      </c>
      <c r="B107" t="str">
        <v>RRHH WORMS (NUEVO)</v>
      </c>
      <c r="C107" t="str">
        <v>ANDRES CULOTA</v>
      </c>
      <c r="D107">
        <v>-3357574.6752999998</v>
      </c>
      <c r="E107" t="str">
        <v>ADMINISTRACION</v>
      </c>
      <c r="F107">
        <v>1</v>
      </c>
      <c r="G107">
        <v>3357574.6752999998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INDIRECTO</v>
      </c>
      <c r="M107">
        <v>0</v>
      </c>
      <c r="N107" t="str">
        <v>CC15</v>
      </c>
      <c r="O107" t="str">
        <v>rrhh_nuevo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-3357574.6752999998</v>
      </c>
      <c r="T107">
        <v>1</v>
      </c>
      <c r="U107" t="str">
        <v>APERTURADO POR EMPRESA</v>
      </c>
      <c r="V107" t="str">
        <v>TIERRAS FILTRANTES</v>
      </c>
    </row>
    <row r="108" spans="1:22" x14ac:dyDescent="0.25">
      <c r="A108" vm="9">
        <v>46086</v>
      </c>
      <c r="B108" t="str">
        <v>Exportdeniv Internacional Sa</v>
      </c>
      <c r="C108" t="str">
        <v>FA-A 00002-00000626</v>
      </c>
      <c r="D108">
        <v>-3012576.34</v>
      </c>
      <c r="E108" t="str">
        <v>SERVICIOS
Almacenaje cargas generales 2/26</v>
      </c>
      <c r="F108">
        <v>3585.12</v>
      </c>
      <c r="G108">
        <v>840.3</v>
      </c>
      <c r="H108" t="str">
        <v xml:space="preserve">UN </v>
      </c>
      <c r="I108" t="str">
        <v>SERVICIOS</v>
      </c>
      <c r="J108" t="str">
        <v>CAPEX</v>
      </c>
      <c r="K108" t="str">
        <v>VARIABLE</v>
      </c>
      <c r="L108" t="str">
        <v>DIRECTO</v>
      </c>
      <c r="M108">
        <v>0</v>
      </c>
      <c r="N108" t="str">
        <v>CC7</v>
      </c>
      <c r="O108" t="str">
        <v>gastos_produccion</v>
      </c>
      <c r="P108">
        <v>1</v>
      </c>
      <c r="Q108" t="str">
        <v>NFU</v>
      </c>
      <c r="R108">
        <v>1</v>
      </c>
      <c r="S108">
        <v>-3012576.34</v>
      </c>
      <c r="T108">
        <v>3585.12</v>
      </c>
      <c r="U108" t="str">
        <v>APERTURADO POR EMPRESA</v>
      </c>
      <c r="V108" t="str">
        <v>NFU</v>
      </c>
    </row>
    <row r="109" spans="1:22" x14ac:dyDescent="0.25">
      <c r="A109" vm="12">
        <v>46084</v>
      </c>
      <c r="B109" t="str">
        <v>Acosta, Roberto Maximiliano</v>
      </c>
      <c r="C109" t="str">
        <v>FA-C 00001-00000687</v>
      </c>
      <c r="D109">
        <v>-2950000</v>
      </c>
      <c r="E109" t="str">
        <v xml:space="preserve">SERVICIOS
Servicio de limpieza Febrero  2026
</v>
      </c>
      <c r="F109">
        <v>1</v>
      </c>
      <c r="G109">
        <v>2950000</v>
      </c>
      <c r="H109" t="str">
        <v xml:space="preserve">UN </v>
      </c>
      <c r="I109" t="str">
        <v>SERVICIOS</v>
      </c>
      <c r="J109" t="str">
        <v>OPEX</v>
      </c>
      <c r="K109" t="str">
        <v>VARIABLE</v>
      </c>
      <c r="L109" t="str">
        <v>INDIRECTO</v>
      </c>
      <c r="M109">
        <v>0</v>
      </c>
      <c r="N109" t="str">
        <v>CC1</v>
      </c>
      <c r="O109" t="str">
        <v>gastos_produccion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-2950000</v>
      </c>
      <c r="T109">
        <v>1</v>
      </c>
      <c r="U109" t="str">
        <v>APERTURADO POR EMPRESA</v>
      </c>
      <c r="V109" t="str">
        <v>BACHAS</v>
      </c>
    </row>
    <row r="110" spans="1:22" x14ac:dyDescent="0.25">
      <c r="A110" vm="12">
        <v>46084</v>
      </c>
      <c r="B110" t="str">
        <v>Acosta, Roberto Maximiliano</v>
      </c>
      <c r="C110" t="str">
        <v>FA-C 00001-00000687</v>
      </c>
      <c r="D110">
        <v>-2950000</v>
      </c>
      <c r="E110" t="str">
        <v xml:space="preserve">SERVICIOS
Servicio de limpieza Febrero  2026
</v>
      </c>
      <c r="F110">
        <v>1</v>
      </c>
      <c r="G110">
        <v>2950000</v>
      </c>
      <c r="H110" t="str">
        <v xml:space="preserve">UN </v>
      </c>
      <c r="I110" t="str">
        <v>SERVICIOS</v>
      </c>
      <c r="J110" t="str">
        <v>OPEX</v>
      </c>
      <c r="K110" t="str">
        <v>VARIABLE</v>
      </c>
      <c r="L110" t="str">
        <v>INDIRECTO</v>
      </c>
      <c r="M110">
        <v>0</v>
      </c>
      <c r="N110" t="str">
        <v>CC1</v>
      </c>
      <c r="O110" t="str">
        <v>gastos_produccion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-2950000</v>
      </c>
      <c r="T110">
        <v>1</v>
      </c>
      <c r="U110" t="str">
        <v>APERTURADO POR EMPRESA</v>
      </c>
      <c r="V110" t="str">
        <v>CEREAL &amp; POLVILLO</v>
      </c>
    </row>
    <row r="111" spans="1:22" x14ac:dyDescent="0.25">
      <c r="A111" vm="12">
        <v>46084</v>
      </c>
      <c r="B111" t="str">
        <v>Acosta, Roberto Maximiliano</v>
      </c>
      <c r="C111" t="str">
        <v>FA-C 00001-00000687</v>
      </c>
      <c r="D111">
        <v>-2950000</v>
      </c>
      <c r="E111" t="str">
        <v xml:space="preserve">SERVICIOS
Servicio de limpieza Febrero  2026
</v>
      </c>
      <c r="F111">
        <v>1</v>
      </c>
      <c r="G111">
        <v>2950000</v>
      </c>
      <c r="H111" t="str">
        <v xml:space="preserve">UN </v>
      </c>
      <c r="I111" t="str">
        <v>SERVICIOS</v>
      </c>
      <c r="J111" t="str">
        <v>OPEX</v>
      </c>
      <c r="K111" t="str">
        <v>VARIABLE</v>
      </c>
      <c r="L111" t="str">
        <v>INDIRECTO</v>
      </c>
      <c r="M111">
        <v>0</v>
      </c>
      <c r="N111" t="str">
        <v>CC1</v>
      </c>
      <c r="O111" t="str">
        <v>gastos_produccion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-2950000</v>
      </c>
      <c r="T111">
        <v>1</v>
      </c>
      <c r="U111" t="str">
        <v>APERTURADO POR EMPRESA</v>
      </c>
      <c r="V111" t="str">
        <v>COMPOST &amp; FERTILIZANTES</v>
      </c>
    </row>
    <row r="112" spans="1:22" x14ac:dyDescent="0.25">
      <c r="A112" vm="12">
        <v>46084</v>
      </c>
      <c r="B112" t="str">
        <v>Acosta, Roberto Maximiliano</v>
      </c>
      <c r="C112" t="str">
        <v>FA-C 00001-00000687</v>
      </c>
      <c r="D112">
        <v>-2950000</v>
      </c>
      <c r="E112" t="str">
        <v xml:space="preserve">SERVICIOS
Servicio de limpieza Febrero  2026
</v>
      </c>
      <c r="F112">
        <v>1</v>
      </c>
      <c r="G112">
        <v>2950000</v>
      </c>
      <c r="H112" t="str">
        <v xml:space="preserve">UN 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str">
        <v>gastos_produccion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-2950000</v>
      </c>
      <c r="T112">
        <v>1</v>
      </c>
      <c r="U112" t="str">
        <v>APERTURADO POR EMPRESA</v>
      </c>
      <c r="V112" t="str">
        <v>DISPOSICIÓN FINAL RESIDUOS LIQUIDOS</v>
      </c>
    </row>
    <row r="113" spans="1:22" x14ac:dyDescent="0.25">
      <c r="A113" vm="12">
        <v>46084</v>
      </c>
      <c r="B113" t="str">
        <v>Acosta, Roberto Maximiliano</v>
      </c>
      <c r="C113" t="str">
        <v>FA-C 00001-00000687</v>
      </c>
      <c r="D113">
        <v>-2950000</v>
      </c>
      <c r="E113" t="str">
        <v xml:space="preserve">SERVICIOS
Servicio de limpieza Febrero  2026
</v>
      </c>
      <c r="F113">
        <v>1</v>
      </c>
      <c r="G113">
        <v>2950000</v>
      </c>
      <c r="H113" t="str">
        <v xml:space="preserve">UN 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str">
        <v>gastos_produccion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-2950000</v>
      </c>
      <c r="T113">
        <v>1</v>
      </c>
      <c r="U113" t="str">
        <v>APERTURADO POR EMPRESA</v>
      </c>
      <c r="V113" t="str">
        <v>DISPOSICIÓN FINAL RESIDUOS SOLIDOS</v>
      </c>
    </row>
    <row r="114" spans="1:22" x14ac:dyDescent="0.25">
      <c r="A114" vm="12">
        <v>46084</v>
      </c>
      <c r="B114" t="str">
        <v>Acosta, Roberto Maximiliano</v>
      </c>
      <c r="C114" t="str">
        <v>FA-C 00001-00000687</v>
      </c>
      <c r="D114">
        <v>-2950000</v>
      </c>
      <c r="E114" t="str">
        <v xml:space="preserve">SERVICIOS
Servicio de limpieza Febrero  2026
</v>
      </c>
      <c r="F114">
        <v>1</v>
      </c>
      <c r="G114">
        <v>2950000</v>
      </c>
      <c r="H114" t="str">
        <v xml:space="preserve">UN 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str">
        <v>gastos_produccion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-2950000</v>
      </c>
      <c r="T114">
        <v>1</v>
      </c>
      <c r="U114" t="str">
        <v>APERTURADO POR EMPRESA</v>
      </c>
      <c r="V114" t="str">
        <v>EXPORTACION</v>
      </c>
    </row>
    <row r="115" spans="1:22" x14ac:dyDescent="0.25">
      <c r="A115" vm="12">
        <v>46084</v>
      </c>
      <c r="B115" t="str">
        <v>Acosta, Roberto Maximiliano</v>
      </c>
      <c r="C115" t="str">
        <v>FA-C 00001-00000687</v>
      </c>
      <c r="D115">
        <v>-2950000</v>
      </c>
      <c r="E115" t="str">
        <v xml:space="preserve">SERVICIOS
Servicio de limpieza Febrero  2026
</v>
      </c>
      <c r="F115">
        <v>1</v>
      </c>
      <c r="G115">
        <v>2950000</v>
      </c>
      <c r="H115" t="str">
        <v xml:space="preserve">UN 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str">
        <v>gastos_produccion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-2950000</v>
      </c>
      <c r="T115">
        <v>1</v>
      </c>
      <c r="U115" t="str">
        <v>APERTURADO POR EMPRESA</v>
      </c>
      <c r="V115" t="str">
        <v>NFU</v>
      </c>
    </row>
    <row r="116" spans="1:22" x14ac:dyDescent="0.25">
      <c r="A116" vm="12">
        <v>46084</v>
      </c>
      <c r="B116" t="str">
        <v>Acosta, Roberto Maximiliano</v>
      </c>
      <c r="C116" t="str">
        <v>FA-C 00001-00000687</v>
      </c>
      <c r="D116">
        <v>-2950000</v>
      </c>
      <c r="E116" t="str">
        <v xml:space="preserve">SERVICIOS
Servicio de limpieza Febrero  2026
</v>
      </c>
      <c r="F116">
        <v>1</v>
      </c>
      <c r="G116">
        <v>2950000</v>
      </c>
      <c r="H116" t="str">
        <v xml:space="preserve">UN 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str">
        <v>gastos_produccion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-2950000</v>
      </c>
      <c r="T116">
        <v>1</v>
      </c>
      <c r="U116" t="str">
        <v>APERTURADO POR EMPRESA</v>
      </c>
      <c r="V116" t="str">
        <v>PILETAS</v>
      </c>
    </row>
    <row r="117" spans="1:22" x14ac:dyDescent="0.25">
      <c r="A117" vm="12">
        <v>46084</v>
      </c>
      <c r="B117" t="str">
        <v>Acosta, Roberto Maximiliano</v>
      </c>
      <c r="C117" t="str">
        <v>FA-C 00001-00000687</v>
      </c>
      <c r="D117">
        <v>-2950000</v>
      </c>
      <c r="E117" t="str">
        <v xml:space="preserve">SERVICIOS
Servicio de limpieza Febrero  2026
</v>
      </c>
      <c r="F117">
        <v>1</v>
      </c>
      <c r="G117">
        <v>2950000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str">
        <v>gastos_produccion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-2950000</v>
      </c>
      <c r="T117">
        <v>1</v>
      </c>
      <c r="U117" t="str">
        <v>APERTURADO POR EMPRESA</v>
      </c>
      <c r="V117" t="str">
        <v>REACTORES</v>
      </c>
    </row>
    <row r="118" spans="1:22" x14ac:dyDescent="0.25">
      <c r="A118" vm="12">
        <v>46084</v>
      </c>
      <c r="B118" t="str">
        <v>Acosta, Roberto Maximiliano</v>
      </c>
      <c r="C118" t="str">
        <v>FA-C 00001-00000687</v>
      </c>
      <c r="D118">
        <v>-2950000</v>
      </c>
      <c r="E118" t="str">
        <v xml:space="preserve">SERVICIOS
Servicio de limpieza Febrero  2026
</v>
      </c>
      <c r="F118">
        <v>1</v>
      </c>
      <c r="G118">
        <v>2950000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str">
        <v>gastos_produccion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-2950000</v>
      </c>
      <c r="T118">
        <v>1</v>
      </c>
      <c r="U118" t="str">
        <v>APERTURADO POR EMPRESA</v>
      </c>
      <c r="V118" t="str">
        <v>TIERRAS FILTRANTES</v>
      </c>
    </row>
    <row r="119" spans="1:22" x14ac:dyDescent="0.25">
      <c r="A119" vm="12">
        <v>46084</v>
      </c>
      <c r="B119" t="str">
        <v>Gonzalez, Delia</v>
      </c>
      <c r="C119" t="str">
        <v>FA-C 00001-00000015</v>
      </c>
      <c r="D119">
        <v>-2950000</v>
      </c>
      <c r="E119" t="str">
        <v>SERVICIOS
Servicio de limpieza 
Febrero 2026</v>
      </c>
      <c r="F119">
        <v>1</v>
      </c>
      <c r="G119">
        <v>2950000</v>
      </c>
      <c r="H119" t="str">
        <v xml:space="preserve">UN 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str">
        <v>gastos_produccion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-2950000</v>
      </c>
      <c r="T119">
        <v>1</v>
      </c>
      <c r="U119" t="str">
        <v>APERTURADO POR EMPRESA</v>
      </c>
      <c r="V119" t="str">
        <v>BACHAS</v>
      </c>
    </row>
    <row r="120" spans="1:22" x14ac:dyDescent="0.25">
      <c r="A120" vm="12">
        <v>46084</v>
      </c>
      <c r="B120" t="str">
        <v>Gonzalez, Delia</v>
      </c>
      <c r="C120" t="str">
        <v>FA-C 00001-00000015</v>
      </c>
      <c r="D120">
        <v>-2950000</v>
      </c>
      <c r="E120" t="str">
        <v>SERVICIOS
Servicio de limpieza 
Febrero 2026</v>
      </c>
      <c r="F120">
        <v>1</v>
      </c>
      <c r="G120">
        <v>2950000</v>
      </c>
      <c r="H120" t="str">
        <v xml:space="preserve">UN 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str">
        <v>gastos_produccion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-2950000</v>
      </c>
      <c r="T120">
        <v>1</v>
      </c>
      <c r="U120" t="str">
        <v>APERTURADO POR EMPRESA</v>
      </c>
      <c r="V120" t="str">
        <v>CEREAL &amp; POLVILLO</v>
      </c>
    </row>
    <row r="121" spans="1:22" x14ac:dyDescent="0.25">
      <c r="A121" vm="12">
        <v>46084</v>
      </c>
      <c r="B121" t="str">
        <v>Gonzalez, Delia</v>
      </c>
      <c r="C121" t="str">
        <v>FA-C 00001-00000015</v>
      </c>
      <c r="D121">
        <v>-2950000</v>
      </c>
      <c r="E121" t="str">
        <v>SERVICIOS
Servicio de limpieza 
Febrero 2026</v>
      </c>
      <c r="F121">
        <v>1</v>
      </c>
      <c r="G121">
        <v>2950000</v>
      </c>
      <c r="H121" t="str">
        <v xml:space="preserve">UN 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str">
        <v>gastos_produccion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-2950000</v>
      </c>
      <c r="T121">
        <v>1</v>
      </c>
      <c r="U121" t="str">
        <v>APERTURADO POR EMPRESA</v>
      </c>
      <c r="V121" t="str">
        <v>COMPOST &amp; FERTILIZANTES</v>
      </c>
    </row>
    <row r="122" spans="1:22" x14ac:dyDescent="0.25">
      <c r="A122" vm="12">
        <v>46084</v>
      </c>
      <c r="B122" t="str">
        <v>Gonzalez, Delia</v>
      </c>
      <c r="C122" t="str">
        <v>FA-C 00001-00000015</v>
      </c>
      <c r="D122">
        <v>-2950000</v>
      </c>
      <c r="E122" t="str">
        <v>SERVICIOS
Servicio de limpieza 
Febrero 2026</v>
      </c>
      <c r="F122">
        <v>1</v>
      </c>
      <c r="G122">
        <v>2950000</v>
      </c>
      <c r="H122" t="str">
        <v xml:space="preserve">UN </v>
      </c>
      <c r="I122" t="str">
        <v>SERVICIOS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-2950000</v>
      </c>
      <c r="T122">
        <v>1</v>
      </c>
      <c r="U122" t="str">
        <v>APERTURADO POR EMPRESA</v>
      </c>
      <c r="V122" t="str">
        <v>DISPOSICIÓN FINAL RESIDUOS LIQUIDOS</v>
      </c>
    </row>
    <row r="123" spans="1:22" x14ac:dyDescent="0.25">
      <c r="A123" vm="12">
        <v>46084</v>
      </c>
      <c r="B123" t="str">
        <v>Gonzalez, Delia</v>
      </c>
      <c r="C123" t="str">
        <v>FA-C 00001-00000015</v>
      </c>
      <c r="D123">
        <v>-2950000</v>
      </c>
      <c r="E123" t="str">
        <v>SERVICIOS
Servicio de limpieza 
Febrero 2026</v>
      </c>
      <c r="F123">
        <v>1</v>
      </c>
      <c r="G123">
        <v>2950000</v>
      </c>
      <c r="H123" t="str">
        <v xml:space="preserve">UN </v>
      </c>
      <c r="I123" t="str">
        <v>SERVICIOS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str">
        <v>gastos_produccion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-2950000</v>
      </c>
      <c r="T123">
        <v>1</v>
      </c>
      <c r="U123" t="str">
        <v>APERTURADO POR EMPRESA</v>
      </c>
      <c r="V123" t="str">
        <v>DISPOSICIÓN FINAL RESIDUOS SOLIDOS</v>
      </c>
    </row>
    <row r="124" spans="1:22" x14ac:dyDescent="0.25">
      <c r="A124" vm="12">
        <v>46084</v>
      </c>
      <c r="B124" t="str">
        <v>Gonzalez, Delia</v>
      </c>
      <c r="C124" t="str">
        <v>FA-C 00001-00000015</v>
      </c>
      <c r="D124">
        <v>-2950000</v>
      </c>
      <c r="E124" t="str">
        <v>SERVICIOS
Servicio de limpieza 
Febrero 2026</v>
      </c>
      <c r="F124">
        <v>1</v>
      </c>
      <c r="G124">
        <v>2950000</v>
      </c>
      <c r="H124" t="str">
        <v xml:space="preserve">UN </v>
      </c>
      <c r="I124" t="str">
        <v>SERVICIOS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str">
        <v>gastos_produccion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-2950000</v>
      </c>
      <c r="T124">
        <v>1</v>
      </c>
      <c r="U124" t="str">
        <v>APERTURADO POR EMPRESA</v>
      </c>
      <c r="V124" t="str">
        <v>EXPORTACION</v>
      </c>
    </row>
    <row r="125" spans="1:22" x14ac:dyDescent="0.25">
      <c r="A125" vm="12">
        <v>46084</v>
      </c>
      <c r="B125" t="str">
        <v>Gonzalez, Delia</v>
      </c>
      <c r="C125" t="str">
        <v>FA-C 00001-00000015</v>
      </c>
      <c r="D125">
        <v>-2950000</v>
      </c>
      <c r="E125" t="str">
        <v>SERVICIOS
Servicio de limpieza 
Febrero 2026</v>
      </c>
      <c r="F125">
        <v>1</v>
      </c>
      <c r="G125">
        <v>2950000</v>
      </c>
      <c r="H125" t="str">
        <v xml:space="preserve">UN </v>
      </c>
      <c r="I125" t="str">
        <v>SERVICIOS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-2950000</v>
      </c>
      <c r="T125">
        <v>1</v>
      </c>
      <c r="U125" t="str">
        <v>APERTURADO POR EMPRESA</v>
      </c>
      <c r="V125" t="str">
        <v>NFU</v>
      </c>
    </row>
    <row r="126" spans="1:22" x14ac:dyDescent="0.25">
      <c r="A126" vm="12">
        <v>46084</v>
      </c>
      <c r="B126" t="str">
        <v>Gonzalez, Delia</v>
      </c>
      <c r="C126" t="str">
        <v>FA-C 00001-00000015</v>
      </c>
      <c r="D126">
        <v>-2950000</v>
      </c>
      <c r="E126" t="str">
        <v>SERVICIOS
Servicio de limpieza 
Febrero 2026</v>
      </c>
      <c r="F126">
        <v>1</v>
      </c>
      <c r="G126">
        <v>2950000</v>
      </c>
      <c r="H126" t="str">
        <v xml:space="preserve">UN </v>
      </c>
      <c r="I126" t="str">
        <v>SERVICIOS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str">
        <v>gastos_produccion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-2950000</v>
      </c>
      <c r="T126">
        <v>1</v>
      </c>
      <c r="U126" t="str">
        <v>APERTURADO POR EMPRESA</v>
      </c>
      <c r="V126" t="str">
        <v>PILETAS</v>
      </c>
    </row>
    <row r="127" spans="1:22" x14ac:dyDescent="0.25">
      <c r="A127" vm="12">
        <v>46084</v>
      </c>
      <c r="B127" t="str">
        <v>Gonzalez, Delia</v>
      </c>
      <c r="C127" t="str">
        <v>FA-C 00001-00000015</v>
      </c>
      <c r="D127">
        <v>-2950000</v>
      </c>
      <c r="E127" t="str">
        <v>SERVICIOS
Servicio de limpieza 
Febrero 2026</v>
      </c>
      <c r="F127">
        <v>1</v>
      </c>
      <c r="G127">
        <v>2950000</v>
      </c>
      <c r="H127" t="str">
        <v xml:space="preserve">UN </v>
      </c>
      <c r="I127" t="str">
        <v>SERVICIOS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-2950000</v>
      </c>
      <c r="T127">
        <v>1</v>
      </c>
      <c r="U127" t="str">
        <v>APERTURADO POR EMPRESA</v>
      </c>
      <c r="V127" t="str">
        <v>REACTORES</v>
      </c>
    </row>
    <row r="128" spans="1:22" x14ac:dyDescent="0.25">
      <c r="A128" vm="12">
        <v>46084</v>
      </c>
      <c r="B128" t="str">
        <v>Gonzalez, Delia</v>
      </c>
      <c r="C128" t="str">
        <v>FA-C 00001-00000015</v>
      </c>
      <c r="D128">
        <v>-2950000</v>
      </c>
      <c r="E128" t="str">
        <v>SERVICIOS
Servicio de limpieza 
Febrero 2026</v>
      </c>
      <c r="F128">
        <v>1</v>
      </c>
      <c r="G128">
        <v>2950000</v>
      </c>
      <c r="H128" t="str">
        <v xml:space="preserve">UN </v>
      </c>
      <c r="I128" t="str">
        <v>SERVICIOS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-2950000</v>
      </c>
      <c r="T128">
        <v>1</v>
      </c>
      <c r="U128" t="str">
        <v>APERTURADO POR EMPRESA</v>
      </c>
      <c r="V128" t="str">
        <v>TIERRAS FILTRANTES</v>
      </c>
    </row>
    <row r="129" spans="1:22" x14ac:dyDescent="0.25">
      <c r="A129" vm="13">
        <v>46091</v>
      </c>
      <c r="B129" t="str">
        <v>Zavalia Lagos, Marina</v>
      </c>
      <c r="C129" t="str">
        <v>FA-C 00002-00000086</v>
      </c>
      <c r="D129">
        <v>-2850000</v>
      </c>
      <c r="E129" t="str">
        <v>HONORARIOS
Servicios profesionales 
Tomas Bollini Febrero 26</v>
      </c>
      <c r="F129">
        <v>1</v>
      </c>
      <c r="G129">
        <v>2850000</v>
      </c>
      <c r="H129" t="str">
        <v xml:space="preserve">UN </v>
      </c>
      <c r="I129" t="str">
        <v>HONORARIOS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-2850000</v>
      </c>
      <c r="T129">
        <v>1</v>
      </c>
      <c r="U129" t="str">
        <v>APERTURADO POR EMPRESA</v>
      </c>
      <c r="V129" t="str">
        <v>BACHAS</v>
      </c>
    </row>
    <row r="130" spans="1:22" x14ac:dyDescent="0.25">
      <c r="A130" vm="13">
        <v>46091</v>
      </c>
      <c r="B130" t="str">
        <v>Zavalia Lagos, Marina</v>
      </c>
      <c r="C130" t="str">
        <v>FA-C 00002-00000086</v>
      </c>
      <c r="D130">
        <v>-2850000</v>
      </c>
      <c r="E130" t="str">
        <v>HONORARIOS
Servicios profesionales 
Tomas Bollini Febrero 26</v>
      </c>
      <c r="F130">
        <v>1</v>
      </c>
      <c r="G130">
        <v>2850000</v>
      </c>
      <c r="H130" t="str">
        <v xml:space="preserve">UN </v>
      </c>
      <c r="I130" t="str">
        <v>HONORARIOS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-2850000</v>
      </c>
      <c r="T130">
        <v>1</v>
      </c>
      <c r="U130" t="str">
        <v>APERTURADO POR EMPRESA</v>
      </c>
      <c r="V130" t="str">
        <v>CEREAL &amp; POLVILLO</v>
      </c>
    </row>
    <row r="131" spans="1:22" x14ac:dyDescent="0.25">
      <c r="A131" vm="13">
        <v>46091</v>
      </c>
      <c r="B131" t="str">
        <v>Zavalia Lagos, Marina</v>
      </c>
      <c r="C131" t="str">
        <v>FA-C 00002-00000086</v>
      </c>
      <c r="D131">
        <v>-2850000</v>
      </c>
      <c r="E131" t="str">
        <v>HONORARIOS
Servicios profesionales 
Tomas Bollini Febrero 26</v>
      </c>
      <c r="F131">
        <v>1</v>
      </c>
      <c r="G131">
        <v>2850000</v>
      </c>
      <c r="H131" t="str">
        <v xml:space="preserve">UN </v>
      </c>
      <c r="I131" t="str">
        <v>HONORARIOS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-2850000</v>
      </c>
      <c r="T131">
        <v>1</v>
      </c>
      <c r="U131" t="str">
        <v>APERTURADO POR EMPRESA</v>
      </c>
      <c r="V131" t="str">
        <v>COMPOST &amp; FERTILIZANTES</v>
      </c>
    </row>
    <row r="132" spans="1:22" x14ac:dyDescent="0.25">
      <c r="A132" vm="13">
        <v>46091</v>
      </c>
      <c r="B132" t="str">
        <v>Zavalia Lagos, Marina</v>
      </c>
      <c r="C132" t="str">
        <v>FA-C 00002-00000086</v>
      </c>
      <c r="D132">
        <v>-2850000</v>
      </c>
      <c r="E132" t="str">
        <v>HONORARIOS
Servicios profesionales 
Tomas Bollini Febrero 26</v>
      </c>
      <c r="F132">
        <v>1</v>
      </c>
      <c r="G132">
        <v>2850000</v>
      </c>
      <c r="H132" t="str">
        <v xml:space="preserve">UN </v>
      </c>
      <c r="I132" t="str">
        <v>HONORARIOS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str">
        <v>gastos_produccion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-2850000</v>
      </c>
      <c r="T132">
        <v>1</v>
      </c>
      <c r="U132" t="str">
        <v>APERTURADO POR EMPRESA</v>
      </c>
      <c r="V132" t="str">
        <v>DISPOSICIÓN FINAL RESIDUOS LIQUIDOS</v>
      </c>
    </row>
    <row r="133" spans="1:22" x14ac:dyDescent="0.25">
      <c r="A133" vm="13">
        <v>46091</v>
      </c>
      <c r="B133" t="str">
        <v>Zavalia Lagos, Marina</v>
      </c>
      <c r="C133" t="str">
        <v>FA-C 00002-00000086</v>
      </c>
      <c r="D133">
        <v>-2850000</v>
      </c>
      <c r="E133" t="str">
        <v>HONORARIOS
Servicios profesionales 
Tomas Bollini Febrero 26</v>
      </c>
      <c r="F133">
        <v>1</v>
      </c>
      <c r="G133">
        <v>2850000</v>
      </c>
      <c r="H133" t="str">
        <v xml:space="preserve">UN </v>
      </c>
      <c r="I133" t="str">
        <v>HONORARIOS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str">
        <v>gastos_produccion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-2850000</v>
      </c>
      <c r="T133">
        <v>1</v>
      </c>
      <c r="U133" t="str">
        <v>APERTURADO POR EMPRESA</v>
      </c>
      <c r="V133" t="str">
        <v>DISPOSICIÓN FINAL RESIDUOS SOLIDOS</v>
      </c>
    </row>
    <row r="134" spans="1:22" x14ac:dyDescent="0.25">
      <c r="A134" vm="13">
        <v>46091</v>
      </c>
      <c r="B134" t="str">
        <v>Zavalia Lagos, Marina</v>
      </c>
      <c r="C134" t="str">
        <v>FA-C 00002-00000086</v>
      </c>
      <c r="D134">
        <v>-2850000</v>
      </c>
      <c r="E134" t="str">
        <v>HONORARIOS
Servicios profesionales 
Tomas Bollini Febrero 26</v>
      </c>
      <c r="F134">
        <v>1</v>
      </c>
      <c r="G134">
        <v>2850000</v>
      </c>
      <c r="H134" t="str">
        <v xml:space="preserve">UN </v>
      </c>
      <c r="I134" t="str">
        <v>HONORARIOS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-2850000</v>
      </c>
      <c r="T134">
        <v>1</v>
      </c>
      <c r="U134" t="str">
        <v>APERTURADO POR EMPRESA</v>
      </c>
      <c r="V134" t="str">
        <v>EXPORTACION</v>
      </c>
    </row>
    <row r="135" spans="1:22" x14ac:dyDescent="0.25">
      <c r="A135" vm="13">
        <v>46091</v>
      </c>
      <c r="B135" t="str">
        <v>Zavalia Lagos, Marina</v>
      </c>
      <c r="C135" t="str">
        <v>FA-C 00002-00000086</v>
      </c>
      <c r="D135">
        <v>-2850000</v>
      </c>
      <c r="E135" t="str">
        <v>HONORARIOS
Servicios profesionales 
Tomas Bollini Febrero 26</v>
      </c>
      <c r="F135">
        <v>1</v>
      </c>
      <c r="G135">
        <v>2850000</v>
      </c>
      <c r="H135" t="str">
        <v xml:space="preserve">UN </v>
      </c>
      <c r="I135" t="str">
        <v>HONORARIOS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str">
        <v>gastos_produccion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-2850000</v>
      </c>
      <c r="T135">
        <v>1</v>
      </c>
      <c r="U135" t="str">
        <v>APERTURADO POR EMPRESA</v>
      </c>
      <c r="V135" t="str">
        <v>NFU</v>
      </c>
    </row>
    <row r="136" spans="1:22" x14ac:dyDescent="0.25">
      <c r="A136" vm="13">
        <v>46091</v>
      </c>
      <c r="B136" t="str">
        <v>Zavalia Lagos, Marina</v>
      </c>
      <c r="C136" t="str">
        <v>FA-C 00002-00000086</v>
      </c>
      <c r="D136">
        <v>-2850000</v>
      </c>
      <c r="E136" t="str">
        <v>HONORARIOS
Servicios profesionales 
Tomas Bollini Febrero 26</v>
      </c>
      <c r="F136">
        <v>1</v>
      </c>
      <c r="G136">
        <v>2850000</v>
      </c>
      <c r="H136" t="str">
        <v xml:space="preserve">UN </v>
      </c>
      <c r="I136" t="str">
        <v>HONORARIOS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-2850000</v>
      </c>
      <c r="T136">
        <v>1</v>
      </c>
      <c r="U136" t="str">
        <v>APERTURADO POR EMPRESA</v>
      </c>
      <c r="V136" t="str">
        <v>PILETAS</v>
      </c>
    </row>
    <row r="137" spans="1:22" x14ac:dyDescent="0.25">
      <c r="A137" vm="13">
        <v>46091</v>
      </c>
      <c r="B137" t="str">
        <v>Zavalia Lagos, Marina</v>
      </c>
      <c r="C137" t="str">
        <v>FA-C 00002-00000086</v>
      </c>
      <c r="D137">
        <v>-2850000</v>
      </c>
      <c r="E137" t="str">
        <v>HONORARIOS
Servicios profesionales 
Tomas Bollini Febrero 26</v>
      </c>
      <c r="F137">
        <v>1</v>
      </c>
      <c r="G137">
        <v>2850000</v>
      </c>
      <c r="H137" t="str">
        <v xml:space="preserve">UN </v>
      </c>
      <c r="I137" t="str">
        <v>HONORARIOS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-2850000</v>
      </c>
      <c r="T137">
        <v>1</v>
      </c>
      <c r="U137" t="str">
        <v>APERTURADO POR EMPRESA</v>
      </c>
      <c r="V137" t="str">
        <v>REACTORES</v>
      </c>
    </row>
    <row r="138" spans="1:22" x14ac:dyDescent="0.25">
      <c r="A138" vm="13">
        <v>46091</v>
      </c>
      <c r="B138" t="str">
        <v>Zavalia Lagos, Marina</v>
      </c>
      <c r="C138" t="str">
        <v>FA-C 00002-00000086</v>
      </c>
      <c r="D138">
        <v>-2850000</v>
      </c>
      <c r="E138" t="str">
        <v>HONORARIOS
Servicios profesionales 
Tomas Bollini Febrero 26</v>
      </c>
      <c r="F138">
        <v>1</v>
      </c>
      <c r="G138">
        <v>2850000</v>
      </c>
      <c r="H138" t="str">
        <v xml:space="preserve">UN </v>
      </c>
      <c r="I138" t="str">
        <v>HONORARIOS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-2850000</v>
      </c>
      <c r="T138">
        <v>1</v>
      </c>
      <c r="U138" t="str">
        <v>APERTURADO POR EMPRESA</v>
      </c>
      <c r="V138" t="str">
        <v>TIERRAS FILTRANTES</v>
      </c>
    </row>
    <row r="139" spans="1:22" x14ac:dyDescent="0.25">
      <c r="A139" vm="11">
        <v>46112</v>
      </c>
      <c r="B139" t="str">
        <v>RRHH WORMS (NUEVO)</v>
      </c>
      <c r="C139" t="str">
        <v>CEBALLEZ MARIA EUGENIA</v>
      </c>
      <c r="D139">
        <v>-2640353.7094999999</v>
      </c>
      <c r="E139" t="str">
        <v>PRODUCCION</v>
      </c>
      <c r="F139">
        <v>1</v>
      </c>
      <c r="G139">
        <v>2640353.7094999999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>
        <v>0</v>
      </c>
      <c r="N139" t="str">
        <v>CC28</v>
      </c>
      <c r="O139" t="str">
        <v>rrhh_nuevo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-2640353.7094999999</v>
      </c>
      <c r="T139">
        <v>1</v>
      </c>
      <c r="U139" t="str">
        <v>APERTURADO POR EMPRESA</v>
      </c>
      <c r="V139" t="str">
        <v>BACHAS</v>
      </c>
    </row>
    <row r="140" spans="1:22" x14ac:dyDescent="0.25">
      <c r="A140" vm="11">
        <v>46112</v>
      </c>
      <c r="B140" t="str">
        <v>RRHH WORMS (NUEVO)</v>
      </c>
      <c r="C140" t="str">
        <v>CEBALLEZ MARIA EUGENIA</v>
      </c>
      <c r="D140">
        <v>-2640353.7094999999</v>
      </c>
      <c r="E140" t="str">
        <v>PRODUCCION</v>
      </c>
      <c r="F140">
        <v>1</v>
      </c>
      <c r="G140">
        <v>2640353.7094999999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CC28</v>
      </c>
      <c r="O140" t="str">
        <v>rrhh_nuevo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-2640353.7094999999</v>
      </c>
      <c r="T140">
        <v>1</v>
      </c>
      <c r="U140" t="str">
        <v>APERTURADO POR EMPRESA</v>
      </c>
      <c r="V140" t="str">
        <v>CEREAL &amp; POLVILLO</v>
      </c>
    </row>
    <row r="141" spans="1:22" x14ac:dyDescent="0.25">
      <c r="A141" vm="11">
        <v>46112</v>
      </c>
      <c r="B141" t="str">
        <v>RRHH WORMS (NUEVO)</v>
      </c>
      <c r="C141" t="str">
        <v>CEBALLEZ MARIA EUGENIA</v>
      </c>
      <c r="D141">
        <v>-2640353.7094999999</v>
      </c>
      <c r="E141" t="str">
        <v>PRODUCCION</v>
      </c>
      <c r="F141">
        <v>1</v>
      </c>
      <c r="G141">
        <v>2640353.7094999999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DIRECTO</v>
      </c>
      <c r="M141">
        <v>0</v>
      </c>
      <c r="N141" t="str">
        <v>CC28</v>
      </c>
      <c r="O141" t="str">
        <v>rrhh_nuevo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-2640353.7094999999</v>
      </c>
      <c r="T141">
        <v>1</v>
      </c>
      <c r="U141" t="str">
        <v>APERTURADO POR EMPRESA</v>
      </c>
      <c r="V141" t="str">
        <v>COMPOST &amp; FERTILIZANTES</v>
      </c>
    </row>
    <row r="142" spans="1:22" x14ac:dyDescent="0.25">
      <c r="A142" vm="11">
        <v>46112</v>
      </c>
      <c r="B142" t="str">
        <v>RRHH WORMS (NUEVO)</v>
      </c>
      <c r="C142" t="str">
        <v>CEBALLEZ MARIA EUGENIA</v>
      </c>
      <c r="D142">
        <v>-2640353.7094999999</v>
      </c>
      <c r="E142" t="str">
        <v>PRODUCCION</v>
      </c>
      <c r="F142">
        <v>1</v>
      </c>
      <c r="G142">
        <v>2640353.7094999999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DIRECTO</v>
      </c>
      <c r="M142">
        <v>0</v>
      </c>
      <c r="N142" t="str">
        <v>CC28</v>
      </c>
      <c r="O142" t="str">
        <v>rrhh_nuevo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>
        <v>-2640353.7094999999</v>
      </c>
      <c r="T142">
        <v>1</v>
      </c>
      <c r="U142" t="str">
        <v>APERTURADO POR EMPRESA</v>
      </c>
      <c r="V142" t="str">
        <v>DISPOSICIÓN FINAL RESIDUOS LIQUIDOS</v>
      </c>
    </row>
    <row r="143" spans="1:22" x14ac:dyDescent="0.25">
      <c r="A143" vm="11">
        <v>46112</v>
      </c>
      <c r="B143" t="str">
        <v>RRHH WORMS (NUEVO)</v>
      </c>
      <c r="C143" t="str">
        <v>CEBALLEZ MARIA EUGENIA</v>
      </c>
      <c r="D143">
        <v>-2640353.7094999999</v>
      </c>
      <c r="E143" t="str">
        <v>PRODUCCION</v>
      </c>
      <c r="F143">
        <v>1</v>
      </c>
      <c r="G143">
        <v>2640353.7094999999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DIRECTO</v>
      </c>
      <c r="M143">
        <v>0</v>
      </c>
      <c r="N143" t="str">
        <v>CC28</v>
      </c>
      <c r="O143" t="str">
        <v>rrhh_nuevo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>
        <v>-2640353.7094999999</v>
      </c>
      <c r="T143">
        <v>1</v>
      </c>
      <c r="U143" t="str">
        <v>APERTURADO POR EMPRESA</v>
      </c>
      <c r="V143" t="str">
        <v>DISPOSICIÓN FINAL RESIDUOS SOLIDOS</v>
      </c>
    </row>
    <row r="144" spans="1:22" x14ac:dyDescent="0.25">
      <c r="A144" vm="11">
        <v>46112</v>
      </c>
      <c r="B144" t="str">
        <v>RRHH WORMS (NUEVO)</v>
      </c>
      <c r="C144" t="str">
        <v>CEBALLEZ MARIA EUGENIA</v>
      </c>
      <c r="D144">
        <v>-2640353.7094999999</v>
      </c>
      <c r="E144" t="str">
        <v>PRODUCCION</v>
      </c>
      <c r="F144">
        <v>1</v>
      </c>
      <c r="G144">
        <v>2640353.7094999999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DIRECTO</v>
      </c>
      <c r="M144">
        <v>0</v>
      </c>
      <c r="N144" t="str">
        <v>CC28</v>
      </c>
      <c r="O144" t="str">
        <v>rrhh_nuevo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>
        <v>-2640353.7094999999</v>
      </c>
      <c r="T144">
        <v>1</v>
      </c>
      <c r="U144" t="str">
        <v>APERTURADO POR EMPRESA</v>
      </c>
      <c r="V144" t="str">
        <v>EXPORTACION</v>
      </c>
    </row>
    <row r="145" spans="1:22" x14ac:dyDescent="0.25">
      <c r="A145" vm="11">
        <v>46112</v>
      </c>
      <c r="B145" t="str">
        <v>RRHH WORMS (NUEVO)</v>
      </c>
      <c r="C145" t="str">
        <v>CEBALLEZ MARIA EUGENIA</v>
      </c>
      <c r="D145">
        <v>-2640353.7094999999</v>
      </c>
      <c r="E145" t="str">
        <v>PRODUCCION</v>
      </c>
      <c r="F145">
        <v>1</v>
      </c>
      <c r="G145">
        <v>2640353.7094999999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DIRECTO</v>
      </c>
      <c r="M145">
        <v>0</v>
      </c>
      <c r="N145" t="str">
        <v>CC28</v>
      </c>
      <c r="O145" t="str">
        <v>rrhh_nuevo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>
        <v>-2640353.7094999999</v>
      </c>
      <c r="T145">
        <v>1</v>
      </c>
      <c r="U145" t="str">
        <v>APERTURADO POR EMPRESA</v>
      </c>
      <c r="V145" t="str">
        <v>NFU</v>
      </c>
    </row>
    <row r="146" spans="1:22" x14ac:dyDescent="0.25">
      <c r="A146" vm="11">
        <v>46112</v>
      </c>
      <c r="B146" t="str">
        <v>RRHH WORMS (NUEVO)</v>
      </c>
      <c r="C146" t="str">
        <v>CEBALLEZ MARIA EUGENIA</v>
      </c>
      <c r="D146">
        <v>-2640353.7094999999</v>
      </c>
      <c r="E146" t="str">
        <v>PRODUCCION</v>
      </c>
      <c r="F146">
        <v>1</v>
      </c>
      <c r="G146">
        <v>2640353.7094999999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DIRECTO</v>
      </c>
      <c r="M146">
        <v>0</v>
      </c>
      <c r="N146" t="str">
        <v>CC28</v>
      </c>
      <c r="O146" t="str">
        <v>rrhh_nuevo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>
        <v>-2640353.7094999999</v>
      </c>
      <c r="T146">
        <v>1</v>
      </c>
      <c r="U146" t="str">
        <v>APERTURADO POR EMPRESA</v>
      </c>
      <c r="V146" t="str">
        <v>PILETAS</v>
      </c>
    </row>
    <row r="147" spans="1:22" x14ac:dyDescent="0.25">
      <c r="A147" vm="11">
        <v>46112</v>
      </c>
      <c r="B147" t="str">
        <v>RRHH WORMS (NUEVO)</v>
      </c>
      <c r="C147" t="str">
        <v>CEBALLEZ MARIA EUGENIA</v>
      </c>
      <c r="D147">
        <v>-2640353.7094999999</v>
      </c>
      <c r="E147" t="str">
        <v>PRODUCCION</v>
      </c>
      <c r="F147">
        <v>1</v>
      </c>
      <c r="G147">
        <v>2640353.7094999999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DIRECTO</v>
      </c>
      <c r="M147">
        <v>0</v>
      </c>
      <c r="N147" t="str">
        <v>CC28</v>
      </c>
      <c r="O147" t="str">
        <v>rrhh_nuevo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>
        <v>-2640353.7094999999</v>
      </c>
      <c r="T147">
        <v>1</v>
      </c>
      <c r="U147" t="str">
        <v>APERTURADO POR EMPRESA</v>
      </c>
      <c r="V147" t="str">
        <v>REACTORES</v>
      </c>
    </row>
    <row r="148" spans="1:22" x14ac:dyDescent="0.25">
      <c r="A148" vm="11">
        <v>46112</v>
      </c>
      <c r="B148" t="str">
        <v>RRHH WORMS (NUEVO)</v>
      </c>
      <c r="C148" t="str">
        <v>CEBALLEZ MARIA EUGENIA</v>
      </c>
      <c r="D148">
        <v>-2640353.7094999999</v>
      </c>
      <c r="E148" t="str">
        <v>PRODUCCION</v>
      </c>
      <c r="F148">
        <v>1</v>
      </c>
      <c r="G148">
        <v>2640353.7094999999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DIRECTO</v>
      </c>
      <c r="M148">
        <v>0</v>
      </c>
      <c r="N148" t="str">
        <v>CC28</v>
      </c>
      <c r="O148" t="str">
        <v>rrhh_nuevo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>
        <v>-2640353.7094999999</v>
      </c>
      <c r="T148">
        <v>1</v>
      </c>
      <c r="U148" t="str">
        <v>APERTURADO POR EMPRESA</v>
      </c>
      <c r="V148" t="str">
        <v>TIERRAS FILTRANTES</v>
      </c>
    </row>
    <row r="149" spans="1:22" x14ac:dyDescent="0.25">
      <c r="A149" vm="13">
        <v>46091</v>
      </c>
      <c r="B149" t="str">
        <v>Mil Propiedades Srl</v>
      </c>
      <c r="C149" t="str">
        <v>FA-A 00001-00000743</v>
      </c>
      <c r="D149">
        <v>-2541000</v>
      </c>
      <c r="E149" t="str">
        <v>SERVICIOS
Alquiler 
Sauce viejo 
Baradero
Coronda
Timbues</v>
      </c>
      <c r="F149">
        <v>4</v>
      </c>
      <c r="G149">
        <v>420000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>
        <v>0</v>
      </c>
      <c r="N149" t="str">
        <v>CC7</v>
      </c>
      <c r="O149" t="str">
        <v>gastos_produccion</v>
      </c>
      <c r="P149">
        <v>1</v>
      </c>
      <c r="Q149" t="str">
        <v>NFU</v>
      </c>
      <c r="R149">
        <v>1</v>
      </c>
      <c r="S149">
        <v>-2541000</v>
      </c>
      <c r="T149">
        <v>4</v>
      </c>
      <c r="U149" t="str">
        <v>APERTURADO POR EMPRESA</v>
      </c>
      <c r="V149" t="str">
        <v>NFU</v>
      </c>
    </row>
    <row r="150" spans="1:22" x14ac:dyDescent="0.25">
      <c r="A150" vm="11">
        <v>46112</v>
      </c>
      <c r="B150" t="str">
        <v>RRHH WORMS (NUEVO)</v>
      </c>
      <c r="C150" t="str">
        <v>PABLO EMMANUEL DIAZ</v>
      </c>
      <c r="D150">
        <v>-2499379.2574</v>
      </c>
      <c r="E150" t="str">
        <v>NFU + DISPOSICION FINAL DE R. SOLIDOS</v>
      </c>
      <c r="F150">
        <v>1</v>
      </c>
      <c r="G150">
        <v>2499379.2574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DIRECTO</v>
      </c>
      <c r="M150">
        <v>0</v>
      </c>
      <c r="N150" t="str">
        <v>CC20</v>
      </c>
      <c r="O150" t="str">
        <v>rrhh_nuevo</v>
      </c>
      <c r="P150">
        <v>2</v>
      </c>
      <c r="Q150" t="str">
        <v>DISPOSICION FINAL DE R. SOLIDOS, NFU</v>
      </c>
      <c r="R150">
        <v>1</v>
      </c>
      <c r="S150">
        <v>-2499379.2574</v>
      </c>
      <c r="T150">
        <v>1</v>
      </c>
      <c r="U150" t="str">
        <v>APERTURADO POR EMPRESA</v>
      </c>
      <c r="V150" t="str">
        <v>DISPOSICION FINAL DE R. SOLIDOS</v>
      </c>
    </row>
    <row r="151" spans="1:22" x14ac:dyDescent="0.25">
      <c r="A151" vm="11">
        <v>46112</v>
      </c>
      <c r="B151" t="str">
        <v>RRHH WORMS (NUEVO)</v>
      </c>
      <c r="C151" t="str">
        <v>PABLO EMMANUEL DIAZ</v>
      </c>
      <c r="D151">
        <v>-2499379.2574</v>
      </c>
      <c r="E151" t="str">
        <v>NFU + DISPOSICION FINAL DE R. SOLIDOS</v>
      </c>
      <c r="F151">
        <v>1</v>
      </c>
      <c r="G151">
        <v>2499379.2574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CC20</v>
      </c>
      <c r="O151" t="str">
        <v>rrhh_nuevo</v>
      </c>
      <c r="P151">
        <v>2</v>
      </c>
      <c r="Q151" t="str">
        <v>DISPOSICION FINAL DE R. SOLIDOS, NFU</v>
      </c>
      <c r="R151">
        <v>1</v>
      </c>
      <c r="S151">
        <v>-2499379.2574</v>
      </c>
      <c r="T151">
        <v>1</v>
      </c>
      <c r="U151" t="str">
        <v>APERTURADO POR EMPRESA</v>
      </c>
      <c r="V151" t="str">
        <v>NFU</v>
      </c>
    </row>
    <row r="152" spans="1:22" x14ac:dyDescent="0.25">
      <c r="A152" vm="11">
        <v>46112</v>
      </c>
      <c r="B152" t="str">
        <v>RRHH WORMS (NUEVO)</v>
      </c>
      <c r="C152" t="str">
        <v>FERNANDO TISCORNIA</v>
      </c>
      <c r="D152">
        <v>-2485063.7573000002</v>
      </c>
      <c r="E152" t="str">
        <v>DIRECCION</v>
      </c>
      <c r="F152">
        <v>1</v>
      </c>
      <c r="G152">
        <v>2485063.7573000002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CC16</v>
      </c>
      <c r="O152" t="str">
        <v>rrhh_nuevo</v>
      </c>
      <c r="P152">
        <v>10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-2485063.7573000002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11">
        <v>46112</v>
      </c>
      <c r="B153" t="str">
        <v>RRHH WORMS (NUEVO)</v>
      </c>
      <c r="C153" t="str">
        <v>FERNANDO TISCORNIA</v>
      </c>
      <c r="D153">
        <v>-2485063.7573000002</v>
      </c>
      <c r="E153" t="str">
        <v>DIRECCION</v>
      </c>
      <c r="F153">
        <v>1</v>
      </c>
      <c r="G153">
        <v>2485063.7573000002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CC16</v>
      </c>
      <c r="O153" t="str">
        <v>rrhh_nuevo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-2485063.7573000002</v>
      </c>
      <c r="T153">
        <v>1</v>
      </c>
      <c r="U153" t="str">
        <v>APERTURADO POR EMPRESA</v>
      </c>
      <c r="V153" t="str">
        <v>CEREAL Y POLVILLO</v>
      </c>
    </row>
    <row r="154" spans="1:22" x14ac:dyDescent="0.25">
      <c r="A154" vm="11">
        <v>46112</v>
      </c>
      <c r="B154" t="str">
        <v>RRHH WORMS (NUEVO)</v>
      </c>
      <c r="C154" t="str">
        <v>FERNANDO TISCORNIA</v>
      </c>
      <c r="D154">
        <v>-2485063.7573000002</v>
      </c>
      <c r="E154" t="str">
        <v>DIRECCION</v>
      </c>
      <c r="F154">
        <v>1</v>
      </c>
      <c r="G154">
        <v>2485063.7573000002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CC16</v>
      </c>
      <c r="O154" t="str">
        <v>rrhh_nuevo</v>
      </c>
      <c r="P154">
        <v>10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-2485063.7573000002</v>
      </c>
      <c r="T154">
        <v>1</v>
      </c>
      <c r="U154" t="str">
        <v>APERTURADO POR EMPRESA</v>
      </c>
      <c r="V154" t="str">
        <v>COMPOST Y FERTILIZANTES</v>
      </c>
    </row>
    <row r="155" spans="1:22" x14ac:dyDescent="0.25">
      <c r="A155" vm="11">
        <v>46112</v>
      </c>
      <c r="B155" t="str">
        <v>RRHH WORMS (NUEVO)</v>
      </c>
      <c r="C155" t="str">
        <v>FERNANDO TISCORNIA</v>
      </c>
      <c r="D155">
        <v>-2485063.7573000002</v>
      </c>
      <c r="E155" t="str">
        <v>DIRECCION</v>
      </c>
      <c r="F155">
        <v>1</v>
      </c>
      <c r="G155">
        <v>2485063.7573000002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CC16</v>
      </c>
      <c r="O155" t="str">
        <v>rrhh_nuevo</v>
      </c>
      <c r="P155">
        <v>10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-2485063.7573000002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25">
      <c r="A156" vm="11">
        <v>46112</v>
      </c>
      <c r="B156" t="str">
        <v>RRHH WORMS (NUEVO)</v>
      </c>
      <c r="C156" t="str">
        <v>FERNANDO TISCORNIA</v>
      </c>
      <c r="D156">
        <v>-2485063.7573000002</v>
      </c>
      <c r="E156" t="str">
        <v>DIRECCION</v>
      </c>
      <c r="F156">
        <v>1</v>
      </c>
      <c r="G156">
        <v>2485063.7573000002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CC16</v>
      </c>
      <c r="O156" t="str">
        <v>rrhh_nuevo</v>
      </c>
      <c r="P156">
        <v>10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-2485063.7573000002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25">
      <c r="A157" vm="11">
        <v>46112</v>
      </c>
      <c r="B157" t="str">
        <v>RRHH WORMS (NUEVO)</v>
      </c>
      <c r="C157" t="str">
        <v>FERNANDO TISCORNIA</v>
      </c>
      <c r="D157">
        <v>-2485063.7573000002</v>
      </c>
      <c r="E157" t="str">
        <v>DIRECCION</v>
      </c>
      <c r="F157">
        <v>1</v>
      </c>
      <c r="G157">
        <v>2485063.7573000002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CC16</v>
      </c>
      <c r="O157" t="str">
        <v>rrhh_nuevo</v>
      </c>
      <c r="P157">
        <v>10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-2485063.7573000002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11">
        <v>46112</v>
      </c>
      <c r="B158" t="str">
        <v>RRHH WORMS (NUEVO)</v>
      </c>
      <c r="C158" t="str">
        <v>FERNANDO TISCORNIA</v>
      </c>
      <c r="D158">
        <v>-2485063.7573000002</v>
      </c>
      <c r="E158" t="str">
        <v>DIRECCION</v>
      </c>
      <c r="F158">
        <v>1</v>
      </c>
      <c r="G158">
        <v>2485063.7573000002</v>
      </c>
      <c r="H158" t="str">
        <v># 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CC16</v>
      </c>
      <c r="O158" t="str">
        <v>rrhh_nuevo</v>
      </c>
      <c r="P158">
        <v>10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-2485063.7573000002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11">
        <v>46112</v>
      </c>
      <c r="B159" t="str">
        <v>RRHH WORMS (NUEVO)</v>
      </c>
      <c r="C159" t="str">
        <v>FERNANDO TISCORNIA</v>
      </c>
      <c r="D159">
        <v>-2485063.7573000002</v>
      </c>
      <c r="E159" t="str">
        <v>DIRECCION</v>
      </c>
      <c r="F159">
        <v>1</v>
      </c>
      <c r="G159">
        <v>2485063.7573000002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CC16</v>
      </c>
      <c r="O159" t="str">
        <v>rrhh_nuevo</v>
      </c>
      <c r="P159">
        <v>10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-2485063.7573000002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11">
        <v>46112</v>
      </c>
      <c r="B160" t="str">
        <v>RRHH WORMS (NUEVO)</v>
      </c>
      <c r="C160" t="str">
        <v>FERNANDO TISCORNIA</v>
      </c>
      <c r="D160">
        <v>-2485063.7573000002</v>
      </c>
      <c r="E160" t="str">
        <v>DIRECCION</v>
      </c>
      <c r="F160">
        <v>1</v>
      </c>
      <c r="G160">
        <v>2485063.7573000002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CC16</v>
      </c>
      <c r="O160" t="str">
        <v>rrhh_nuevo</v>
      </c>
      <c r="P160">
        <v>10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-2485063.7573000002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11">
        <v>46112</v>
      </c>
      <c r="B161" t="str">
        <v>RRHH WORMS (NUEVO)</v>
      </c>
      <c r="C161" t="str">
        <v>FERNANDO TISCORNIA</v>
      </c>
      <c r="D161">
        <v>-2485063.7573000002</v>
      </c>
      <c r="E161" t="str">
        <v>DIRECCION</v>
      </c>
      <c r="F161">
        <v>1</v>
      </c>
      <c r="G161">
        <v>2485063.7573000002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CC16</v>
      </c>
      <c r="O161" t="str">
        <v>rrhh_nuevo</v>
      </c>
      <c r="P161">
        <v>10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-2485063.7573000002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14">
        <v>46082</v>
      </c>
      <c r="B162" t="str">
        <v>Adhoc S.A.(W)</v>
      </c>
      <c r="C162" t="str">
        <v>FA-A 00003-00021811</v>
      </c>
      <c r="D162">
        <v>-2281258.98</v>
      </c>
      <c r="E162" t="str">
        <v>SERVICIOS
Sistema contable</v>
      </c>
      <c r="F162">
        <v>1</v>
      </c>
      <c r="G162">
        <v>1885338</v>
      </c>
      <c r="H162" t="str">
        <v xml:space="preserve">UN </v>
      </c>
      <c r="I162" t="str">
        <v>SERVICIOS</v>
      </c>
      <c r="J162" t="str">
        <v>OPEX</v>
      </c>
      <c r="K162" t="str">
        <v>FIJO</v>
      </c>
      <c r="L162" t="str">
        <v>INDIRECTO</v>
      </c>
      <c r="M16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-2281258.98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14">
        <v>46082</v>
      </c>
      <c r="B163" t="str">
        <v>Adhoc S.A.(W)</v>
      </c>
      <c r="C163" t="str">
        <v>FA-A 00003-00021811</v>
      </c>
      <c r="D163">
        <v>-2281258.98</v>
      </c>
      <c r="E163" t="str">
        <v>SERVICIOS
Sistema contable</v>
      </c>
      <c r="F163">
        <v>1</v>
      </c>
      <c r="G163">
        <v>1885338</v>
      </c>
      <c r="H163" t="str">
        <v xml:space="preserve">UN </v>
      </c>
      <c r="I163" t="str">
        <v>SERVICIOS</v>
      </c>
      <c r="J163" t="str">
        <v>OPEX</v>
      </c>
      <c r="K163" t="str">
        <v>FIJO</v>
      </c>
      <c r="L163" t="str">
        <v>INDIRECTO</v>
      </c>
      <c r="M163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-2281258.98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14">
        <v>46082</v>
      </c>
      <c r="B164" t="str">
        <v>Adhoc S.A.(W)</v>
      </c>
      <c r="C164" t="str">
        <v>FA-A 00003-00021811</v>
      </c>
      <c r="D164">
        <v>-2281258.98</v>
      </c>
      <c r="E164" t="str">
        <v>SERVICIOS
Sistema contable</v>
      </c>
      <c r="F164">
        <v>1</v>
      </c>
      <c r="G164">
        <v>1885338</v>
      </c>
      <c r="H164" t="str">
        <v xml:space="preserve">UN </v>
      </c>
      <c r="I164" t="str">
        <v>SERVICIOS</v>
      </c>
      <c r="J164" t="str">
        <v>OPEX</v>
      </c>
      <c r="K164" t="str">
        <v>FIJO</v>
      </c>
      <c r="L164" t="str">
        <v>INDIRECTO</v>
      </c>
      <c r="M164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-2281258.98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14">
        <v>46082</v>
      </c>
      <c r="B165" t="str">
        <v>Adhoc S.A.(W)</v>
      </c>
      <c r="C165" t="str">
        <v>FA-A 00003-00021811</v>
      </c>
      <c r="D165">
        <v>-2281258.98</v>
      </c>
      <c r="E165" t="str">
        <v>SERVICIOS
Sistema contable</v>
      </c>
      <c r="F165">
        <v>1</v>
      </c>
      <c r="G165">
        <v>1885338</v>
      </c>
      <c r="H165" t="str">
        <v xml:space="preserve">UN </v>
      </c>
      <c r="I165" t="str">
        <v>SERVICIOS</v>
      </c>
      <c r="J165" t="str">
        <v>OPEX</v>
      </c>
      <c r="K165" t="str">
        <v>FIJO</v>
      </c>
      <c r="L165" t="str">
        <v>INDIRECTO</v>
      </c>
      <c r="M165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-2281258.98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14">
        <v>46082</v>
      </c>
      <c r="B166" t="str">
        <v>Adhoc S.A.(W)</v>
      </c>
      <c r="C166" t="str">
        <v>FA-A 00003-00021811</v>
      </c>
      <c r="D166">
        <v>-2281258.98</v>
      </c>
      <c r="E166" t="str">
        <v>SERVICIOS
Sistema contable</v>
      </c>
      <c r="F166">
        <v>1</v>
      </c>
      <c r="G166">
        <v>1885338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-2281258.98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14">
        <v>46082</v>
      </c>
      <c r="B167" t="str">
        <v>Adhoc S.A.(W)</v>
      </c>
      <c r="C167" t="str">
        <v>FA-A 00003-00021811</v>
      </c>
      <c r="D167">
        <v>-2281258.98</v>
      </c>
      <c r="E167" t="str">
        <v>SERVICIOS
Sistema contable</v>
      </c>
      <c r="F167">
        <v>1</v>
      </c>
      <c r="G167">
        <v>1885338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>
        <v>0</v>
      </c>
      <c r="N167" t="str">
        <v>CC1</v>
      </c>
      <c r="O167" t="str">
        <v>gastos_produccion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-2281258.98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14">
        <v>46082</v>
      </c>
      <c r="B168" t="str">
        <v>Adhoc S.A.(W)</v>
      </c>
      <c r="C168" t="str">
        <v>FA-A 00003-00021811</v>
      </c>
      <c r="D168">
        <v>-2281258.98</v>
      </c>
      <c r="E168" t="str">
        <v>SERVICIOS
Sistema contable</v>
      </c>
      <c r="F168">
        <v>1</v>
      </c>
      <c r="G168">
        <v>1885338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-2281258.98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14">
        <v>46082</v>
      </c>
      <c r="B169" t="str">
        <v>Adhoc S.A.(W)</v>
      </c>
      <c r="C169" t="str">
        <v>FA-A 00003-00021811</v>
      </c>
      <c r="D169">
        <v>-2281258.98</v>
      </c>
      <c r="E169" t="str">
        <v>SERVICIOS
Sistema contable</v>
      </c>
      <c r="F169">
        <v>1</v>
      </c>
      <c r="G169">
        <v>1885338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-2281258.98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14">
        <v>46082</v>
      </c>
      <c r="B170" t="str">
        <v>Adhoc S.A.(W)</v>
      </c>
      <c r="C170" t="str">
        <v>FA-A 00003-00021811</v>
      </c>
      <c r="D170">
        <v>-2281258.98</v>
      </c>
      <c r="E170" t="str">
        <v>SERVICIOS
Sistema contable</v>
      </c>
      <c r="F170">
        <v>1</v>
      </c>
      <c r="G170">
        <v>1885338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-2281258.98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14">
        <v>46082</v>
      </c>
      <c r="B171" t="str">
        <v>Adhoc S.A.(W)</v>
      </c>
      <c r="C171" t="str">
        <v>FA-A 00003-00021811</v>
      </c>
      <c r="D171">
        <v>-2281258.98</v>
      </c>
      <c r="E171" t="str">
        <v>SERVICIOS
Sistema contable</v>
      </c>
      <c r="F171">
        <v>1</v>
      </c>
      <c r="G171">
        <v>1885338</v>
      </c>
      <c r="H171" t="str">
        <v xml:space="preserve">UN </v>
      </c>
      <c r="I171" t="str">
        <v>SERVICIOS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-2281258.98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15">
        <v>46094</v>
      </c>
      <c r="B172" t="str">
        <v>H.S.E. Ingenieria  S R L</v>
      </c>
      <c r="C172" t="str">
        <v>FA-A 00003-00029654</v>
      </c>
      <c r="D172">
        <v>-2153800</v>
      </c>
      <c r="E172" t="str">
        <v>SERVICIOS
Evaluacion impacto odorifico</v>
      </c>
      <c r="F172">
        <v>1</v>
      </c>
      <c r="G172">
        <v>1780000</v>
      </c>
      <c r="H172" t="str">
        <v xml:space="preserve">UN 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-2153800</v>
      </c>
      <c r="T172">
        <v>1</v>
      </c>
      <c r="U172" t="str">
        <v>APERTURADO POR EMPRESA</v>
      </c>
      <c r="V172" t="str">
        <v>BACHAS</v>
      </c>
    </row>
    <row r="173" spans="1:22" x14ac:dyDescent="0.25">
      <c r="A173" vm="15">
        <v>46094</v>
      </c>
      <c r="B173" t="str">
        <v>H.S.E. Ingenieria  S R L</v>
      </c>
      <c r="C173" t="str">
        <v>FA-A 00003-00029654</v>
      </c>
      <c r="D173">
        <v>-2153800</v>
      </c>
      <c r="E173" t="str">
        <v>SERVICIOS
Evaluacion impacto odorifico</v>
      </c>
      <c r="F173">
        <v>1</v>
      </c>
      <c r="G173">
        <v>1780000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-2153800</v>
      </c>
      <c r="T173">
        <v>1</v>
      </c>
      <c r="U173" t="str">
        <v>APERTURADO POR EMPRESA</v>
      </c>
      <c r="V173" t="str">
        <v>CEREAL &amp; POLVILLO</v>
      </c>
    </row>
    <row r="174" spans="1:22" x14ac:dyDescent="0.25">
      <c r="A174" vm="15">
        <v>46094</v>
      </c>
      <c r="B174" t="str">
        <v>H.S.E. Ingenieria  S R L</v>
      </c>
      <c r="C174" t="str">
        <v>FA-A 00003-00029654</v>
      </c>
      <c r="D174">
        <v>-2153800</v>
      </c>
      <c r="E174" t="str">
        <v>SERVICIOS
Evaluacion impacto odorifico</v>
      </c>
      <c r="F174">
        <v>1</v>
      </c>
      <c r="G174">
        <v>1780000</v>
      </c>
      <c r="H174" t="str">
        <v xml:space="preserve">UN 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-2153800</v>
      </c>
      <c r="T174">
        <v>1</v>
      </c>
      <c r="U174" t="str">
        <v>APERTURADO POR EMPRESA</v>
      </c>
      <c r="V174" t="str">
        <v>COMPOST &amp; FERTILIZANTES</v>
      </c>
    </row>
    <row r="175" spans="1:22" x14ac:dyDescent="0.25">
      <c r="A175" vm="15">
        <v>46094</v>
      </c>
      <c r="B175" t="str">
        <v>H.S.E. Ingenieria  S R L</v>
      </c>
      <c r="C175" t="str">
        <v>FA-A 00003-00029654</v>
      </c>
      <c r="D175">
        <v>-2153800</v>
      </c>
      <c r="E175" t="str">
        <v>SERVICIOS
Evaluacion impacto odorifico</v>
      </c>
      <c r="F175">
        <v>1</v>
      </c>
      <c r="G175">
        <v>1780000</v>
      </c>
      <c r="H175" t="str">
        <v xml:space="preserve">UN 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-2153800</v>
      </c>
      <c r="T175">
        <v>1</v>
      </c>
      <c r="U175" t="str">
        <v>APERTURADO POR EMPRESA</v>
      </c>
      <c r="V175" t="str">
        <v>DISPOSICIÓN FINAL RESIDUOS LIQUIDOS</v>
      </c>
    </row>
    <row r="176" spans="1:22" x14ac:dyDescent="0.25">
      <c r="A176" vm="15">
        <v>46094</v>
      </c>
      <c r="B176" t="str">
        <v>H.S.E. Ingenieria  S R L</v>
      </c>
      <c r="C176" t="str">
        <v>FA-A 00003-00029654</v>
      </c>
      <c r="D176">
        <v>-2153800</v>
      </c>
      <c r="E176" t="str">
        <v>SERVICIOS
Evaluacion impacto odorifico</v>
      </c>
      <c r="F176">
        <v>1</v>
      </c>
      <c r="G176">
        <v>1780000</v>
      </c>
      <c r="H176" t="str">
        <v xml:space="preserve">UN 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-2153800</v>
      </c>
      <c r="T176">
        <v>1</v>
      </c>
      <c r="U176" t="str">
        <v>APERTURADO POR EMPRESA</v>
      </c>
      <c r="V176" t="str">
        <v>DISPOSICIÓN FINAL RESIDUOS SOLIDOS</v>
      </c>
    </row>
    <row r="177" spans="1:22" x14ac:dyDescent="0.25">
      <c r="A177" vm="15">
        <v>46094</v>
      </c>
      <c r="B177" t="str">
        <v>H.S.E. Ingenieria  S R L</v>
      </c>
      <c r="C177" t="str">
        <v>FA-A 00003-00029654</v>
      </c>
      <c r="D177">
        <v>-2153800</v>
      </c>
      <c r="E177" t="str">
        <v>SERVICIOS
Evaluacion impacto odorifico</v>
      </c>
      <c r="F177">
        <v>1</v>
      </c>
      <c r="G177">
        <v>1780000</v>
      </c>
      <c r="H177" t="str">
        <v xml:space="preserve">UN 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-2153800</v>
      </c>
      <c r="T177">
        <v>1</v>
      </c>
      <c r="U177" t="str">
        <v>APERTURADO POR EMPRESA</v>
      </c>
      <c r="V177" t="str">
        <v>EXPORTACION</v>
      </c>
    </row>
    <row r="178" spans="1:22" x14ac:dyDescent="0.25">
      <c r="A178" vm="15">
        <v>46094</v>
      </c>
      <c r="B178" t="str">
        <v>H.S.E. Ingenieria  S R L</v>
      </c>
      <c r="C178" t="str">
        <v>FA-A 00003-00029654</v>
      </c>
      <c r="D178">
        <v>-2153800</v>
      </c>
      <c r="E178" t="str">
        <v>SERVICIOS
Evaluacion impacto odorifico</v>
      </c>
      <c r="F178">
        <v>1</v>
      </c>
      <c r="G178">
        <v>1780000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-2153800</v>
      </c>
      <c r="T178">
        <v>1</v>
      </c>
      <c r="U178" t="str">
        <v>APERTURADO POR EMPRESA</v>
      </c>
      <c r="V178" t="str">
        <v>NFU</v>
      </c>
    </row>
    <row r="179" spans="1:22" x14ac:dyDescent="0.25">
      <c r="A179" vm="15">
        <v>46094</v>
      </c>
      <c r="B179" t="str">
        <v>H.S.E. Ingenieria  S R L</v>
      </c>
      <c r="C179" t="str">
        <v>FA-A 00003-00029654</v>
      </c>
      <c r="D179">
        <v>-2153800</v>
      </c>
      <c r="E179" t="str">
        <v>SERVICIOS
Evaluacion impacto odorifico</v>
      </c>
      <c r="F179">
        <v>1</v>
      </c>
      <c r="G179">
        <v>1780000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-2153800</v>
      </c>
      <c r="T179">
        <v>1</v>
      </c>
      <c r="U179" t="str">
        <v>APERTURADO POR EMPRESA</v>
      </c>
      <c r="V179" t="str">
        <v>PILETAS</v>
      </c>
    </row>
    <row r="180" spans="1:22" x14ac:dyDescent="0.25">
      <c r="A180" vm="15">
        <v>46094</v>
      </c>
      <c r="B180" t="str">
        <v>H.S.E. Ingenieria  S R L</v>
      </c>
      <c r="C180" t="str">
        <v>FA-A 00003-00029654</v>
      </c>
      <c r="D180">
        <v>-2153800</v>
      </c>
      <c r="E180" t="str">
        <v>SERVICIOS
Evaluacion impacto odorifico</v>
      </c>
      <c r="F180">
        <v>1</v>
      </c>
      <c r="G180">
        <v>1780000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-2153800</v>
      </c>
      <c r="T180">
        <v>1</v>
      </c>
      <c r="U180" t="str">
        <v>APERTURADO POR EMPRESA</v>
      </c>
      <c r="V180" t="str">
        <v>REACTORES</v>
      </c>
    </row>
    <row r="181" spans="1:22" x14ac:dyDescent="0.25">
      <c r="A181" vm="15">
        <v>46094</v>
      </c>
      <c r="B181" t="str">
        <v>H.S.E. Ingenieria  S R L</v>
      </c>
      <c r="C181" t="str">
        <v>FA-A 00003-00029654</v>
      </c>
      <c r="D181">
        <v>-2153800</v>
      </c>
      <c r="E181" t="str">
        <v>SERVICIOS
Evaluacion impacto odorifico</v>
      </c>
      <c r="F181">
        <v>1</v>
      </c>
      <c r="G181">
        <v>1780000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-2153800</v>
      </c>
      <c r="T181">
        <v>1</v>
      </c>
      <c r="U181" t="str">
        <v>APERTURADO POR EMPRESA</v>
      </c>
      <c r="V181" t="str">
        <v>TIERRAS FILTRANTES</v>
      </c>
    </row>
    <row r="182" spans="1:22" x14ac:dyDescent="0.25">
      <c r="A182" vm="11">
        <v>46112</v>
      </c>
      <c r="B182" t="str">
        <v>RRHH WORMS (NUEVO)</v>
      </c>
      <c r="C182" t="str">
        <v>PARDEL MAURO</v>
      </c>
      <c r="D182">
        <v>-2064817.7889</v>
      </c>
      <c r="E182" t="str">
        <v>PORTERIA</v>
      </c>
      <c r="F182">
        <v>1</v>
      </c>
      <c r="G182">
        <v>2064817.7889</v>
      </c>
      <c r="H182" t="str">
        <v># 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CC22</v>
      </c>
      <c r="O182" t="str">
        <v>rrhh_nuevo</v>
      </c>
      <c r="P182">
        <v>7</v>
      </c>
      <c r="Q182" t="str">
        <v>BACHAS, COMPOST Y FERTILIZANTES, DISPOSICION FINAL DE R. LIQUIDOS, DISPOSICION FINAL DE R. SOLIDOS, EXPORTACION, NFU, REACTORES</v>
      </c>
      <c r="R182">
        <v>1</v>
      </c>
      <c r="S182">
        <v>-2064817.7889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11">
        <v>46112</v>
      </c>
      <c r="B183" t="str">
        <v>RRHH WORMS (NUEVO)</v>
      </c>
      <c r="C183" t="str">
        <v>PARDEL MAURO</v>
      </c>
      <c r="D183">
        <v>-2064817.7889</v>
      </c>
      <c r="E183" t="str">
        <v>PORTERIA</v>
      </c>
      <c r="F183">
        <v>1</v>
      </c>
      <c r="G183">
        <v>2064817.7889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CC22</v>
      </c>
      <c r="O183" t="str">
        <v>rrhh_nuevo</v>
      </c>
      <c r="P183">
        <v>7</v>
      </c>
      <c r="Q183" t="str">
        <v>BACHAS, COMPOST Y FERTILIZANTES, DISPOSICION FINAL DE R. LIQUIDOS, DISPOSICION FINAL DE R. SOLIDOS, EXPORTACION, NFU, REACTORES</v>
      </c>
      <c r="R183">
        <v>1</v>
      </c>
      <c r="S183">
        <v>-2064817.7889</v>
      </c>
      <c r="T183">
        <v>1</v>
      </c>
      <c r="U183" t="str">
        <v>APERTURADO POR EMPRESA</v>
      </c>
      <c r="V183" t="str">
        <v>COMPOST Y FERTILIZANTES</v>
      </c>
    </row>
    <row r="184" spans="1:22" x14ac:dyDescent="0.25">
      <c r="A184" vm="11">
        <v>46112</v>
      </c>
      <c r="B184" t="str">
        <v>RRHH WORMS (NUEVO)</v>
      </c>
      <c r="C184" t="str">
        <v>PARDEL MAURO</v>
      </c>
      <c r="D184">
        <v>-2064817.7889</v>
      </c>
      <c r="E184" t="str">
        <v>PORTERIA</v>
      </c>
      <c r="F184">
        <v>1</v>
      </c>
      <c r="G184">
        <v>2064817.7889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CC22</v>
      </c>
      <c r="O184" t="str">
        <v>rrhh_nuevo</v>
      </c>
      <c r="P184">
        <v>7</v>
      </c>
      <c r="Q184" t="str">
        <v>BACHAS, COMPOST Y FERTILIZANTES, DISPOSICION FINAL DE R. LIQUIDOS, DISPOSICION FINAL DE R. SOLIDOS, EXPORTACION, NFU, REACTORES</v>
      </c>
      <c r="R184">
        <v>1</v>
      </c>
      <c r="S184">
        <v>-2064817.7889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25">
      <c r="A185" vm="11">
        <v>46112</v>
      </c>
      <c r="B185" t="str">
        <v>RRHH WORMS (NUEVO)</v>
      </c>
      <c r="C185" t="str">
        <v>PARDEL MAURO</v>
      </c>
      <c r="D185">
        <v>-2064817.7889</v>
      </c>
      <c r="E185" t="str">
        <v>PORTERIA</v>
      </c>
      <c r="F185">
        <v>1</v>
      </c>
      <c r="G185">
        <v>2064817.7889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CC22</v>
      </c>
      <c r="O185" t="str">
        <v>rrhh_nuevo</v>
      </c>
      <c r="P185">
        <v>7</v>
      </c>
      <c r="Q185" t="str">
        <v>BACHAS, COMPOST Y FERTILIZANTES, DISPOSICION FINAL DE R. LIQUIDOS, DISPOSICION FINAL DE R. SOLIDOS, EXPORTACION, NFU, REACTORES</v>
      </c>
      <c r="R185">
        <v>1</v>
      </c>
      <c r="S185" s="4">
        <v>-2064817.7889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25">
      <c r="A186" vm="11">
        <v>46112</v>
      </c>
      <c r="B186" t="str">
        <v>RRHH WORMS (NUEVO)</v>
      </c>
      <c r="C186" t="str">
        <v>PARDEL MAURO</v>
      </c>
      <c r="D186">
        <v>-2064817.7889</v>
      </c>
      <c r="E186" t="str">
        <v>PORTERIA</v>
      </c>
      <c r="F186">
        <v>1</v>
      </c>
      <c r="G186">
        <v>2064817.7889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CC22</v>
      </c>
      <c r="O186" t="str">
        <v>rrhh_nuevo</v>
      </c>
      <c r="P186">
        <v>7</v>
      </c>
      <c r="Q186" t="str">
        <v>BACHAS, COMPOST Y FERTILIZANTES, DISPOSICION FINAL DE R. LIQUIDOS, DISPOSICION FINAL DE R. SOLIDOS, EXPORTACION, NFU, REACTORES</v>
      </c>
      <c r="R186">
        <v>1</v>
      </c>
      <c r="S186" s="4">
        <v>-2064817.7889</v>
      </c>
      <c r="T186">
        <v>1</v>
      </c>
      <c r="U186" t="str">
        <v>APERTURADO POR EMPRESA</v>
      </c>
      <c r="V186" t="str">
        <v>EXPORTACION</v>
      </c>
    </row>
    <row r="187" spans="1:22" x14ac:dyDescent="0.25">
      <c r="A187" vm="11">
        <v>46112</v>
      </c>
      <c r="B187" t="str">
        <v>RRHH WORMS (NUEVO)</v>
      </c>
      <c r="C187" t="str">
        <v>PARDEL MAURO</v>
      </c>
      <c r="D187">
        <v>-2064817.7889</v>
      </c>
      <c r="E187" t="str">
        <v>PORTERIA</v>
      </c>
      <c r="F187">
        <v>1</v>
      </c>
      <c r="G187">
        <v>2064817.7889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CC22</v>
      </c>
      <c r="O187" t="str">
        <v>rrhh_nuevo</v>
      </c>
      <c r="P187">
        <v>7</v>
      </c>
      <c r="Q187" t="str">
        <v>BACHAS, COMPOST Y FERTILIZANTES, DISPOSICION FINAL DE R. LIQUIDOS, DISPOSICION FINAL DE R. SOLIDOS, EXPORTACION, NFU, REACTORES</v>
      </c>
      <c r="R187">
        <v>1</v>
      </c>
      <c r="S187" s="4">
        <v>-2064817.7889</v>
      </c>
      <c r="T187">
        <v>1</v>
      </c>
      <c r="U187" t="str">
        <v>APERTURADO POR EMPRESA</v>
      </c>
      <c r="V187" t="str">
        <v>NFU</v>
      </c>
    </row>
    <row r="188" spans="1:22" x14ac:dyDescent="0.25">
      <c r="A188" vm="11">
        <v>46112</v>
      </c>
      <c r="B188" t="str">
        <v>RRHH WORMS (NUEVO)</v>
      </c>
      <c r="C188" t="str">
        <v>PARDEL MAURO</v>
      </c>
      <c r="D188">
        <v>-2064817.7889</v>
      </c>
      <c r="E188" t="str">
        <v>PORTERIA</v>
      </c>
      <c r="F188">
        <v>1</v>
      </c>
      <c r="G188">
        <v>2064817.7889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CC22</v>
      </c>
      <c r="O188" t="str">
        <v>rrhh_nuevo</v>
      </c>
      <c r="P188">
        <v>7</v>
      </c>
      <c r="Q188" t="str">
        <v>BACHAS, COMPOST Y FERTILIZANTES, DISPOSICION FINAL DE R. LIQUIDOS, DISPOSICION FINAL DE R. SOLIDOS, EXPORTACION, NFU, REACTORES</v>
      </c>
      <c r="R188">
        <v>1</v>
      </c>
      <c r="S188" s="4">
        <v>-2064817.7889</v>
      </c>
      <c r="T188">
        <v>1</v>
      </c>
      <c r="U188" t="str">
        <v>APERTURADO POR EMPRESA</v>
      </c>
      <c r="V188" t="str">
        <v>REACTORES</v>
      </c>
    </row>
    <row r="189" spans="1:22" x14ac:dyDescent="0.25">
      <c r="A189" vm="11">
        <v>46112</v>
      </c>
      <c r="B189" t="str">
        <v>RRHH WORMS (NUEVO)</v>
      </c>
      <c r="C189" t="str">
        <v>TULLIANI ROMINA</v>
      </c>
      <c r="D189">
        <v>-1768620.1683</v>
      </c>
      <c r="E189" t="str">
        <v>DISPOSICIÓN FINAL RESIDUOS LIQUIDOS + EXPORTACION</v>
      </c>
      <c r="F189">
        <v>1</v>
      </c>
      <c r="G189">
        <v>1768620.1683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CC25</v>
      </c>
      <c r="O189" t="str">
        <v>rrhh_nuevo</v>
      </c>
      <c r="P189">
        <v>2</v>
      </c>
      <c r="Q189" t="str">
        <v>DISPOSICION FINAL DE R. LIQUIDOS, EXPORTACION</v>
      </c>
      <c r="R189">
        <v>1</v>
      </c>
      <c r="S189" s="4">
        <v>-1768620.1683</v>
      </c>
      <c r="T189">
        <v>1</v>
      </c>
      <c r="U189" t="str">
        <v>APERTURADO POR EMPRESA</v>
      </c>
      <c r="V189" t="str">
        <v>DISPOSICION FINAL DE R. LIQUIDOS</v>
      </c>
    </row>
    <row r="190" spans="1:22" x14ac:dyDescent="0.25">
      <c r="A190" vm="11">
        <v>46112</v>
      </c>
      <c r="B190" t="str">
        <v>RRHH WORMS (NUEVO)</v>
      </c>
      <c r="C190" t="str">
        <v>TULLIANI ROMINA</v>
      </c>
      <c r="D190">
        <v>-1768620.1683</v>
      </c>
      <c r="E190" t="str">
        <v>DISPOSICIÓN FINAL RESIDUOS LIQUIDOS + EXPORTACION</v>
      </c>
      <c r="F190">
        <v>1</v>
      </c>
      <c r="G190">
        <v>1768620.1683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CC25</v>
      </c>
      <c r="O190" t="str">
        <v>rrhh_nuevo</v>
      </c>
      <c r="P190">
        <v>2</v>
      </c>
      <c r="Q190" t="str">
        <v>DISPOSICION FINAL DE R. LIQUIDOS, EXPORTACION</v>
      </c>
      <c r="R190">
        <v>1</v>
      </c>
      <c r="S190" s="4">
        <v>-1768620.1683</v>
      </c>
      <c r="T190">
        <v>1</v>
      </c>
      <c r="U190" t="str">
        <v>APERTURADO POR EMPRESA</v>
      </c>
      <c r="V190" t="str">
        <v>EXPORTACION</v>
      </c>
    </row>
    <row r="191" spans="1:22" x14ac:dyDescent="0.25">
      <c r="A191" vm="11">
        <v>46112</v>
      </c>
      <c r="B191" t="str">
        <v>RRHH WORMS (NUEVO)</v>
      </c>
      <c r="C191" t="str">
        <v>LISARDO MATIAS IVAN</v>
      </c>
      <c r="D191">
        <v>-1570631.831</v>
      </c>
      <c r="E191" t="str">
        <v>REACTOR</v>
      </c>
      <c r="F191">
        <v>1</v>
      </c>
      <c r="G191">
        <v>1570631.831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CC5</v>
      </c>
      <c r="O191" t="str">
        <v>rrhh_nuevo</v>
      </c>
      <c r="P191">
        <v>1</v>
      </c>
      <c r="Q191" t="str">
        <v>REACTORES</v>
      </c>
      <c r="R191">
        <v>1</v>
      </c>
      <c r="S191" s="4">
        <v>-1570631.831</v>
      </c>
      <c r="T191">
        <v>1</v>
      </c>
      <c r="U191" t="str">
        <v>APERTURADO POR EMPRESA</v>
      </c>
      <c r="V191" t="str">
        <v>REACTORES</v>
      </c>
    </row>
    <row r="192" spans="1:22" x14ac:dyDescent="0.25">
      <c r="A192" vm="1">
        <v>46111</v>
      </c>
      <c r="B192" t="str">
        <v>MARTINS, JOAQUIN</v>
      </c>
      <c r="C192" t="str">
        <v>prod7</v>
      </c>
      <c r="D192">
        <v>-1472000</v>
      </c>
      <c r="E192" t="str">
        <v xml:space="preserve"> G2</v>
      </c>
      <c r="F192">
        <v>1000</v>
      </c>
      <c r="G192">
        <v>1472</v>
      </c>
      <c r="H192" t="str">
        <v>Lts</v>
      </c>
      <c r="I192" t="str">
        <v>ENERGIA</v>
      </c>
      <c r="J192" t="str">
        <v>OPEX</v>
      </c>
      <c r="K192" t="str">
        <v>VARIABLE</v>
      </c>
      <c r="L192" t="str">
        <v>DIRECTO</v>
      </c>
      <c r="M192">
        <v>0</v>
      </c>
      <c r="N192" t="str">
        <v>CC5</v>
      </c>
      <c r="O192" t="str">
        <v>gastos_produccion</v>
      </c>
      <c r="P192">
        <v>1</v>
      </c>
      <c r="Q192" t="str">
        <v>REACTORES</v>
      </c>
      <c r="R192">
        <v>1</v>
      </c>
      <c r="S192" s="4">
        <v>-1472000</v>
      </c>
      <c r="T192">
        <v>1000</v>
      </c>
      <c r="U192" t="str">
        <v>APERTURADO POR EMPRESA</v>
      </c>
      <c r="V192" t="str">
        <v>REACTORES</v>
      </c>
    </row>
    <row r="193" spans="1:22" x14ac:dyDescent="0.25">
      <c r="A193" vm="10">
        <v>46087</v>
      </c>
      <c r="B193" t="str">
        <v>Fundacion Sistema B Argentina Para Promover Una Economia Sustentable</v>
      </c>
      <c r="C193" t="str">
        <v>FA-C 00004-00003161</v>
      </c>
      <c r="D193">
        <v>-1445000</v>
      </c>
      <c r="E193" t="str">
        <v xml:space="preserve">HABILITACIONES Y CERT
Capacitación y concientización </v>
      </c>
      <c r="F193">
        <v>1</v>
      </c>
      <c r="G193">
        <v>1445000</v>
      </c>
      <c r="H193" t="str">
        <v xml:space="preserve">UN </v>
      </c>
      <c r="I193" t="str">
        <v>HABILITACIONES Y CERT</v>
      </c>
      <c r="J193" t="str">
        <v>OPEX</v>
      </c>
      <c r="K193" t="str">
        <v>VARIABLE</v>
      </c>
      <c r="L193" t="str">
        <v>INDIRECTO</v>
      </c>
      <c r="M193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-1445000</v>
      </c>
      <c r="T193">
        <v>1</v>
      </c>
      <c r="U193" t="str">
        <v>APERTURADO POR EMPRESA</v>
      </c>
      <c r="V193" t="str">
        <v>BACHAS</v>
      </c>
    </row>
    <row r="194" spans="1:22" x14ac:dyDescent="0.25">
      <c r="A194" vm="10">
        <v>46087</v>
      </c>
      <c r="B194" t="str">
        <v>Fundacion Sistema B Argentina Para Promover Una Economia Sustentable</v>
      </c>
      <c r="C194" t="str">
        <v>FA-C 00004-00003161</v>
      </c>
      <c r="D194">
        <v>-1445000</v>
      </c>
      <c r="E194" t="str">
        <v xml:space="preserve">HABILITACIONES Y CERT
Capacitación y concientización </v>
      </c>
      <c r="F194">
        <v>1</v>
      </c>
      <c r="G194">
        <v>1445000</v>
      </c>
      <c r="H194" t="str">
        <v xml:space="preserve">UN </v>
      </c>
      <c r="I194" t="str">
        <v>HABILITACIONES Y CERT</v>
      </c>
      <c r="J194" t="str">
        <v>OPEX</v>
      </c>
      <c r="K194" t="str">
        <v>VARIABLE</v>
      </c>
      <c r="L194" t="str">
        <v>INDIRECTO</v>
      </c>
      <c r="M194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-1445000</v>
      </c>
      <c r="T194">
        <v>1</v>
      </c>
      <c r="U194" t="str">
        <v>APERTURADO POR EMPRESA</v>
      </c>
      <c r="V194" t="str">
        <v>CEREAL &amp; POLVILLO</v>
      </c>
    </row>
    <row r="195" spans="1:22" x14ac:dyDescent="0.25">
      <c r="A195" vm="10">
        <v>46087</v>
      </c>
      <c r="B195" t="str">
        <v>Fundacion Sistema B Argentina Para Promover Una Economia Sustentable</v>
      </c>
      <c r="C195" t="str">
        <v>FA-C 00004-00003161</v>
      </c>
      <c r="D195">
        <v>-1445000</v>
      </c>
      <c r="E195" t="str">
        <v xml:space="preserve">HABILITACIONES Y CERT
Capacitación y concientización </v>
      </c>
      <c r="F195">
        <v>1</v>
      </c>
      <c r="G195">
        <v>1445000</v>
      </c>
      <c r="H195" t="str">
        <v xml:space="preserve">UN </v>
      </c>
      <c r="I195" t="str">
        <v>HABILITACIONES Y CERT</v>
      </c>
      <c r="J195" t="str">
        <v>OPEX</v>
      </c>
      <c r="K195" t="str">
        <v>VARIABLE</v>
      </c>
      <c r="L195" t="str">
        <v>INDIRECTO</v>
      </c>
      <c r="M195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-1445000</v>
      </c>
      <c r="T195">
        <v>1</v>
      </c>
      <c r="U195" t="str">
        <v>APERTURADO POR EMPRESA</v>
      </c>
      <c r="V195" t="str">
        <v>COMPOST &amp; FERTILIZANTES</v>
      </c>
    </row>
    <row r="196" spans="1:22" x14ac:dyDescent="0.25">
      <c r="A196" vm="10">
        <v>46087</v>
      </c>
      <c r="B196" t="str">
        <v>Fundacion Sistema B Argentina Para Promover Una Economia Sustentable</v>
      </c>
      <c r="C196" t="str">
        <v>FA-C 00004-00003161</v>
      </c>
      <c r="D196">
        <v>-1445000</v>
      </c>
      <c r="E196" t="str">
        <v xml:space="preserve">HABILITACIONES Y CERT
Capacitación y concientización </v>
      </c>
      <c r="F196">
        <v>1</v>
      </c>
      <c r="G196">
        <v>1445000</v>
      </c>
      <c r="H196" t="str">
        <v xml:space="preserve">UN </v>
      </c>
      <c r="I196" t="str">
        <v>HABILITACIONES Y CERT</v>
      </c>
      <c r="J196" t="str">
        <v>OPEX</v>
      </c>
      <c r="K196" t="str">
        <v>VARIABLE</v>
      </c>
      <c r="L196" t="str">
        <v>INDIRECTO</v>
      </c>
      <c r="M196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-1445000</v>
      </c>
      <c r="T196">
        <v>1</v>
      </c>
      <c r="U196" t="str">
        <v>APERTURADO POR EMPRESA</v>
      </c>
      <c r="V196" t="str">
        <v>DISPOSICIÓN FINAL RESIDUOS LIQUIDOS</v>
      </c>
    </row>
    <row r="197" spans="1:22" x14ac:dyDescent="0.25">
      <c r="A197" vm="10">
        <v>46087</v>
      </c>
      <c r="B197" t="str">
        <v>Fundacion Sistema B Argentina Para Promover Una Economia Sustentable</v>
      </c>
      <c r="C197" t="str">
        <v>FA-C 00004-00003161</v>
      </c>
      <c r="D197">
        <v>-1445000</v>
      </c>
      <c r="E197" t="str">
        <v xml:space="preserve">HABILITACIONES Y CERT
Capacitación y concientización </v>
      </c>
      <c r="F197">
        <v>1</v>
      </c>
      <c r="G197">
        <v>1445000</v>
      </c>
      <c r="H197" t="str">
        <v xml:space="preserve">UN </v>
      </c>
      <c r="I197" t="str">
        <v>HABILITACIONES Y CERT</v>
      </c>
      <c r="J197" t="str">
        <v>OPEX</v>
      </c>
      <c r="K197" t="str">
        <v>VARIABLE</v>
      </c>
      <c r="L197" t="str">
        <v>INDIRECTO</v>
      </c>
      <c r="M197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-1445000</v>
      </c>
      <c r="T197">
        <v>1</v>
      </c>
      <c r="U197" t="str">
        <v>APERTURADO POR EMPRESA</v>
      </c>
      <c r="V197" t="str">
        <v>DISPOSICIÓN FINAL RESIDUOS SOLIDOS</v>
      </c>
    </row>
    <row r="198" spans="1:22" x14ac:dyDescent="0.25">
      <c r="A198" vm="10">
        <v>46087</v>
      </c>
      <c r="B198" t="str">
        <v>Fundacion Sistema B Argentina Para Promover Una Economia Sustentable</v>
      </c>
      <c r="C198" t="str">
        <v>FA-C 00004-00003161</v>
      </c>
      <c r="D198">
        <v>-1445000</v>
      </c>
      <c r="E198" t="str">
        <v xml:space="preserve">HABILITACIONES Y CERT
Capacitación y concientización </v>
      </c>
      <c r="F198">
        <v>1</v>
      </c>
      <c r="G198">
        <v>1445000</v>
      </c>
      <c r="H198" t="str">
        <v xml:space="preserve">UN </v>
      </c>
      <c r="I198" t="str">
        <v>HABILITACIONES Y CERT</v>
      </c>
      <c r="J198" t="str">
        <v>OPEX</v>
      </c>
      <c r="K198" t="str">
        <v>VARIABLE</v>
      </c>
      <c r="L198" t="str">
        <v>INDIRECTO</v>
      </c>
      <c r="M198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-1445000</v>
      </c>
      <c r="T198">
        <v>1</v>
      </c>
      <c r="U198" t="str">
        <v>APERTURADO POR EMPRESA</v>
      </c>
      <c r="V198" t="str">
        <v>EXPORTACION</v>
      </c>
    </row>
    <row r="199" spans="1:22" x14ac:dyDescent="0.25">
      <c r="A199" vm="10">
        <v>46087</v>
      </c>
      <c r="B199" t="str">
        <v>Fundacion Sistema B Argentina Para Promover Una Economia Sustentable</v>
      </c>
      <c r="C199" t="str">
        <v>FA-C 00004-00003161</v>
      </c>
      <c r="D199">
        <v>-1445000</v>
      </c>
      <c r="E199" t="str">
        <v xml:space="preserve">HABILITACIONES Y CERT
Capacitación y concientización </v>
      </c>
      <c r="F199">
        <v>1</v>
      </c>
      <c r="G199">
        <v>1445000</v>
      </c>
      <c r="H199" t="str">
        <v xml:space="preserve">UN </v>
      </c>
      <c r="I199" t="str">
        <v>HABILITACIONES Y CERT</v>
      </c>
      <c r="J199" t="str">
        <v>OPEX</v>
      </c>
      <c r="K199" t="str">
        <v>VARIABLE</v>
      </c>
      <c r="L199" t="str">
        <v>INDIRECTO</v>
      </c>
      <c r="M199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-1445000</v>
      </c>
      <c r="T199">
        <v>1</v>
      </c>
      <c r="U199" t="str">
        <v>APERTURADO POR EMPRESA</v>
      </c>
      <c r="V199" t="str">
        <v>NFU</v>
      </c>
    </row>
    <row r="200" spans="1:22" x14ac:dyDescent="0.25">
      <c r="A200" vm="10">
        <v>46087</v>
      </c>
      <c r="B200" t="str">
        <v>Fundacion Sistema B Argentina Para Promover Una Economia Sustentable</v>
      </c>
      <c r="C200" t="str">
        <v>FA-C 00004-00003161</v>
      </c>
      <c r="D200">
        <v>-1445000</v>
      </c>
      <c r="E200" t="str">
        <v xml:space="preserve">HABILITACIONES Y CERT
Capacitación y concientización </v>
      </c>
      <c r="F200">
        <v>1</v>
      </c>
      <c r="G200">
        <v>1445000</v>
      </c>
      <c r="H200" t="str">
        <v xml:space="preserve">UN </v>
      </c>
      <c r="I200" t="str">
        <v>HABILITACIONES Y CERT</v>
      </c>
      <c r="J200" t="str">
        <v>OPEX</v>
      </c>
      <c r="K200" t="str">
        <v>VARIABLE</v>
      </c>
      <c r="L200" t="str">
        <v>INDIRECTO</v>
      </c>
      <c r="M200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-1445000</v>
      </c>
      <c r="T200">
        <v>1</v>
      </c>
      <c r="U200" t="str">
        <v>APERTURADO POR EMPRESA</v>
      </c>
      <c r="V200" t="str">
        <v>PILETAS</v>
      </c>
    </row>
    <row r="201" spans="1:22" x14ac:dyDescent="0.25">
      <c r="A201" vm="10">
        <v>46087</v>
      </c>
      <c r="B201" t="str">
        <v>Fundacion Sistema B Argentina Para Promover Una Economia Sustentable</v>
      </c>
      <c r="C201" t="str">
        <v>FA-C 00004-00003161</v>
      </c>
      <c r="D201">
        <v>-1445000</v>
      </c>
      <c r="E201" t="str">
        <v xml:space="preserve">HABILITACIONES Y CERT
Capacitación y concientización </v>
      </c>
      <c r="F201">
        <v>1</v>
      </c>
      <c r="G201">
        <v>1445000</v>
      </c>
      <c r="H201" t="str">
        <v xml:space="preserve">UN </v>
      </c>
      <c r="I201" t="str">
        <v>HABILITACIONES Y CERT</v>
      </c>
      <c r="J201" t="str">
        <v>OPEX</v>
      </c>
      <c r="K201" t="str">
        <v>VARIABLE</v>
      </c>
      <c r="L201" t="str">
        <v>INDIRECTO</v>
      </c>
      <c r="M201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-1445000</v>
      </c>
      <c r="T201">
        <v>1</v>
      </c>
      <c r="U201" t="str">
        <v>APERTURADO POR EMPRESA</v>
      </c>
      <c r="V201" t="str">
        <v>REACTORES</v>
      </c>
    </row>
    <row r="202" spans="1:22" x14ac:dyDescent="0.25">
      <c r="A202" vm="10">
        <v>46087</v>
      </c>
      <c r="B202" t="str">
        <v>Fundacion Sistema B Argentina Para Promover Una Economia Sustentable</v>
      </c>
      <c r="C202" t="str">
        <v>FA-C 00004-00003161</v>
      </c>
      <c r="D202">
        <v>-1445000</v>
      </c>
      <c r="E202" t="str">
        <v xml:space="preserve">HABILITACIONES Y CERT
Capacitación y concientización </v>
      </c>
      <c r="F202">
        <v>1</v>
      </c>
      <c r="G202">
        <v>1445000</v>
      </c>
      <c r="H202" t="str">
        <v xml:space="preserve">UN </v>
      </c>
      <c r="I202" t="str">
        <v>HABILITACIONES Y CERT</v>
      </c>
      <c r="J202" t="str">
        <v>OPEX</v>
      </c>
      <c r="K202" t="str">
        <v>VARIABLE</v>
      </c>
      <c r="L202" t="str">
        <v>INDIRECTO</v>
      </c>
      <c r="M20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-1445000</v>
      </c>
      <c r="T202">
        <v>1</v>
      </c>
      <c r="U202" t="str">
        <v>APERTURADO POR EMPRESA</v>
      </c>
      <c r="V202" t="str">
        <v>TIERRAS FILTRANTES</v>
      </c>
    </row>
    <row r="203" spans="1:22" x14ac:dyDescent="0.25">
      <c r="A203" vm="13">
        <v>46091</v>
      </c>
      <c r="B203" t="str">
        <v>Dragubitzky, Jose Luis</v>
      </c>
      <c r="C203" t="str">
        <v>FA-C 00010-00000107</v>
      </c>
      <c r="D203">
        <v>-1435000</v>
      </c>
      <c r="E203" t="str">
        <v>HABILITACIONES Y CERT
gestión sistema de sustentabilidad Febrero 2026</v>
      </c>
      <c r="F203">
        <v>1</v>
      </c>
      <c r="G203">
        <v>1435000</v>
      </c>
      <c r="H203" t="str">
        <v xml:space="preserve">UN </v>
      </c>
      <c r="I203" t="str">
        <v>HABILITACIONES Y CERT</v>
      </c>
      <c r="J203" t="str">
        <v>OPEX</v>
      </c>
      <c r="K203" t="str">
        <v>VARIABLE</v>
      </c>
      <c r="L203" t="str">
        <v>DIRECTO</v>
      </c>
      <c r="M203">
        <v>0</v>
      </c>
      <c r="N203" t="str">
        <v>CC11</v>
      </c>
      <c r="O203" t="str">
        <v>gastos_produccion</v>
      </c>
      <c r="P203">
        <v>1</v>
      </c>
      <c r="Q203" t="str">
        <v>EXPORTACION</v>
      </c>
      <c r="R203">
        <v>1</v>
      </c>
      <c r="S203">
        <v>-1435000</v>
      </c>
      <c r="T203">
        <v>1</v>
      </c>
      <c r="U203" t="str">
        <v>APERTURADO POR EMPRESA</v>
      </c>
      <c r="V203" t="str">
        <v>EXPORTACION</v>
      </c>
    </row>
    <row r="204" spans="1:22" x14ac:dyDescent="0.25">
      <c r="A204" vm="16">
        <v>46108</v>
      </c>
      <c r="B204" t="str">
        <v>Pierucci, Marcelo Nello</v>
      </c>
      <c r="C204" t="str">
        <v>FA-A 00004-00006613</v>
      </c>
      <c r="D204">
        <v>-1417000.01</v>
      </c>
      <c r="E204" t="str">
        <v xml:space="preserve">REPARACIONES
Reparaciones desde el mes  08 al12 </v>
      </c>
      <c r="F204">
        <v>1</v>
      </c>
      <c r="G204">
        <v>1171074.3899999999</v>
      </c>
      <c r="H204" t="str">
        <v xml:space="preserve">UN </v>
      </c>
      <c r="I204" t="str">
        <v>REPARACIONES</v>
      </c>
      <c r="J204" t="str">
        <v>OPEX</v>
      </c>
      <c r="K204" t="str">
        <v>VARIABLE</v>
      </c>
      <c r="L204" t="str">
        <v>INDIRECTO</v>
      </c>
      <c r="M204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-1417000.01</v>
      </c>
      <c r="T204">
        <v>1</v>
      </c>
      <c r="U204" t="str">
        <v>APERTURADO POR EMPRESA</v>
      </c>
      <c r="V204" t="str">
        <v>BACHAS</v>
      </c>
    </row>
    <row r="205" spans="1:22" x14ac:dyDescent="0.25">
      <c r="A205" vm="16">
        <v>46108</v>
      </c>
      <c r="B205" t="str">
        <v>Pierucci, Marcelo Nello</v>
      </c>
      <c r="C205" t="str">
        <v>FA-A 00004-00006613</v>
      </c>
      <c r="D205">
        <v>-1417000.01</v>
      </c>
      <c r="E205" t="str">
        <v xml:space="preserve">REPARACIONES
Reparaciones desde el mes  08 al12 </v>
      </c>
      <c r="F205">
        <v>1</v>
      </c>
      <c r="G205">
        <v>1171074.3899999999</v>
      </c>
      <c r="H205" t="str">
        <v xml:space="preserve">UN </v>
      </c>
      <c r="I205" t="str">
        <v>REPARACIONES</v>
      </c>
      <c r="J205" t="str">
        <v>OPEX</v>
      </c>
      <c r="K205" t="str">
        <v>VARIABLE</v>
      </c>
      <c r="L205" t="str">
        <v>INDIRECTO</v>
      </c>
      <c r="M205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-1417000.01</v>
      </c>
      <c r="T205">
        <v>1</v>
      </c>
      <c r="U205" t="str">
        <v>APERTURADO POR EMPRESA</v>
      </c>
      <c r="V205" t="str">
        <v>CEREAL &amp; POLVILLO</v>
      </c>
    </row>
    <row r="206" spans="1:22" x14ac:dyDescent="0.25">
      <c r="A206" vm="16">
        <v>46108</v>
      </c>
      <c r="B206" t="str">
        <v>Pierucci, Marcelo Nello</v>
      </c>
      <c r="C206" t="str">
        <v>FA-A 00004-00006613</v>
      </c>
      <c r="D206">
        <v>-1417000.01</v>
      </c>
      <c r="E206" t="str">
        <v xml:space="preserve">REPARACIONES
Reparaciones desde el mes  08 al12 </v>
      </c>
      <c r="F206">
        <v>1</v>
      </c>
      <c r="G206">
        <v>1171074.3899999999</v>
      </c>
      <c r="H206" t="str">
        <v xml:space="preserve">UN </v>
      </c>
      <c r="I206" t="str">
        <v>REPARACIONES</v>
      </c>
      <c r="J206" t="str">
        <v>OPEX</v>
      </c>
      <c r="K206" t="str">
        <v>VARIABLE</v>
      </c>
      <c r="L206" t="str">
        <v>INDIRECTO</v>
      </c>
      <c r="M206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-1417000.01</v>
      </c>
      <c r="T206">
        <v>1</v>
      </c>
      <c r="U206" t="str">
        <v>APERTURADO POR EMPRESA</v>
      </c>
      <c r="V206" t="str">
        <v>COMPOST &amp; FERTILIZANTES</v>
      </c>
    </row>
    <row r="207" spans="1:22" x14ac:dyDescent="0.25">
      <c r="A207" vm="16">
        <v>46108</v>
      </c>
      <c r="B207" t="str">
        <v>Pierucci, Marcelo Nello</v>
      </c>
      <c r="C207" t="str">
        <v>FA-A 00004-00006613</v>
      </c>
      <c r="D207">
        <v>-1417000.01</v>
      </c>
      <c r="E207" t="str">
        <v xml:space="preserve">REPARACIONES
Reparaciones desde el mes  08 al12 </v>
      </c>
      <c r="F207">
        <v>1</v>
      </c>
      <c r="G207">
        <v>1171074.3899999999</v>
      </c>
      <c r="H207" t="str">
        <v xml:space="preserve">UN </v>
      </c>
      <c r="I207" t="str">
        <v>REPARACIONES</v>
      </c>
      <c r="J207" t="str">
        <v>OPEX</v>
      </c>
      <c r="K207" t="str">
        <v>VARIABLE</v>
      </c>
      <c r="L207" t="str">
        <v>INDIRECTO</v>
      </c>
      <c r="M207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-1417000.01</v>
      </c>
      <c r="T207">
        <v>1</v>
      </c>
      <c r="U207" t="str">
        <v>APERTURADO POR EMPRESA</v>
      </c>
      <c r="V207" t="str">
        <v>DISPOSICIÓN FINAL RESIDUOS LIQUIDOS</v>
      </c>
    </row>
    <row r="208" spans="1:22" x14ac:dyDescent="0.25">
      <c r="A208" vm="16">
        <v>46108</v>
      </c>
      <c r="B208" t="str">
        <v>Pierucci, Marcelo Nello</v>
      </c>
      <c r="C208" t="str">
        <v>FA-A 00004-00006613</v>
      </c>
      <c r="D208">
        <v>-1417000.01</v>
      </c>
      <c r="E208" t="str">
        <v xml:space="preserve">REPARACIONES
Reparaciones desde el mes  08 al12 </v>
      </c>
      <c r="F208">
        <v>1</v>
      </c>
      <c r="G208">
        <v>1171074.3899999999</v>
      </c>
      <c r="H208" t="str">
        <v xml:space="preserve">UN </v>
      </c>
      <c r="I208" t="str">
        <v>REPARACIONES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-1417000.01</v>
      </c>
      <c r="T208">
        <v>1</v>
      </c>
      <c r="U208" t="str">
        <v>APERTURADO POR EMPRESA</v>
      </c>
      <c r="V208" t="str">
        <v>DISPOSICIÓN FINAL RESIDUOS SOLIDOS</v>
      </c>
    </row>
    <row r="209" spans="1:22" x14ac:dyDescent="0.25">
      <c r="A209" vm="16">
        <v>46108</v>
      </c>
      <c r="B209" t="str">
        <v>Pierucci, Marcelo Nello</v>
      </c>
      <c r="C209" t="str">
        <v>FA-A 00004-00006613</v>
      </c>
      <c r="D209">
        <v>-1417000.01</v>
      </c>
      <c r="E209" t="str">
        <v xml:space="preserve">REPARACIONES
Reparaciones desde el mes  08 al12 </v>
      </c>
      <c r="F209">
        <v>1</v>
      </c>
      <c r="G209">
        <v>1171074.3899999999</v>
      </c>
      <c r="H209" t="str">
        <v xml:space="preserve">UN </v>
      </c>
      <c r="I209" t="str">
        <v>REPARACIONES</v>
      </c>
      <c r="J209" t="str">
        <v>OPEX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-1417000.01</v>
      </c>
      <c r="T209">
        <v>1</v>
      </c>
      <c r="U209" t="str">
        <v>APERTURADO POR EMPRESA</v>
      </c>
      <c r="V209" t="str">
        <v>EXPORTACION</v>
      </c>
    </row>
    <row r="210" spans="1:22" x14ac:dyDescent="0.25">
      <c r="A210" vm="16">
        <v>46108</v>
      </c>
      <c r="B210" t="str">
        <v>Pierucci, Marcelo Nello</v>
      </c>
      <c r="C210" t="str">
        <v>FA-A 00004-00006613</v>
      </c>
      <c r="D210">
        <v>-1417000.01</v>
      </c>
      <c r="E210" t="str">
        <v xml:space="preserve">REPARACIONES
Reparaciones desde el mes  08 al12 </v>
      </c>
      <c r="F210">
        <v>1</v>
      </c>
      <c r="G210">
        <v>1171074.3899999999</v>
      </c>
      <c r="H210" t="str">
        <v xml:space="preserve">UN </v>
      </c>
      <c r="I210" t="str">
        <v>REPARACIONES</v>
      </c>
      <c r="J210" t="str">
        <v>OPEX</v>
      </c>
      <c r="K210" t="str">
        <v>VARIABLE</v>
      </c>
      <c r="L210" t="str">
        <v>INDIRECTO</v>
      </c>
      <c r="M210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-1417000.01</v>
      </c>
      <c r="T210">
        <v>1</v>
      </c>
      <c r="U210" t="str">
        <v>APERTURADO POR EMPRESA</v>
      </c>
      <c r="V210" t="str">
        <v>NFU</v>
      </c>
    </row>
    <row r="211" spans="1:22" x14ac:dyDescent="0.25">
      <c r="A211" vm="16">
        <v>46108</v>
      </c>
      <c r="B211" t="str">
        <v>Pierucci, Marcelo Nello</v>
      </c>
      <c r="C211" t="str">
        <v>FA-A 00004-00006613</v>
      </c>
      <c r="D211">
        <v>-1417000.01</v>
      </c>
      <c r="E211" t="str">
        <v xml:space="preserve">REPARACIONES
Reparaciones desde el mes  08 al12 </v>
      </c>
      <c r="F211">
        <v>1</v>
      </c>
      <c r="G211">
        <v>1171074.3899999999</v>
      </c>
      <c r="H211" t="str">
        <v xml:space="preserve">UN </v>
      </c>
      <c r="I211" t="str">
        <v>REPARACIONES</v>
      </c>
      <c r="J211" t="str">
        <v>OPEX</v>
      </c>
      <c r="K211" t="str">
        <v>VARIABLE</v>
      </c>
      <c r="L211" t="str">
        <v>INDIRECTO</v>
      </c>
      <c r="M211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-1417000.01</v>
      </c>
      <c r="T211">
        <v>1</v>
      </c>
      <c r="U211" t="str">
        <v>APERTURADO POR EMPRESA</v>
      </c>
      <c r="V211" t="str">
        <v>PILETAS</v>
      </c>
    </row>
    <row r="212" spans="1:22" x14ac:dyDescent="0.25">
      <c r="A212" vm="16">
        <v>46108</v>
      </c>
      <c r="B212" t="str">
        <v>Pierucci, Marcelo Nello</v>
      </c>
      <c r="C212" t="str">
        <v>FA-A 00004-00006613</v>
      </c>
      <c r="D212">
        <v>-1417000.01</v>
      </c>
      <c r="E212" t="str">
        <v xml:space="preserve">REPARACIONES
Reparaciones desde el mes  08 al12 </v>
      </c>
      <c r="F212">
        <v>1</v>
      </c>
      <c r="G212">
        <v>1171074.3899999999</v>
      </c>
      <c r="H212" t="str">
        <v xml:space="preserve">UN </v>
      </c>
      <c r="I212" t="str">
        <v>REPARACIONES</v>
      </c>
      <c r="J212" t="str">
        <v>OPEX</v>
      </c>
      <c r="K212" t="str">
        <v>VARIABLE</v>
      </c>
      <c r="L212" t="str">
        <v>INDIRECTO</v>
      </c>
      <c r="M21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-1417000.01</v>
      </c>
      <c r="T212">
        <v>1</v>
      </c>
      <c r="U212" t="str">
        <v>APERTURADO POR EMPRESA</v>
      </c>
      <c r="V212" t="str">
        <v>REACTORES</v>
      </c>
    </row>
    <row r="213" spans="1:22" x14ac:dyDescent="0.25">
      <c r="A213" vm="16">
        <v>46108</v>
      </c>
      <c r="B213" t="str">
        <v>Pierucci, Marcelo Nello</v>
      </c>
      <c r="C213" t="str">
        <v>FA-A 00004-00006613</v>
      </c>
      <c r="D213">
        <v>-1417000.01</v>
      </c>
      <c r="E213" t="str">
        <v xml:space="preserve">REPARACIONES
Reparaciones desde el mes  08 al12 </v>
      </c>
      <c r="F213">
        <v>1</v>
      </c>
      <c r="G213">
        <v>1171074.3899999999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INDIRECTO</v>
      </c>
      <c r="M213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-1417000.01</v>
      </c>
      <c r="T213">
        <v>1</v>
      </c>
      <c r="U213" t="str">
        <v>APERTURADO POR EMPRESA</v>
      </c>
      <c r="V213" t="str">
        <v>TIERRAS FILTRANTES</v>
      </c>
    </row>
    <row r="214" spans="1:22" x14ac:dyDescent="0.25">
      <c r="A214" vm="11">
        <v>46112</v>
      </c>
      <c r="B214" t="str">
        <v>RRHH WORMS (NUEVO)</v>
      </c>
      <c r="C214" t="str">
        <v>ANDRES HONORES</v>
      </c>
      <c r="D214">
        <v>-1404307.017</v>
      </c>
      <c r="E214" t="str">
        <v>REACTOR</v>
      </c>
      <c r="F214">
        <v>1</v>
      </c>
      <c r="G214">
        <v>1404307.017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CC5</v>
      </c>
      <c r="O214" t="str">
        <v>rrhh_nuevo</v>
      </c>
      <c r="P214">
        <v>1</v>
      </c>
      <c r="Q214" t="str">
        <v>REACTORES</v>
      </c>
      <c r="R214">
        <v>1</v>
      </c>
      <c r="S214">
        <v>-1404307.017</v>
      </c>
      <c r="T214">
        <v>1</v>
      </c>
      <c r="U214" t="str">
        <v>APERTURADO POR EMPRESA</v>
      </c>
      <c r="V214" t="str">
        <v>REACTORES</v>
      </c>
    </row>
    <row r="215" spans="1:22" x14ac:dyDescent="0.25">
      <c r="A215" vm="17">
        <v>46092</v>
      </c>
      <c r="B215" t="str">
        <v>Silenzi, Cristian Emmanuel</v>
      </c>
      <c r="C215" t="str">
        <v>FA-A 00002-00001240</v>
      </c>
      <c r="D215">
        <v>-1401180</v>
      </c>
      <c r="E215" t="str">
        <v xml:space="preserve">REPARACIONES
Cremallera hidráulica nueva mano de obra sacar y colocar .
Entremos dirección
Mitsubishi lbn962-Chata Matías Pérez Intendencia  </v>
      </c>
      <c r="F215">
        <v>1</v>
      </c>
      <c r="G215">
        <v>1158000</v>
      </c>
      <c r="H215" t="str">
        <v xml:space="preserve">UN </v>
      </c>
      <c r="I215" t="str">
        <v>REPARACIONES</v>
      </c>
      <c r="J215" t="str">
        <v>OPEX</v>
      </c>
      <c r="K215" t="str">
        <v>VARIABLE</v>
      </c>
      <c r="L215" t="str">
        <v>INDIRECTO</v>
      </c>
      <c r="M215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-1401180</v>
      </c>
      <c r="T215">
        <v>1</v>
      </c>
      <c r="U215" t="str">
        <v>APERTURADO POR EMPRESA</v>
      </c>
      <c r="V215" t="str">
        <v>BACHAS</v>
      </c>
    </row>
    <row r="216" spans="1:22" x14ac:dyDescent="0.25">
      <c r="A216" vm="17">
        <v>46092</v>
      </c>
      <c r="B216" t="str">
        <v>Silenzi, Cristian Emmanuel</v>
      </c>
      <c r="C216" t="str">
        <v>FA-A 00002-00001240</v>
      </c>
      <c r="D216">
        <v>-1401180</v>
      </c>
      <c r="E216" t="str">
        <v xml:space="preserve">REPARACIONES
Cremallera hidráulica nueva mano de obra sacar y colocar .
Entremos dirección
Mitsubishi lbn962-Chata Matías Pérez Intendencia  </v>
      </c>
      <c r="F216">
        <v>1</v>
      </c>
      <c r="G216">
        <v>1158000</v>
      </c>
      <c r="H216" t="str">
        <v xml:space="preserve">UN </v>
      </c>
      <c r="I216" t="str">
        <v>REPARACIONES</v>
      </c>
      <c r="J216" t="str">
        <v>OPEX</v>
      </c>
      <c r="K216" t="str">
        <v>VARIABLE</v>
      </c>
      <c r="L216" t="str">
        <v>INDIRECTO</v>
      </c>
      <c r="M216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-1401180</v>
      </c>
      <c r="T216">
        <v>1</v>
      </c>
      <c r="U216" t="str">
        <v>APERTURADO POR EMPRESA</v>
      </c>
      <c r="V216" t="str">
        <v>CEREAL &amp; POLVILLO</v>
      </c>
    </row>
    <row r="217" spans="1:22" x14ac:dyDescent="0.25">
      <c r="A217" vm="17">
        <v>46092</v>
      </c>
      <c r="B217" t="str">
        <v>Silenzi, Cristian Emmanuel</v>
      </c>
      <c r="C217" t="str">
        <v>FA-A 00002-00001240</v>
      </c>
      <c r="D217">
        <v>-1401180</v>
      </c>
      <c r="E217" t="str">
        <v xml:space="preserve">REPARACIONES
Cremallera hidráulica nueva mano de obra sacar y colocar .
Entremos dirección
Mitsubishi lbn962-Chata Matías Pérez Intendencia  </v>
      </c>
      <c r="F217">
        <v>1</v>
      </c>
      <c r="G217">
        <v>1158000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-1401180</v>
      </c>
      <c r="T217">
        <v>1</v>
      </c>
      <c r="U217" t="str">
        <v>APERTURADO POR EMPRESA</v>
      </c>
      <c r="V217" t="str">
        <v>COMPOST &amp; FERTILIZANTES</v>
      </c>
    </row>
    <row r="218" spans="1:22" x14ac:dyDescent="0.25">
      <c r="A218" vm="17">
        <v>46092</v>
      </c>
      <c r="B218" t="str">
        <v>Silenzi, Cristian Emmanuel</v>
      </c>
      <c r="C218" t="str">
        <v>FA-A 00002-00001240</v>
      </c>
      <c r="D218">
        <v>-1401180</v>
      </c>
      <c r="E218" t="str">
        <v xml:space="preserve">REPARACIONES
Cremallera hidráulica nueva mano de obra sacar y colocar .
Entremos dirección
Mitsubishi lbn962-Chata Matías Pérez Intendencia  </v>
      </c>
      <c r="F218">
        <v>1</v>
      </c>
      <c r="G218">
        <v>1158000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-1401180</v>
      </c>
      <c r="T218">
        <v>1</v>
      </c>
      <c r="U218" t="str">
        <v>APERTURADO POR EMPRESA</v>
      </c>
      <c r="V218" t="str">
        <v>DISPOSICIÓN FINAL RESIDUOS LIQUIDOS</v>
      </c>
    </row>
    <row r="219" spans="1:22" x14ac:dyDescent="0.25">
      <c r="A219" vm="17">
        <v>46092</v>
      </c>
      <c r="B219" t="str">
        <v>Silenzi, Cristian Emmanuel</v>
      </c>
      <c r="C219" t="str">
        <v>FA-A 00002-00001240</v>
      </c>
      <c r="D219">
        <v>-1401180</v>
      </c>
      <c r="E219" t="str">
        <v xml:space="preserve">REPARACIONES
Cremallera hidráulica nueva mano de obra sacar y colocar .
Entremos dirección
Mitsubishi lbn962-Chata Matías Pérez Intendencia  </v>
      </c>
      <c r="F219">
        <v>1</v>
      </c>
      <c r="G219">
        <v>1158000</v>
      </c>
      <c r="H219" t="str">
        <v xml:space="preserve">UN </v>
      </c>
      <c r="I219" t="str">
        <v>REPARACIONES</v>
      </c>
      <c r="J219" t="str">
        <v>OPEX</v>
      </c>
      <c r="K219" t="str">
        <v>VARIABLE</v>
      </c>
      <c r="L219" t="str">
        <v>INDIRECTO</v>
      </c>
      <c r="M219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-1401180</v>
      </c>
      <c r="T219">
        <v>1</v>
      </c>
      <c r="U219" t="str">
        <v>APERTURADO POR EMPRESA</v>
      </c>
      <c r="V219" t="str">
        <v>DISPOSICIÓN FINAL RESIDUOS SOLIDOS</v>
      </c>
    </row>
    <row r="220" spans="1:22" x14ac:dyDescent="0.25">
      <c r="A220" vm="17">
        <v>46092</v>
      </c>
      <c r="B220" t="str">
        <v>Silenzi, Cristian Emmanuel</v>
      </c>
      <c r="C220" t="str">
        <v>FA-A 00002-00001240</v>
      </c>
      <c r="D220">
        <v>-1401180</v>
      </c>
      <c r="E220" t="str">
        <v xml:space="preserve">REPARACIONES
Cremallera hidráulica nueva mano de obra sacar y colocar .
Entremos dirección
Mitsubishi lbn962-Chata Matías Pérez Intendencia  </v>
      </c>
      <c r="F220">
        <v>1</v>
      </c>
      <c r="G220">
        <v>1158000</v>
      </c>
      <c r="H220" t="str">
        <v xml:space="preserve">UN </v>
      </c>
      <c r="I220" t="str">
        <v>REPARACIONES</v>
      </c>
      <c r="J220" t="str">
        <v>OPEX</v>
      </c>
      <c r="K220" t="str">
        <v>VARIABLE</v>
      </c>
      <c r="L220" t="str">
        <v>INDIRECTO</v>
      </c>
      <c r="M220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-1401180</v>
      </c>
      <c r="T220">
        <v>1</v>
      </c>
      <c r="U220" t="str">
        <v>APERTURADO POR EMPRESA</v>
      </c>
      <c r="V220" t="str">
        <v>EXPORTACION</v>
      </c>
    </row>
    <row r="221" spans="1:22" x14ac:dyDescent="0.25">
      <c r="A221" vm="17">
        <v>46092</v>
      </c>
      <c r="B221" t="str">
        <v>Silenzi, Cristian Emmanuel</v>
      </c>
      <c r="C221" t="str">
        <v>FA-A 00002-00001240</v>
      </c>
      <c r="D221">
        <v>-1401180</v>
      </c>
      <c r="E221" t="str">
        <v xml:space="preserve">REPARACIONES
Cremallera hidráulica nueva mano de obra sacar y colocar .
Entremos dirección
Mitsubishi lbn962-Chata Matías Pérez Intendencia  </v>
      </c>
      <c r="F221">
        <v>1</v>
      </c>
      <c r="G221">
        <v>1158000</v>
      </c>
      <c r="H221" t="str">
        <v xml:space="preserve">UN </v>
      </c>
      <c r="I221" t="str">
        <v>REPARACIONES</v>
      </c>
      <c r="J221" t="str">
        <v>OPEX</v>
      </c>
      <c r="K221" t="str">
        <v>VARIABLE</v>
      </c>
      <c r="L221" t="str">
        <v>INDIRECTO</v>
      </c>
      <c r="M221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-1401180</v>
      </c>
      <c r="T221">
        <v>1</v>
      </c>
      <c r="U221" t="str">
        <v>APERTURADO POR EMPRESA</v>
      </c>
      <c r="V221" t="str">
        <v>NFU</v>
      </c>
    </row>
    <row r="222" spans="1:22" x14ac:dyDescent="0.25">
      <c r="A222" vm="17">
        <v>46092</v>
      </c>
      <c r="B222" t="str">
        <v>Silenzi, Cristian Emmanuel</v>
      </c>
      <c r="C222" t="str">
        <v>FA-A 00002-00001240</v>
      </c>
      <c r="D222">
        <v>-1401180</v>
      </c>
      <c r="E222" t="str">
        <v xml:space="preserve">REPARACIONES
Cremallera hidráulica nueva mano de obra sacar y colocar .
Entremos dirección
Mitsubishi lbn962-Chata Matías Pérez Intendencia  </v>
      </c>
      <c r="F222">
        <v>1</v>
      </c>
      <c r="G222">
        <v>1158000</v>
      </c>
      <c r="H222" t="str">
        <v xml:space="preserve">UN </v>
      </c>
      <c r="I222" t="str">
        <v>REPARACIONES</v>
      </c>
      <c r="J222" t="str">
        <v>OPEX</v>
      </c>
      <c r="K222" t="str">
        <v>VARIABLE</v>
      </c>
      <c r="L222" t="str">
        <v>INDIRECTO</v>
      </c>
      <c r="M22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-1401180</v>
      </c>
      <c r="T222">
        <v>1</v>
      </c>
      <c r="U222" t="str">
        <v>APERTURADO POR EMPRESA</v>
      </c>
      <c r="V222" t="str">
        <v>PILETAS</v>
      </c>
    </row>
    <row r="223" spans="1:22" x14ac:dyDescent="0.25">
      <c r="A223" vm="17">
        <v>46092</v>
      </c>
      <c r="B223" t="str">
        <v>Silenzi, Cristian Emmanuel</v>
      </c>
      <c r="C223" t="str">
        <v>FA-A 00002-00001240</v>
      </c>
      <c r="D223">
        <v>-1401180</v>
      </c>
      <c r="E223" t="str">
        <v xml:space="preserve">REPARACIONES
Cremallera hidráulica nueva mano de obra sacar y colocar .
Entremos dirección
Mitsubishi lbn962-Chata Matías Pérez Intendencia  </v>
      </c>
      <c r="F223">
        <v>1</v>
      </c>
      <c r="G223">
        <v>1158000</v>
      </c>
      <c r="H223" t="str">
        <v xml:space="preserve">UN </v>
      </c>
      <c r="I223" t="str">
        <v>REPARACIONES</v>
      </c>
      <c r="J223" t="str">
        <v>OPEX</v>
      </c>
      <c r="K223" t="str">
        <v>VARIABLE</v>
      </c>
      <c r="L223" t="str">
        <v>INDIRECTO</v>
      </c>
      <c r="M223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-1401180</v>
      </c>
      <c r="T223">
        <v>1</v>
      </c>
      <c r="U223" t="str">
        <v>APERTURADO POR EMPRESA</v>
      </c>
      <c r="V223" t="str">
        <v>REACTORES</v>
      </c>
    </row>
    <row r="224" spans="1:22" x14ac:dyDescent="0.25">
      <c r="A224" vm="17">
        <v>46092</v>
      </c>
      <c r="B224" t="str">
        <v>Silenzi, Cristian Emmanuel</v>
      </c>
      <c r="C224" t="str">
        <v>FA-A 00002-00001240</v>
      </c>
      <c r="D224">
        <v>-1401180</v>
      </c>
      <c r="E224" t="str">
        <v xml:space="preserve">REPARACIONES
Cremallera hidráulica nueva mano de obra sacar y colocar .
Entremos dirección
Mitsubishi lbn962-Chata Matías Pérez Intendencia  </v>
      </c>
      <c r="F224">
        <v>1</v>
      </c>
      <c r="G224">
        <v>1158000</v>
      </c>
      <c r="H224" t="str">
        <v xml:space="preserve">UN </v>
      </c>
      <c r="I224" t="str">
        <v>REPARACIONES</v>
      </c>
      <c r="J224" t="str">
        <v>OPEX</v>
      </c>
      <c r="K224" t="str">
        <v>VARIABLE</v>
      </c>
      <c r="L224" t="str">
        <v>INDIRECTO</v>
      </c>
      <c r="M224">
        <v>0</v>
      </c>
      <c r="N224" t="str">
        <v>CC1</v>
      </c>
      <c r="O224" t="str">
        <v>gastos_produccion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-1401180</v>
      </c>
      <c r="T224">
        <v>1</v>
      </c>
      <c r="U224" t="str">
        <v>APERTURADO POR EMPRESA</v>
      </c>
      <c r="V224" t="str">
        <v>TIERRAS FILTRANTES</v>
      </c>
    </row>
    <row r="225" spans="1:22" x14ac:dyDescent="0.25">
      <c r="A225" vm="17">
        <v>46092</v>
      </c>
      <c r="B225" t="str">
        <v>Picatto, Santiago</v>
      </c>
      <c r="C225" t="str">
        <v>FA-A 00002-00004669</v>
      </c>
      <c r="D225">
        <v>-1366791.18</v>
      </c>
      <c r="E225" t="str">
        <v>INSUMOS
consumibles para laboratorio</v>
      </c>
      <c r="F225">
        <v>1</v>
      </c>
      <c r="G225">
        <v>1065000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-1366791.18</v>
      </c>
      <c r="T225">
        <v>1</v>
      </c>
      <c r="U225" t="str">
        <v>APERTURADO POR EMPRESA</v>
      </c>
      <c r="V225" t="str">
        <v>BACHAS</v>
      </c>
    </row>
    <row r="226" spans="1:22" x14ac:dyDescent="0.25">
      <c r="A226" vm="17">
        <v>46092</v>
      </c>
      <c r="B226" t="str">
        <v>Picatto, Santiago</v>
      </c>
      <c r="C226" t="str">
        <v>FA-A 00002-00004669</v>
      </c>
      <c r="D226">
        <v>-1366791.18</v>
      </c>
      <c r="E226" t="str">
        <v>INSUMOS
consumibles para laboratorio</v>
      </c>
      <c r="F226">
        <v>1</v>
      </c>
      <c r="G226">
        <v>1065000</v>
      </c>
      <c r="H226" t="str">
        <v xml:space="preserve">UN </v>
      </c>
      <c r="I226" t="str">
        <v>INSUMOS</v>
      </c>
      <c r="J226" t="str">
        <v>OPEX</v>
      </c>
      <c r="K226" t="str">
        <v>VARIABLE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-1366791.18</v>
      </c>
      <c r="T226">
        <v>1</v>
      </c>
      <c r="U226" t="str">
        <v>APERTURADO POR EMPRESA</v>
      </c>
      <c r="V226" t="str">
        <v>CEREAL &amp; POLVILLO</v>
      </c>
    </row>
    <row r="227" spans="1:22" x14ac:dyDescent="0.25">
      <c r="A227" vm="17">
        <v>46092</v>
      </c>
      <c r="B227" t="str">
        <v>Picatto, Santiago</v>
      </c>
      <c r="C227" t="str">
        <v>FA-A 00002-00004669</v>
      </c>
      <c r="D227">
        <v>-1366791.18</v>
      </c>
      <c r="E227" t="str">
        <v>INSUMOS
consumibles para laboratorio</v>
      </c>
      <c r="F227">
        <v>1</v>
      </c>
      <c r="G227">
        <v>1065000</v>
      </c>
      <c r="H227" t="str">
        <v xml:space="preserve">UN </v>
      </c>
      <c r="I227" t="str">
        <v>INSUMOS</v>
      </c>
      <c r="J227" t="str">
        <v>OPEX</v>
      </c>
      <c r="K227" t="str">
        <v>VARIABLE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-1366791.18</v>
      </c>
      <c r="T227">
        <v>1</v>
      </c>
      <c r="U227" t="str">
        <v>APERTURADO POR EMPRESA</v>
      </c>
      <c r="V227" t="str">
        <v>COMPOST &amp; FERTILIZANTES</v>
      </c>
    </row>
    <row r="228" spans="1:22" x14ac:dyDescent="0.25">
      <c r="A228" vm="17">
        <v>46092</v>
      </c>
      <c r="B228" t="str">
        <v>Picatto, Santiago</v>
      </c>
      <c r="C228" t="str">
        <v>FA-A 00002-00004669</v>
      </c>
      <c r="D228">
        <v>-1366791.18</v>
      </c>
      <c r="E228" t="str">
        <v>INSUMOS
consumibles para laboratorio</v>
      </c>
      <c r="F228">
        <v>1</v>
      </c>
      <c r="G228">
        <v>1065000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-1366791.18</v>
      </c>
      <c r="T228">
        <v>1</v>
      </c>
      <c r="U228" t="str">
        <v>APERTURADO POR EMPRESA</v>
      </c>
      <c r="V228" t="str">
        <v>DISPOSICIÓN FINAL RESIDUOS LIQUIDOS</v>
      </c>
    </row>
    <row r="229" spans="1:22" x14ac:dyDescent="0.25">
      <c r="A229" vm="17">
        <v>46092</v>
      </c>
      <c r="B229" t="str">
        <v>Picatto, Santiago</v>
      </c>
      <c r="C229" t="str">
        <v>FA-A 00002-00004669</v>
      </c>
      <c r="D229">
        <v>-1366791.18</v>
      </c>
      <c r="E229" t="str">
        <v>INSUMOS
consumibles para laboratorio</v>
      </c>
      <c r="F229">
        <v>1</v>
      </c>
      <c r="G229">
        <v>1065000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-1366791.18</v>
      </c>
      <c r="T229">
        <v>1</v>
      </c>
      <c r="U229" t="str">
        <v>APERTURADO POR EMPRESA</v>
      </c>
      <c r="V229" t="str">
        <v>DISPOSICIÓN FINAL RESIDUOS SOLIDOS</v>
      </c>
    </row>
    <row r="230" spans="1:22" x14ac:dyDescent="0.25">
      <c r="A230" vm="17">
        <v>46092</v>
      </c>
      <c r="B230" t="str">
        <v>Picatto, Santiago</v>
      </c>
      <c r="C230" t="str">
        <v>FA-A 00002-00004669</v>
      </c>
      <c r="D230">
        <v>-1366791.18</v>
      </c>
      <c r="E230" t="str">
        <v>INSUMOS
consumibles para laboratorio</v>
      </c>
      <c r="F230">
        <v>1</v>
      </c>
      <c r="G230">
        <v>1065000</v>
      </c>
      <c r="H230" t="str">
        <v xml:space="preserve">UN </v>
      </c>
      <c r="I230" t="str">
        <v>INSUMOS</v>
      </c>
      <c r="J230" t="str">
        <v>OPEX</v>
      </c>
      <c r="K230" t="str">
        <v>VARIABLE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-1366791.18</v>
      </c>
      <c r="T230">
        <v>1</v>
      </c>
      <c r="U230" t="str">
        <v>APERTURADO POR EMPRESA</v>
      </c>
      <c r="V230" t="str">
        <v>EXPORTACION</v>
      </c>
    </row>
    <row r="231" spans="1:22" x14ac:dyDescent="0.25">
      <c r="A231" vm="17">
        <v>46092</v>
      </c>
      <c r="B231" t="str">
        <v>Picatto, Santiago</v>
      </c>
      <c r="C231" t="str">
        <v>FA-A 00002-00004669</v>
      </c>
      <c r="D231">
        <v>-1366791.18</v>
      </c>
      <c r="E231" t="str">
        <v>INSUMOS
consumibles para laboratorio</v>
      </c>
      <c r="F231">
        <v>1</v>
      </c>
      <c r="G231">
        <v>1065000</v>
      </c>
      <c r="H231" t="str">
        <v xml:space="preserve">UN </v>
      </c>
      <c r="I231" t="str">
        <v>INSUMOS</v>
      </c>
      <c r="J231" t="str">
        <v>OPEX</v>
      </c>
      <c r="K231" t="str">
        <v>VARIABLE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-1366791.18</v>
      </c>
      <c r="T231">
        <v>1</v>
      </c>
      <c r="U231" t="str">
        <v>APERTURADO POR EMPRESA</v>
      </c>
      <c r="V231" t="str">
        <v>NFU</v>
      </c>
    </row>
    <row r="232" spans="1:22" x14ac:dyDescent="0.25">
      <c r="A232" vm="17">
        <v>46092</v>
      </c>
      <c r="B232" t="str">
        <v>Picatto, Santiago</v>
      </c>
      <c r="C232" t="str">
        <v>FA-A 00002-00004669</v>
      </c>
      <c r="D232">
        <v>-1366791.18</v>
      </c>
      <c r="E232" t="str">
        <v>INSUMOS
consumibles para laboratorio</v>
      </c>
      <c r="F232">
        <v>1</v>
      </c>
      <c r="G232">
        <v>1065000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-1366791.18</v>
      </c>
      <c r="T232">
        <v>1</v>
      </c>
      <c r="U232" t="str">
        <v>APERTURADO POR EMPRESA</v>
      </c>
      <c r="V232" t="str">
        <v>PILETAS</v>
      </c>
    </row>
    <row r="233" spans="1:22" x14ac:dyDescent="0.25">
      <c r="A233" vm="17">
        <v>46092</v>
      </c>
      <c r="B233" t="str">
        <v>Picatto, Santiago</v>
      </c>
      <c r="C233" t="str">
        <v>FA-A 00002-00004669</v>
      </c>
      <c r="D233">
        <v>-1366791.18</v>
      </c>
      <c r="E233" t="str">
        <v>INSUMOS
consumibles para laboratorio</v>
      </c>
      <c r="F233">
        <v>1</v>
      </c>
      <c r="G233">
        <v>1065000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-1366791.18</v>
      </c>
      <c r="T233">
        <v>1</v>
      </c>
      <c r="U233" t="str">
        <v>APERTURADO POR EMPRESA</v>
      </c>
      <c r="V233" t="str">
        <v>REACTORES</v>
      </c>
    </row>
    <row r="234" spans="1:22" x14ac:dyDescent="0.25">
      <c r="A234" vm="17">
        <v>46092</v>
      </c>
      <c r="B234" t="str">
        <v>Picatto, Santiago</v>
      </c>
      <c r="C234" t="str">
        <v>FA-A 00002-00004669</v>
      </c>
      <c r="D234">
        <v>-1366791.18</v>
      </c>
      <c r="E234" t="str">
        <v>INSUMOS
consumibles para laboratorio</v>
      </c>
      <c r="F234">
        <v>1</v>
      </c>
      <c r="G234">
        <v>1065000</v>
      </c>
      <c r="H234" t="str">
        <v xml:space="preserve">UN </v>
      </c>
      <c r="I234" t="str">
        <v>INSUMOS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-1366791.18</v>
      </c>
      <c r="T234">
        <v>1</v>
      </c>
      <c r="U234" t="str">
        <v>APERTURADO POR EMPRESA</v>
      </c>
      <c r="V234" t="str">
        <v>TIERRAS FILTRANTES</v>
      </c>
    </row>
    <row r="235" spans="1:22" x14ac:dyDescent="0.25">
      <c r="A235" vm="1">
        <v>46111</v>
      </c>
      <c r="B235" t="str">
        <v>IMPUESTOS</v>
      </c>
      <c r="C235" t="str">
        <v>imp1</v>
      </c>
      <c r="D235">
        <v>-1338535.2</v>
      </c>
      <c r="E235" t="str">
        <v>IMPUESTOS</v>
      </c>
      <c r="F235">
        <v>1828.6</v>
      </c>
      <c r="G235">
        <v>0.5</v>
      </c>
      <c r="H235" t="str">
        <v xml:space="preserve">UN </v>
      </c>
      <c r="I235" t="str">
        <v>IMPUESTOS</v>
      </c>
      <c r="J235" t="str">
        <v>OPEX</v>
      </c>
      <c r="K235" t="str">
        <v>VARIABLE</v>
      </c>
      <c r="L235" t="str">
        <v>DIRECTO</v>
      </c>
      <c r="M235">
        <v>0</v>
      </c>
      <c r="N235" t="str">
        <v>CC11</v>
      </c>
      <c r="O235" t="str">
        <v>gastos_impuestos</v>
      </c>
      <c r="P235">
        <v>1</v>
      </c>
      <c r="Q235" t="str">
        <v>EXPORTACION</v>
      </c>
      <c r="R235">
        <v>1</v>
      </c>
      <c r="S235">
        <v>-1338535.2</v>
      </c>
      <c r="T235">
        <v>1828.6</v>
      </c>
      <c r="U235" t="str">
        <v>APERTURADO POR EMPRESA</v>
      </c>
      <c r="V235" t="str">
        <v>EXPORTACION</v>
      </c>
    </row>
    <row r="236" spans="1:22" x14ac:dyDescent="0.25">
      <c r="A236" vm="11">
        <v>46112</v>
      </c>
      <c r="B236" t="str">
        <v>RRHH WORMS (NUEVO)</v>
      </c>
      <c r="C236" t="str">
        <v>IVAN DARIO ALVAREZ</v>
      </c>
      <c r="D236">
        <v>-1324135.6494</v>
      </c>
      <c r="E236" t="str">
        <v>ADMINISTRACION</v>
      </c>
      <c r="F236">
        <v>1</v>
      </c>
      <c r="G236">
        <v>1324135.6494</v>
      </c>
      <c r="H236" t="str">
        <v># RRHH</v>
      </c>
      <c r="I236" t="str">
        <v>PERSONAL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CC15</v>
      </c>
      <c r="O236" t="str">
        <v>rrhh_nuevo</v>
      </c>
      <c r="P236">
        <v>10</v>
      </c>
      <c r="Q236" t="str">
        <v>BACHAS, CEREAL Y POLVILLO, COMPOST Y FERTILIZANTES, DISPOSICION FINAL DE R. LIQUIDOS, DISPOSICION FINAL DE R. SOLIDOS, EXPORTACION, NFU, PILETAS, REACTORES, TIERRAS FILTRANTES</v>
      </c>
      <c r="R236">
        <v>1</v>
      </c>
      <c r="S236">
        <v>-1324135.6494</v>
      </c>
      <c r="T236">
        <v>1</v>
      </c>
      <c r="U236" t="str">
        <v>APERTURADO POR EMPRESA</v>
      </c>
      <c r="V236" t="str">
        <v>BACHAS</v>
      </c>
    </row>
    <row r="237" spans="1:22" x14ac:dyDescent="0.25">
      <c r="A237" vm="11">
        <v>46112</v>
      </c>
      <c r="B237" t="str">
        <v>RRHH WORMS (NUEVO)</v>
      </c>
      <c r="C237" t="str">
        <v>IVAN DARIO ALVAREZ</v>
      </c>
      <c r="D237">
        <v>-1324135.6494</v>
      </c>
      <c r="E237" t="str">
        <v>ADMINISTRACION</v>
      </c>
      <c r="F237">
        <v>1</v>
      </c>
      <c r="G237">
        <v>1324135.6494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CC15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-1324135.6494</v>
      </c>
      <c r="T237">
        <v>1</v>
      </c>
      <c r="U237" t="str">
        <v>APERTURADO POR EMPRESA</v>
      </c>
      <c r="V237" t="str">
        <v>CEREAL Y POLVILLO</v>
      </c>
    </row>
    <row r="238" spans="1:22" x14ac:dyDescent="0.25">
      <c r="A238" vm="11">
        <v>46112</v>
      </c>
      <c r="B238" t="str">
        <v>RRHH WORMS (NUEVO)</v>
      </c>
      <c r="C238" t="str">
        <v>IVAN DARIO ALVAREZ</v>
      </c>
      <c r="D238">
        <v>-1324135.6494</v>
      </c>
      <c r="E238" t="str">
        <v>ADMINISTRACION</v>
      </c>
      <c r="F238">
        <v>1</v>
      </c>
      <c r="G238">
        <v>1324135.6494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CC15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-1324135.6494</v>
      </c>
      <c r="T238">
        <v>1</v>
      </c>
      <c r="U238" t="str">
        <v>APERTURADO POR EMPRESA</v>
      </c>
      <c r="V238" t="str">
        <v>COMPOST Y FERTILIZANTES</v>
      </c>
    </row>
    <row r="239" spans="1:22" x14ac:dyDescent="0.25">
      <c r="A239" vm="11">
        <v>46112</v>
      </c>
      <c r="B239" t="str">
        <v>RRHH WORMS (NUEVO)</v>
      </c>
      <c r="C239" t="str">
        <v>IVAN DARIO ALVAREZ</v>
      </c>
      <c r="D239">
        <v>-1324135.6494</v>
      </c>
      <c r="E239" t="str">
        <v>ADMINISTRACION</v>
      </c>
      <c r="F239">
        <v>1</v>
      </c>
      <c r="G239">
        <v>1324135.6494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CC15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-1324135.6494</v>
      </c>
      <c r="T239">
        <v>1</v>
      </c>
      <c r="U239" t="str">
        <v>APERTURADO POR EMPRESA</v>
      </c>
      <c r="V239" t="str">
        <v>DISPOSICION FINAL DE R. LIQUIDOS</v>
      </c>
    </row>
    <row r="240" spans="1:22" x14ac:dyDescent="0.25">
      <c r="A240" vm="11">
        <v>46112</v>
      </c>
      <c r="B240" t="str">
        <v>RRHH WORMS (NUEVO)</v>
      </c>
      <c r="C240" t="str">
        <v>IVAN DARIO ALVAREZ</v>
      </c>
      <c r="D240">
        <v>-1324135.6494</v>
      </c>
      <c r="E240" t="str">
        <v>ADMINISTRACION</v>
      </c>
      <c r="F240">
        <v>1</v>
      </c>
      <c r="G240">
        <v>1324135.6494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CC15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-1324135.6494</v>
      </c>
      <c r="T240">
        <v>1</v>
      </c>
      <c r="U240" t="str">
        <v>APERTURADO POR EMPRESA</v>
      </c>
      <c r="V240" t="str">
        <v>DISPOSICION FINAL DE R. SOLIDOS</v>
      </c>
    </row>
    <row r="241" spans="1:22" x14ac:dyDescent="0.25">
      <c r="A241" vm="11">
        <v>46112</v>
      </c>
      <c r="B241" t="str">
        <v>RRHH WORMS (NUEVO)</v>
      </c>
      <c r="C241" t="str">
        <v>IVAN DARIO ALVAREZ</v>
      </c>
      <c r="D241">
        <v>-1324135.6494</v>
      </c>
      <c r="E241" t="str">
        <v>ADMINISTRACION</v>
      </c>
      <c r="F241">
        <v>1</v>
      </c>
      <c r="G241">
        <v>1324135.6494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-1324135.6494</v>
      </c>
      <c r="T241">
        <v>1</v>
      </c>
      <c r="U241" t="str">
        <v>APERTURADO POR EMPRESA</v>
      </c>
      <c r="V241" t="str">
        <v>EXPORTACION</v>
      </c>
    </row>
    <row r="242" spans="1:22" x14ac:dyDescent="0.25">
      <c r="A242" vm="11">
        <v>46112</v>
      </c>
      <c r="B242" t="str">
        <v>RRHH WORMS (NUEVO)</v>
      </c>
      <c r="C242" t="str">
        <v>IVAN DARIO ALVAREZ</v>
      </c>
      <c r="D242">
        <v>-1324135.6494</v>
      </c>
      <c r="E242" t="str">
        <v>ADMINISTRACION</v>
      </c>
      <c r="F242">
        <v>1</v>
      </c>
      <c r="G242">
        <v>1324135.6494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CC15</v>
      </c>
      <c r="O242" t="str">
        <v>rrhh_nuevo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-1324135.6494</v>
      </c>
      <c r="T242">
        <v>1</v>
      </c>
      <c r="U242" t="str">
        <v>APERTURADO POR EMPRESA</v>
      </c>
      <c r="V242" t="str">
        <v>NFU</v>
      </c>
    </row>
    <row r="243" spans="1:22" x14ac:dyDescent="0.25">
      <c r="A243" vm="11">
        <v>46112</v>
      </c>
      <c r="B243" t="str">
        <v>RRHH WORMS (NUEVO)</v>
      </c>
      <c r="C243" t="str">
        <v>IVAN DARIO ALVAREZ</v>
      </c>
      <c r="D243">
        <v>-1324135.6494</v>
      </c>
      <c r="E243" t="str">
        <v>ADMINISTRACION</v>
      </c>
      <c r="F243">
        <v>1</v>
      </c>
      <c r="G243">
        <v>1324135.6494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CC15</v>
      </c>
      <c r="O243" t="str">
        <v>rrhh_nuevo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-1324135.6494</v>
      </c>
      <c r="T243">
        <v>1</v>
      </c>
      <c r="U243" t="str">
        <v>APERTURADO POR EMPRESA</v>
      </c>
      <c r="V243" t="str">
        <v>PILETAS</v>
      </c>
    </row>
    <row r="244" spans="1:22" x14ac:dyDescent="0.25">
      <c r="A244" vm="11">
        <v>46112</v>
      </c>
      <c r="B244" t="str">
        <v>RRHH WORMS (NUEVO)</v>
      </c>
      <c r="C244" t="str">
        <v>IVAN DARIO ALVAREZ</v>
      </c>
      <c r="D244">
        <v>-1324135.6494</v>
      </c>
      <c r="E244" t="str">
        <v>ADMINISTRACION</v>
      </c>
      <c r="F244">
        <v>1</v>
      </c>
      <c r="G244">
        <v>1324135.6494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CC15</v>
      </c>
      <c r="O244" t="str">
        <v>rrhh_nuevo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-1324135.6494</v>
      </c>
      <c r="T244">
        <v>1</v>
      </c>
      <c r="U244" t="str">
        <v>APERTURADO POR EMPRESA</v>
      </c>
      <c r="V244" t="str">
        <v>REACTORES</v>
      </c>
    </row>
    <row r="245" spans="1:22" x14ac:dyDescent="0.25">
      <c r="A245" vm="11">
        <v>46112</v>
      </c>
      <c r="B245" t="str">
        <v>RRHH WORMS (NUEVO)</v>
      </c>
      <c r="C245" t="str">
        <v>IVAN DARIO ALVAREZ</v>
      </c>
      <c r="D245">
        <v>-1324135.6494</v>
      </c>
      <c r="E245" t="str">
        <v>ADMINISTRACION</v>
      </c>
      <c r="F245">
        <v>1</v>
      </c>
      <c r="G245">
        <v>1324135.6494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INDIRECTO</v>
      </c>
      <c r="M245">
        <v>0</v>
      </c>
      <c r="N245" t="str">
        <v>CC15</v>
      </c>
      <c r="O245" t="str">
        <v>rrhh_nuevo</v>
      </c>
      <c r="P245">
        <v>10</v>
      </c>
      <c r="Q245" t="str">
        <v>BACHAS, CEREAL Y POLVILLO, COMPOST Y FERTILIZANTES, DISPOSICION FINAL DE R. LIQUIDOS, DISPOSICION FINAL DE R. SOLIDOS, EXPORTACION, NFU, PILETAS, REACTORES, TIERRAS FILTRANTES</v>
      </c>
      <c r="R245">
        <v>1</v>
      </c>
      <c r="S245">
        <v>-1324135.6494</v>
      </c>
      <c r="T245">
        <v>1</v>
      </c>
      <c r="U245" t="str">
        <v>APERTURADO POR EMPRESA</v>
      </c>
      <c r="V245" t="str">
        <v>TIERRAS FILTRANTES</v>
      </c>
    </row>
    <row r="246" spans="1:22" x14ac:dyDescent="0.25">
      <c r="A246" vm="11">
        <v>46112</v>
      </c>
      <c r="B246" t="str">
        <v>RRHH WORMS (NUEVO)</v>
      </c>
      <c r="C246" t="str">
        <v>FABIANA MARISEL ZACARIA</v>
      </c>
      <c r="D246">
        <v>-1303056.6799000001</v>
      </c>
      <c r="E246" t="str">
        <v>ADMINISTRACION</v>
      </c>
      <c r="F246">
        <v>1</v>
      </c>
      <c r="G246">
        <v>1303056.6799000001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CC15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-1303056.6799000001</v>
      </c>
      <c r="T246">
        <v>1</v>
      </c>
      <c r="U246" t="str">
        <v>APERTURADO POR EMPRESA</v>
      </c>
      <c r="V246" t="str">
        <v>BACHAS</v>
      </c>
    </row>
    <row r="247" spans="1:22" x14ac:dyDescent="0.25">
      <c r="A247" vm="11">
        <v>46112</v>
      </c>
      <c r="B247" t="str">
        <v>RRHH WORMS (NUEVO)</v>
      </c>
      <c r="C247" t="str">
        <v>FABIANA MARISEL ZACARIA</v>
      </c>
      <c r="D247">
        <v>-1303056.6799000001</v>
      </c>
      <c r="E247" t="str">
        <v>ADMINISTRACION</v>
      </c>
      <c r="F247">
        <v>1</v>
      </c>
      <c r="G247">
        <v>1303056.6799000001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INDIRECTO</v>
      </c>
      <c r="M247">
        <v>0</v>
      </c>
      <c r="N247" t="str">
        <v>CC15</v>
      </c>
      <c r="O247" t="str">
        <v>rrhh_nuevo</v>
      </c>
      <c r="P247">
        <v>10</v>
      </c>
      <c r="Q247" t="str">
        <v>BACHAS, CEREAL Y POLVILLO, COMPOST Y FERTILIZANTES, DISPOSICION FINAL DE R. LIQUIDOS, DISPOSICION FINAL DE R. SOLIDOS, EXPORTACION, NFU, PILETAS, REACTORES, TIERRAS FILTRANTES</v>
      </c>
      <c r="R247">
        <v>1</v>
      </c>
      <c r="S247" s="4">
        <v>-1303056.6799000001</v>
      </c>
      <c r="T247">
        <v>1</v>
      </c>
      <c r="U247" t="str">
        <v>APERTURADO POR EMPRESA</v>
      </c>
      <c r="V247" t="str">
        <v>CEREAL Y POLVILLO</v>
      </c>
    </row>
    <row r="248" spans="1:22" x14ac:dyDescent="0.25">
      <c r="A248" vm="11">
        <v>46112</v>
      </c>
      <c r="B248" t="str">
        <v>RRHH WORMS (NUEVO)</v>
      </c>
      <c r="C248" t="str">
        <v>FABIANA MARISEL ZACARIA</v>
      </c>
      <c r="D248">
        <v>-1303056.6799000001</v>
      </c>
      <c r="E248" t="str">
        <v>ADMINISTRACION</v>
      </c>
      <c r="F248">
        <v>1</v>
      </c>
      <c r="G248">
        <v>1303056.6799000001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INDIRECTO</v>
      </c>
      <c r="M248">
        <v>0</v>
      </c>
      <c r="N248" t="str">
        <v>CC15</v>
      </c>
      <c r="O248" t="str">
        <v>rrhh_nuevo</v>
      </c>
      <c r="P248">
        <v>10</v>
      </c>
      <c r="Q248" t="str">
        <v>BACHAS, CEREAL Y POLVILLO, COMPOST Y FERTILIZANTES, DISPOSICION FINAL DE R. LIQUIDOS, DISPOSICION FINAL DE R. SOLIDOS, EXPORTACION, NFU, PILETAS, REACTORES, TIERRAS FILTRANTES</v>
      </c>
      <c r="R248">
        <v>1</v>
      </c>
      <c r="S248" s="4">
        <v>-1303056.6799000001</v>
      </c>
      <c r="T248">
        <v>1</v>
      </c>
      <c r="U248" t="str">
        <v>APERTURADO POR EMPRESA</v>
      </c>
      <c r="V248" t="str">
        <v>COMPOST Y FERTILIZANTES</v>
      </c>
    </row>
    <row r="249" spans="1:22" x14ac:dyDescent="0.25">
      <c r="A249" vm="11">
        <v>46112</v>
      </c>
      <c r="B249" t="str">
        <v>RRHH WORMS (NUEVO)</v>
      </c>
      <c r="C249" t="str">
        <v>FABIANA MARISEL ZACARIA</v>
      </c>
      <c r="D249">
        <v>-1303056.6799000001</v>
      </c>
      <c r="E249" t="str">
        <v>ADMINISTRACION</v>
      </c>
      <c r="F249">
        <v>1</v>
      </c>
      <c r="G249">
        <v>1303056.6799000001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CC15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-1303056.6799000001</v>
      </c>
      <c r="T249">
        <v>1</v>
      </c>
      <c r="U249" t="str">
        <v>APERTURADO POR EMPRESA</v>
      </c>
      <c r="V249" t="str">
        <v>DISPOSICION FINAL DE R. LIQUIDOS</v>
      </c>
    </row>
    <row r="250" spans="1:22" x14ac:dyDescent="0.25">
      <c r="A250" vm="11">
        <v>46112</v>
      </c>
      <c r="B250" t="str">
        <v>RRHH WORMS (NUEVO)</v>
      </c>
      <c r="C250" t="str">
        <v>FABIANA MARISEL ZACARIA</v>
      </c>
      <c r="D250">
        <v>-1303056.6799000001</v>
      </c>
      <c r="E250" t="str">
        <v>ADMINISTRACION</v>
      </c>
      <c r="F250">
        <v>1</v>
      </c>
      <c r="G250">
        <v>1303056.6799000001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CC15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-1303056.6799000001</v>
      </c>
      <c r="T250">
        <v>1</v>
      </c>
      <c r="U250" t="str">
        <v>APERTURADO POR EMPRESA</v>
      </c>
      <c r="V250" t="str">
        <v>DISPOSICION FINAL DE R. SOLIDOS</v>
      </c>
    </row>
    <row r="251" spans="1:22" x14ac:dyDescent="0.25">
      <c r="A251" vm="11">
        <v>46112</v>
      </c>
      <c r="B251" t="str">
        <v>RRHH WORMS (NUEVO)</v>
      </c>
      <c r="C251" t="str">
        <v>FABIANA MARISEL ZACARIA</v>
      </c>
      <c r="D251">
        <v>-1303056.6799000001</v>
      </c>
      <c r="E251" t="str">
        <v>ADMINISTRACION</v>
      </c>
      <c r="F251">
        <v>1</v>
      </c>
      <c r="G251">
        <v>1303056.6799000001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CC15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-1303056.6799000001</v>
      </c>
      <c r="T251">
        <v>1</v>
      </c>
      <c r="U251" t="str">
        <v>APERTURADO POR EMPRESA</v>
      </c>
      <c r="V251" t="str">
        <v>EXPORTACION</v>
      </c>
    </row>
    <row r="252" spans="1:22" x14ac:dyDescent="0.25">
      <c r="A252" vm="11">
        <v>46112</v>
      </c>
      <c r="B252" t="str">
        <v>RRHH WORMS (NUEVO)</v>
      </c>
      <c r="C252" t="str">
        <v>FABIANA MARISEL ZACARIA</v>
      </c>
      <c r="D252">
        <v>-1303056.6799000001</v>
      </c>
      <c r="E252" t="str">
        <v>ADMINISTRACION</v>
      </c>
      <c r="F252">
        <v>1</v>
      </c>
      <c r="G252">
        <v>1303056.6799000001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CC15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-1303056.6799000001</v>
      </c>
      <c r="T252">
        <v>1</v>
      </c>
      <c r="U252" t="str">
        <v>APERTURADO POR EMPRESA</v>
      </c>
      <c r="V252" t="str">
        <v>NFU</v>
      </c>
    </row>
    <row r="253" spans="1:22" x14ac:dyDescent="0.25">
      <c r="A253" vm="11">
        <v>46112</v>
      </c>
      <c r="B253" t="str">
        <v>RRHH WORMS (NUEVO)</v>
      </c>
      <c r="C253" t="str">
        <v>FABIANA MARISEL ZACARIA</v>
      </c>
      <c r="D253">
        <v>-1303056.6799000001</v>
      </c>
      <c r="E253" t="str">
        <v>ADMINISTRACION</v>
      </c>
      <c r="F253">
        <v>1</v>
      </c>
      <c r="G253">
        <v>1303056.6799000001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CC15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-1303056.6799000001</v>
      </c>
      <c r="T253">
        <v>1</v>
      </c>
      <c r="U253" t="str">
        <v>APERTURADO POR EMPRESA</v>
      </c>
      <c r="V253" t="str">
        <v>PILETAS</v>
      </c>
    </row>
    <row r="254" spans="1:22" x14ac:dyDescent="0.25">
      <c r="A254" vm="11">
        <v>46112</v>
      </c>
      <c r="B254" t="str">
        <v>RRHH WORMS (NUEVO)</v>
      </c>
      <c r="C254" t="str">
        <v>FABIANA MARISEL ZACARIA</v>
      </c>
      <c r="D254">
        <v>-1303056.6799000001</v>
      </c>
      <c r="E254" t="str">
        <v>ADMINISTRACION</v>
      </c>
      <c r="F254">
        <v>1</v>
      </c>
      <c r="G254">
        <v>1303056.6799000001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CC15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-1303056.6799000001</v>
      </c>
      <c r="T254">
        <v>1</v>
      </c>
      <c r="U254" t="str">
        <v>APERTURADO POR EMPRESA</v>
      </c>
      <c r="V254" t="str">
        <v>REACTORES</v>
      </c>
    </row>
    <row r="255" spans="1:22" x14ac:dyDescent="0.25">
      <c r="A255" vm="11">
        <v>46112</v>
      </c>
      <c r="B255" t="str">
        <v>RRHH WORMS (NUEVO)</v>
      </c>
      <c r="C255" t="str">
        <v>FABIANA MARISEL ZACARIA</v>
      </c>
      <c r="D255">
        <v>-1303056.6799000001</v>
      </c>
      <c r="E255" t="str">
        <v>ADMINISTRACION</v>
      </c>
      <c r="F255">
        <v>1</v>
      </c>
      <c r="G255">
        <v>1303056.6799000001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CC15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-1303056.6799000001</v>
      </c>
      <c r="T255">
        <v>1</v>
      </c>
      <c r="U255" t="str">
        <v>APERTURADO POR EMPRESA</v>
      </c>
      <c r="V255" t="str">
        <v>TIERRAS FILTRANTES</v>
      </c>
    </row>
    <row r="256" spans="1:22" x14ac:dyDescent="0.25">
      <c r="A256" vm="11">
        <v>46112</v>
      </c>
      <c r="B256" t="str">
        <v>RRHH WORMS (NUEVO)</v>
      </c>
      <c r="C256" t="str">
        <v>JORGE SEBASTIAN ACOSTA</v>
      </c>
      <c r="D256">
        <v>-1289287.595</v>
      </c>
      <c r="E256" t="str">
        <v>BACHAS</v>
      </c>
      <c r="F256">
        <v>1</v>
      </c>
      <c r="G256">
        <v>1289287.595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DIRECTO</v>
      </c>
      <c r="M256">
        <v>0</v>
      </c>
      <c r="N256" t="str">
        <v>CC6</v>
      </c>
      <c r="O256" t="str">
        <v>rrhh_nuevo</v>
      </c>
      <c r="P256">
        <v>1</v>
      </c>
      <c r="Q256" t="str">
        <v>BACHAS</v>
      </c>
      <c r="R256">
        <v>1</v>
      </c>
      <c r="S256" s="4">
        <v>-1289287.595</v>
      </c>
      <c r="T256">
        <v>1</v>
      </c>
      <c r="U256" t="str">
        <v>APERTURADO POR EMPRESA</v>
      </c>
      <c r="V256" t="str">
        <v>BACHAS</v>
      </c>
    </row>
    <row r="257" spans="1:22" x14ac:dyDescent="0.25">
      <c r="A257" vm="11">
        <v>46112</v>
      </c>
      <c r="B257" t="str">
        <v>RRHH WORMS (NUEVO)</v>
      </c>
      <c r="C257" t="str">
        <v>GABRIEL GERARDO CORDOBA</v>
      </c>
      <c r="D257">
        <v>-1286619.4735000001</v>
      </c>
      <c r="E257" t="str">
        <v>ADMINISTRACION</v>
      </c>
      <c r="F257">
        <v>1</v>
      </c>
      <c r="G257">
        <v>1286619.4735000001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INDIRECTO</v>
      </c>
      <c r="M257">
        <v>0</v>
      </c>
      <c r="N257" t="str">
        <v>CC15</v>
      </c>
      <c r="O257" t="str">
        <v>rrhh_nuevo</v>
      </c>
      <c r="P257">
        <v>10</v>
      </c>
      <c r="Q257" t="str">
        <v>BACHAS, CEREAL Y POLVILLO, COMPOST Y FERTILIZANTES, DISPOSICION FINAL DE R. LIQUIDOS, DISPOSICION FINAL DE R. SOLIDOS, EXPORTACION, NFU, PILETAS, REACTORES, TIERRAS FILTRANTES</v>
      </c>
      <c r="R257">
        <v>1</v>
      </c>
      <c r="S257" s="4">
        <v>-1286619.4735000001</v>
      </c>
      <c r="T257">
        <v>1</v>
      </c>
      <c r="U257" t="str">
        <v>APERTURADO POR EMPRESA</v>
      </c>
      <c r="V257" t="str">
        <v>BACHAS</v>
      </c>
    </row>
    <row r="258" spans="1:22" x14ac:dyDescent="0.25">
      <c r="A258" vm="11">
        <v>46112</v>
      </c>
      <c r="B258" t="str">
        <v>RRHH WORMS (NUEVO)</v>
      </c>
      <c r="C258" t="str">
        <v>GABRIEL GERARDO CORDOBA</v>
      </c>
      <c r="D258">
        <v>-1286619.4735000001</v>
      </c>
      <c r="E258" t="str">
        <v>ADMINISTRACION</v>
      </c>
      <c r="F258">
        <v>1</v>
      </c>
      <c r="G258">
        <v>1286619.4735000001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CC15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-1286619.4735000001</v>
      </c>
      <c r="T258">
        <v>1</v>
      </c>
      <c r="U258" t="str">
        <v>APERTURADO POR EMPRESA</v>
      </c>
      <c r="V258" t="str">
        <v>CEREAL Y POLVILLO</v>
      </c>
    </row>
    <row r="259" spans="1:22" x14ac:dyDescent="0.25">
      <c r="A259" vm="11">
        <v>46112</v>
      </c>
      <c r="B259" t="str">
        <v>RRHH WORMS (NUEVO)</v>
      </c>
      <c r="C259" t="str">
        <v>GABRIEL GERARDO CORDOBA</v>
      </c>
      <c r="D259">
        <v>-1286619.4735000001</v>
      </c>
      <c r="E259" t="str">
        <v>ADMINISTRACION</v>
      </c>
      <c r="F259">
        <v>1</v>
      </c>
      <c r="G259">
        <v>1286619.4735000001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CC15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-1286619.4735000001</v>
      </c>
      <c r="T259">
        <v>1</v>
      </c>
      <c r="U259" t="str">
        <v>APERTURADO POR EMPRESA</v>
      </c>
      <c r="V259" t="str">
        <v>COMPOST Y FERTILIZANTES</v>
      </c>
    </row>
    <row r="260" spans="1:22" x14ac:dyDescent="0.25">
      <c r="A260" vm="11">
        <v>46112</v>
      </c>
      <c r="B260" t="str">
        <v>RRHH WORMS (NUEVO)</v>
      </c>
      <c r="C260" t="str">
        <v>GABRIEL GERARDO CORDOBA</v>
      </c>
      <c r="D260">
        <v>-1286619.4735000001</v>
      </c>
      <c r="E260" t="str">
        <v>ADMINISTRACION</v>
      </c>
      <c r="F260">
        <v>1</v>
      </c>
      <c r="G260">
        <v>1286619.4735000001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CC15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-1286619.4735000001</v>
      </c>
      <c r="T260">
        <v>1</v>
      </c>
      <c r="U260" t="str">
        <v>APERTURADO POR EMPRESA</v>
      </c>
      <c r="V260" t="str">
        <v>DISPOSICION FINAL DE R. LIQUIDOS</v>
      </c>
    </row>
    <row r="261" spans="1:22" x14ac:dyDescent="0.25">
      <c r="A261" vm="11">
        <v>46112</v>
      </c>
      <c r="B261" t="str">
        <v>RRHH WORMS (NUEVO)</v>
      </c>
      <c r="C261" t="str">
        <v>GABRIEL GERARDO CORDOBA</v>
      </c>
      <c r="D261">
        <v>-1286619.4735000001</v>
      </c>
      <c r="E261" t="str">
        <v>ADMINISTRACION</v>
      </c>
      <c r="F261">
        <v>1</v>
      </c>
      <c r="G261">
        <v>1286619.4735000001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CC15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-1286619.4735000001</v>
      </c>
      <c r="T261">
        <v>1</v>
      </c>
      <c r="U261" t="str">
        <v>APERTURADO POR EMPRESA</v>
      </c>
      <c r="V261" t="str">
        <v>DISPOSICION FINAL DE R. SOLIDOS</v>
      </c>
    </row>
    <row r="262" spans="1:22" x14ac:dyDescent="0.25">
      <c r="A262" vm="11">
        <v>46112</v>
      </c>
      <c r="B262" t="str">
        <v>RRHH WORMS (NUEVO)</v>
      </c>
      <c r="C262" t="str">
        <v>GABRIEL GERARDO CORDOBA</v>
      </c>
      <c r="D262">
        <v>-1286619.4735000001</v>
      </c>
      <c r="E262" t="str">
        <v>ADMINISTRACION</v>
      </c>
      <c r="F262">
        <v>1</v>
      </c>
      <c r="G262">
        <v>1286619.4735000001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CC15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-1286619.4735000001</v>
      </c>
      <c r="T262">
        <v>1</v>
      </c>
      <c r="U262" t="str">
        <v>APERTURADO POR EMPRESA</v>
      </c>
      <c r="V262" t="str">
        <v>EXPORTACION</v>
      </c>
    </row>
    <row r="263" spans="1:22" x14ac:dyDescent="0.25">
      <c r="A263" vm="11">
        <v>46112</v>
      </c>
      <c r="B263" t="str">
        <v>RRHH WORMS (NUEVO)</v>
      </c>
      <c r="C263" t="str">
        <v>GABRIEL GERARDO CORDOBA</v>
      </c>
      <c r="D263">
        <v>-1286619.4735000001</v>
      </c>
      <c r="E263" t="str">
        <v>ADMINISTRACION</v>
      </c>
      <c r="F263">
        <v>1</v>
      </c>
      <c r="G263">
        <v>1286619.4735000001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CC15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-1286619.4735000001</v>
      </c>
      <c r="T263">
        <v>1</v>
      </c>
      <c r="U263" t="str">
        <v>APERTURADO POR EMPRESA</v>
      </c>
      <c r="V263" t="str">
        <v>NFU</v>
      </c>
    </row>
    <row r="264" spans="1:22" x14ac:dyDescent="0.25">
      <c r="A264" vm="11">
        <v>46112</v>
      </c>
      <c r="B264" t="str">
        <v>RRHH WORMS (NUEVO)</v>
      </c>
      <c r="C264" t="str">
        <v>GABRIEL GERARDO CORDOBA</v>
      </c>
      <c r="D264">
        <v>-1286619.4735000001</v>
      </c>
      <c r="E264" t="str">
        <v>ADMINISTRACION</v>
      </c>
      <c r="F264">
        <v>1</v>
      </c>
      <c r="G264">
        <v>1286619.4735000001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CC15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-1286619.4735000001</v>
      </c>
      <c r="T264">
        <v>1</v>
      </c>
      <c r="U264" t="str">
        <v>APERTURADO POR EMPRESA</v>
      </c>
      <c r="V264" t="str">
        <v>PILETAS</v>
      </c>
    </row>
    <row r="265" spans="1:22" x14ac:dyDescent="0.25">
      <c r="A265" vm="11">
        <v>46112</v>
      </c>
      <c r="B265" t="str">
        <v>RRHH WORMS (NUEVO)</v>
      </c>
      <c r="C265" t="str">
        <v>GABRIEL GERARDO CORDOBA</v>
      </c>
      <c r="D265">
        <v>-1286619.4735000001</v>
      </c>
      <c r="E265" t="str">
        <v>ADMINISTRACION</v>
      </c>
      <c r="F265">
        <v>1</v>
      </c>
      <c r="G265">
        <v>1286619.4735000001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CC15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-1286619.4735000001</v>
      </c>
      <c r="T265">
        <v>1</v>
      </c>
      <c r="U265" t="str">
        <v>APERTURADO POR EMPRESA</v>
      </c>
      <c r="V265" t="str">
        <v>REACTORES</v>
      </c>
    </row>
    <row r="266" spans="1:22" x14ac:dyDescent="0.25">
      <c r="A266" vm="11">
        <v>46112</v>
      </c>
      <c r="B266" t="str">
        <v>RRHH WORMS (NUEVO)</v>
      </c>
      <c r="C266" t="str">
        <v>GABRIEL GERARDO CORDOBA</v>
      </c>
      <c r="D266">
        <v>-1286619.4735000001</v>
      </c>
      <c r="E266" t="str">
        <v>ADMINISTRACION</v>
      </c>
      <c r="F266">
        <v>1</v>
      </c>
      <c r="G266">
        <v>1286619.4735000001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CC15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-1286619.4735000001</v>
      </c>
      <c r="T266">
        <v>1</v>
      </c>
      <c r="U266" t="str">
        <v>APERTURADO POR EMPRESA</v>
      </c>
      <c r="V266" t="str">
        <v>TIERRAS FILTRANTES</v>
      </c>
    </row>
    <row r="267" spans="1:22" x14ac:dyDescent="0.25">
      <c r="A267" vm="11">
        <v>46112</v>
      </c>
      <c r="B267" t="str">
        <v>RRHH WORMS (NUEVO)</v>
      </c>
      <c r="C267" t="str">
        <v>ERWIN CHIANEA</v>
      </c>
      <c r="D267">
        <v>-1268210.8999000001</v>
      </c>
      <c r="E267" t="str">
        <v>PRODUCCION</v>
      </c>
      <c r="F267">
        <v>1</v>
      </c>
      <c r="G267">
        <v>1268210.8999000001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CC28</v>
      </c>
      <c r="O267" t="str">
        <v>rrhh_nuevo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-1268210.8999000001</v>
      </c>
      <c r="T267">
        <v>1</v>
      </c>
      <c r="U267" t="str">
        <v>APERTURADO POR EMPRESA</v>
      </c>
      <c r="V267" t="str">
        <v>BACHAS</v>
      </c>
    </row>
    <row r="268" spans="1:22" x14ac:dyDescent="0.25">
      <c r="A268" vm="11">
        <v>46112</v>
      </c>
      <c r="B268" t="str">
        <v>RRHH WORMS (NUEVO)</v>
      </c>
      <c r="C268" t="str">
        <v>ERWIN CHIANEA</v>
      </c>
      <c r="D268">
        <v>-1268210.8999000001</v>
      </c>
      <c r="E268" t="str">
        <v>PRODUCCION</v>
      </c>
      <c r="F268">
        <v>1</v>
      </c>
      <c r="G268">
        <v>1268210.8999000001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CC28</v>
      </c>
      <c r="O268" t="str">
        <v>rrhh_nuevo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-1268210.8999000001</v>
      </c>
      <c r="T268">
        <v>1</v>
      </c>
      <c r="U268" t="str">
        <v>APERTURADO POR EMPRESA</v>
      </c>
      <c r="V268" t="str">
        <v>CEREAL &amp; POLVILLO</v>
      </c>
    </row>
    <row r="269" spans="1:22" x14ac:dyDescent="0.25">
      <c r="A269" vm="11">
        <v>46112</v>
      </c>
      <c r="B269" t="str">
        <v>RRHH WORMS (NUEVO)</v>
      </c>
      <c r="C269" t="str">
        <v>ERWIN CHIANEA</v>
      </c>
      <c r="D269">
        <v>-1268210.8999000001</v>
      </c>
      <c r="E269" t="str">
        <v>PRODUCCION</v>
      </c>
      <c r="F269">
        <v>1</v>
      </c>
      <c r="G269">
        <v>1268210.8999000001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CC28</v>
      </c>
      <c r="O269" t="str">
        <v>rrhh_nuevo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-1268210.8999000001</v>
      </c>
      <c r="T269">
        <v>1</v>
      </c>
      <c r="U269" t="str">
        <v>APERTURADO POR EMPRESA</v>
      </c>
      <c r="V269" t="str">
        <v>COMPOST &amp; FERTILIZANTES</v>
      </c>
    </row>
    <row r="270" spans="1:22" x14ac:dyDescent="0.25">
      <c r="A270" vm="11">
        <v>46112</v>
      </c>
      <c r="B270" t="str">
        <v>RRHH WORMS (NUEVO)</v>
      </c>
      <c r="C270" t="str">
        <v>ERWIN CHIANEA</v>
      </c>
      <c r="D270">
        <v>-1268210.8999000001</v>
      </c>
      <c r="E270" t="str">
        <v>PRODUCCION</v>
      </c>
      <c r="F270">
        <v>1</v>
      </c>
      <c r="G270">
        <v>1268210.8999000001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CC28</v>
      </c>
      <c r="O270" t="str">
        <v>rrhh_nuevo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-1268210.8999000001</v>
      </c>
      <c r="T270">
        <v>1</v>
      </c>
      <c r="U270" t="str">
        <v>APERTURADO POR EMPRESA</v>
      </c>
      <c r="V270" t="str">
        <v>DISPOSICIÓN FINAL RESIDUOS LIQUIDOS</v>
      </c>
    </row>
    <row r="271" spans="1:22" x14ac:dyDescent="0.25">
      <c r="A271" vm="11">
        <v>46112</v>
      </c>
      <c r="B271" t="str">
        <v>RRHH WORMS (NUEVO)</v>
      </c>
      <c r="C271" t="str">
        <v>ERWIN CHIANEA</v>
      </c>
      <c r="D271">
        <v>-1268210.8999000001</v>
      </c>
      <c r="E271" t="str">
        <v>PRODUCCION</v>
      </c>
      <c r="F271">
        <v>1</v>
      </c>
      <c r="G271">
        <v>1268210.8999000001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CC28</v>
      </c>
      <c r="O271" t="str">
        <v>rrhh_nuevo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-1268210.8999000001</v>
      </c>
      <c r="T271">
        <v>1</v>
      </c>
      <c r="U271" t="str">
        <v>APERTURADO POR EMPRESA</v>
      </c>
      <c r="V271" t="str">
        <v>DISPOSICIÓN FINAL RESIDUOS SOLIDOS</v>
      </c>
    </row>
    <row r="272" spans="1:22" x14ac:dyDescent="0.25">
      <c r="A272" vm="11">
        <v>46112</v>
      </c>
      <c r="B272" t="str">
        <v>RRHH WORMS (NUEVO)</v>
      </c>
      <c r="C272" t="str">
        <v>ERWIN CHIANEA</v>
      </c>
      <c r="D272">
        <v>-1268210.8999000001</v>
      </c>
      <c r="E272" t="str">
        <v>PRODUCCION</v>
      </c>
      <c r="F272">
        <v>1</v>
      </c>
      <c r="G272">
        <v>1268210.8999000001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CC28</v>
      </c>
      <c r="O272" t="str">
        <v>rrhh_nuevo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-1268210.8999000001</v>
      </c>
      <c r="T272">
        <v>1</v>
      </c>
      <c r="U272" t="str">
        <v>APERTURADO POR EMPRESA</v>
      </c>
      <c r="V272" t="str">
        <v>EXPORTACION</v>
      </c>
    </row>
    <row r="273" spans="1:22" x14ac:dyDescent="0.25">
      <c r="A273" vm="11">
        <v>46112</v>
      </c>
      <c r="B273" t="str">
        <v>RRHH WORMS (NUEVO)</v>
      </c>
      <c r="C273" t="str">
        <v>ERWIN CHIANEA</v>
      </c>
      <c r="D273">
        <v>-1268210.8999000001</v>
      </c>
      <c r="E273" t="str">
        <v>PRODUCCION</v>
      </c>
      <c r="F273">
        <v>1</v>
      </c>
      <c r="G273">
        <v>1268210.8999000001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CC28</v>
      </c>
      <c r="O273" t="str">
        <v>rrhh_nuevo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-1268210.8999000001</v>
      </c>
      <c r="T273">
        <v>1</v>
      </c>
      <c r="U273" t="str">
        <v>APERTURADO POR EMPRESA</v>
      </c>
      <c r="V273" t="str">
        <v>NFU</v>
      </c>
    </row>
    <row r="274" spans="1:22" x14ac:dyDescent="0.25">
      <c r="A274" vm="11">
        <v>46112</v>
      </c>
      <c r="B274" t="str">
        <v>RRHH WORMS (NUEVO)</v>
      </c>
      <c r="C274" t="str">
        <v>ERWIN CHIANEA</v>
      </c>
      <c r="D274">
        <v>-1268210.8999000001</v>
      </c>
      <c r="E274" t="str">
        <v>PRODUCCION</v>
      </c>
      <c r="F274">
        <v>1</v>
      </c>
      <c r="G274">
        <v>1268210.8999000001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CC28</v>
      </c>
      <c r="O274" t="str">
        <v>rrhh_nuevo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-1268210.8999000001</v>
      </c>
      <c r="T274">
        <v>1</v>
      </c>
      <c r="U274" t="str">
        <v>APERTURADO POR EMPRESA</v>
      </c>
      <c r="V274" t="str">
        <v>PILETAS</v>
      </c>
    </row>
    <row r="275" spans="1:22" x14ac:dyDescent="0.25">
      <c r="A275" vm="11">
        <v>46112</v>
      </c>
      <c r="B275" t="str">
        <v>RRHH WORMS (NUEVO)</v>
      </c>
      <c r="C275" t="str">
        <v>ERWIN CHIANEA</v>
      </c>
      <c r="D275">
        <v>-1268210.8999000001</v>
      </c>
      <c r="E275" t="str">
        <v>PRODUCCION</v>
      </c>
      <c r="F275">
        <v>1</v>
      </c>
      <c r="G275">
        <v>1268210.8999000001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CC28</v>
      </c>
      <c r="O275" t="str">
        <v>rrhh_nuevo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-1268210.8999000001</v>
      </c>
      <c r="T275">
        <v>1</v>
      </c>
      <c r="U275" t="str">
        <v>APERTURADO POR EMPRESA</v>
      </c>
      <c r="V275" t="str">
        <v>REACTORES</v>
      </c>
    </row>
    <row r="276" spans="1:22" x14ac:dyDescent="0.25">
      <c r="A276" vm="11">
        <v>46112</v>
      </c>
      <c r="B276" t="str">
        <v>RRHH WORMS (NUEVO)</v>
      </c>
      <c r="C276" t="str">
        <v>ERWIN CHIANEA</v>
      </c>
      <c r="D276">
        <v>-1268210.8999000001</v>
      </c>
      <c r="E276" t="str">
        <v>PRODUCCION</v>
      </c>
      <c r="F276">
        <v>1</v>
      </c>
      <c r="G276">
        <v>1268210.8999000001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CC28</v>
      </c>
      <c r="O276" t="str">
        <v>rrhh_nuevo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-1268210.8999000001</v>
      </c>
      <c r="T276">
        <v>1</v>
      </c>
      <c r="U276" t="str">
        <v>APERTURADO POR EMPRESA</v>
      </c>
      <c r="V276" t="str">
        <v>TIERRAS FILTRANTES</v>
      </c>
    </row>
    <row r="277" spans="1:22" x14ac:dyDescent="0.25">
      <c r="A277" vm="13">
        <v>46091</v>
      </c>
      <c r="B277" t="str">
        <v>Mollard, Martin  Enrique</v>
      </c>
      <c r="C277" t="str">
        <v>FA-A 00004-00011678</v>
      </c>
      <c r="D277">
        <v>-1208811.78</v>
      </c>
      <c r="E277" t="str">
        <v>HIGIENE Y SEGURIDAD
Guantes Rojos</v>
      </c>
      <c r="F277">
        <v>150</v>
      </c>
      <c r="G277">
        <v>6660.12</v>
      </c>
      <c r="H277" t="str">
        <v xml:space="preserve">UN </v>
      </c>
      <c r="I277" t="str">
        <v>HIGIENE Y SEGURIDAD</v>
      </c>
      <c r="J277" t="str">
        <v>OPEX</v>
      </c>
      <c r="K277" t="str">
        <v>VARIABLE</v>
      </c>
      <c r="L277" t="str">
        <v>DIRECTO</v>
      </c>
      <c r="M277">
        <v>0</v>
      </c>
      <c r="N277" t="str">
        <v>CC1</v>
      </c>
      <c r="O277" t="str">
        <v>gastos_produccion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-1208811.78</v>
      </c>
      <c r="T277">
        <v>150</v>
      </c>
      <c r="U277" t="str">
        <v>APERTURADO POR EMPRESA</v>
      </c>
      <c r="V277" t="str">
        <v>BACHAS</v>
      </c>
    </row>
    <row r="278" spans="1:22" x14ac:dyDescent="0.25">
      <c r="A278" vm="13">
        <v>46091</v>
      </c>
      <c r="B278" t="str">
        <v>Mollard, Martin  Enrique</v>
      </c>
      <c r="C278" t="str">
        <v>FA-A 00004-00011678</v>
      </c>
      <c r="D278">
        <v>-1208811.78</v>
      </c>
      <c r="E278" t="str">
        <v>HIGIENE Y SEGURIDAD
Guantes Rojos</v>
      </c>
      <c r="F278">
        <v>150</v>
      </c>
      <c r="G278">
        <v>6660.12</v>
      </c>
      <c r="H278" t="str">
        <v xml:space="preserve">UN </v>
      </c>
      <c r="I278" t="str">
        <v>HIGIENE Y SEGURIDAD</v>
      </c>
      <c r="J278" t="str">
        <v>OPEX</v>
      </c>
      <c r="K278" t="str">
        <v>VARIABLE</v>
      </c>
      <c r="L278" t="str">
        <v>DIRECTO</v>
      </c>
      <c r="M278">
        <v>0</v>
      </c>
      <c r="N278" t="str">
        <v>CC1</v>
      </c>
      <c r="O278" t="str">
        <v>gastos_produccion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-1208811.78</v>
      </c>
      <c r="T278">
        <v>150</v>
      </c>
      <c r="U278" t="str">
        <v>APERTURADO POR EMPRESA</v>
      </c>
      <c r="V278" t="str">
        <v>CEREAL &amp; POLVILLO</v>
      </c>
    </row>
    <row r="279" spans="1:22" x14ac:dyDescent="0.25">
      <c r="A279" vm="13">
        <v>46091</v>
      </c>
      <c r="B279" t="str">
        <v>Mollard, Martin  Enrique</v>
      </c>
      <c r="C279" t="str">
        <v>FA-A 00004-00011678</v>
      </c>
      <c r="D279">
        <v>-1208811.78</v>
      </c>
      <c r="E279" t="str">
        <v>HIGIENE Y SEGURIDAD
Guantes Rojos</v>
      </c>
      <c r="F279">
        <v>150</v>
      </c>
      <c r="G279">
        <v>6660.12</v>
      </c>
      <c r="H279" t="str">
        <v xml:space="preserve">UN </v>
      </c>
      <c r="I279" t="str">
        <v>HIGIENE Y SEGURIDAD</v>
      </c>
      <c r="J279" t="str">
        <v>OPEX</v>
      </c>
      <c r="K279" t="str">
        <v>VARIABLE</v>
      </c>
      <c r="L279" t="str">
        <v>DIRECTO</v>
      </c>
      <c r="M279">
        <v>0</v>
      </c>
      <c r="N279" t="str">
        <v>CC1</v>
      </c>
      <c r="O279" t="str">
        <v>gastos_produccion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-1208811.78</v>
      </c>
      <c r="T279">
        <v>150</v>
      </c>
      <c r="U279" t="str">
        <v>APERTURADO POR EMPRESA</v>
      </c>
      <c r="V279" t="str">
        <v>COMPOST &amp; FERTILIZANTES</v>
      </c>
    </row>
    <row r="280" spans="1:22" x14ac:dyDescent="0.25">
      <c r="A280" vm="13">
        <v>46091</v>
      </c>
      <c r="B280" t="str">
        <v>Mollard, Martin  Enrique</v>
      </c>
      <c r="C280" t="str">
        <v>FA-A 00004-00011678</v>
      </c>
      <c r="D280">
        <v>-1208811.78</v>
      </c>
      <c r="E280" t="str">
        <v>HIGIENE Y SEGURIDAD
Guantes Rojos</v>
      </c>
      <c r="F280">
        <v>150</v>
      </c>
      <c r="G280">
        <v>6660.12</v>
      </c>
      <c r="H280" t="str">
        <v xml:space="preserve">UN </v>
      </c>
      <c r="I280" t="str">
        <v>HIGIENE Y SEGURIDAD</v>
      </c>
      <c r="J280" t="str">
        <v>OPEX</v>
      </c>
      <c r="K280" t="str">
        <v>VARIABLE</v>
      </c>
      <c r="L280" t="str">
        <v>DIRECTO</v>
      </c>
      <c r="M280">
        <v>0</v>
      </c>
      <c r="N280" t="str">
        <v>CC1</v>
      </c>
      <c r="O280" t="str">
        <v>gastos_produccion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-1208811.78</v>
      </c>
      <c r="T280">
        <v>150</v>
      </c>
      <c r="U280" t="str">
        <v>APERTURADO POR EMPRESA</v>
      </c>
      <c r="V280" t="str">
        <v>DISPOSICIÓN FINAL RESIDUOS LIQUIDOS</v>
      </c>
    </row>
    <row r="281" spans="1:22" x14ac:dyDescent="0.25">
      <c r="A281" vm="13">
        <v>46091</v>
      </c>
      <c r="B281" t="str">
        <v>Mollard, Martin  Enrique</v>
      </c>
      <c r="C281" t="str">
        <v>FA-A 00004-00011678</v>
      </c>
      <c r="D281">
        <v>-1208811.78</v>
      </c>
      <c r="E281" t="str">
        <v>HIGIENE Y SEGURIDAD
Guantes Rojos</v>
      </c>
      <c r="F281">
        <v>150</v>
      </c>
      <c r="G281">
        <v>6660.12</v>
      </c>
      <c r="H281" t="str">
        <v xml:space="preserve">UN </v>
      </c>
      <c r="I281" t="str">
        <v>HIGIENE Y SEGURIDAD</v>
      </c>
      <c r="J281" t="str">
        <v>OPEX</v>
      </c>
      <c r="K281" t="str">
        <v>VARIABLE</v>
      </c>
      <c r="L281" t="str">
        <v>DIRECTO</v>
      </c>
      <c r="M281">
        <v>0</v>
      </c>
      <c r="N281" t="str">
        <v>CC1</v>
      </c>
      <c r="O281" t="str">
        <v>gastos_produccion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-1208811.78</v>
      </c>
      <c r="T281">
        <v>150</v>
      </c>
      <c r="U281" t="str">
        <v>APERTURADO POR EMPRESA</v>
      </c>
      <c r="V281" t="str">
        <v>DISPOSICIÓN FINAL RESIDUOS SOLIDOS</v>
      </c>
    </row>
    <row r="282" spans="1:22" x14ac:dyDescent="0.25">
      <c r="A282" vm="13">
        <v>46091</v>
      </c>
      <c r="B282" t="str">
        <v>Mollard, Martin  Enrique</v>
      </c>
      <c r="C282" t="str">
        <v>FA-A 00004-00011678</v>
      </c>
      <c r="D282">
        <v>-1208811.78</v>
      </c>
      <c r="E282" t="str">
        <v>HIGIENE Y SEGURIDAD
Guantes Rojos</v>
      </c>
      <c r="F282">
        <v>150</v>
      </c>
      <c r="G282">
        <v>6660.12</v>
      </c>
      <c r="H282" t="str">
        <v xml:space="preserve">UN </v>
      </c>
      <c r="I282" t="str">
        <v>HIGIENE Y SEGURIDAD</v>
      </c>
      <c r="J282" t="str">
        <v>OPEX</v>
      </c>
      <c r="K282" t="str">
        <v>VARIABLE</v>
      </c>
      <c r="L282" t="str">
        <v>DIRECTO</v>
      </c>
      <c r="M282">
        <v>0</v>
      </c>
      <c r="N282" t="str">
        <v>CC1</v>
      </c>
      <c r="O282" t="str">
        <v>gastos_produccion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-1208811.78</v>
      </c>
      <c r="T282">
        <v>150</v>
      </c>
      <c r="U282" t="str">
        <v>APERTURADO POR EMPRESA</v>
      </c>
      <c r="V282" t="str">
        <v>EXPORTACION</v>
      </c>
    </row>
    <row r="283" spans="1:22" x14ac:dyDescent="0.25">
      <c r="A283" vm="13">
        <v>46091</v>
      </c>
      <c r="B283" t="str">
        <v>Mollard, Martin  Enrique</v>
      </c>
      <c r="C283" t="str">
        <v>FA-A 00004-00011678</v>
      </c>
      <c r="D283">
        <v>-1208811.78</v>
      </c>
      <c r="E283" t="str">
        <v>HIGIENE Y SEGURIDAD
Guantes Rojos</v>
      </c>
      <c r="F283">
        <v>150</v>
      </c>
      <c r="G283">
        <v>6660.12</v>
      </c>
      <c r="H283" t="str">
        <v xml:space="preserve">UN </v>
      </c>
      <c r="I283" t="str">
        <v>HIGIENE Y SEGURIDAD</v>
      </c>
      <c r="J283" t="str">
        <v>OPEX</v>
      </c>
      <c r="K283" t="str">
        <v>VARIABLE</v>
      </c>
      <c r="L283" t="str">
        <v>DIRECTO</v>
      </c>
      <c r="M283">
        <v>0</v>
      </c>
      <c r="N283" t="str">
        <v>CC1</v>
      </c>
      <c r="O283" t="str">
        <v>gastos_produccion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-1208811.78</v>
      </c>
      <c r="T283">
        <v>150</v>
      </c>
      <c r="U283" t="str">
        <v>APERTURADO POR EMPRESA</v>
      </c>
      <c r="V283" t="str">
        <v>NFU</v>
      </c>
    </row>
    <row r="284" spans="1:22" x14ac:dyDescent="0.25">
      <c r="A284" vm="13">
        <v>46091</v>
      </c>
      <c r="B284" t="str">
        <v>Mollard, Martin  Enrique</v>
      </c>
      <c r="C284" t="str">
        <v>FA-A 00004-00011678</v>
      </c>
      <c r="D284">
        <v>-1208811.78</v>
      </c>
      <c r="E284" t="str">
        <v>HIGIENE Y SEGURIDAD
Guantes Rojos</v>
      </c>
      <c r="F284">
        <v>150</v>
      </c>
      <c r="G284">
        <v>6660.12</v>
      </c>
      <c r="H284" t="str">
        <v xml:space="preserve">UN </v>
      </c>
      <c r="I284" t="str">
        <v>HIGIENE Y SEGURIDAD</v>
      </c>
      <c r="J284" t="str">
        <v>OPEX</v>
      </c>
      <c r="K284" t="str">
        <v>VARIABLE</v>
      </c>
      <c r="L284" t="str">
        <v>DIRECTO</v>
      </c>
      <c r="M284">
        <v>0</v>
      </c>
      <c r="N284" t="str">
        <v>CC1</v>
      </c>
      <c r="O284" t="str">
        <v>gastos_produccion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-1208811.78</v>
      </c>
      <c r="T284">
        <v>150</v>
      </c>
      <c r="U284" t="str">
        <v>APERTURADO POR EMPRESA</v>
      </c>
      <c r="V284" t="str">
        <v>PILETAS</v>
      </c>
    </row>
    <row r="285" spans="1:22" x14ac:dyDescent="0.25">
      <c r="A285" vm="13">
        <v>46091</v>
      </c>
      <c r="B285" t="str">
        <v>Mollard, Martin  Enrique</v>
      </c>
      <c r="C285" t="str">
        <v>FA-A 00004-00011678</v>
      </c>
      <c r="D285">
        <v>-1208811.78</v>
      </c>
      <c r="E285" t="str">
        <v>HIGIENE Y SEGURIDAD
Guantes Rojos</v>
      </c>
      <c r="F285">
        <v>150</v>
      </c>
      <c r="G285">
        <v>6660.12</v>
      </c>
      <c r="H285" t="str">
        <v xml:space="preserve">UN </v>
      </c>
      <c r="I285" t="str">
        <v>HIGIENE Y SEGURIDAD</v>
      </c>
      <c r="J285" t="str">
        <v>OPEX</v>
      </c>
      <c r="K285" t="str">
        <v>VARIABLE</v>
      </c>
      <c r="L285" t="str">
        <v>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-1208811.78</v>
      </c>
      <c r="T285">
        <v>150</v>
      </c>
      <c r="U285" t="str">
        <v>APERTURADO POR EMPRESA</v>
      </c>
      <c r="V285" t="str">
        <v>REACTORES</v>
      </c>
    </row>
    <row r="286" spans="1:22" x14ac:dyDescent="0.25">
      <c r="A286" vm="13">
        <v>46091</v>
      </c>
      <c r="B286" t="str">
        <v>Mollard, Martin  Enrique</v>
      </c>
      <c r="C286" t="str">
        <v>FA-A 00004-00011678</v>
      </c>
      <c r="D286">
        <v>-1208811.78</v>
      </c>
      <c r="E286" t="str">
        <v>HIGIENE Y SEGURIDAD
Guantes Rojos</v>
      </c>
      <c r="F286">
        <v>150</v>
      </c>
      <c r="G286">
        <v>6660.12</v>
      </c>
      <c r="H286" t="str">
        <v xml:space="preserve">UN </v>
      </c>
      <c r="I286" t="str">
        <v>HIGIENE Y SEGURIDAD</v>
      </c>
      <c r="J286" t="str">
        <v>OPEX</v>
      </c>
      <c r="K286" t="str">
        <v>VARIABLE</v>
      </c>
      <c r="L286" t="str">
        <v>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-1208811.78</v>
      </c>
      <c r="T286">
        <v>150</v>
      </c>
      <c r="U286" t="str">
        <v>APERTURADO POR EMPRESA</v>
      </c>
      <c r="V286" t="str">
        <v>TIERRAS FILTRANTES</v>
      </c>
    </row>
    <row r="287" spans="1:22" x14ac:dyDescent="0.25">
      <c r="A287" vm="11">
        <v>46112</v>
      </c>
      <c r="B287" t="str">
        <v>RRHH WORMS (NUEVO)</v>
      </c>
      <c r="C287" t="str">
        <v>MONTENEGRO GUSTAVO DANIEL</v>
      </c>
      <c r="D287">
        <v>-1155262.9219</v>
      </c>
      <c r="E287" t="str">
        <v>INTENDENCIA</v>
      </c>
      <c r="F287">
        <v>1</v>
      </c>
      <c r="G287">
        <v>1155262.9219</v>
      </c>
      <c r="H287" t="str">
        <v># 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CC27</v>
      </c>
      <c r="O287" t="str">
        <v>rrhh_nuevo</v>
      </c>
      <c r="P287">
        <v>10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-1155262.9219</v>
      </c>
      <c r="T287">
        <v>1</v>
      </c>
      <c r="U287" t="str">
        <v>APERTURADO POR EMPRESA</v>
      </c>
      <c r="V287" t="str">
        <v>BACHAS</v>
      </c>
    </row>
    <row r="288" spans="1:22" x14ac:dyDescent="0.25">
      <c r="A288" vm="11">
        <v>46112</v>
      </c>
      <c r="B288" t="str">
        <v>RRHH WORMS (NUEVO)</v>
      </c>
      <c r="C288" t="str">
        <v>MONTENEGRO GUSTAVO DANIEL</v>
      </c>
      <c r="D288">
        <v>-1155262.9219</v>
      </c>
      <c r="E288" t="str">
        <v>INTENDENCIA</v>
      </c>
      <c r="F288">
        <v>1</v>
      </c>
      <c r="G288">
        <v>1155262.9219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CC27</v>
      </c>
      <c r="O288" t="str">
        <v>rrhh_nuevo</v>
      </c>
      <c r="P288">
        <v>10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-1155262.9219</v>
      </c>
      <c r="T288">
        <v>1</v>
      </c>
      <c r="U288" t="str">
        <v>APERTURADO POR EMPRESA</v>
      </c>
      <c r="V288" t="str">
        <v>CEREAL Y POLVILLO</v>
      </c>
    </row>
    <row r="289" spans="1:22" x14ac:dyDescent="0.25">
      <c r="A289" vm="11">
        <v>46112</v>
      </c>
      <c r="B289" t="str">
        <v>RRHH WORMS (NUEVO)</v>
      </c>
      <c r="C289" t="str">
        <v>MONTENEGRO GUSTAVO DANIEL</v>
      </c>
      <c r="D289">
        <v>-1155262.9219</v>
      </c>
      <c r="E289" t="str">
        <v>INTENDENCIA</v>
      </c>
      <c r="F289">
        <v>1</v>
      </c>
      <c r="G289">
        <v>1155262.9219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CC27</v>
      </c>
      <c r="O289" t="str">
        <v>rrhh_nuevo</v>
      </c>
      <c r="P289">
        <v>10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-1155262.9219</v>
      </c>
      <c r="T289">
        <v>1</v>
      </c>
      <c r="U289" t="str">
        <v>APERTURADO POR EMPRESA</v>
      </c>
      <c r="V289" t="str">
        <v>COMPOST Y FERTILIZANTES</v>
      </c>
    </row>
    <row r="290" spans="1:22" x14ac:dyDescent="0.25">
      <c r="A290" vm="11">
        <v>46112</v>
      </c>
      <c r="B290" t="str">
        <v>RRHH WORMS (NUEVO)</v>
      </c>
      <c r="C290" t="str">
        <v>MONTENEGRO GUSTAVO DANIEL</v>
      </c>
      <c r="D290">
        <v>-1155262.9219</v>
      </c>
      <c r="E290" t="str">
        <v>INTENDENCIA</v>
      </c>
      <c r="F290">
        <v>1</v>
      </c>
      <c r="G290">
        <v>1155262.9219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CC27</v>
      </c>
      <c r="O290" t="str">
        <v>rrhh_nuevo</v>
      </c>
      <c r="P290">
        <v>10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-1155262.9219</v>
      </c>
      <c r="T290">
        <v>1</v>
      </c>
      <c r="U290" t="str">
        <v>APERTURADO POR EMPRESA</v>
      </c>
      <c r="V290" t="str">
        <v>DISPOSICION FINAL DE R. LIQUIDOS</v>
      </c>
    </row>
    <row r="291" spans="1:22" x14ac:dyDescent="0.25">
      <c r="A291" vm="11">
        <v>46112</v>
      </c>
      <c r="B291" t="str">
        <v>RRHH WORMS (NUEVO)</v>
      </c>
      <c r="C291" t="str">
        <v>MONTENEGRO GUSTAVO DANIEL</v>
      </c>
      <c r="D291">
        <v>-1155262.9219</v>
      </c>
      <c r="E291" t="str">
        <v>INTENDENCIA</v>
      </c>
      <c r="F291">
        <v>1</v>
      </c>
      <c r="G291">
        <v>1155262.9219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CC27</v>
      </c>
      <c r="O291" t="str">
        <v>rrhh_nuevo</v>
      </c>
      <c r="P291">
        <v>10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-1155262.9219</v>
      </c>
      <c r="T291">
        <v>1</v>
      </c>
      <c r="U291" t="str">
        <v>APERTURADO POR EMPRESA</v>
      </c>
      <c r="V291" t="str">
        <v>DISPOSICION FINAL DE R. SOLIDOS</v>
      </c>
    </row>
    <row r="292" spans="1:22" x14ac:dyDescent="0.25">
      <c r="A292" vm="11">
        <v>46112</v>
      </c>
      <c r="B292" t="str">
        <v>RRHH WORMS (NUEVO)</v>
      </c>
      <c r="C292" t="str">
        <v>MONTENEGRO GUSTAVO DANIEL</v>
      </c>
      <c r="D292">
        <v>-1155262.9219</v>
      </c>
      <c r="E292" t="str">
        <v>INTENDENCIA</v>
      </c>
      <c r="F292">
        <v>1</v>
      </c>
      <c r="G292">
        <v>1155262.9219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CC27</v>
      </c>
      <c r="O292" t="str">
        <v>rrhh_nuevo</v>
      </c>
      <c r="P292">
        <v>10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-1155262.9219</v>
      </c>
      <c r="T292">
        <v>1</v>
      </c>
      <c r="U292" t="str">
        <v>APERTURADO POR EMPRESA</v>
      </c>
      <c r="V292" t="str">
        <v>EXPORTACION</v>
      </c>
    </row>
    <row r="293" spans="1:22" x14ac:dyDescent="0.25">
      <c r="A293" vm="11">
        <v>46112</v>
      </c>
      <c r="B293" t="str">
        <v>RRHH WORMS (NUEVO)</v>
      </c>
      <c r="C293" t="str">
        <v>MONTENEGRO GUSTAVO DANIEL</v>
      </c>
      <c r="D293">
        <v>-1155262.9219</v>
      </c>
      <c r="E293" t="str">
        <v>INTENDENCIA</v>
      </c>
      <c r="F293">
        <v>1</v>
      </c>
      <c r="G293">
        <v>1155262.9219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CC27</v>
      </c>
      <c r="O293" t="str">
        <v>rrhh_nuevo</v>
      </c>
      <c r="P293">
        <v>10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-1155262.9219</v>
      </c>
      <c r="T293">
        <v>1</v>
      </c>
      <c r="U293" t="str">
        <v>APERTURADO POR EMPRESA</v>
      </c>
      <c r="V293" t="str">
        <v>NFU</v>
      </c>
    </row>
    <row r="294" spans="1:22" x14ac:dyDescent="0.25">
      <c r="A294" vm="11">
        <v>46112</v>
      </c>
      <c r="B294" t="str">
        <v>RRHH WORMS (NUEVO)</v>
      </c>
      <c r="C294" t="str">
        <v>MONTENEGRO GUSTAVO DANIEL</v>
      </c>
      <c r="D294">
        <v>-1155262.9219</v>
      </c>
      <c r="E294" t="str">
        <v>INTENDENCIA</v>
      </c>
      <c r="F294">
        <v>1</v>
      </c>
      <c r="G294">
        <v>1155262.9219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CC27</v>
      </c>
      <c r="O294" t="str">
        <v>rrhh_nuevo</v>
      </c>
      <c r="P294">
        <v>10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-1155262.9219</v>
      </c>
      <c r="T294">
        <v>1</v>
      </c>
      <c r="U294" t="str">
        <v>APERTURADO POR EMPRESA</v>
      </c>
      <c r="V294" t="str">
        <v>PILETAS</v>
      </c>
    </row>
    <row r="295" spans="1:22" x14ac:dyDescent="0.25">
      <c r="A295" vm="11">
        <v>46112</v>
      </c>
      <c r="B295" t="str">
        <v>RRHH WORMS (NUEVO)</v>
      </c>
      <c r="C295" t="str">
        <v>MONTENEGRO GUSTAVO DANIEL</v>
      </c>
      <c r="D295">
        <v>-1155262.9219</v>
      </c>
      <c r="E295" t="str">
        <v>INTENDENCIA</v>
      </c>
      <c r="F295">
        <v>1</v>
      </c>
      <c r="G295">
        <v>1155262.9219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CC27</v>
      </c>
      <c r="O295" t="str">
        <v>rrhh_nuevo</v>
      </c>
      <c r="P295">
        <v>10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-1155262.9219</v>
      </c>
      <c r="T295">
        <v>1</v>
      </c>
      <c r="U295" t="str">
        <v>APERTURADO POR EMPRESA</v>
      </c>
      <c r="V295" t="str">
        <v>REACTORES</v>
      </c>
    </row>
    <row r="296" spans="1:22" x14ac:dyDescent="0.25">
      <c r="A296" vm="11">
        <v>46112</v>
      </c>
      <c r="B296" t="str">
        <v>RRHH WORMS (NUEVO)</v>
      </c>
      <c r="C296" t="str">
        <v>MONTENEGRO GUSTAVO DANIEL</v>
      </c>
      <c r="D296">
        <v>-1155262.9219</v>
      </c>
      <c r="E296" t="str">
        <v>INTENDENCIA</v>
      </c>
      <c r="F296">
        <v>1</v>
      </c>
      <c r="G296">
        <v>1155262.9219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CC27</v>
      </c>
      <c r="O296" t="str">
        <v>rrhh_nuevo</v>
      </c>
      <c r="P296">
        <v>10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-1155262.9219</v>
      </c>
      <c r="T296">
        <v>1</v>
      </c>
      <c r="U296" t="str">
        <v>APERTURADO POR EMPRESA</v>
      </c>
      <c r="V296" t="str">
        <v>TIERRAS FILTRANTES</v>
      </c>
    </row>
    <row r="297" spans="1:22" x14ac:dyDescent="0.25">
      <c r="A297" vm="11">
        <v>46112</v>
      </c>
      <c r="B297" t="str">
        <v>RRHH WORMS (NUEVO)</v>
      </c>
      <c r="C297" t="str">
        <v>MAXIMO GUSTAVO ENRIQUEZ</v>
      </c>
      <c r="D297">
        <v>-1128948.2514</v>
      </c>
      <c r="E297" t="str">
        <v>DISPOSICIÓN FINAL RESIDUOS LIQUIDOS + EXPORTACION</v>
      </c>
      <c r="F297">
        <v>1</v>
      </c>
      <c r="G297">
        <v>1128948.2514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DIRECTO</v>
      </c>
      <c r="M297">
        <v>0</v>
      </c>
      <c r="N297" t="str">
        <v>CC25</v>
      </c>
      <c r="O297" t="str">
        <v>rrhh_nuevo</v>
      </c>
      <c r="P297">
        <v>2</v>
      </c>
      <c r="Q297" t="str">
        <v>DISPOSICION FINAL DE R. LIQUIDOS, EXPORTACION</v>
      </c>
      <c r="R297">
        <v>1</v>
      </c>
      <c r="S297">
        <v>-1128948.2514</v>
      </c>
      <c r="T297">
        <v>1</v>
      </c>
      <c r="U297" t="str">
        <v>APERTURADO POR EMPRESA</v>
      </c>
      <c r="V297" t="str">
        <v>DISPOSICION FINAL DE R. LIQUIDOS</v>
      </c>
    </row>
    <row r="298" spans="1:22" x14ac:dyDescent="0.25">
      <c r="A298" vm="11">
        <v>46112</v>
      </c>
      <c r="B298" t="str">
        <v>RRHH WORMS (NUEVO)</v>
      </c>
      <c r="C298" t="str">
        <v>MAXIMO GUSTAVO ENRIQUEZ</v>
      </c>
      <c r="D298">
        <v>-1128948.2514</v>
      </c>
      <c r="E298" t="str">
        <v>DISPOSICIÓN FINAL RESIDUOS LIQUIDOS + EXPORTACION</v>
      </c>
      <c r="F298">
        <v>1</v>
      </c>
      <c r="G298">
        <v>1128948.2514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CC25</v>
      </c>
      <c r="O298" t="str">
        <v>rrhh_nuevo</v>
      </c>
      <c r="P298">
        <v>2</v>
      </c>
      <c r="Q298" t="str">
        <v>DISPOSICION FINAL DE R. LIQUIDOS, EXPORTACION</v>
      </c>
      <c r="R298">
        <v>1</v>
      </c>
      <c r="S298">
        <v>-1128948.2514</v>
      </c>
      <c r="T298">
        <v>1</v>
      </c>
      <c r="U298" t="str">
        <v>APERTURADO POR EMPRESA</v>
      </c>
      <c r="V298" t="str">
        <v>EXPORTACION</v>
      </c>
    </row>
    <row r="299" spans="1:22" x14ac:dyDescent="0.25">
      <c r="A299" vm="7">
        <v>46090</v>
      </c>
      <c r="B299" t="str">
        <v>Ambrogi, Raul</v>
      </c>
      <c r="C299" t="str">
        <v>FA-A 00009-00000417</v>
      </c>
      <c r="D299">
        <v>-1128930</v>
      </c>
      <c r="E299" t="str">
        <v xml:space="preserve">REPARACIONES
Pedido de repuestos para el Massey </v>
      </c>
      <c r="F299">
        <v>1</v>
      </c>
      <c r="G299">
        <v>933000</v>
      </c>
      <c r="H299" t="str">
        <v xml:space="preserve">UN </v>
      </c>
      <c r="I299" t="str">
        <v>REPARACIONES</v>
      </c>
      <c r="J299" t="str">
        <v>OPEX</v>
      </c>
      <c r="K299" t="str">
        <v>VARIABLE</v>
      </c>
      <c r="L299" t="str">
        <v>DIRECTO</v>
      </c>
      <c r="M299">
        <v>0</v>
      </c>
      <c r="N299" t="str">
        <v>CC1</v>
      </c>
      <c r="O299" t="str">
        <v>gastos_produccion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-1128930</v>
      </c>
      <c r="T299">
        <v>1</v>
      </c>
      <c r="U299" t="str">
        <v>APERTURADO POR EMPRESA</v>
      </c>
      <c r="V299" t="str">
        <v>BACHAS</v>
      </c>
    </row>
    <row r="300" spans="1:22" x14ac:dyDescent="0.25">
      <c r="A300" vm="7">
        <v>46090</v>
      </c>
      <c r="B300" t="str">
        <v>Ambrogi, Raul</v>
      </c>
      <c r="C300" t="str">
        <v>FA-A 00009-00000417</v>
      </c>
      <c r="D300">
        <v>-1128930</v>
      </c>
      <c r="E300" t="str">
        <v xml:space="preserve">REPARACIONES
Pedido de repuestos para el Massey </v>
      </c>
      <c r="F300">
        <v>1</v>
      </c>
      <c r="G300">
        <v>933000</v>
      </c>
      <c r="H300" t="str">
        <v xml:space="preserve">UN </v>
      </c>
      <c r="I300" t="str">
        <v>REPARACIONES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CC1</v>
      </c>
      <c r="O300" t="str">
        <v>gastos_produccion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-1128930</v>
      </c>
      <c r="T300">
        <v>1</v>
      </c>
      <c r="U300" t="str">
        <v>APERTURADO POR EMPRESA</v>
      </c>
      <c r="V300" t="str">
        <v>CEREAL &amp; POLVILLO</v>
      </c>
    </row>
    <row r="301" spans="1:22" x14ac:dyDescent="0.25">
      <c r="A301" vm="7">
        <v>46090</v>
      </c>
      <c r="B301" t="str">
        <v>Ambrogi, Raul</v>
      </c>
      <c r="C301" t="str">
        <v>FA-A 00009-00000417</v>
      </c>
      <c r="D301">
        <v>-1128930</v>
      </c>
      <c r="E301" t="str">
        <v xml:space="preserve">REPARACIONES
Pedido de repuestos para el Massey </v>
      </c>
      <c r="F301">
        <v>1</v>
      </c>
      <c r="G301">
        <v>933000</v>
      </c>
      <c r="H301" t="str">
        <v xml:space="preserve">UN </v>
      </c>
      <c r="I301" t="str">
        <v>REPARACIONES</v>
      </c>
      <c r="J301" t="str">
        <v>OPEX</v>
      </c>
      <c r="K301" t="str">
        <v>VARIABLE</v>
      </c>
      <c r="L301" t="str">
        <v>DIRECTO</v>
      </c>
      <c r="M301">
        <v>0</v>
      </c>
      <c r="N301" t="str">
        <v>CC1</v>
      </c>
      <c r="O301" t="str">
        <v>gastos_produccion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-1128930</v>
      </c>
      <c r="T301">
        <v>1</v>
      </c>
      <c r="U301" t="str">
        <v>APERTURADO POR EMPRESA</v>
      </c>
      <c r="V301" t="str">
        <v>COMPOST &amp; FERTILIZANTES</v>
      </c>
    </row>
    <row r="302" spans="1:22" x14ac:dyDescent="0.25">
      <c r="A302" vm="7">
        <v>46090</v>
      </c>
      <c r="B302" t="str">
        <v>Ambrogi, Raul</v>
      </c>
      <c r="C302" t="str">
        <v>FA-A 00009-00000417</v>
      </c>
      <c r="D302">
        <v>-1128930</v>
      </c>
      <c r="E302" t="str">
        <v xml:space="preserve">REPARACIONES
Pedido de repuestos para el Massey </v>
      </c>
      <c r="F302">
        <v>1</v>
      </c>
      <c r="G302">
        <v>933000</v>
      </c>
      <c r="H302" t="str">
        <v xml:space="preserve">UN </v>
      </c>
      <c r="I302" t="str">
        <v>REPARACIONES</v>
      </c>
      <c r="J302" t="str">
        <v>OPEX</v>
      </c>
      <c r="K302" t="str">
        <v>VARIABLE</v>
      </c>
      <c r="L302" t="str">
        <v>DIRECTO</v>
      </c>
      <c r="M302">
        <v>0</v>
      </c>
      <c r="N302" t="str">
        <v>CC1</v>
      </c>
      <c r="O302" t="str">
        <v>gastos_produccion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-1128930</v>
      </c>
      <c r="T302">
        <v>1</v>
      </c>
      <c r="U302" t="str">
        <v>APERTURADO POR EMPRESA</v>
      </c>
      <c r="V302" t="str">
        <v>DISPOSICIÓN FINAL RESIDUOS LIQUIDOS</v>
      </c>
    </row>
    <row r="303" spans="1:22" x14ac:dyDescent="0.25">
      <c r="A303" vm="7">
        <v>46090</v>
      </c>
      <c r="B303" t="str">
        <v>Ambrogi, Raul</v>
      </c>
      <c r="C303" t="str">
        <v>FA-A 00009-00000417</v>
      </c>
      <c r="D303">
        <v>-1128930</v>
      </c>
      <c r="E303" t="str">
        <v xml:space="preserve">REPARACIONES
Pedido de repuestos para el Massey </v>
      </c>
      <c r="F303">
        <v>1</v>
      </c>
      <c r="G303">
        <v>933000</v>
      </c>
      <c r="H303" t="str">
        <v xml:space="preserve">UN </v>
      </c>
      <c r="I303" t="str">
        <v>REPARACIONES</v>
      </c>
      <c r="J303" t="str">
        <v>OPEX</v>
      </c>
      <c r="K303" t="str">
        <v>VARIABLE</v>
      </c>
      <c r="L303" t="str">
        <v>DIRECTO</v>
      </c>
      <c r="M303">
        <v>0</v>
      </c>
      <c r="N303" t="str">
        <v>CC1</v>
      </c>
      <c r="O303" t="str">
        <v>gastos_produccion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-1128930</v>
      </c>
      <c r="T303">
        <v>1</v>
      </c>
      <c r="U303" t="str">
        <v>APERTURADO POR EMPRESA</v>
      </c>
      <c r="V303" t="str">
        <v>DISPOSICIÓN FINAL RESIDUOS SOLIDOS</v>
      </c>
    </row>
    <row r="304" spans="1:22" x14ac:dyDescent="0.25">
      <c r="A304" vm="7">
        <v>46090</v>
      </c>
      <c r="B304" t="str">
        <v>Ambrogi, Raul</v>
      </c>
      <c r="C304" t="str">
        <v>FA-A 00009-00000417</v>
      </c>
      <c r="D304">
        <v>-1128930</v>
      </c>
      <c r="E304" t="str">
        <v xml:space="preserve">REPARACIONES
Pedido de repuestos para el Massey </v>
      </c>
      <c r="F304">
        <v>1</v>
      </c>
      <c r="G304">
        <v>933000</v>
      </c>
      <c r="H304" t="str">
        <v xml:space="preserve">UN </v>
      </c>
      <c r="I304" t="str">
        <v>REPARACIONES</v>
      </c>
      <c r="J304" t="str">
        <v>OPEX</v>
      </c>
      <c r="K304" t="str">
        <v>VARIABLE</v>
      </c>
      <c r="L304" t="str">
        <v>DIRECTO</v>
      </c>
      <c r="M304">
        <v>0</v>
      </c>
      <c r="N304" t="str">
        <v>CC1</v>
      </c>
      <c r="O304" t="str">
        <v>gastos_produccion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-1128930</v>
      </c>
      <c r="T304">
        <v>1</v>
      </c>
      <c r="U304" t="str">
        <v>APERTURADO POR EMPRESA</v>
      </c>
      <c r="V304" t="str">
        <v>EXPORTACION</v>
      </c>
    </row>
    <row r="305" spans="1:22" x14ac:dyDescent="0.25">
      <c r="A305" vm="7">
        <v>46090</v>
      </c>
      <c r="B305" t="str">
        <v>Ambrogi, Raul</v>
      </c>
      <c r="C305" t="str">
        <v>FA-A 00009-00000417</v>
      </c>
      <c r="D305">
        <v>-1128930</v>
      </c>
      <c r="E305" t="str">
        <v xml:space="preserve">REPARACIONES
Pedido de repuestos para el Massey </v>
      </c>
      <c r="F305">
        <v>1</v>
      </c>
      <c r="G305">
        <v>933000</v>
      </c>
      <c r="H305" t="str">
        <v xml:space="preserve">UN </v>
      </c>
      <c r="I305" t="str">
        <v>REPARACIONES</v>
      </c>
      <c r="J305" t="str">
        <v>OPEX</v>
      </c>
      <c r="K305" t="str">
        <v>VARIABLE</v>
      </c>
      <c r="L305" t="str">
        <v>DIRECTO</v>
      </c>
      <c r="M305">
        <v>0</v>
      </c>
      <c r="N305" t="str">
        <v>CC1</v>
      </c>
      <c r="O305" t="str">
        <v>gastos_produccion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-1128930</v>
      </c>
      <c r="T305">
        <v>1</v>
      </c>
      <c r="U305" t="str">
        <v>APERTURADO POR EMPRESA</v>
      </c>
      <c r="V305" t="str">
        <v>NFU</v>
      </c>
    </row>
    <row r="306" spans="1:22" x14ac:dyDescent="0.25">
      <c r="A306" vm="7">
        <v>46090</v>
      </c>
      <c r="B306" t="str">
        <v>Ambrogi, Raul</v>
      </c>
      <c r="C306" t="str">
        <v>FA-A 00009-00000417</v>
      </c>
      <c r="D306">
        <v>-1128930</v>
      </c>
      <c r="E306" t="str">
        <v xml:space="preserve">REPARACIONES
Pedido de repuestos para el Massey </v>
      </c>
      <c r="F306">
        <v>1</v>
      </c>
      <c r="G306">
        <v>933000</v>
      </c>
      <c r="H306" t="str">
        <v xml:space="preserve">UN </v>
      </c>
      <c r="I306" t="str">
        <v>REPARACIONES</v>
      </c>
      <c r="J306" t="str">
        <v>OPEX</v>
      </c>
      <c r="K306" t="str">
        <v>VARIABLE</v>
      </c>
      <c r="L306" t="str">
        <v>DIRECTO</v>
      </c>
      <c r="M306">
        <v>0</v>
      </c>
      <c r="N306" t="str">
        <v>CC1</v>
      </c>
      <c r="O306" t="str">
        <v>gastos_produccion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-1128930</v>
      </c>
      <c r="T306">
        <v>1</v>
      </c>
      <c r="U306" t="str">
        <v>APERTURADO POR EMPRESA</v>
      </c>
      <c r="V306" t="str">
        <v>PILETAS</v>
      </c>
    </row>
    <row r="307" spans="1:22" x14ac:dyDescent="0.25">
      <c r="A307" vm="7">
        <v>46090</v>
      </c>
      <c r="B307" t="str">
        <v>Ambrogi, Raul</v>
      </c>
      <c r="C307" t="str">
        <v>FA-A 00009-00000417</v>
      </c>
      <c r="D307">
        <v>-1128930</v>
      </c>
      <c r="E307" t="str">
        <v xml:space="preserve">REPARACIONES
Pedido de repuestos para el Massey </v>
      </c>
      <c r="F307">
        <v>1</v>
      </c>
      <c r="G307">
        <v>933000</v>
      </c>
      <c r="H307" t="str">
        <v xml:space="preserve">UN </v>
      </c>
      <c r="I307" t="str">
        <v>REPARACIONES</v>
      </c>
      <c r="J307" t="str">
        <v>OPEX</v>
      </c>
      <c r="K307" t="str">
        <v>VARIABLE</v>
      </c>
      <c r="L307" t="str">
        <v>DIRECTO</v>
      </c>
      <c r="M307">
        <v>0</v>
      </c>
      <c r="N307" t="str">
        <v>CC1</v>
      </c>
      <c r="O307" t="str">
        <v>gastos_produccion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-1128930</v>
      </c>
      <c r="T307">
        <v>1</v>
      </c>
      <c r="U307" t="str">
        <v>APERTURADO POR EMPRESA</v>
      </c>
      <c r="V307" t="str">
        <v>REACTORES</v>
      </c>
    </row>
    <row r="308" spans="1:22" x14ac:dyDescent="0.25">
      <c r="A308" vm="7">
        <v>46090</v>
      </c>
      <c r="B308" t="str">
        <v>Ambrogi, Raul</v>
      </c>
      <c r="C308" t="str">
        <v>FA-A 00009-00000417</v>
      </c>
      <c r="D308">
        <v>-1128930</v>
      </c>
      <c r="E308" t="str">
        <v xml:space="preserve">REPARACIONES
Pedido de repuestos para el Massey </v>
      </c>
      <c r="F308">
        <v>1</v>
      </c>
      <c r="G308">
        <v>933000</v>
      </c>
      <c r="H308" t="str">
        <v xml:space="preserve">UN </v>
      </c>
      <c r="I308" t="str">
        <v>REPARACIONES</v>
      </c>
      <c r="J308" t="str">
        <v>OPEX</v>
      </c>
      <c r="K308" t="str">
        <v>VARIABLE</v>
      </c>
      <c r="L308" t="str">
        <v>DIRECTO</v>
      </c>
      <c r="M308">
        <v>0</v>
      </c>
      <c r="N308" t="str">
        <v>CC1</v>
      </c>
      <c r="O308" t="str">
        <v>gastos_produccion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-1128930</v>
      </c>
      <c r="T308">
        <v>1</v>
      </c>
      <c r="U308" t="str">
        <v>APERTURADO POR EMPRESA</v>
      </c>
      <c r="V308" t="str">
        <v>TIERRAS FILTRANTES</v>
      </c>
    </row>
    <row r="309" spans="1:22" x14ac:dyDescent="0.25">
      <c r="A309" vm="11">
        <v>46112</v>
      </c>
      <c r="B309" t="str">
        <v>RRHH WORMS (NUEVO)</v>
      </c>
      <c r="C309" t="str">
        <v>GUSTAVO GASTON BUSTAMANTE</v>
      </c>
      <c r="D309">
        <v>-1128307.6697</v>
      </c>
      <c r="E309" t="str">
        <v>INTENDENCIA</v>
      </c>
      <c r="F309">
        <v>1</v>
      </c>
      <c r="G309">
        <v>1128307.6697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str">
        <v>rrhh_nuevo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-1128307.6697</v>
      </c>
      <c r="T309">
        <v>1</v>
      </c>
      <c r="U309" t="str">
        <v>APERTURADO POR EMPRESA</v>
      </c>
      <c r="V309" t="str">
        <v>BACHAS</v>
      </c>
    </row>
    <row r="310" spans="1:22" x14ac:dyDescent="0.25">
      <c r="A310" vm="11">
        <v>46112</v>
      </c>
      <c r="B310" t="str">
        <v>RRHH WORMS (NUEVO)</v>
      </c>
      <c r="C310" t="str">
        <v>GUSTAVO GASTON BUSTAMANTE</v>
      </c>
      <c r="D310">
        <v>-1128307.6697</v>
      </c>
      <c r="E310" t="str">
        <v>INTENDENCIA</v>
      </c>
      <c r="F310">
        <v>1</v>
      </c>
      <c r="G310">
        <v>1128307.6697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rrhh_nuevo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-1128307.6697</v>
      </c>
      <c r="T310">
        <v>1</v>
      </c>
      <c r="U310" t="str">
        <v>APERTURADO POR EMPRESA</v>
      </c>
      <c r="V310" t="str">
        <v>CEREAL Y POLVILLO</v>
      </c>
    </row>
    <row r="311" spans="1:22" x14ac:dyDescent="0.25">
      <c r="A311" vm="11">
        <v>46112</v>
      </c>
      <c r="B311" t="str">
        <v>RRHH WORMS (NUEVO)</v>
      </c>
      <c r="C311" t="str">
        <v>GUSTAVO GASTON BUSTAMANTE</v>
      </c>
      <c r="D311">
        <v>-1128307.6697</v>
      </c>
      <c r="E311" t="str">
        <v>INTENDENCIA</v>
      </c>
      <c r="F311">
        <v>1</v>
      </c>
      <c r="G311">
        <v>1128307.6697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-1128307.6697</v>
      </c>
      <c r="T311">
        <v>1</v>
      </c>
      <c r="U311" t="str">
        <v>APERTURADO POR EMPRESA</v>
      </c>
      <c r="V311" t="str">
        <v>COMPOST Y FERTILIZANTES</v>
      </c>
    </row>
    <row r="312" spans="1:22" x14ac:dyDescent="0.25">
      <c r="A312" vm="11">
        <v>46112</v>
      </c>
      <c r="B312" t="str">
        <v>RRHH WORMS (NUEVO)</v>
      </c>
      <c r="C312" t="str">
        <v>GUSTAVO GASTON BUSTAMANTE</v>
      </c>
      <c r="D312">
        <v>-1128307.6697</v>
      </c>
      <c r="E312" t="str">
        <v>INTENDENCIA</v>
      </c>
      <c r="F312">
        <v>1</v>
      </c>
      <c r="G312">
        <v>1128307.6697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-1128307.6697</v>
      </c>
      <c r="T312">
        <v>1</v>
      </c>
      <c r="U312" t="str">
        <v>APERTURADO POR EMPRESA</v>
      </c>
      <c r="V312" t="str">
        <v>DISPOSICION FINAL DE R. LIQUIDOS</v>
      </c>
    </row>
    <row r="313" spans="1:22" x14ac:dyDescent="0.25">
      <c r="A313" vm="11">
        <v>46112</v>
      </c>
      <c r="B313" t="str">
        <v>RRHH WORMS (NUEVO)</v>
      </c>
      <c r="C313" t="str">
        <v>GUSTAVO GASTON BUSTAMANTE</v>
      </c>
      <c r="D313">
        <v>-1128307.6697</v>
      </c>
      <c r="E313" t="str">
        <v>INTENDENCIA</v>
      </c>
      <c r="F313">
        <v>1</v>
      </c>
      <c r="G313">
        <v>1128307.6697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-1128307.6697</v>
      </c>
      <c r="T313">
        <v>1</v>
      </c>
      <c r="U313" t="str">
        <v>APERTURADO POR EMPRESA</v>
      </c>
      <c r="V313" t="str">
        <v>DISPOSICION FINAL DE R. SOLIDOS</v>
      </c>
    </row>
    <row r="314" spans="1:22" x14ac:dyDescent="0.25">
      <c r="A314" vm="11">
        <v>46112</v>
      </c>
      <c r="B314" t="str">
        <v>RRHH WORMS (NUEVO)</v>
      </c>
      <c r="C314" t="str">
        <v>GUSTAVO GASTON BUSTAMANTE</v>
      </c>
      <c r="D314">
        <v>-1128307.6697</v>
      </c>
      <c r="E314" t="str">
        <v>INTENDENCIA</v>
      </c>
      <c r="F314">
        <v>1</v>
      </c>
      <c r="G314">
        <v>1128307.6697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-1128307.6697</v>
      </c>
      <c r="T314">
        <v>1</v>
      </c>
      <c r="U314" t="str">
        <v>APERTURADO POR EMPRESA</v>
      </c>
      <c r="V314" t="str">
        <v>EXPORTACION</v>
      </c>
    </row>
    <row r="315" spans="1:22" x14ac:dyDescent="0.25">
      <c r="A315" vm="11">
        <v>46112</v>
      </c>
      <c r="B315" t="str">
        <v>RRHH WORMS (NUEVO)</v>
      </c>
      <c r="C315" t="str">
        <v>GUSTAVO GASTON BUSTAMANTE</v>
      </c>
      <c r="D315">
        <v>-1128307.6697</v>
      </c>
      <c r="E315" t="str">
        <v>INTENDENCIA</v>
      </c>
      <c r="F315">
        <v>1</v>
      </c>
      <c r="G315">
        <v>1128307.6697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-1128307.6697</v>
      </c>
      <c r="T315">
        <v>1</v>
      </c>
      <c r="U315" t="str">
        <v>APERTURADO POR EMPRESA</v>
      </c>
      <c r="V315" t="str">
        <v>NFU</v>
      </c>
    </row>
    <row r="316" spans="1:22" x14ac:dyDescent="0.25">
      <c r="A316" vm="11">
        <v>46112</v>
      </c>
      <c r="B316" t="str">
        <v>RRHH WORMS (NUEVO)</v>
      </c>
      <c r="C316" t="str">
        <v>GUSTAVO GASTON BUSTAMANTE</v>
      </c>
      <c r="D316">
        <v>-1128307.6697</v>
      </c>
      <c r="E316" t="str">
        <v>INTENDENCIA</v>
      </c>
      <c r="F316">
        <v>1</v>
      </c>
      <c r="G316">
        <v>1128307.6697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-1128307.6697</v>
      </c>
      <c r="T316">
        <v>1</v>
      </c>
      <c r="U316" t="str">
        <v>APERTURADO POR EMPRESA</v>
      </c>
      <c r="V316" t="str">
        <v>PILETAS</v>
      </c>
    </row>
    <row r="317" spans="1:22" x14ac:dyDescent="0.25">
      <c r="A317" vm="11">
        <v>46112</v>
      </c>
      <c r="B317" t="str">
        <v>RRHH WORMS (NUEVO)</v>
      </c>
      <c r="C317" t="str">
        <v>GUSTAVO GASTON BUSTAMANTE</v>
      </c>
      <c r="D317">
        <v>-1128307.6697</v>
      </c>
      <c r="E317" t="str">
        <v>INTENDENCIA</v>
      </c>
      <c r="F317">
        <v>1</v>
      </c>
      <c r="G317">
        <v>1128307.6697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-1128307.6697</v>
      </c>
      <c r="T317">
        <v>1</v>
      </c>
      <c r="U317" t="str">
        <v>APERTURADO POR EMPRESA</v>
      </c>
      <c r="V317" t="str">
        <v>REACTORES</v>
      </c>
    </row>
    <row r="318" spans="1:22" x14ac:dyDescent="0.25">
      <c r="A318" vm="11">
        <v>46112</v>
      </c>
      <c r="B318" t="str">
        <v>RRHH WORMS (NUEVO)</v>
      </c>
      <c r="C318" t="str">
        <v>GUSTAVO GASTON BUSTAMANTE</v>
      </c>
      <c r="D318">
        <v>-1128307.6697</v>
      </c>
      <c r="E318" t="str">
        <v>INTENDENCIA</v>
      </c>
      <c r="F318">
        <v>1</v>
      </c>
      <c r="G318">
        <v>1128307.6697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-1128307.6697</v>
      </c>
      <c r="T318">
        <v>1</v>
      </c>
      <c r="U318" t="str">
        <v>APERTURADO POR EMPRESA</v>
      </c>
      <c r="V318" t="str">
        <v>TIERRAS FILTRANTES</v>
      </c>
    </row>
    <row r="319" spans="1:22" x14ac:dyDescent="0.25">
      <c r="A319" vm="11">
        <v>46112</v>
      </c>
      <c r="B319" t="str">
        <v>RRHH WORMS (NUEVO)</v>
      </c>
      <c r="C319" t="str">
        <v>ULISES BENIGNO BUSTAMANTE</v>
      </c>
      <c r="D319">
        <v>-1111149.2026</v>
      </c>
      <c r="E319" t="str">
        <v>PILETAS + BACHAS</v>
      </c>
      <c r="F319">
        <v>1</v>
      </c>
      <c r="G319">
        <v>1111149.2026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DIRECTO</v>
      </c>
      <c r="M319">
        <v>0</v>
      </c>
      <c r="N319" t="str">
        <v>CC21</v>
      </c>
      <c r="O319" t="str">
        <v>rrhh_nuevo</v>
      </c>
      <c r="P319">
        <v>2</v>
      </c>
      <c r="Q319" t="str">
        <v>BACHAS, PILETAS</v>
      </c>
      <c r="R319">
        <v>1</v>
      </c>
      <c r="S319">
        <v>-1111149.2026</v>
      </c>
      <c r="T319">
        <v>1</v>
      </c>
      <c r="U319" t="str">
        <v>APERTURADO POR EMPRESA</v>
      </c>
      <c r="V319" t="str">
        <v>BACHAS</v>
      </c>
    </row>
    <row r="320" spans="1:22" x14ac:dyDescent="0.25">
      <c r="A320" vm="11">
        <v>46112</v>
      </c>
      <c r="B320" t="str">
        <v>RRHH WORMS (NUEVO)</v>
      </c>
      <c r="C320" t="str">
        <v>ULISES BENIGNO BUSTAMANTE</v>
      </c>
      <c r="D320">
        <v>-1111149.2026</v>
      </c>
      <c r="E320" t="str">
        <v>PILETAS + BACHAS</v>
      </c>
      <c r="F320">
        <v>1</v>
      </c>
      <c r="G320">
        <v>1111149.2026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DIRECTO</v>
      </c>
      <c r="M320">
        <v>0</v>
      </c>
      <c r="N320" t="str">
        <v>CC21</v>
      </c>
      <c r="O320" t="str">
        <v>rrhh_nuevo</v>
      </c>
      <c r="P320">
        <v>2</v>
      </c>
      <c r="Q320" t="str">
        <v>BACHAS, PILETAS</v>
      </c>
      <c r="R320">
        <v>1</v>
      </c>
      <c r="S320">
        <v>-1111149.2026</v>
      </c>
      <c r="T320">
        <v>1</v>
      </c>
      <c r="U320" t="str">
        <v>APERTURADO POR EMPRESA</v>
      </c>
      <c r="V320" t="str">
        <v>PILETAS</v>
      </c>
    </row>
    <row r="321" spans="1:22" x14ac:dyDescent="0.25">
      <c r="A321" vm="11">
        <v>46112</v>
      </c>
      <c r="B321" t="str">
        <v>RRHH WORMS (NUEVO)</v>
      </c>
      <c r="C321" t="str">
        <v>BRIAN NICOLAS BERON</v>
      </c>
      <c r="D321">
        <v>-1099914.4890999999</v>
      </c>
      <c r="E321" t="str">
        <v>REACTOR</v>
      </c>
      <c r="F321">
        <v>1</v>
      </c>
      <c r="G321">
        <v>1099914.4890999999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DIRECTO</v>
      </c>
      <c r="M321">
        <v>0</v>
      </c>
      <c r="N321" t="str">
        <v>CC5</v>
      </c>
      <c r="O321" t="str">
        <v>rrhh_nuevo</v>
      </c>
      <c r="P321">
        <v>1</v>
      </c>
      <c r="Q321" t="str">
        <v>REACTORES</v>
      </c>
      <c r="R321">
        <v>1</v>
      </c>
      <c r="S321">
        <v>-1099914.4890999999</v>
      </c>
      <c r="T321">
        <v>1</v>
      </c>
      <c r="U321" t="str">
        <v>APERTURADO POR EMPRESA</v>
      </c>
      <c r="V321" t="str">
        <v>REACTORES</v>
      </c>
    </row>
    <row r="322" spans="1:22" x14ac:dyDescent="0.25">
      <c r="A322" vm="11">
        <v>46112</v>
      </c>
      <c r="B322" t="str">
        <v>RRHH WORMS (NUEVO)</v>
      </c>
      <c r="C322" t="str">
        <v>ANDREA ANALI DI PAOLO</v>
      </c>
      <c r="D322">
        <v>-1098479.3891</v>
      </c>
      <c r="E322" t="str">
        <v>ADMINISTRACION</v>
      </c>
      <c r="F322">
        <v>1</v>
      </c>
      <c r="G322">
        <v>1098479.3891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CC15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-1098479.3891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1">
        <v>46112</v>
      </c>
      <c r="B323" t="str">
        <v>RRHH WORMS (NUEVO)</v>
      </c>
      <c r="C323" t="str">
        <v>ANDREA ANALI DI PAOLO</v>
      </c>
      <c r="D323">
        <v>-1098479.3891</v>
      </c>
      <c r="E323" t="str">
        <v>ADMINISTRACION</v>
      </c>
      <c r="F323">
        <v>1</v>
      </c>
      <c r="G323">
        <v>1098479.3891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CC15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-1098479.3891</v>
      </c>
      <c r="T323">
        <v>1</v>
      </c>
      <c r="U323" t="str">
        <v>APERTURADO POR EMPRESA</v>
      </c>
      <c r="V323" t="str">
        <v>CEREAL Y POLVILLO</v>
      </c>
    </row>
    <row r="324" spans="1:22" x14ac:dyDescent="0.25">
      <c r="A324" vm="11">
        <v>46112</v>
      </c>
      <c r="B324" t="str">
        <v>RRHH WORMS (NUEVO)</v>
      </c>
      <c r="C324" t="str">
        <v>ANDREA ANALI DI PAOLO</v>
      </c>
      <c r="D324">
        <v>-1098479.3891</v>
      </c>
      <c r="E324" t="str">
        <v>ADMINISTRACION</v>
      </c>
      <c r="F324">
        <v>1</v>
      </c>
      <c r="G324">
        <v>1098479.3891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CC15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-1098479.3891</v>
      </c>
      <c r="T324">
        <v>1</v>
      </c>
      <c r="U324" t="str">
        <v>APERTURADO POR EMPRESA</v>
      </c>
      <c r="V324" t="str">
        <v>COMPOST Y FERTILIZANTES</v>
      </c>
    </row>
    <row r="325" spans="1:22" x14ac:dyDescent="0.25">
      <c r="A325" vm="11">
        <v>46112</v>
      </c>
      <c r="B325" t="str">
        <v>RRHH WORMS (NUEVO)</v>
      </c>
      <c r="C325" t="str">
        <v>ANDREA ANALI DI PAOLO</v>
      </c>
      <c r="D325">
        <v>-1098479.3891</v>
      </c>
      <c r="E325" t="str">
        <v>ADMINISTRACION</v>
      </c>
      <c r="F325">
        <v>1</v>
      </c>
      <c r="G325">
        <v>1098479.3891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CC15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-1098479.3891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25">
      <c r="A326" vm="11">
        <v>46112</v>
      </c>
      <c r="B326" t="str">
        <v>RRHH WORMS (NUEVO)</v>
      </c>
      <c r="C326" t="str">
        <v>ANDREA ANALI DI PAOLO</v>
      </c>
      <c r="D326">
        <v>-1098479.3891</v>
      </c>
      <c r="E326" t="str">
        <v>ADMINISTRACION</v>
      </c>
      <c r="F326">
        <v>1</v>
      </c>
      <c r="G326">
        <v>1098479.3891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CC15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-1098479.3891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25">
      <c r="A327" vm="11">
        <v>46112</v>
      </c>
      <c r="B327" t="str">
        <v>RRHH WORMS (NUEVO)</v>
      </c>
      <c r="C327" t="str">
        <v>ANDREA ANALI DI PAOLO</v>
      </c>
      <c r="D327">
        <v>-1098479.3891</v>
      </c>
      <c r="E327" t="str">
        <v>ADMINISTRACION</v>
      </c>
      <c r="F327">
        <v>1</v>
      </c>
      <c r="G327">
        <v>1098479.3891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CC15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-1098479.3891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1">
        <v>46112</v>
      </c>
      <c r="B328" t="str">
        <v>RRHH WORMS (NUEVO)</v>
      </c>
      <c r="C328" t="str">
        <v>ANDREA ANALI DI PAOLO</v>
      </c>
      <c r="D328">
        <v>-1098479.3891</v>
      </c>
      <c r="E328" t="str">
        <v>ADMINISTRACION</v>
      </c>
      <c r="F328">
        <v>1</v>
      </c>
      <c r="G328">
        <v>1098479.3891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CC15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-1098479.3891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1">
        <v>46112</v>
      </c>
      <c r="B329" t="str">
        <v>RRHH WORMS (NUEVO)</v>
      </c>
      <c r="C329" t="str">
        <v>ANDREA ANALI DI PAOLO</v>
      </c>
      <c r="D329">
        <v>-1098479.3891</v>
      </c>
      <c r="E329" t="str">
        <v>ADMINISTRACION</v>
      </c>
      <c r="F329">
        <v>1</v>
      </c>
      <c r="G329">
        <v>1098479.3891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CC15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-1098479.3891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1">
        <v>46112</v>
      </c>
      <c r="B330" t="str">
        <v>RRHH WORMS (NUEVO)</v>
      </c>
      <c r="C330" t="str">
        <v>ANDREA ANALI DI PAOLO</v>
      </c>
      <c r="D330">
        <v>-1098479.3891</v>
      </c>
      <c r="E330" t="str">
        <v>ADMINISTRACION</v>
      </c>
      <c r="F330">
        <v>1</v>
      </c>
      <c r="G330">
        <v>1098479.3891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CC15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-1098479.3891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1">
        <v>46112</v>
      </c>
      <c r="B331" t="str">
        <v>RRHH WORMS (NUEVO)</v>
      </c>
      <c r="C331" t="str">
        <v>ANDREA ANALI DI PAOLO</v>
      </c>
      <c r="D331">
        <v>-1098479.3891</v>
      </c>
      <c r="E331" t="str">
        <v>ADMINISTRACION</v>
      </c>
      <c r="F331">
        <v>1</v>
      </c>
      <c r="G331">
        <v>1098479.3891</v>
      </c>
      <c r="H331" t="str">
        <v># 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CC15</v>
      </c>
      <c r="O331" t="str">
        <v>rrhh_nuevo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-1098479.3891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11">
        <v>46112</v>
      </c>
      <c r="B332" t="str">
        <v>RRHH WORMS (NUEVO)</v>
      </c>
      <c r="C332" t="str">
        <v>SEBASTIAN ERNESTO BAEZ</v>
      </c>
      <c r="D332">
        <v>-1094441.7349</v>
      </c>
      <c r="E332" t="str">
        <v>MANTENIMIENTO</v>
      </c>
      <c r="F332">
        <v>1</v>
      </c>
      <c r="G332">
        <v>1094441.7349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CC19</v>
      </c>
      <c r="O332" t="str">
        <v>rrhh_nuevo</v>
      </c>
      <c r="P332">
        <v>6</v>
      </c>
      <c r="Q332" t="str">
        <v>BACHAS, DISPOSICION FINAL DE R. LIQUIDOS, EXPORTACION, NFU, PILETAS, REACTORES</v>
      </c>
      <c r="R332">
        <v>1</v>
      </c>
      <c r="S332">
        <v>-1094441.7349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11">
        <v>46112</v>
      </c>
      <c r="B333" t="str">
        <v>RRHH WORMS (NUEVO)</v>
      </c>
      <c r="C333" t="str">
        <v>SEBASTIAN ERNESTO BAEZ</v>
      </c>
      <c r="D333">
        <v>-1094441.7349</v>
      </c>
      <c r="E333" t="str">
        <v>MANTENIMIENTO</v>
      </c>
      <c r="F333">
        <v>1</v>
      </c>
      <c r="G333">
        <v>1094441.7349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CC19</v>
      </c>
      <c r="O333" t="str">
        <v>rrhh_nuevo</v>
      </c>
      <c r="P333">
        <v>6</v>
      </c>
      <c r="Q333" t="str">
        <v>BACHAS, DISPOSICION FINAL DE R. LIQUIDOS, EXPORTACION, NFU, PILETAS, REACTORES</v>
      </c>
      <c r="R333">
        <v>1</v>
      </c>
      <c r="S333">
        <v>-1094441.7349</v>
      </c>
      <c r="T333">
        <v>1</v>
      </c>
      <c r="U333" t="str">
        <v>APERTURADO POR EMPRESA</v>
      </c>
      <c r="V333" t="str">
        <v>DISPOSICION FINAL DE R. LIQUIDOS</v>
      </c>
    </row>
    <row r="334" spans="1:22" x14ac:dyDescent="0.25">
      <c r="A334" vm="11">
        <v>46112</v>
      </c>
      <c r="B334" t="str">
        <v>RRHH WORMS (NUEVO)</v>
      </c>
      <c r="C334" t="str">
        <v>SEBASTIAN ERNESTO BAEZ</v>
      </c>
      <c r="D334">
        <v>-1094441.7349</v>
      </c>
      <c r="E334" t="str">
        <v>MANTENIMIENTO</v>
      </c>
      <c r="F334">
        <v>1</v>
      </c>
      <c r="G334">
        <v>1094441.7349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CC19</v>
      </c>
      <c r="O334" t="str">
        <v>rrhh_nuevo</v>
      </c>
      <c r="P334">
        <v>6</v>
      </c>
      <c r="Q334" t="str">
        <v>BACHAS, DISPOSICION FINAL DE R. LIQUIDOS, EXPORTACION, NFU, PILETAS, REACTORES</v>
      </c>
      <c r="R334">
        <v>1</v>
      </c>
      <c r="S334">
        <v>-1094441.7349</v>
      </c>
      <c r="T334">
        <v>1</v>
      </c>
      <c r="U334" t="str">
        <v>APERTURADO POR EMPRESA</v>
      </c>
      <c r="V334" t="str">
        <v>EXPORTACION</v>
      </c>
    </row>
    <row r="335" spans="1:22" x14ac:dyDescent="0.25">
      <c r="A335" vm="11">
        <v>46112</v>
      </c>
      <c r="B335" t="str">
        <v>RRHH WORMS (NUEVO)</v>
      </c>
      <c r="C335" t="str">
        <v>SEBASTIAN ERNESTO BAEZ</v>
      </c>
      <c r="D335">
        <v>-1094441.7349</v>
      </c>
      <c r="E335" t="str">
        <v>MANTENIMIENTO</v>
      </c>
      <c r="F335">
        <v>1</v>
      </c>
      <c r="G335">
        <v>1094441.7349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CC19</v>
      </c>
      <c r="O335" t="str">
        <v>rrhh_nuevo</v>
      </c>
      <c r="P335">
        <v>6</v>
      </c>
      <c r="Q335" t="str">
        <v>BACHAS, DISPOSICION FINAL DE R. LIQUIDOS, EXPORTACION, NFU, PILETAS, REACTORES</v>
      </c>
      <c r="R335">
        <v>1</v>
      </c>
      <c r="S335">
        <v>-1094441.7349</v>
      </c>
      <c r="T335">
        <v>1</v>
      </c>
      <c r="U335" t="str">
        <v>APERTURADO POR EMPRESA</v>
      </c>
      <c r="V335" t="str">
        <v>NFU</v>
      </c>
    </row>
    <row r="336" spans="1:22" x14ac:dyDescent="0.25">
      <c r="A336" vm="11">
        <v>46112</v>
      </c>
      <c r="B336" t="str">
        <v>RRHH WORMS (NUEVO)</v>
      </c>
      <c r="C336" t="str">
        <v>SEBASTIAN ERNESTO BAEZ</v>
      </c>
      <c r="D336">
        <v>-1094441.7349</v>
      </c>
      <c r="E336" t="str">
        <v>MANTENIMIENTO</v>
      </c>
      <c r="F336">
        <v>1</v>
      </c>
      <c r="G336">
        <v>1094441.7349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CC19</v>
      </c>
      <c r="O336" t="str">
        <v>rrhh_nuevo</v>
      </c>
      <c r="P336">
        <v>6</v>
      </c>
      <c r="Q336" t="str">
        <v>BACHAS, DISPOSICION FINAL DE R. LIQUIDOS, EXPORTACION, NFU, PILETAS, REACTORES</v>
      </c>
      <c r="R336">
        <v>1</v>
      </c>
      <c r="S336">
        <v>-1094441.7349</v>
      </c>
      <c r="T336">
        <v>1</v>
      </c>
      <c r="U336" t="str">
        <v>APERTURADO POR EMPRESA</v>
      </c>
      <c r="V336" t="str">
        <v>PILETAS</v>
      </c>
    </row>
    <row r="337" spans="1:22" x14ac:dyDescent="0.25">
      <c r="A337" vm="11">
        <v>46112</v>
      </c>
      <c r="B337" t="str">
        <v>RRHH WORMS (NUEVO)</v>
      </c>
      <c r="C337" t="str">
        <v>SEBASTIAN ERNESTO BAEZ</v>
      </c>
      <c r="D337">
        <v>-1094441.7349</v>
      </c>
      <c r="E337" t="str">
        <v>MANTENIMIENTO</v>
      </c>
      <c r="F337">
        <v>1</v>
      </c>
      <c r="G337">
        <v>1094441.7349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CC19</v>
      </c>
      <c r="O337" t="str">
        <v>rrhh_nuevo</v>
      </c>
      <c r="P337">
        <v>6</v>
      </c>
      <c r="Q337" t="str">
        <v>BACHAS, DISPOSICION FINAL DE R. LIQUIDOS, EXPORTACION, NFU, PILETAS, REACTORES</v>
      </c>
      <c r="R337">
        <v>1</v>
      </c>
      <c r="S337">
        <v>-1094441.7349</v>
      </c>
      <c r="T337">
        <v>1</v>
      </c>
      <c r="U337" t="str">
        <v>APERTURADO POR EMPRESA</v>
      </c>
      <c r="V337" t="str">
        <v>REACTORES</v>
      </c>
    </row>
    <row r="338" spans="1:22" x14ac:dyDescent="0.25">
      <c r="A338" vm="11">
        <v>46112</v>
      </c>
      <c r="B338" t="str">
        <v>RRHH WORMS (NUEVO)</v>
      </c>
      <c r="C338" t="str">
        <v>ISOLA GIULIANA</v>
      </c>
      <c r="D338">
        <v>-1093875.0083999999</v>
      </c>
      <c r="E338" t="str">
        <v>ADMINISTRACION</v>
      </c>
      <c r="F338">
        <v>1</v>
      </c>
      <c r="G338">
        <v>1093875.0083999999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INDIRECTO</v>
      </c>
      <c r="M338">
        <v>0</v>
      </c>
      <c r="N338" t="str">
        <v>CC15</v>
      </c>
      <c r="O338" t="str">
        <v>rrhh_nuevo</v>
      </c>
      <c r="P338">
        <v>10</v>
      </c>
      <c r="Q338" t="str">
        <v>BACHAS, CEREAL Y POLVILLO, COMPOST Y FERTILIZANTES, DISPOSICION FINAL DE R. LIQUIDOS, DISPOSICION FINAL DE R. SOLIDOS, EXPORTACION, NFU, PILETAS, REACTORES, TIERRAS FILTRANTES</v>
      </c>
      <c r="R338">
        <v>1</v>
      </c>
      <c r="S338">
        <v>-1093875.0083999999</v>
      </c>
      <c r="T338">
        <v>1</v>
      </c>
      <c r="U338" t="str">
        <v>APERTURADO POR EMPRESA</v>
      </c>
      <c r="V338" t="str">
        <v>BACHAS</v>
      </c>
    </row>
    <row r="339" spans="1:22" x14ac:dyDescent="0.25">
      <c r="A339" vm="11">
        <v>46112</v>
      </c>
      <c r="B339" t="str">
        <v>RRHH WORMS (NUEVO)</v>
      </c>
      <c r="C339" t="str">
        <v>ISOLA GIULIANA</v>
      </c>
      <c r="D339">
        <v>-1093875.0083999999</v>
      </c>
      <c r="E339" t="str">
        <v>ADMINISTRACION</v>
      </c>
      <c r="F339">
        <v>1</v>
      </c>
      <c r="G339">
        <v>1093875.0083999999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CC15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-1093875.0083999999</v>
      </c>
      <c r="T339">
        <v>1</v>
      </c>
      <c r="U339" t="str">
        <v>APERTURADO POR EMPRESA</v>
      </c>
      <c r="V339" t="str">
        <v>CEREAL Y POLVILLO</v>
      </c>
    </row>
    <row r="340" spans="1:22" x14ac:dyDescent="0.25">
      <c r="A340" vm="11">
        <v>46112</v>
      </c>
      <c r="B340" t="str">
        <v>RRHH WORMS (NUEVO)</v>
      </c>
      <c r="C340" t="str">
        <v>ISOLA GIULIANA</v>
      </c>
      <c r="D340">
        <v>-1093875.0083999999</v>
      </c>
      <c r="E340" t="str">
        <v>ADMINISTRACION</v>
      </c>
      <c r="F340">
        <v>1</v>
      </c>
      <c r="G340">
        <v>1093875.0083999999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CC15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-1093875.0083999999</v>
      </c>
      <c r="T340">
        <v>1</v>
      </c>
      <c r="U340" t="str">
        <v>APERTURADO POR EMPRESA</v>
      </c>
      <c r="V340" t="str">
        <v>COMPOST Y FERTILIZANTES</v>
      </c>
    </row>
    <row r="341" spans="1:22" x14ac:dyDescent="0.25">
      <c r="A341" vm="11">
        <v>46112</v>
      </c>
      <c r="B341" t="str">
        <v>RRHH WORMS (NUEVO)</v>
      </c>
      <c r="C341" t="str">
        <v>ISOLA GIULIANA</v>
      </c>
      <c r="D341">
        <v>-1093875.0083999999</v>
      </c>
      <c r="E341" t="str">
        <v>ADMINISTRACION</v>
      </c>
      <c r="F341">
        <v>1</v>
      </c>
      <c r="G341">
        <v>1093875.0083999999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CC15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-1093875.0083999999</v>
      </c>
      <c r="T341">
        <v>1</v>
      </c>
      <c r="U341" t="str">
        <v>APERTURADO POR EMPRESA</v>
      </c>
      <c r="V341" t="str">
        <v>DISPOSICION FINAL DE R. LIQUIDOS</v>
      </c>
    </row>
    <row r="342" spans="1:22" x14ac:dyDescent="0.25">
      <c r="A342" vm="11">
        <v>46112</v>
      </c>
      <c r="B342" t="str">
        <v>RRHH WORMS (NUEVO)</v>
      </c>
      <c r="C342" t="str">
        <v>ISOLA GIULIANA</v>
      </c>
      <c r="D342">
        <v>-1093875.0083999999</v>
      </c>
      <c r="E342" t="str">
        <v>ADMINISTRACION</v>
      </c>
      <c r="F342">
        <v>1</v>
      </c>
      <c r="G342">
        <v>1093875.0083999999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CC15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-1093875.0083999999</v>
      </c>
      <c r="T342">
        <v>1</v>
      </c>
      <c r="U342" t="str">
        <v>APERTURADO POR EMPRESA</v>
      </c>
      <c r="V342" t="str">
        <v>DISPOSICION FINAL DE R. SOLIDOS</v>
      </c>
    </row>
    <row r="343" spans="1:22" x14ac:dyDescent="0.25">
      <c r="A343" vm="11">
        <v>46112</v>
      </c>
      <c r="B343" t="str">
        <v>RRHH WORMS (NUEVO)</v>
      </c>
      <c r="C343" t="str">
        <v>ISOLA GIULIANA</v>
      </c>
      <c r="D343">
        <v>-1093875.0083999999</v>
      </c>
      <c r="E343" t="str">
        <v>ADMINISTRACION</v>
      </c>
      <c r="F343">
        <v>1</v>
      </c>
      <c r="G343">
        <v>1093875.0083999999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CC15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-1093875.0083999999</v>
      </c>
      <c r="T343">
        <v>1</v>
      </c>
      <c r="U343" t="str">
        <v>APERTURADO POR EMPRESA</v>
      </c>
      <c r="V343" t="str">
        <v>EXPORTACION</v>
      </c>
    </row>
    <row r="344" spans="1:22" x14ac:dyDescent="0.25">
      <c r="A344" vm="11">
        <v>46112</v>
      </c>
      <c r="B344" t="str">
        <v>RRHH WORMS (NUEVO)</v>
      </c>
      <c r="C344" t="str">
        <v>ISOLA GIULIANA</v>
      </c>
      <c r="D344">
        <v>-1093875.0083999999</v>
      </c>
      <c r="E344" t="str">
        <v>ADMINISTRACION</v>
      </c>
      <c r="F344">
        <v>1</v>
      </c>
      <c r="G344">
        <v>1093875.0083999999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CC15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-1093875.0083999999</v>
      </c>
      <c r="T344">
        <v>1</v>
      </c>
      <c r="U344" t="str">
        <v>APERTURADO POR EMPRESA</v>
      </c>
      <c r="V344" t="str">
        <v>NFU</v>
      </c>
    </row>
    <row r="345" spans="1:22" x14ac:dyDescent="0.25">
      <c r="A345" vm="11">
        <v>46112</v>
      </c>
      <c r="B345" t="str">
        <v>RRHH WORMS (NUEVO)</v>
      </c>
      <c r="C345" t="str">
        <v>ISOLA GIULIANA</v>
      </c>
      <c r="D345">
        <v>-1093875.0083999999</v>
      </c>
      <c r="E345" t="str">
        <v>ADMINISTRACION</v>
      </c>
      <c r="F345">
        <v>1</v>
      </c>
      <c r="G345">
        <v>1093875.0083999999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CC15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-1093875.0083999999</v>
      </c>
      <c r="T345">
        <v>1</v>
      </c>
      <c r="U345" t="str">
        <v>APERTURADO POR EMPRESA</v>
      </c>
      <c r="V345" t="str">
        <v>PILETAS</v>
      </c>
    </row>
    <row r="346" spans="1:22" x14ac:dyDescent="0.25">
      <c r="A346" vm="11">
        <v>46112</v>
      </c>
      <c r="B346" t="str">
        <v>RRHH WORMS (NUEVO)</v>
      </c>
      <c r="C346" t="str">
        <v>ISOLA GIULIANA</v>
      </c>
      <c r="D346">
        <v>-1093875.0083999999</v>
      </c>
      <c r="E346" t="str">
        <v>ADMINISTRACION</v>
      </c>
      <c r="F346">
        <v>1</v>
      </c>
      <c r="G346">
        <v>1093875.0083999999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CC15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-1093875.0083999999</v>
      </c>
      <c r="T346">
        <v>1</v>
      </c>
      <c r="U346" t="str">
        <v>APERTURADO POR EMPRESA</v>
      </c>
      <c r="V346" t="str">
        <v>REACTORES</v>
      </c>
    </row>
    <row r="347" spans="1:22" x14ac:dyDescent="0.25">
      <c r="A347" vm="11">
        <v>46112</v>
      </c>
      <c r="B347" t="str">
        <v>RRHH WORMS (NUEVO)</v>
      </c>
      <c r="C347" t="str">
        <v>ISOLA GIULIANA</v>
      </c>
      <c r="D347">
        <v>-1093875.0083999999</v>
      </c>
      <c r="E347" t="str">
        <v>ADMINISTRACION</v>
      </c>
      <c r="F347">
        <v>1</v>
      </c>
      <c r="G347">
        <v>1093875.0083999999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CC15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-1093875.0083999999</v>
      </c>
      <c r="T347">
        <v>1</v>
      </c>
      <c r="U347" t="str">
        <v>APERTURADO POR EMPRESA</v>
      </c>
      <c r="V347" t="str">
        <v>TIERRAS FILTRANTES</v>
      </c>
    </row>
    <row r="348" spans="1:22" x14ac:dyDescent="0.25">
      <c r="A348" vm="11">
        <v>46112</v>
      </c>
      <c r="B348" t="str">
        <v>RRHH WORMS (NUEVO)</v>
      </c>
      <c r="C348" t="str">
        <v>HECTOR OSCAR FERNANDEZ</v>
      </c>
      <c r="D348">
        <v>-1089034.3058</v>
      </c>
      <c r="E348" t="str">
        <v>VIGILANCIA</v>
      </c>
      <c r="F348">
        <v>1</v>
      </c>
      <c r="G348">
        <v>1089034.3058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CC29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-1089034.3058</v>
      </c>
      <c r="T348">
        <v>1</v>
      </c>
      <c r="U348" t="str">
        <v>APERTURADO POR EMPRESA</v>
      </c>
      <c r="V348" t="str">
        <v>BACHAS</v>
      </c>
    </row>
    <row r="349" spans="1:22" x14ac:dyDescent="0.25">
      <c r="A349" vm="11">
        <v>46112</v>
      </c>
      <c r="B349" t="str">
        <v>RRHH WORMS (NUEVO)</v>
      </c>
      <c r="C349" t="str">
        <v>HECTOR OSCAR FERNANDEZ</v>
      </c>
      <c r="D349">
        <v>-1089034.3058</v>
      </c>
      <c r="E349" t="str">
        <v>VIGILANCIA</v>
      </c>
      <c r="F349">
        <v>1</v>
      </c>
      <c r="G349">
        <v>1089034.3058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CC29</v>
      </c>
      <c r="O349" t="str">
        <v>rrhh_nuevo</v>
      </c>
      <c r="P349">
        <v>10</v>
      </c>
      <c r="Q349" t="str">
        <v>BACHAS, CEREAL Y POLVILLO, COMPOST Y FERTILIZANTES, DISPOSICION FINAL DE R. LIQUIDOS, DISPOSICION FINAL DE R. SOLIDOS, EXPORTACION, NFU, PILETAS, REACTORES, TIERRAS FILTRANTES</v>
      </c>
      <c r="R349">
        <v>1</v>
      </c>
      <c r="S349">
        <v>-1089034.3058</v>
      </c>
      <c r="T349">
        <v>1</v>
      </c>
      <c r="U349" t="str">
        <v>APERTURADO POR EMPRESA</v>
      </c>
      <c r="V349" t="str">
        <v>CEREAL Y POLVILLO</v>
      </c>
    </row>
    <row r="350" spans="1:22" x14ac:dyDescent="0.25">
      <c r="A350" vm="11">
        <v>46112</v>
      </c>
      <c r="B350" t="str">
        <v>RRHH WORMS (NUEVO)</v>
      </c>
      <c r="C350" t="str">
        <v>HECTOR OSCAR FERNANDEZ</v>
      </c>
      <c r="D350">
        <v>-1089034.3058</v>
      </c>
      <c r="E350" t="str">
        <v>VIGILANCIA</v>
      </c>
      <c r="F350">
        <v>1</v>
      </c>
      <c r="G350">
        <v>1089034.3058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CC29</v>
      </c>
      <c r="O350" t="str">
        <v>rrhh_nuevo</v>
      </c>
      <c r="P350">
        <v>10</v>
      </c>
      <c r="Q350" t="str">
        <v>BACHAS, CEREAL Y POLVILLO, COMPOST Y FERTILIZANTES, DISPOSICION FINAL DE R. LIQUIDOS, DISPOSICION FINAL DE R. SOLIDOS, EXPORTACION, NFU, PILETAS, REACTORES, TIERRAS FILTRANTES</v>
      </c>
      <c r="R350">
        <v>1</v>
      </c>
      <c r="S350">
        <v>-1089034.3058</v>
      </c>
      <c r="T350">
        <v>1</v>
      </c>
      <c r="U350" t="str">
        <v>APERTURADO POR EMPRESA</v>
      </c>
      <c r="V350" t="str">
        <v>COMPOST Y FERTILIZANTES</v>
      </c>
    </row>
    <row r="351" spans="1:22" x14ac:dyDescent="0.25">
      <c r="A351" vm="11">
        <v>46112</v>
      </c>
      <c r="B351" t="str">
        <v>RRHH WORMS (NUEVO)</v>
      </c>
      <c r="C351" t="str">
        <v>HECTOR OSCAR FERNANDEZ</v>
      </c>
      <c r="D351">
        <v>-1089034.3058</v>
      </c>
      <c r="E351" t="str">
        <v>VIGILANCIA</v>
      </c>
      <c r="F351">
        <v>1</v>
      </c>
      <c r="G351">
        <v>1089034.3058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CC29</v>
      </c>
      <c r="O351" t="str">
        <v>rrhh_nuevo</v>
      </c>
      <c r="P351">
        <v>10</v>
      </c>
      <c r="Q351" t="str">
        <v>BACHAS, CEREAL Y POLVILLO, COMPOST Y FERTILIZANTES, DISPOSICION FINAL DE R. LIQUIDOS, DISPOSICION FINAL DE R. SOLIDOS, EXPORTACION, NFU, PILETAS, REACTORES, TIERRAS FILTRANTES</v>
      </c>
      <c r="R351">
        <v>1</v>
      </c>
      <c r="S351">
        <v>-1089034.3058</v>
      </c>
      <c r="T351">
        <v>1</v>
      </c>
      <c r="U351" t="str">
        <v>APERTURADO POR EMPRESA</v>
      </c>
      <c r="V351" t="str">
        <v>DISPOSICION FINAL DE R. LIQUIDOS</v>
      </c>
    </row>
    <row r="352" spans="1:22" x14ac:dyDescent="0.25">
      <c r="A352" vm="11">
        <v>46112</v>
      </c>
      <c r="B352" t="str">
        <v>RRHH WORMS (NUEVO)</v>
      </c>
      <c r="C352" t="str">
        <v>HECTOR OSCAR FERNANDEZ</v>
      </c>
      <c r="D352">
        <v>-1089034.3058</v>
      </c>
      <c r="E352" t="str">
        <v>VIGILANCIA</v>
      </c>
      <c r="F352">
        <v>1</v>
      </c>
      <c r="G352">
        <v>1089034.3058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INDIRECTO</v>
      </c>
      <c r="M352">
        <v>0</v>
      </c>
      <c r="N352" t="str">
        <v>CC29</v>
      </c>
      <c r="O352" t="str">
        <v>rrhh_nuevo</v>
      </c>
      <c r="P352">
        <v>10</v>
      </c>
      <c r="Q352" t="str">
        <v>BACHAS, CEREAL Y POLVILLO, COMPOST Y FERTILIZANTES, DISPOSICION FINAL DE R. LIQUIDOS, DISPOSICION FINAL DE R. SOLIDOS, EXPORTACION, NFU, PILETAS, REACTORES, TIERRAS FILTRANTES</v>
      </c>
      <c r="R352">
        <v>1</v>
      </c>
      <c r="S352">
        <v>-1089034.3058</v>
      </c>
      <c r="T352">
        <v>1</v>
      </c>
      <c r="U352" t="str">
        <v>APERTURADO POR EMPRESA</v>
      </c>
      <c r="V352" t="str">
        <v>DISPOSICION FINAL DE R. SOLIDOS</v>
      </c>
    </row>
    <row r="353" spans="1:22" x14ac:dyDescent="0.25">
      <c r="A353" vm="11">
        <v>46112</v>
      </c>
      <c r="B353" t="str">
        <v>RRHH WORMS (NUEVO)</v>
      </c>
      <c r="C353" t="str">
        <v>HECTOR OSCAR FERNANDEZ</v>
      </c>
      <c r="D353">
        <v>-1089034.3058</v>
      </c>
      <c r="E353" t="str">
        <v>VIGILANCIA</v>
      </c>
      <c r="F353">
        <v>1</v>
      </c>
      <c r="G353">
        <v>1089034.3058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CC29</v>
      </c>
      <c r="O353" t="str">
        <v>rrhh_nuevo</v>
      </c>
      <c r="P353">
        <v>10</v>
      </c>
      <c r="Q353" t="str">
        <v>BACHAS, CEREAL Y POLVILLO, COMPOST Y FERTILIZANTES, DISPOSICION FINAL DE R. LIQUIDOS, DISPOSICION FINAL DE R. SOLIDOS, EXPORTACION, NFU, PILETAS, REACTORES, TIERRAS FILTRANTES</v>
      </c>
      <c r="R353">
        <v>1</v>
      </c>
      <c r="S353">
        <v>-1089034.3058</v>
      </c>
      <c r="T353">
        <v>1</v>
      </c>
      <c r="U353" t="str">
        <v>APERTURADO POR EMPRESA</v>
      </c>
      <c r="V353" t="str">
        <v>EXPORTACION</v>
      </c>
    </row>
    <row r="354" spans="1:22" x14ac:dyDescent="0.25">
      <c r="A354" vm="11">
        <v>46112</v>
      </c>
      <c r="B354" t="str">
        <v>RRHH WORMS (NUEVO)</v>
      </c>
      <c r="C354" t="str">
        <v>HECTOR OSCAR FERNANDEZ</v>
      </c>
      <c r="D354">
        <v>-1089034.3058</v>
      </c>
      <c r="E354" t="str">
        <v>VIGILANCIA</v>
      </c>
      <c r="F354">
        <v>1</v>
      </c>
      <c r="G354">
        <v>1089034.3058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CC29</v>
      </c>
      <c r="O354" t="str">
        <v>rrhh_nuevo</v>
      </c>
      <c r="P354">
        <v>10</v>
      </c>
      <c r="Q354" t="str">
        <v>BACHAS, CEREAL Y POLVILLO, COMPOST Y FERTILIZANTES, DISPOSICION FINAL DE R. LIQUIDOS, DISPOSICION FINAL DE R. SOLIDOS, EXPORTACION, NFU, PILETAS, REACTORES, TIERRAS FILTRANTES</v>
      </c>
      <c r="R354">
        <v>1</v>
      </c>
      <c r="S354">
        <v>-1089034.3058</v>
      </c>
      <c r="T354">
        <v>1</v>
      </c>
      <c r="U354" t="str">
        <v>APERTURADO POR EMPRESA</v>
      </c>
      <c r="V354" t="str">
        <v>NFU</v>
      </c>
    </row>
    <row r="355" spans="1:22" x14ac:dyDescent="0.25">
      <c r="A355" vm="11">
        <v>46112</v>
      </c>
      <c r="B355" t="str">
        <v>RRHH WORMS (NUEVO)</v>
      </c>
      <c r="C355" t="str">
        <v>HECTOR OSCAR FERNANDEZ</v>
      </c>
      <c r="D355">
        <v>-1089034.3058</v>
      </c>
      <c r="E355" t="str">
        <v>VIGILANCIA</v>
      </c>
      <c r="F355">
        <v>1</v>
      </c>
      <c r="G355">
        <v>1089034.3058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CC29</v>
      </c>
      <c r="O355" t="str">
        <v>rrhh_nuevo</v>
      </c>
      <c r="P355">
        <v>10</v>
      </c>
      <c r="Q355" t="str">
        <v>BACHAS, CEREAL Y POLVILLO, COMPOST Y FERTILIZANTES, DISPOSICION FINAL DE R. LIQUIDOS, DISPOSICION FINAL DE R. SOLIDOS, EXPORTACION, NFU, PILETAS, REACTORES, TIERRAS FILTRANTES</v>
      </c>
      <c r="R355">
        <v>1</v>
      </c>
      <c r="S355">
        <v>-1089034.3058</v>
      </c>
      <c r="T355">
        <v>1</v>
      </c>
      <c r="U355" t="str">
        <v>APERTURADO POR EMPRESA</v>
      </c>
      <c r="V355" t="str">
        <v>PILETAS</v>
      </c>
    </row>
    <row r="356" spans="1:22" x14ac:dyDescent="0.25">
      <c r="A356" vm="11">
        <v>46112</v>
      </c>
      <c r="B356" t="str">
        <v>RRHH WORMS (NUEVO)</v>
      </c>
      <c r="C356" t="str">
        <v>HECTOR OSCAR FERNANDEZ</v>
      </c>
      <c r="D356">
        <v>-1089034.3058</v>
      </c>
      <c r="E356" t="str">
        <v>VIGILANCIA</v>
      </c>
      <c r="F356">
        <v>1</v>
      </c>
      <c r="G356">
        <v>1089034.3058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CC29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-1089034.3058</v>
      </c>
      <c r="T356">
        <v>1</v>
      </c>
      <c r="U356" t="str">
        <v>APERTURADO POR EMPRESA</v>
      </c>
      <c r="V356" t="str">
        <v>REACTORES</v>
      </c>
    </row>
    <row r="357" spans="1:22" x14ac:dyDescent="0.25">
      <c r="A357" vm="11">
        <v>46112</v>
      </c>
      <c r="B357" t="str">
        <v>RRHH WORMS (NUEVO)</v>
      </c>
      <c r="C357" t="str">
        <v>HECTOR OSCAR FERNANDEZ</v>
      </c>
      <c r="D357">
        <v>-1089034.3058</v>
      </c>
      <c r="E357" t="str">
        <v>VIGILANCIA</v>
      </c>
      <c r="F357">
        <v>1</v>
      </c>
      <c r="G357">
        <v>1089034.3058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-1089034.3058</v>
      </c>
      <c r="T357">
        <v>1</v>
      </c>
      <c r="U357" t="str">
        <v>APERTURADO POR EMPRESA</v>
      </c>
      <c r="V357" t="str">
        <v>TIERRAS FILTRANTES</v>
      </c>
    </row>
    <row r="358" spans="1:22" x14ac:dyDescent="0.25">
      <c r="A358" vm="11">
        <v>46112</v>
      </c>
      <c r="B358" t="str">
        <v>RRHH WORMS (NUEVO)</v>
      </c>
      <c r="C358" t="str">
        <v>JEREMIAS EDGARDO NAHUEL FERNANDEZ</v>
      </c>
      <c r="D358">
        <v>-1082821.1725999999</v>
      </c>
      <c r="E358" t="str">
        <v>BACHAS</v>
      </c>
      <c r="F358">
        <v>1</v>
      </c>
      <c r="G358">
        <v>1082821.1725999999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CC6</v>
      </c>
      <c r="O358" t="str">
        <v>rrhh_nuevo</v>
      </c>
      <c r="P358">
        <v>1</v>
      </c>
      <c r="Q358" t="str">
        <v>BACHAS</v>
      </c>
      <c r="R358">
        <v>1</v>
      </c>
      <c r="S358">
        <v>-1082821.1725999999</v>
      </c>
      <c r="T358">
        <v>1</v>
      </c>
      <c r="U358" t="str">
        <v>APERTURADO POR EMPRESA</v>
      </c>
      <c r="V358" t="str">
        <v>BACHAS</v>
      </c>
    </row>
    <row r="359" spans="1:22" x14ac:dyDescent="0.25">
      <c r="A359" vm="11">
        <v>46112</v>
      </c>
      <c r="B359" t="str">
        <v>RRHH WORMS (NUEVO)</v>
      </c>
      <c r="C359" t="str">
        <v>BRIAN EZEQUIEL GROSSO</v>
      </c>
      <c r="D359">
        <v>-1080740.6139</v>
      </c>
      <c r="E359" t="str">
        <v>VIGILANCIA</v>
      </c>
      <c r="F359">
        <v>1</v>
      </c>
      <c r="G359">
        <v>1080740.6139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CC29</v>
      </c>
      <c r="O359" t="str">
        <v>rrhh_nuevo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-1080740.6139</v>
      </c>
      <c r="T359">
        <v>1</v>
      </c>
      <c r="U359" t="str">
        <v>APERTURADO POR EMPRESA</v>
      </c>
      <c r="V359" t="str">
        <v>BACHAS</v>
      </c>
    </row>
    <row r="360" spans="1:22" x14ac:dyDescent="0.25">
      <c r="A360" vm="11">
        <v>46112</v>
      </c>
      <c r="B360" t="str">
        <v>RRHH WORMS (NUEVO)</v>
      </c>
      <c r="C360" t="str">
        <v>BRIAN EZEQUIEL GROSSO</v>
      </c>
      <c r="D360">
        <v>-1080740.6139</v>
      </c>
      <c r="E360" t="str">
        <v>VIGILANCIA</v>
      </c>
      <c r="F360">
        <v>1</v>
      </c>
      <c r="G360">
        <v>1080740.6139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-1080740.6139</v>
      </c>
      <c r="T360">
        <v>1</v>
      </c>
      <c r="U360" t="str">
        <v>APERTURADO POR EMPRESA</v>
      </c>
      <c r="V360" t="str">
        <v>CEREAL Y POLVILLO</v>
      </c>
    </row>
    <row r="361" spans="1:22" x14ac:dyDescent="0.25">
      <c r="A361" vm="11">
        <v>46112</v>
      </c>
      <c r="B361" t="str">
        <v>RRHH WORMS (NUEVO)</v>
      </c>
      <c r="C361" t="str">
        <v>BRIAN EZEQUIEL GROSSO</v>
      </c>
      <c r="D361">
        <v>-1080740.6139</v>
      </c>
      <c r="E361" t="str">
        <v>VIGILANCIA</v>
      </c>
      <c r="F361">
        <v>1</v>
      </c>
      <c r="G361">
        <v>1080740.6139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-1080740.6139</v>
      </c>
      <c r="T361">
        <v>1</v>
      </c>
      <c r="U361" t="str">
        <v>APERTURADO POR EMPRESA</v>
      </c>
      <c r="V361" t="str">
        <v>COMPOST Y FERTILIZANTES</v>
      </c>
    </row>
    <row r="362" spans="1:22" x14ac:dyDescent="0.25">
      <c r="A362" vm="11">
        <v>46112</v>
      </c>
      <c r="B362" t="str">
        <v>RRHH WORMS (NUEVO)</v>
      </c>
      <c r="C362" t="str">
        <v>BRIAN EZEQUIEL GROSSO</v>
      </c>
      <c r="D362">
        <v>-1080740.6139</v>
      </c>
      <c r="E362" t="str">
        <v>VIGILANCIA</v>
      </c>
      <c r="F362">
        <v>1</v>
      </c>
      <c r="G362">
        <v>1080740.6139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-1080740.6139</v>
      </c>
      <c r="T362">
        <v>1</v>
      </c>
      <c r="U362" t="str">
        <v>APERTURADO POR EMPRESA</v>
      </c>
      <c r="V362" t="str">
        <v>DISPOSICION FINAL DE R. LIQUIDOS</v>
      </c>
    </row>
    <row r="363" spans="1:22" x14ac:dyDescent="0.25">
      <c r="A363" vm="11">
        <v>46112</v>
      </c>
      <c r="B363" t="str">
        <v>RRHH WORMS (NUEVO)</v>
      </c>
      <c r="C363" t="str">
        <v>BRIAN EZEQUIEL GROSSO</v>
      </c>
      <c r="D363">
        <v>-1080740.6139</v>
      </c>
      <c r="E363" t="str">
        <v>VIGILANCIA</v>
      </c>
      <c r="F363">
        <v>1</v>
      </c>
      <c r="G363">
        <v>1080740.6139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-1080740.6139</v>
      </c>
      <c r="T363">
        <v>1</v>
      </c>
      <c r="U363" t="str">
        <v>APERTURADO POR EMPRESA</v>
      </c>
      <c r="V363" t="str">
        <v>DISPOSICION FINAL DE R. SOLIDOS</v>
      </c>
    </row>
    <row r="364" spans="1:22" x14ac:dyDescent="0.25">
      <c r="A364" vm="11">
        <v>46112</v>
      </c>
      <c r="B364" t="str">
        <v>RRHH WORMS (NUEVO)</v>
      </c>
      <c r="C364" t="str">
        <v>BRIAN EZEQUIEL GROSSO</v>
      </c>
      <c r="D364">
        <v>-1080740.6139</v>
      </c>
      <c r="E364" t="str">
        <v>VIGILANCIA</v>
      </c>
      <c r="F364">
        <v>1</v>
      </c>
      <c r="G364">
        <v>1080740.6139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-1080740.6139</v>
      </c>
      <c r="T364">
        <v>1</v>
      </c>
      <c r="U364" t="str">
        <v>APERTURADO POR EMPRESA</v>
      </c>
      <c r="V364" t="str">
        <v>EXPORTACION</v>
      </c>
    </row>
    <row r="365" spans="1:22" x14ac:dyDescent="0.25">
      <c r="A365" vm="11">
        <v>46112</v>
      </c>
      <c r="B365" t="str">
        <v>RRHH WORMS (NUEVO)</v>
      </c>
      <c r="C365" t="str">
        <v>BRIAN EZEQUIEL GROSSO</v>
      </c>
      <c r="D365">
        <v>-1080740.6139</v>
      </c>
      <c r="E365" t="str">
        <v>VIGILANCIA</v>
      </c>
      <c r="F365">
        <v>1</v>
      </c>
      <c r="G365">
        <v>1080740.6139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-1080740.6139</v>
      </c>
      <c r="T365">
        <v>1</v>
      </c>
      <c r="U365" t="str">
        <v>APERTURADO POR EMPRESA</v>
      </c>
      <c r="V365" t="str">
        <v>NFU</v>
      </c>
    </row>
    <row r="366" spans="1:22" x14ac:dyDescent="0.25">
      <c r="A366" vm="11">
        <v>46112</v>
      </c>
      <c r="B366" t="str">
        <v>RRHH WORMS (NUEVO)</v>
      </c>
      <c r="C366" t="str">
        <v>BRIAN EZEQUIEL GROSSO</v>
      </c>
      <c r="D366">
        <v>-1080740.6139</v>
      </c>
      <c r="E366" t="str">
        <v>VIGILANCIA</v>
      </c>
      <c r="F366">
        <v>1</v>
      </c>
      <c r="G366">
        <v>1080740.6139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str">
        <v>rrhh_nuevo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-1080740.6139</v>
      </c>
      <c r="T366">
        <v>1</v>
      </c>
      <c r="U366" t="str">
        <v>APERTURADO POR EMPRESA</v>
      </c>
      <c r="V366" t="str">
        <v>PILETAS</v>
      </c>
    </row>
    <row r="367" spans="1:22" x14ac:dyDescent="0.25">
      <c r="A367" vm="11">
        <v>46112</v>
      </c>
      <c r="B367" t="str">
        <v>RRHH WORMS (NUEVO)</v>
      </c>
      <c r="C367" t="str">
        <v>BRIAN EZEQUIEL GROSSO</v>
      </c>
      <c r="D367">
        <v>-1080740.6139</v>
      </c>
      <c r="E367" t="str">
        <v>VIGILANCIA</v>
      </c>
      <c r="F367">
        <v>1</v>
      </c>
      <c r="G367">
        <v>1080740.6139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str">
        <v>rrhh_nuevo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-1080740.6139</v>
      </c>
      <c r="T367">
        <v>1</v>
      </c>
      <c r="U367" t="str">
        <v>APERTURADO POR EMPRESA</v>
      </c>
      <c r="V367" t="str">
        <v>REACTORES</v>
      </c>
    </row>
    <row r="368" spans="1:22" x14ac:dyDescent="0.25">
      <c r="A368" vm="11">
        <v>46112</v>
      </c>
      <c r="B368" t="str">
        <v>RRHH WORMS (NUEVO)</v>
      </c>
      <c r="C368" t="str">
        <v>BRIAN EZEQUIEL GROSSO</v>
      </c>
      <c r="D368">
        <v>-1080740.6139</v>
      </c>
      <c r="E368" t="str">
        <v>VIGILANCIA</v>
      </c>
      <c r="F368">
        <v>1</v>
      </c>
      <c r="G368">
        <v>1080740.6139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str">
        <v>rrhh_nuevo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-1080740.6139</v>
      </c>
      <c r="T368">
        <v>1</v>
      </c>
      <c r="U368" t="str">
        <v>APERTURADO POR EMPRESA</v>
      </c>
      <c r="V368" t="str">
        <v>TIERRAS FILTRANTES</v>
      </c>
    </row>
    <row r="369" spans="1:22" x14ac:dyDescent="0.25">
      <c r="A369" vm="11">
        <v>46112</v>
      </c>
      <c r="B369" t="str">
        <v>RRHH WORMS (NUEVO)</v>
      </c>
      <c r="C369" t="str">
        <v>MARIA EDITH MATTAROLLO</v>
      </c>
      <c r="D369">
        <v>-1080319.8245000001</v>
      </c>
      <c r="E369" t="str">
        <v>PORTERIA</v>
      </c>
      <c r="F369">
        <v>1</v>
      </c>
      <c r="G369">
        <v>1080319.8245000001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CC22</v>
      </c>
      <c r="O369" t="str">
        <v>rrhh_nuevo</v>
      </c>
      <c r="P369">
        <v>7</v>
      </c>
      <c r="Q369" t="str">
        <v>BACHAS, COMPOST Y FERTILIZANTES, DISPOSICION FINAL DE R. LIQUIDOS, DISPOSICION FINAL DE R. SOLIDOS, EXPORTACION, NFU, REACTORES</v>
      </c>
      <c r="R369">
        <v>1</v>
      </c>
      <c r="S369">
        <v>-1080319.8245000001</v>
      </c>
      <c r="T369">
        <v>1</v>
      </c>
      <c r="U369" t="str">
        <v>APERTURADO POR EMPRESA</v>
      </c>
      <c r="V369" t="str">
        <v>BACHAS</v>
      </c>
    </row>
    <row r="370" spans="1:22" x14ac:dyDescent="0.25">
      <c r="A370" vm="11">
        <v>46112</v>
      </c>
      <c r="B370" t="str">
        <v>RRHH WORMS (NUEVO)</v>
      </c>
      <c r="C370" t="str">
        <v>MARIA EDITH MATTAROLLO</v>
      </c>
      <c r="D370">
        <v>-1080319.8245000001</v>
      </c>
      <c r="E370" t="str">
        <v>PORTERIA</v>
      </c>
      <c r="F370">
        <v>1</v>
      </c>
      <c r="G370">
        <v>1080319.8245000001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str">
        <v>rrhh_nuevo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-1080319.8245000001</v>
      </c>
      <c r="T370">
        <v>1</v>
      </c>
      <c r="U370" t="str">
        <v>APERTURADO POR EMPRESA</v>
      </c>
      <c r="V370" t="str">
        <v>COMPOST Y FERTILIZANTES</v>
      </c>
    </row>
    <row r="371" spans="1:22" x14ac:dyDescent="0.25">
      <c r="A371" vm="11">
        <v>46112</v>
      </c>
      <c r="B371" t="str">
        <v>RRHH WORMS (NUEVO)</v>
      </c>
      <c r="C371" t="str">
        <v>MARIA EDITH MATTAROLLO</v>
      </c>
      <c r="D371">
        <v>-1080319.8245000001</v>
      </c>
      <c r="E371" t="str">
        <v>PORTERIA</v>
      </c>
      <c r="F371">
        <v>1</v>
      </c>
      <c r="G371">
        <v>1080319.8245000001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str">
        <v>rrhh_nuevo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-1080319.8245000001</v>
      </c>
      <c r="T371">
        <v>1</v>
      </c>
      <c r="U371" t="str">
        <v>APERTURADO POR EMPRESA</v>
      </c>
      <c r="V371" t="str">
        <v>DISPOSICION FINAL DE R. LIQUIDOS</v>
      </c>
    </row>
    <row r="372" spans="1:22" x14ac:dyDescent="0.25">
      <c r="A372" vm="11">
        <v>46112</v>
      </c>
      <c r="B372" t="str">
        <v>RRHH WORMS (NUEVO)</v>
      </c>
      <c r="C372" t="str">
        <v>MARIA EDITH MATTAROLLO</v>
      </c>
      <c r="D372">
        <v>-1080319.8245000001</v>
      </c>
      <c r="E372" t="str">
        <v>PORTERIA</v>
      </c>
      <c r="F372">
        <v>1</v>
      </c>
      <c r="G372">
        <v>1080319.8245000001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str">
        <v>rrhh_nuevo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-1080319.8245000001</v>
      </c>
      <c r="T372">
        <v>1</v>
      </c>
      <c r="U372" t="str">
        <v>APERTURADO POR EMPRESA</v>
      </c>
      <c r="V372" t="str">
        <v>DISPOSICION FINAL DE R. SOLIDOS</v>
      </c>
    </row>
    <row r="373" spans="1:22" x14ac:dyDescent="0.25">
      <c r="A373" vm="11">
        <v>46112</v>
      </c>
      <c r="B373" t="str">
        <v>RRHH WORMS (NUEVO)</v>
      </c>
      <c r="C373" t="str">
        <v>MARIA EDITH MATTAROLLO</v>
      </c>
      <c r="D373">
        <v>-1080319.8245000001</v>
      </c>
      <c r="E373" t="str">
        <v>PORTERIA</v>
      </c>
      <c r="F373">
        <v>1</v>
      </c>
      <c r="G373">
        <v>1080319.8245000001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CC22</v>
      </c>
      <c r="O373" t="str">
        <v>rrhh_nuevo</v>
      </c>
      <c r="P373">
        <v>7</v>
      </c>
      <c r="Q373" t="str">
        <v>BACHAS, COMPOST Y FERTILIZANTES, DISPOSICION FINAL DE R. LIQUIDOS, DISPOSICION FINAL DE R. SOLIDOS, EXPORTACION, NFU, REACTORES</v>
      </c>
      <c r="R373">
        <v>1</v>
      </c>
      <c r="S373">
        <v>-1080319.8245000001</v>
      </c>
      <c r="T373">
        <v>1</v>
      </c>
      <c r="U373" t="str">
        <v>APERTURADO POR EMPRESA</v>
      </c>
      <c r="V373" t="str">
        <v>EXPORTACION</v>
      </c>
    </row>
    <row r="374" spans="1:22" x14ac:dyDescent="0.25">
      <c r="A374" vm="11">
        <v>46112</v>
      </c>
      <c r="B374" t="str">
        <v>RRHH WORMS (NUEVO)</v>
      </c>
      <c r="C374" t="str">
        <v>MARIA EDITH MATTAROLLO</v>
      </c>
      <c r="D374">
        <v>-1080319.8245000001</v>
      </c>
      <c r="E374" t="str">
        <v>PORTERIA</v>
      </c>
      <c r="F374">
        <v>1</v>
      </c>
      <c r="G374">
        <v>1080319.8245000001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CC22</v>
      </c>
      <c r="O374" t="str">
        <v>rrhh_nuevo</v>
      </c>
      <c r="P374">
        <v>7</v>
      </c>
      <c r="Q374" t="str">
        <v>BACHAS, COMPOST Y FERTILIZANTES, DISPOSICION FINAL DE R. LIQUIDOS, DISPOSICION FINAL DE R. SOLIDOS, EXPORTACION, NFU, REACTORES</v>
      </c>
      <c r="R374">
        <v>1</v>
      </c>
      <c r="S374">
        <v>-1080319.8245000001</v>
      </c>
      <c r="T374">
        <v>1</v>
      </c>
      <c r="U374" t="str">
        <v>APERTURADO POR EMPRESA</v>
      </c>
      <c r="V374" t="str">
        <v>NFU</v>
      </c>
    </row>
    <row r="375" spans="1:22" x14ac:dyDescent="0.25">
      <c r="A375" vm="11">
        <v>46112</v>
      </c>
      <c r="B375" t="str">
        <v>RRHH WORMS (NUEVO)</v>
      </c>
      <c r="C375" t="str">
        <v>MARIA EDITH MATTAROLLO</v>
      </c>
      <c r="D375">
        <v>-1080319.8245000001</v>
      </c>
      <c r="E375" t="str">
        <v>PORTERIA</v>
      </c>
      <c r="F375">
        <v>1</v>
      </c>
      <c r="G375">
        <v>1080319.8245000001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DIRECTO</v>
      </c>
      <c r="M375">
        <v>0</v>
      </c>
      <c r="N375" t="str">
        <v>CC22</v>
      </c>
      <c r="O375" t="str">
        <v>rrhh_nuevo</v>
      </c>
      <c r="P375">
        <v>7</v>
      </c>
      <c r="Q375" t="str">
        <v>BACHAS, COMPOST Y FERTILIZANTES, DISPOSICION FINAL DE R. LIQUIDOS, DISPOSICION FINAL DE R. SOLIDOS, EXPORTACION, NFU, REACTORES</v>
      </c>
      <c r="R375">
        <v>1</v>
      </c>
      <c r="S375">
        <v>-1080319.8245000001</v>
      </c>
      <c r="T375">
        <v>1</v>
      </c>
      <c r="U375" t="str">
        <v>APERTURADO POR EMPRESA</v>
      </c>
      <c r="V375" t="str">
        <v>REACTORES</v>
      </c>
    </row>
    <row r="376" spans="1:22" x14ac:dyDescent="0.25">
      <c r="A376" vm="11">
        <v>46112</v>
      </c>
      <c r="B376" t="str">
        <v>RRHH WORMS (NUEVO)</v>
      </c>
      <c r="C376" t="str">
        <v>EDUARDO JAVIER PANZANELLA</v>
      </c>
      <c r="D376">
        <v>-1073056.2715</v>
      </c>
      <c r="E376" t="str">
        <v>PORTERIA</v>
      </c>
      <c r="F376">
        <v>1</v>
      </c>
      <c r="G376">
        <v>1073056.2715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DIRECTO</v>
      </c>
      <c r="M376">
        <v>0</v>
      </c>
      <c r="N376" t="str">
        <v>CC22</v>
      </c>
      <c r="O376" t="str">
        <v>rrhh_nuevo</v>
      </c>
      <c r="P376">
        <v>7</v>
      </c>
      <c r="Q376" t="str">
        <v>BACHAS, COMPOST Y FERTILIZANTES, DISPOSICION FINAL DE R. LIQUIDOS, DISPOSICION FINAL DE R. SOLIDOS, EXPORTACION, NFU, REACTORES</v>
      </c>
      <c r="R376">
        <v>1</v>
      </c>
      <c r="S376">
        <v>-1073056.2715</v>
      </c>
      <c r="T376">
        <v>1</v>
      </c>
      <c r="U376" t="str">
        <v>APERTURADO POR EMPRESA</v>
      </c>
      <c r="V376" t="str">
        <v>BACHAS</v>
      </c>
    </row>
    <row r="377" spans="1:22" x14ac:dyDescent="0.25">
      <c r="A377" vm="11">
        <v>46112</v>
      </c>
      <c r="B377" t="str">
        <v>RRHH WORMS (NUEVO)</v>
      </c>
      <c r="C377" t="str">
        <v>EDUARDO JAVIER PANZANELLA</v>
      </c>
      <c r="D377">
        <v>-1073056.2715</v>
      </c>
      <c r="E377" t="str">
        <v>PORTERIA</v>
      </c>
      <c r="F377">
        <v>1</v>
      </c>
      <c r="G377">
        <v>1073056.2715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DIRECTO</v>
      </c>
      <c r="M377">
        <v>0</v>
      </c>
      <c r="N377" t="str">
        <v>CC22</v>
      </c>
      <c r="O377" t="str">
        <v>rrhh_nuevo</v>
      </c>
      <c r="P377">
        <v>7</v>
      </c>
      <c r="Q377" t="str">
        <v>BACHAS, COMPOST Y FERTILIZANTES, DISPOSICION FINAL DE R. LIQUIDOS, DISPOSICION FINAL DE R. SOLIDOS, EXPORTACION, NFU, REACTORES</v>
      </c>
      <c r="R377">
        <v>1</v>
      </c>
      <c r="S377">
        <v>-1073056.2715</v>
      </c>
      <c r="T377">
        <v>1</v>
      </c>
      <c r="U377" t="str">
        <v>APERTURADO POR EMPRESA</v>
      </c>
      <c r="V377" t="str">
        <v>COMPOST Y FERTILIZANTES</v>
      </c>
    </row>
    <row r="378" spans="1:22" x14ac:dyDescent="0.25">
      <c r="A378" vm="11">
        <v>46112</v>
      </c>
      <c r="B378" t="str">
        <v>RRHH WORMS (NUEVO)</v>
      </c>
      <c r="C378" t="str">
        <v>EDUARDO JAVIER PANZANELLA</v>
      </c>
      <c r="D378">
        <v>-1073056.2715</v>
      </c>
      <c r="E378" t="str">
        <v>PORTERIA</v>
      </c>
      <c r="F378">
        <v>1</v>
      </c>
      <c r="G378">
        <v>1073056.2715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DIRECTO</v>
      </c>
      <c r="M378">
        <v>0</v>
      </c>
      <c r="N378" t="str">
        <v>CC22</v>
      </c>
      <c r="O378" t="str">
        <v>rrhh_nuevo</v>
      </c>
      <c r="P378">
        <v>7</v>
      </c>
      <c r="Q378" t="str">
        <v>BACHAS, COMPOST Y FERTILIZANTES, DISPOSICION FINAL DE R. LIQUIDOS, DISPOSICION FINAL DE R. SOLIDOS, EXPORTACION, NFU, REACTORES</v>
      </c>
      <c r="R378">
        <v>1</v>
      </c>
      <c r="S378">
        <v>-1073056.2715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25">
      <c r="A379" vm="11">
        <v>46112</v>
      </c>
      <c r="B379" t="str">
        <v>RRHH WORMS (NUEVO)</v>
      </c>
      <c r="C379" t="str">
        <v>EDUARDO JAVIER PANZANELLA</v>
      </c>
      <c r="D379">
        <v>-1073056.2715</v>
      </c>
      <c r="E379" t="str">
        <v>PORTERIA</v>
      </c>
      <c r="F379">
        <v>1</v>
      </c>
      <c r="G379">
        <v>1073056.2715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DIRECTO</v>
      </c>
      <c r="M379">
        <v>0</v>
      </c>
      <c r="N379" t="str">
        <v>CC22</v>
      </c>
      <c r="O379" t="str">
        <v>rrhh_nuevo</v>
      </c>
      <c r="P379">
        <v>7</v>
      </c>
      <c r="Q379" t="str">
        <v>BACHAS, COMPOST Y FERTILIZANTES, DISPOSICION FINAL DE R. LIQUIDOS, DISPOSICION FINAL DE R. SOLIDOS, EXPORTACION, NFU, REACTORES</v>
      </c>
      <c r="R379">
        <v>1</v>
      </c>
      <c r="S379">
        <v>-1073056.2715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25">
      <c r="A380" vm="11">
        <v>46112</v>
      </c>
      <c r="B380" t="str">
        <v>RRHH WORMS (NUEVO)</v>
      </c>
      <c r="C380" t="str">
        <v>EDUARDO JAVIER PANZANELLA</v>
      </c>
      <c r="D380">
        <v>-1073056.2715</v>
      </c>
      <c r="E380" t="str">
        <v>PORTERIA</v>
      </c>
      <c r="F380">
        <v>1</v>
      </c>
      <c r="G380">
        <v>1073056.2715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DIRECTO</v>
      </c>
      <c r="M380">
        <v>0</v>
      </c>
      <c r="N380" t="str">
        <v>CC22</v>
      </c>
      <c r="O380" t="str">
        <v>rrhh_nuevo</v>
      </c>
      <c r="P380">
        <v>7</v>
      </c>
      <c r="Q380" t="str">
        <v>BACHAS, COMPOST Y FERTILIZANTES, DISPOSICION FINAL DE R. LIQUIDOS, DISPOSICION FINAL DE R. SOLIDOS, EXPORTACION, NFU, REACTORES</v>
      </c>
      <c r="R380">
        <v>1</v>
      </c>
      <c r="S380">
        <v>-1073056.2715</v>
      </c>
      <c r="T380">
        <v>1</v>
      </c>
      <c r="U380" t="str">
        <v>APERTURADO POR EMPRESA</v>
      </c>
      <c r="V380" t="str">
        <v>EXPORTACION</v>
      </c>
    </row>
    <row r="381" spans="1:22" x14ac:dyDescent="0.25">
      <c r="A381" vm="11">
        <v>46112</v>
      </c>
      <c r="B381" t="str">
        <v>RRHH WORMS (NUEVO)</v>
      </c>
      <c r="C381" t="str">
        <v>EDUARDO JAVIER PANZANELLA</v>
      </c>
      <c r="D381">
        <v>-1073056.2715</v>
      </c>
      <c r="E381" t="str">
        <v>PORTERIA</v>
      </c>
      <c r="F381">
        <v>1</v>
      </c>
      <c r="G381">
        <v>1073056.2715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DIRECTO</v>
      </c>
      <c r="M381">
        <v>0</v>
      </c>
      <c r="N381" t="str">
        <v>CC22</v>
      </c>
      <c r="O381" t="str">
        <v>rrhh_nuevo</v>
      </c>
      <c r="P381">
        <v>7</v>
      </c>
      <c r="Q381" t="str">
        <v>BACHAS, COMPOST Y FERTILIZANTES, DISPOSICION FINAL DE R. LIQUIDOS, DISPOSICION FINAL DE R. SOLIDOS, EXPORTACION, NFU, REACTORES</v>
      </c>
      <c r="R381">
        <v>1</v>
      </c>
      <c r="S381">
        <v>-1073056.2715</v>
      </c>
      <c r="T381">
        <v>1</v>
      </c>
      <c r="U381" t="str">
        <v>APERTURADO POR EMPRESA</v>
      </c>
      <c r="V381" t="str">
        <v>NFU</v>
      </c>
    </row>
    <row r="382" spans="1:22" x14ac:dyDescent="0.25">
      <c r="A382" vm="11">
        <v>46112</v>
      </c>
      <c r="B382" t="str">
        <v>RRHH WORMS (NUEVO)</v>
      </c>
      <c r="C382" t="str">
        <v>EDUARDO JAVIER PANZANELLA</v>
      </c>
      <c r="D382">
        <v>-1073056.2715</v>
      </c>
      <c r="E382" t="str">
        <v>PORTERIA</v>
      </c>
      <c r="F382">
        <v>1</v>
      </c>
      <c r="G382">
        <v>1073056.2715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DIRECTO</v>
      </c>
      <c r="M382">
        <v>0</v>
      </c>
      <c r="N382" t="str">
        <v>CC22</v>
      </c>
      <c r="O382" t="str">
        <v>rrhh_nuevo</v>
      </c>
      <c r="P382">
        <v>7</v>
      </c>
      <c r="Q382" t="str">
        <v>BACHAS, COMPOST Y FERTILIZANTES, DISPOSICION FINAL DE R. LIQUIDOS, DISPOSICION FINAL DE R. SOLIDOS, EXPORTACION, NFU, REACTORES</v>
      </c>
      <c r="R382">
        <v>1</v>
      </c>
      <c r="S382">
        <v>-1073056.2715</v>
      </c>
      <c r="T382">
        <v>1</v>
      </c>
      <c r="U382" t="str">
        <v>APERTURADO POR EMPRESA</v>
      </c>
      <c r="V382" t="str">
        <v>REACTORES</v>
      </c>
    </row>
    <row r="383" spans="1:22" x14ac:dyDescent="0.25">
      <c r="A383" vm="6">
        <v>46083</v>
      </c>
      <c r="B383" t="str">
        <v>Multinautica Rosario Srl</v>
      </c>
      <c r="C383" t="str">
        <v>FA-A 00004-00001694</v>
      </c>
      <c r="D383">
        <v>-1050045.01</v>
      </c>
      <c r="E383" t="str">
        <v>INVERSION
bomba para regador intendencia</v>
      </c>
      <c r="F383">
        <v>1</v>
      </c>
      <c r="G383">
        <v>867805.79</v>
      </c>
      <c r="H383" t="str">
        <v xml:space="preserve">UN </v>
      </c>
      <c r="I383" t="str">
        <v>INVERSION</v>
      </c>
      <c r="J383" t="str">
        <v>CAPEX</v>
      </c>
      <c r="K383" t="str">
        <v>VARIABLE</v>
      </c>
      <c r="L383" t="str">
        <v>DIRECTO</v>
      </c>
      <c r="M383">
        <v>0</v>
      </c>
      <c r="N383" t="str">
        <v>CC1</v>
      </c>
      <c r="O383" t="str">
        <v>gastos_produccion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-1050045.01</v>
      </c>
      <c r="T383">
        <v>1</v>
      </c>
      <c r="U383" t="str">
        <v>APERTURADO POR EMPRESA</v>
      </c>
      <c r="V383" t="str">
        <v>BACHAS</v>
      </c>
    </row>
    <row r="384" spans="1:22" x14ac:dyDescent="0.25">
      <c r="A384" vm="6">
        <v>46083</v>
      </c>
      <c r="B384" t="str">
        <v>Multinautica Rosario Srl</v>
      </c>
      <c r="C384" t="str">
        <v>FA-A 00004-00001694</v>
      </c>
      <c r="D384">
        <v>-1050045.01</v>
      </c>
      <c r="E384" t="str">
        <v>INVERSION
bomba para regador intendencia</v>
      </c>
      <c r="F384">
        <v>1</v>
      </c>
      <c r="G384">
        <v>867805.79</v>
      </c>
      <c r="H384" t="str">
        <v xml:space="preserve">UN </v>
      </c>
      <c r="I384" t="str">
        <v>INVERSION</v>
      </c>
      <c r="J384" t="str">
        <v>CAPEX</v>
      </c>
      <c r="K384" t="str">
        <v>VARIABLE</v>
      </c>
      <c r="L384" t="str">
        <v>DIRECTO</v>
      </c>
      <c r="M384">
        <v>0</v>
      </c>
      <c r="N384" t="str">
        <v>CC1</v>
      </c>
      <c r="O384" t="str">
        <v>gastos_produccion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-1050045.01</v>
      </c>
      <c r="T384">
        <v>1</v>
      </c>
      <c r="U384" t="str">
        <v>APERTURADO POR EMPRESA</v>
      </c>
      <c r="V384" t="str">
        <v>CEREAL &amp; POLVILLO</v>
      </c>
    </row>
    <row r="385" spans="1:22" x14ac:dyDescent="0.25">
      <c r="A385" vm="6">
        <v>46083</v>
      </c>
      <c r="B385" t="str">
        <v>Multinautica Rosario Srl</v>
      </c>
      <c r="C385" t="str">
        <v>FA-A 00004-00001694</v>
      </c>
      <c r="D385">
        <v>-1050045.01</v>
      </c>
      <c r="E385" t="str">
        <v>INVERSION
bomba para regador intendencia</v>
      </c>
      <c r="F385">
        <v>1</v>
      </c>
      <c r="G385">
        <v>867805.79</v>
      </c>
      <c r="H385" t="str">
        <v xml:space="preserve">UN </v>
      </c>
      <c r="I385" t="str">
        <v>INVERSION</v>
      </c>
      <c r="J385" t="str">
        <v>CAPEX</v>
      </c>
      <c r="K385" t="str">
        <v>VARIABLE</v>
      </c>
      <c r="L385" t="str">
        <v>DIRECTO</v>
      </c>
      <c r="M385">
        <v>0</v>
      </c>
      <c r="N385" t="str">
        <v>CC1</v>
      </c>
      <c r="O385" t="str">
        <v>gastos_produccion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-1050045.01</v>
      </c>
      <c r="T385">
        <v>1</v>
      </c>
      <c r="U385" t="str">
        <v>APERTURADO POR EMPRESA</v>
      </c>
      <c r="V385" t="str">
        <v>COMPOST &amp; FERTILIZANTES</v>
      </c>
    </row>
    <row r="386" spans="1:22" x14ac:dyDescent="0.25">
      <c r="A386" vm="6">
        <v>46083</v>
      </c>
      <c r="B386" t="str">
        <v>Multinautica Rosario Srl</v>
      </c>
      <c r="C386" t="str">
        <v>FA-A 00004-00001694</v>
      </c>
      <c r="D386">
        <v>-1050045.01</v>
      </c>
      <c r="E386" t="str">
        <v>INVERSION
bomba para regador intendencia</v>
      </c>
      <c r="F386">
        <v>1</v>
      </c>
      <c r="G386">
        <v>867805.79</v>
      </c>
      <c r="H386" t="str">
        <v xml:space="preserve">UN </v>
      </c>
      <c r="I386" t="str">
        <v>INVERSION</v>
      </c>
      <c r="J386" t="str">
        <v>CAPEX</v>
      </c>
      <c r="K386" t="str">
        <v>VARIABLE</v>
      </c>
      <c r="L386" t="str">
        <v>DIRECTO</v>
      </c>
      <c r="M386">
        <v>0</v>
      </c>
      <c r="N386" t="str">
        <v>CC1</v>
      </c>
      <c r="O386" t="str">
        <v>gastos_produccion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-1050045.01</v>
      </c>
      <c r="T386">
        <v>1</v>
      </c>
      <c r="U386" t="str">
        <v>APERTURADO POR EMPRESA</v>
      </c>
      <c r="V386" t="str">
        <v>DISPOSICIÓN FINAL RESIDUOS LIQUIDOS</v>
      </c>
    </row>
    <row r="387" spans="1:22" x14ac:dyDescent="0.25">
      <c r="A387" vm="6">
        <v>46083</v>
      </c>
      <c r="B387" t="str">
        <v>Multinautica Rosario Srl</v>
      </c>
      <c r="C387" t="str">
        <v>FA-A 00004-00001694</v>
      </c>
      <c r="D387">
        <v>-1050045.01</v>
      </c>
      <c r="E387" t="str">
        <v>INVERSION
bomba para regador intendencia</v>
      </c>
      <c r="F387">
        <v>1</v>
      </c>
      <c r="G387">
        <v>867805.79</v>
      </c>
      <c r="H387" t="str">
        <v xml:space="preserve">UN </v>
      </c>
      <c r="I387" t="str">
        <v>INVERSION</v>
      </c>
      <c r="J387" t="str">
        <v>CAPEX</v>
      </c>
      <c r="K387" t="str">
        <v>VARIABLE</v>
      </c>
      <c r="L387" t="str">
        <v>DIRECTO</v>
      </c>
      <c r="M387">
        <v>0</v>
      </c>
      <c r="N387" t="str">
        <v>CC1</v>
      </c>
      <c r="O387" t="str">
        <v>gastos_produccion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-1050045.01</v>
      </c>
      <c r="T387">
        <v>1</v>
      </c>
      <c r="U387" t="str">
        <v>APERTURADO POR EMPRESA</v>
      </c>
      <c r="V387" t="str">
        <v>DISPOSICIÓN FINAL RESIDUOS SOLIDOS</v>
      </c>
    </row>
    <row r="388" spans="1:22" x14ac:dyDescent="0.25">
      <c r="A388" vm="6">
        <v>46083</v>
      </c>
      <c r="B388" t="str">
        <v>Multinautica Rosario Srl</v>
      </c>
      <c r="C388" t="str">
        <v>FA-A 00004-00001694</v>
      </c>
      <c r="D388">
        <v>-1050045.01</v>
      </c>
      <c r="E388" t="str">
        <v>INVERSION
bomba para regador intendencia</v>
      </c>
      <c r="F388">
        <v>1</v>
      </c>
      <c r="G388">
        <v>867805.79</v>
      </c>
      <c r="H388" t="str">
        <v xml:space="preserve">UN </v>
      </c>
      <c r="I388" t="str">
        <v>INVERSION</v>
      </c>
      <c r="J388" t="str">
        <v>CAPEX</v>
      </c>
      <c r="K388" t="str">
        <v>VARIABLE</v>
      </c>
      <c r="L388" t="str">
        <v>DIRECTO</v>
      </c>
      <c r="M388">
        <v>0</v>
      </c>
      <c r="N388" t="str">
        <v>CC1</v>
      </c>
      <c r="O388" t="str">
        <v>gastos_produccion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-1050045.01</v>
      </c>
      <c r="T388">
        <v>1</v>
      </c>
      <c r="U388" t="str">
        <v>APERTURADO POR EMPRESA</v>
      </c>
      <c r="V388" t="str">
        <v>EXPORTACION</v>
      </c>
    </row>
    <row r="389" spans="1:22" x14ac:dyDescent="0.25">
      <c r="A389" vm="6">
        <v>46083</v>
      </c>
      <c r="B389" t="str">
        <v>Multinautica Rosario Srl</v>
      </c>
      <c r="C389" t="str">
        <v>FA-A 00004-00001694</v>
      </c>
      <c r="D389">
        <v>-1050045.01</v>
      </c>
      <c r="E389" t="str">
        <v>INVERSION
bomba para regador intendencia</v>
      </c>
      <c r="F389">
        <v>1</v>
      </c>
      <c r="G389">
        <v>867805.79</v>
      </c>
      <c r="H389" t="str">
        <v xml:space="preserve">UN </v>
      </c>
      <c r="I389" t="str">
        <v>INVERSION</v>
      </c>
      <c r="J389" t="str">
        <v>CAPEX</v>
      </c>
      <c r="K389" t="str">
        <v>VARIABLE</v>
      </c>
      <c r="L389" t="str">
        <v>DIRECTO</v>
      </c>
      <c r="M389">
        <v>0</v>
      </c>
      <c r="N389" t="str">
        <v>CC1</v>
      </c>
      <c r="O389" t="str">
        <v>gastos_produccion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-1050045.01</v>
      </c>
      <c r="T389">
        <v>1</v>
      </c>
      <c r="U389" t="str">
        <v>APERTURADO POR EMPRESA</v>
      </c>
      <c r="V389" t="str">
        <v>NFU</v>
      </c>
    </row>
    <row r="390" spans="1:22" x14ac:dyDescent="0.25">
      <c r="A390" vm="6">
        <v>46083</v>
      </c>
      <c r="B390" t="str">
        <v>Multinautica Rosario Srl</v>
      </c>
      <c r="C390" t="str">
        <v>FA-A 00004-00001694</v>
      </c>
      <c r="D390">
        <v>-1050045.01</v>
      </c>
      <c r="E390" t="str">
        <v>INVERSION
bomba para regador intendencia</v>
      </c>
      <c r="F390">
        <v>1</v>
      </c>
      <c r="G390">
        <v>867805.79</v>
      </c>
      <c r="H390" t="str">
        <v xml:space="preserve">UN </v>
      </c>
      <c r="I390" t="str">
        <v>INVERSION</v>
      </c>
      <c r="J390" t="str">
        <v>CAPEX</v>
      </c>
      <c r="K390" t="str">
        <v>VARIABLE</v>
      </c>
      <c r="L390" t="str">
        <v>DIRECTO</v>
      </c>
      <c r="M390">
        <v>0</v>
      </c>
      <c r="N390" t="str">
        <v>CC1</v>
      </c>
      <c r="O390" t="str">
        <v>gastos_produccion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-1050045.01</v>
      </c>
      <c r="T390">
        <v>1</v>
      </c>
      <c r="U390" t="str">
        <v>APERTURADO POR EMPRESA</v>
      </c>
      <c r="V390" t="str">
        <v>PILETAS</v>
      </c>
    </row>
    <row r="391" spans="1:22" x14ac:dyDescent="0.25">
      <c r="A391" vm="6">
        <v>46083</v>
      </c>
      <c r="B391" t="str">
        <v>Multinautica Rosario Srl</v>
      </c>
      <c r="C391" t="str">
        <v>FA-A 00004-00001694</v>
      </c>
      <c r="D391">
        <v>-1050045.01</v>
      </c>
      <c r="E391" t="str">
        <v>INVERSION
bomba para regador intendencia</v>
      </c>
      <c r="F391">
        <v>1</v>
      </c>
      <c r="G391">
        <v>867805.79</v>
      </c>
      <c r="H391" t="str">
        <v xml:space="preserve">UN </v>
      </c>
      <c r="I391" t="str">
        <v>INVERSION</v>
      </c>
      <c r="J391" t="str">
        <v>CAPEX</v>
      </c>
      <c r="K391" t="str">
        <v>VARIABLE</v>
      </c>
      <c r="L391" t="str">
        <v>DIRECTO</v>
      </c>
      <c r="M391">
        <v>0</v>
      </c>
      <c r="N391" t="str">
        <v>CC1</v>
      </c>
      <c r="O391" t="str">
        <v>gastos_produccion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-1050045.01</v>
      </c>
      <c r="T391">
        <v>1</v>
      </c>
      <c r="U391" t="str">
        <v>APERTURADO POR EMPRESA</v>
      </c>
      <c r="V391" t="str">
        <v>REACTORES</v>
      </c>
    </row>
    <row r="392" spans="1:22" x14ac:dyDescent="0.25">
      <c r="A392" vm="6">
        <v>46083</v>
      </c>
      <c r="B392" t="str">
        <v>Multinautica Rosario Srl</v>
      </c>
      <c r="C392" t="str">
        <v>FA-A 00004-00001694</v>
      </c>
      <c r="D392">
        <v>-1050045.01</v>
      </c>
      <c r="E392" t="str">
        <v>INVERSION
bomba para regador intendencia</v>
      </c>
      <c r="F392">
        <v>1</v>
      </c>
      <c r="G392">
        <v>867805.79</v>
      </c>
      <c r="H392" t="str">
        <v xml:space="preserve">UN </v>
      </c>
      <c r="I392" t="str">
        <v>INVERSION</v>
      </c>
      <c r="J392" t="str">
        <v>CAPEX</v>
      </c>
      <c r="K392" t="str">
        <v>VARIABLE</v>
      </c>
      <c r="L392" t="str">
        <v>DIRECTO</v>
      </c>
      <c r="M392">
        <v>0</v>
      </c>
      <c r="N392" t="str">
        <v>CC1</v>
      </c>
      <c r="O392" t="str">
        <v>gastos_produccion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-1050045.01</v>
      </c>
      <c r="T392">
        <v>1</v>
      </c>
      <c r="U392" t="str">
        <v>APERTURADO POR EMPRESA</v>
      </c>
      <c r="V392" t="str">
        <v>TIERRAS FILTRANTES</v>
      </c>
    </row>
    <row r="393" spans="1:22" x14ac:dyDescent="0.25">
      <c r="A393" vm="11">
        <v>46112</v>
      </c>
      <c r="B393" t="str">
        <v>RRHH WORMS (NUEVO)</v>
      </c>
      <c r="C393" t="str">
        <v>ALEJANDRO FABIAN ALVAREZ</v>
      </c>
      <c r="D393">
        <v>-1022000.9986</v>
      </c>
      <c r="E393" t="str">
        <v>PILETAS + BACHAS</v>
      </c>
      <c r="F393">
        <v>1</v>
      </c>
      <c r="G393">
        <v>1022000.9986</v>
      </c>
      <c r="H393" t="str">
        <v># 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CC21</v>
      </c>
      <c r="O393" t="str">
        <v>rrhh_nuevo</v>
      </c>
      <c r="P393">
        <v>2</v>
      </c>
      <c r="Q393" t="str">
        <v>BACHAS, PILETAS</v>
      </c>
      <c r="R393">
        <v>1</v>
      </c>
      <c r="S393">
        <v>-1022000.9986</v>
      </c>
      <c r="T393">
        <v>1</v>
      </c>
      <c r="U393" t="str">
        <v>APERTURADO POR EMPRESA</v>
      </c>
      <c r="V393" t="str">
        <v>BACHAS</v>
      </c>
    </row>
    <row r="394" spans="1:22" x14ac:dyDescent="0.25">
      <c r="A394" vm="11">
        <v>46112</v>
      </c>
      <c r="B394" t="str">
        <v>RRHH WORMS (NUEVO)</v>
      </c>
      <c r="C394" t="str">
        <v>ALEJANDRO FABIAN ALVAREZ</v>
      </c>
      <c r="D394">
        <v>-1022000.9986</v>
      </c>
      <c r="E394" t="str">
        <v>PILETAS + BACHAS</v>
      </c>
      <c r="F394">
        <v>1</v>
      </c>
      <c r="G394">
        <v>1022000.9986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CC21</v>
      </c>
      <c r="O394" t="str">
        <v>rrhh_nuevo</v>
      </c>
      <c r="P394">
        <v>2</v>
      </c>
      <c r="Q394" t="str">
        <v>BACHAS, PILETAS</v>
      </c>
      <c r="R394">
        <v>1</v>
      </c>
      <c r="S394">
        <v>-1022000.9986</v>
      </c>
      <c r="T394">
        <v>1</v>
      </c>
      <c r="U394" t="str">
        <v>APERTURADO POR EMPRESA</v>
      </c>
      <c r="V394" t="str">
        <v>PILETAS</v>
      </c>
    </row>
    <row r="395" spans="1:22" x14ac:dyDescent="0.25">
      <c r="A395" vm="11">
        <v>46112</v>
      </c>
      <c r="B395" t="str">
        <v>RRHH WORMS (NUEVO)</v>
      </c>
      <c r="C395" t="str">
        <v>JOSE RAMON MAIDANA</v>
      </c>
      <c r="D395">
        <v>-1012297.5444</v>
      </c>
      <c r="E395" t="str">
        <v>INTENDENCIA</v>
      </c>
      <c r="F395">
        <v>1</v>
      </c>
      <c r="G395">
        <v>1012297.5444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str">
        <v>rrhh_nuevo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-1012297.5444</v>
      </c>
      <c r="T395">
        <v>1</v>
      </c>
      <c r="U395" t="str">
        <v>APERTURADO POR EMPRESA</v>
      </c>
      <c r="V395" t="str">
        <v>BACHAS</v>
      </c>
    </row>
    <row r="396" spans="1:22" x14ac:dyDescent="0.25">
      <c r="A396" vm="11">
        <v>46112</v>
      </c>
      <c r="B396" t="str">
        <v>RRHH WORMS (NUEVO)</v>
      </c>
      <c r="C396" t="str">
        <v>JOSE RAMON MAIDANA</v>
      </c>
      <c r="D396">
        <v>-1012297.5444</v>
      </c>
      <c r="E396" t="str">
        <v>INTENDENCIA</v>
      </c>
      <c r="F396">
        <v>1</v>
      </c>
      <c r="G396">
        <v>1012297.5444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CC27</v>
      </c>
      <c r="O396" t="str">
        <v>rrhh_nuevo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-1012297.5444</v>
      </c>
      <c r="T396">
        <v>1</v>
      </c>
      <c r="U396" t="str">
        <v>APERTURADO POR EMPRESA</v>
      </c>
      <c r="V396" t="str">
        <v>CEREAL Y POLVILLO</v>
      </c>
    </row>
    <row r="397" spans="1:22" x14ac:dyDescent="0.25">
      <c r="A397" vm="11">
        <v>46112</v>
      </c>
      <c r="B397" t="str">
        <v>RRHH WORMS (NUEVO)</v>
      </c>
      <c r="C397" t="str">
        <v>JOSE RAMON MAIDANA</v>
      </c>
      <c r="D397">
        <v>-1012297.5444</v>
      </c>
      <c r="E397" t="str">
        <v>INTENDENCIA</v>
      </c>
      <c r="F397">
        <v>1</v>
      </c>
      <c r="G397">
        <v>1012297.5444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CC27</v>
      </c>
      <c r="O397" t="str">
        <v>rrhh_nuevo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-1012297.5444</v>
      </c>
      <c r="T397">
        <v>1</v>
      </c>
      <c r="U397" t="str">
        <v>APERTURADO POR EMPRESA</v>
      </c>
      <c r="V397" t="str">
        <v>COMPOST Y FERTILIZANTES</v>
      </c>
    </row>
    <row r="398" spans="1:22" x14ac:dyDescent="0.25">
      <c r="A398" vm="11">
        <v>46112</v>
      </c>
      <c r="B398" t="str">
        <v>RRHH WORMS (NUEVO)</v>
      </c>
      <c r="C398" t="str">
        <v>JOSE RAMON MAIDANA</v>
      </c>
      <c r="D398">
        <v>-1012297.5444</v>
      </c>
      <c r="E398" t="str">
        <v>INTENDENCIA</v>
      </c>
      <c r="F398">
        <v>1</v>
      </c>
      <c r="G398">
        <v>1012297.5444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CC27</v>
      </c>
      <c r="O398" t="str">
        <v>rrhh_nuevo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-1012297.5444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25">
      <c r="A399" vm="11">
        <v>46112</v>
      </c>
      <c r="B399" t="str">
        <v>RRHH WORMS (NUEVO)</v>
      </c>
      <c r="C399" t="str">
        <v>JOSE RAMON MAIDANA</v>
      </c>
      <c r="D399">
        <v>-1012297.5444</v>
      </c>
      <c r="E399" t="str">
        <v>INTENDENCIA</v>
      </c>
      <c r="F399">
        <v>1</v>
      </c>
      <c r="G399">
        <v>1012297.5444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CC27</v>
      </c>
      <c r="O399" t="str">
        <v>rrhh_nuevo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-1012297.5444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25">
      <c r="A400" vm="11">
        <v>46112</v>
      </c>
      <c r="B400" t="str">
        <v>RRHH WORMS (NUEVO)</v>
      </c>
      <c r="C400" t="str">
        <v>JOSE RAMON MAIDANA</v>
      </c>
      <c r="D400">
        <v>-1012297.5444</v>
      </c>
      <c r="E400" t="str">
        <v>INTENDENCIA</v>
      </c>
      <c r="F400">
        <v>1</v>
      </c>
      <c r="G400">
        <v>1012297.5444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CC27</v>
      </c>
      <c r="O400" t="str">
        <v>rrhh_nuevo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-1012297.5444</v>
      </c>
      <c r="T400">
        <v>1</v>
      </c>
      <c r="U400" t="str">
        <v>APERTURADO POR EMPRESA</v>
      </c>
      <c r="V400" t="str">
        <v>EXPORTACION</v>
      </c>
    </row>
    <row r="401" spans="1:22" x14ac:dyDescent="0.25">
      <c r="A401" vm="11">
        <v>46112</v>
      </c>
      <c r="B401" t="str">
        <v>RRHH WORMS (NUEVO)</v>
      </c>
      <c r="C401" t="str">
        <v>JOSE RAMON MAIDANA</v>
      </c>
      <c r="D401">
        <v>-1012297.5444</v>
      </c>
      <c r="E401" t="str">
        <v>INTENDENCIA</v>
      </c>
      <c r="F401">
        <v>1</v>
      </c>
      <c r="G401">
        <v>1012297.5444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CC27</v>
      </c>
      <c r="O401" t="str">
        <v>rrhh_nuevo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-1012297.5444</v>
      </c>
      <c r="T401">
        <v>1</v>
      </c>
      <c r="U401" t="str">
        <v>APERTURADO POR EMPRESA</v>
      </c>
      <c r="V401" t="str">
        <v>NFU</v>
      </c>
    </row>
    <row r="402" spans="1:22" x14ac:dyDescent="0.25">
      <c r="A402" vm="11">
        <v>46112</v>
      </c>
      <c r="B402" t="str">
        <v>RRHH WORMS (NUEVO)</v>
      </c>
      <c r="C402" t="str">
        <v>JOSE RAMON MAIDANA</v>
      </c>
      <c r="D402">
        <v>-1012297.5444</v>
      </c>
      <c r="E402" t="str">
        <v>INTENDENCIA</v>
      </c>
      <c r="F402">
        <v>1</v>
      </c>
      <c r="G402">
        <v>1012297.5444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str">
        <v>rrhh_nuevo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-1012297.5444</v>
      </c>
      <c r="T402">
        <v>1</v>
      </c>
      <c r="U402" t="str">
        <v>APERTURADO POR EMPRESA</v>
      </c>
      <c r="V402" t="str">
        <v>PILETAS</v>
      </c>
    </row>
    <row r="403" spans="1:22" x14ac:dyDescent="0.25">
      <c r="A403" vm="11">
        <v>46112</v>
      </c>
      <c r="B403" t="str">
        <v>RRHH WORMS (NUEVO)</v>
      </c>
      <c r="C403" t="str">
        <v>JOSE RAMON MAIDANA</v>
      </c>
      <c r="D403">
        <v>-1012297.5444</v>
      </c>
      <c r="E403" t="str">
        <v>INTENDENCIA</v>
      </c>
      <c r="F403">
        <v>1</v>
      </c>
      <c r="G403">
        <v>1012297.5444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str">
        <v>rrhh_nuevo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-1012297.5444</v>
      </c>
      <c r="T403">
        <v>1</v>
      </c>
      <c r="U403" t="str">
        <v>APERTURADO POR EMPRESA</v>
      </c>
      <c r="V403" t="str">
        <v>REACTORES</v>
      </c>
    </row>
    <row r="404" spans="1:22" x14ac:dyDescent="0.25">
      <c r="A404" vm="11">
        <v>46112</v>
      </c>
      <c r="B404" t="str">
        <v>RRHH WORMS (NUEVO)</v>
      </c>
      <c r="C404" t="str">
        <v>JOSE RAMON MAIDANA</v>
      </c>
      <c r="D404">
        <v>-1012297.5444</v>
      </c>
      <c r="E404" t="str">
        <v>INTENDENCIA</v>
      </c>
      <c r="F404">
        <v>1</v>
      </c>
      <c r="G404">
        <v>1012297.5444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-1012297.5444</v>
      </c>
      <c r="T404">
        <v>1</v>
      </c>
      <c r="U404" t="str">
        <v>APERTURADO POR EMPRESA</v>
      </c>
      <c r="V404" t="str">
        <v>TIERRAS FILTRANTES</v>
      </c>
    </row>
    <row r="405" spans="1:22" x14ac:dyDescent="0.25">
      <c r="A405" vm="11">
        <v>46112</v>
      </c>
      <c r="B405" t="str">
        <v>RRHH WORMS (NUEVO)</v>
      </c>
      <c r="C405" t="str">
        <v>HORACIO RODRIGUEZ</v>
      </c>
      <c r="D405">
        <v>-1006372.2335</v>
      </c>
      <c r="E405" t="str">
        <v>TALLER MECANICO</v>
      </c>
      <c r="F405">
        <v>1</v>
      </c>
      <c r="G405">
        <v>1006372.2335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CC23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-1006372.2335</v>
      </c>
      <c r="T405">
        <v>1</v>
      </c>
      <c r="U405" t="str">
        <v>APERTURADO POR EMPRESA</v>
      </c>
      <c r="V405" t="str">
        <v>BACHAS</v>
      </c>
    </row>
    <row r="406" spans="1:22" x14ac:dyDescent="0.25">
      <c r="A406" vm="11">
        <v>46112</v>
      </c>
      <c r="B406" t="str">
        <v>RRHH WORMS (NUEVO)</v>
      </c>
      <c r="C406" t="str">
        <v>HORACIO RODRIGUEZ</v>
      </c>
      <c r="D406">
        <v>-1006372.2335</v>
      </c>
      <c r="E406" t="str">
        <v>TALLER MECANICO</v>
      </c>
      <c r="F406">
        <v>1</v>
      </c>
      <c r="G406">
        <v>1006372.2335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CC23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-1006372.2335</v>
      </c>
      <c r="T406">
        <v>1</v>
      </c>
      <c r="U406" t="str">
        <v>APERTURADO POR EMPRESA</v>
      </c>
      <c r="V406" t="str">
        <v>CEREAL Y POLVILLO</v>
      </c>
    </row>
    <row r="407" spans="1:22" x14ac:dyDescent="0.25">
      <c r="A407" vm="11">
        <v>46112</v>
      </c>
      <c r="B407" t="str">
        <v>RRHH WORMS (NUEVO)</v>
      </c>
      <c r="C407" t="str">
        <v>HORACIO RODRIGUEZ</v>
      </c>
      <c r="D407">
        <v>-1006372.2335</v>
      </c>
      <c r="E407" t="str">
        <v>TALLER MECANICO</v>
      </c>
      <c r="F407">
        <v>1</v>
      </c>
      <c r="G407">
        <v>1006372.2335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CC23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-1006372.2335</v>
      </c>
      <c r="T407">
        <v>1</v>
      </c>
      <c r="U407" t="str">
        <v>APERTURADO POR EMPRESA</v>
      </c>
      <c r="V407" t="str">
        <v>COMPOST Y FERTILIZANTES</v>
      </c>
    </row>
    <row r="408" spans="1:22" x14ac:dyDescent="0.25">
      <c r="A408" vm="11">
        <v>46112</v>
      </c>
      <c r="B408" t="str">
        <v>RRHH WORMS (NUEVO)</v>
      </c>
      <c r="C408" t="str">
        <v>HORACIO RODRIGUEZ</v>
      </c>
      <c r="D408">
        <v>-1006372.2335</v>
      </c>
      <c r="E408" t="str">
        <v>TALLER MECANICO</v>
      </c>
      <c r="F408">
        <v>1</v>
      </c>
      <c r="G408">
        <v>1006372.2335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CC23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-1006372.2335</v>
      </c>
      <c r="T408">
        <v>1</v>
      </c>
      <c r="U408" t="str">
        <v>APERTURADO POR EMPRESA</v>
      </c>
      <c r="V408" t="str">
        <v>DISPOSICION FINAL DE R. LIQUIDOS</v>
      </c>
    </row>
    <row r="409" spans="1:22" x14ac:dyDescent="0.25">
      <c r="A409" vm="11">
        <v>46112</v>
      </c>
      <c r="B409" t="str">
        <v>RRHH WORMS (NUEVO)</v>
      </c>
      <c r="C409" t="str">
        <v>HORACIO RODRIGUEZ</v>
      </c>
      <c r="D409">
        <v>-1006372.2335</v>
      </c>
      <c r="E409" t="str">
        <v>TALLER MECANICO</v>
      </c>
      <c r="F409">
        <v>1</v>
      </c>
      <c r="G409">
        <v>1006372.2335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CC23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-1006372.2335</v>
      </c>
      <c r="T409">
        <v>1</v>
      </c>
      <c r="U409" t="str">
        <v>APERTURADO POR EMPRESA</v>
      </c>
      <c r="V409" t="str">
        <v>DISPOSICION FINAL DE R. SOLIDOS</v>
      </c>
    </row>
    <row r="410" spans="1:22" x14ac:dyDescent="0.25">
      <c r="A410" vm="11">
        <v>46112</v>
      </c>
      <c r="B410" t="str">
        <v>RRHH WORMS (NUEVO)</v>
      </c>
      <c r="C410" t="str">
        <v>HORACIO RODRIGUEZ</v>
      </c>
      <c r="D410">
        <v>-1006372.2335</v>
      </c>
      <c r="E410" t="str">
        <v>TALLER MECANICO</v>
      </c>
      <c r="F410">
        <v>1</v>
      </c>
      <c r="G410">
        <v>1006372.2335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CC23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-1006372.2335</v>
      </c>
      <c r="T410">
        <v>1</v>
      </c>
      <c r="U410" t="str">
        <v>APERTURADO POR EMPRESA</v>
      </c>
      <c r="V410" t="str">
        <v>EXPORTACION</v>
      </c>
    </row>
    <row r="411" spans="1:22" x14ac:dyDescent="0.25">
      <c r="A411" vm="11">
        <v>46112</v>
      </c>
      <c r="B411" t="str">
        <v>RRHH WORMS (NUEVO)</v>
      </c>
      <c r="C411" t="str">
        <v>HORACIO RODRIGUEZ</v>
      </c>
      <c r="D411">
        <v>-1006372.2335</v>
      </c>
      <c r="E411" t="str">
        <v>TALLER MECANICO</v>
      </c>
      <c r="F411">
        <v>1</v>
      </c>
      <c r="G411">
        <v>1006372.2335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DIRECTO</v>
      </c>
      <c r="M411">
        <v>0</v>
      </c>
      <c r="N411" t="str">
        <v>CC23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-1006372.2335</v>
      </c>
      <c r="T411">
        <v>1</v>
      </c>
      <c r="U411" t="str">
        <v>APERTURADO POR EMPRESA</v>
      </c>
      <c r="V411" t="str">
        <v>NFU</v>
      </c>
    </row>
    <row r="412" spans="1:22" x14ac:dyDescent="0.25">
      <c r="A412" vm="11">
        <v>46112</v>
      </c>
      <c r="B412" t="str">
        <v>RRHH WORMS (NUEVO)</v>
      </c>
      <c r="C412" t="str">
        <v>HORACIO RODRIGUEZ</v>
      </c>
      <c r="D412">
        <v>-1006372.2335</v>
      </c>
      <c r="E412" t="str">
        <v>TALLER MECANICO</v>
      </c>
      <c r="F412">
        <v>1</v>
      </c>
      <c r="G412">
        <v>1006372.2335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DIRECTO</v>
      </c>
      <c r="M412">
        <v>0</v>
      </c>
      <c r="N412" t="str">
        <v>CC23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-1006372.2335</v>
      </c>
      <c r="T412">
        <v>1</v>
      </c>
      <c r="U412" t="str">
        <v>APERTURADO POR EMPRESA</v>
      </c>
      <c r="V412" t="str">
        <v>PILETAS</v>
      </c>
    </row>
    <row r="413" spans="1:22" x14ac:dyDescent="0.25">
      <c r="A413" vm="11">
        <v>46112</v>
      </c>
      <c r="B413" t="str">
        <v>RRHH WORMS (NUEVO)</v>
      </c>
      <c r="C413" t="str">
        <v>HORACIO RODRIGUEZ</v>
      </c>
      <c r="D413">
        <v>-1006372.2335</v>
      </c>
      <c r="E413" t="str">
        <v>TALLER MECANICO</v>
      </c>
      <c r="F413">
        <v>1</v>
      </c>
      <c r="G413">
        <v>1006372.2335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CC23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-1006372.2335</v>
      </c>
      <c r="T413">
        <v>1</v>
      </c>
      <c r="U413" t="str">
        <v>APERTURADO POR EMPRESA</v>
      </c>
      <c r="V413" t="str">
        <v>REACTORES</v>
      </c>
    </row>
    <row r="414" spans="1:22" x14ac:dyDescent="0.25">
      <c r="A414" vm="11">
        <v>46112</v>
      </c>
      <c r="B414" t="str">
        <v>RRHH WORMS (NUEVO)</v>
      </c>
      <c r="C414" t="str">
        <v>HORACIO RODRIGUEZ</v>
      </c>
      <c r="D414">
        <v>-1006372.2335</v>
      </c>
      <c r="E414" t="str">
        <v>TALLER MECANICO</v>
      </c>
      <c r="F414">
        <v>1</v>
      </c>
      <c r="G414">
        <v>1006372.2335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CC23</v>
      </c>
      <c r="O414" t="str">
        <v>rrhh_nuevo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-1006372.2335</v>
      </c>
      <c r="T414">
        <v>1</v>
      </c>
      <c r="U414" t="str">
        <v>APERTURADO POR EMPRESA</v>
      </c>
      <c r="V414" t="str">
        <v>TIERRAS FILTRANTES</v>
      </c>
    </row>
    <row r="415" spans="1:22" x14ac:dyDescent="0.25">
      <c r="A415" vm="11">
        <v>46112</v>
      </c>
      <c r="B415" t="str">
        <v>RRHH WORMS (NUEVO)</v>
      </c>
      <c r="C415" t="str">
        <v>ROLANDO CESAR ADRIAN REY</v>
      </c>
      <c r="D415">
        <v>-998596.99809999997</v>
      </c>
      <c r="E415" t="str">
        <v>LOGISTICA</v>
      </c>
      <c r="F415">
        <v>1</v>
      </c>
      <c r="G415">
        <v>998596.99809999997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CC18</v>
      </c>
      <c r="O415" t="str">
        <v>rrhh_nuevo</v>
      </c>
      <c r="P415">
        <v>5</v>
      </c>
      <c r="Q415" t="str">
        <v>DISPOSICION FINAL DE R. SOLIDOS, EXPORTACION, NFU, PILETAS, REACTORES</v>
      </c>
      <c r="R415">
        <v>1</v>
      </c>
      <c r="S415">
        <v>-998596.99809999997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25">
      <c r="A416" vm="11">
        <v>46112</v>
      </c>
      <c r="B416" t="str">
        <v>RRHH WORMS (NUEVO)</v>
      </c>
      <c r="C416" t="str">
        <v>ROLANDO CESAR ADRIAN REY</v>
      </c>
      <c r="D416">
        <v>-998596.99809999997</v>
      </c>
      <c r="E416" t="str">
        <v>LOGISTICA</v>
      </c>
      <c r="F416">
        <v>1</v>
      </c>
      <c r="G416">
        <v>998596.99809999997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CC18</v>
      </c>
      <c r="O416" t="str">
        <v>rrhh_nuevo</v>
      </c>
      <c r="P416">
        <v>5</v>
      </c>
      <c r="Q416" t="str">
        <v>DISPOSICION FINAL DE R. SOLIDOS, EXPORTACION, NFU, PILETAS, REACTORES</v>
      </c>
      <c r="R416">
        <v>1</v>
      </c>
      <c r="S416">
        <v>-998596.99809999997</v>
      </c>
      <c r="T416">
        <v>1</v>
      </c>
      <c r="U416" t="str">
        <v>APERTURADO POR EMPRESA</v>
      </c>
      <c r="V416" t="str">
        <v>EXPORTACION</v>
      </c>
    </row>
    <row r="417" spans="1:22" x14ac:dyDescent="0.25">
      <c r="A417" vm="11">
        <v>46112</v>
      </c>
      <c r="B417" t="str">
        <v>RRHH WORMS (NUEVO)</v>
      </c>
      <c r="C417" t="str">
        <v>ROLANDO CESAR ADRIAN REY</v>
      </c>
      <c r="D417">
        <v>-998596.99809999997</v>
      </c>
      <c r="E417" t="str">
        <v>LOGISTICA</v>
      </c>
      <c r="F417">
        <v>1</v>
      </c>
      <c r="G417">
        <v>998596.99809999997</v>
      </c>
      <c r="H417" t="str">
        <v># 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CC18</v>
      </c>
      <c r="O417" t="str">
        <v>rrhh_nuevo</v>
      </c>
      <c r="P417">
        <v>5</v>
      </c>
      <c r="Q417" t="str">
        <v>DISPOSICION FINAL DE R. SOLIDOS, EXPORTACION, NFU, PILETAS, REACTORES</v>
      </c>
      <c r="R417">
        <v>1</v>
      </c>
      <c r="S417">
        <v>-998596.99809999997</v>
      </c>
      <c r="T417">
        <v>1</v>
      </c>
      <c r="U417" t="str">
        <v>APERTURADO POR EMPRESA</v>
      </c>
      <c r="V417" t="str">
        <v>NFU</v>
      </c>
    </row>
    <row r="418" spans="1:22" x14ac:dyDescent="0.25">
      <c r="A418" vm="11">
        <v>46112</v>
      </c>
      <c r="B418" t="str">
        <v>RRHH WORMS (NUEVO)</v>
      </c>
      <c r="C418" t="str">
        <v>ROLANDO CESAR ADRIAN REY</v>
      </c>
      <c r="D418">
        <v>-998596.99809999997</v>
      </c>
      <c r="E418" t="str">
        <v>LOGISTICA</v>
      </c>
      <c r="F418">
        <v>1</v>
      </c>
      <c r="G418">
        <v>998596.99809999997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CC18</v>
      </c>
      <c r="O418" t="str">
        <v>rrhh_nuevo</v>
      </c>
      <c r="P418">
        <v>5</v>
      </c>
      <c r="Q418" t="str">
        <v>DISPOSICION FINAL DE R. SOLIDOS, EXPORTACION, NFU, PILETAS, REACTORES</v>
      </c>
      <c r="R418">
        <v>1</v>
      </c>
      <c r="S418">
        <v>-998596.99809999997</v>
      </c>
      <c r="T418">
        <v>1</v>
      </c>
      <c r="U418" t="str">
        <v>APERTURADO POR EMPRESA</v>
      </c>
      <c r="V418" t="str">
        <v>PILETAS</v>
      </c>
    </row>
    <row r="419" spans="1:22" x14ac:dyDescent="0.25">
      <c r="A419" vm="11">
        <v>46112</v>
      </c>
      <c r="B419" t="str">
        <v>RRHH WORMS (NUEVO)</v>
      </c>
      <c r="C419" t="str">
        <v>ROLANDO CESAR ADRIAN REY</v>
      </c>
      <c r="D419">
        <v>-998596.99809999997</v>
      </c>
      <c r="E419" t="str">
        <v>LOGISTICA</v>
      </c>
      <c r="F419">
        <v>1</v>
      </c>
      <c r="G419">
        <v>998596.99809999997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CC18</v>
      </c>
      <c r="O419" t="str">
        <v>rrhh_nuevo</v>
      </c>
      <c r="P419">
        <v>5</v>
      </c>
      <c r="Q419" t="str">
        <v>DISPOSICION FINAL DE R. SOLIDOS, EXPORTACION, NFU, PILETAS, REACTORES</v>
      </c>
      <c r="R419">
        <v>1</v>
      </c>
      <c r="S419">
        <v>-998596.99809999997</v>
      </c>
      <c r="T419">
        <v>1</v>
      </c>
      <c r="U419" t="str">
        <v>APERTURADO POR EMPRESA</v>
      </c>
      <c r="V419" t="str">
        <v>REACTORES</v>
      </c>
    </row>
    <row r="420" spans="1:22" x14ac:dyDescent="0.25">
      <c r="A420" vm="11">
        <v>46112</v>
      </c>
      <c r="B420" t="str">
        <v>RRHH WORMS (NUEVO)</v>
      </c>
      <c r="C420" t="str">
        <v>GUSTAVO RAMON ALTAMIRANO</v>
      </c>
      <c r="D420">
        <v>-996409.63840000005</v>
      </c>
      <c r="E420" t="str">
        <v>DISPOSICIÓN FINAL RESIDUOS LIQUIDOS + EXPORTACION</v>
      </c>
      <c r="F420">
        <v>1</v>
      </c>
      <c r="G420">
        <v>996409.63840000005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CC25</v>
      </c>
      <c r="O420" t="str">
        <v>rrhh_nuevo</v>
      </c>
      <c r="P420">
        <v>2</v>
      </c>
      <c r="Q420" t="str">
        <v>DISPOSICION FINAL DE R. LIQUIDOS, EXPORTACION</v>
      </c>
      <c r="R420">
        <v>1</v>
      </c>
      <c r="S420">
        <v>-996409.63840000005</v>
      </c>
      <c r="T420">
        <v>1</v>
      </c>
      <c r="U420" t="str">
        <v>APERTURADO POR EMPRESA</v>
      </c>
      <c r="V420" t="str">
        <v>DISPOSICION FINAL DE R. LIQUIDOS</v>
      </c>
    </row>
    <row r="421" spans="1:22" x14ac:dyDescent="0.25">
      <c r="A421" vm="11">
        <v>46112</v>
      </c>
      <c r="B421" t="str">
        <v>RRHH WORMS (NUEVO)</v>
      </c>
      <c r="C421" t="str">
        <v>GUSTAVO RAMON ALTAMIRANO</v>
      </c>
      <c r="D421">
        <v>-996409.63840000005</v>
      </c>
      <c r="E421" t="str">
        <v>DISPOSICIÓN FINAL RESIDUOS LIQUIDOS + EXPORTACION</v>
      </c>
      <c r="F421">
        <v>1</v>
      </c>
      <c r="G421">
        <v>996409.63840000005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CC25</v>
      </c>
      <c r="O421" t="str">
        <v>rrhh_nuevo</v>
      </c>
      <c r="P421">
        <v>2</v>
      </c>
      <c r="Q421" t="str">
        <v>DISPOSICION FINAL DE R. LIQUIDOS, EXPORTACION</v>
      </c>
      <c r="R421">
        <v>1</v>
      </c>
      <c r="S421">
        <v>-996409.63840000005</v>
      </c>
      <c r="T421">
        <v>1</v>
      </c>
      <c r="U421" t="str">
        <v>APERTURADO POR EMPRESA</v>
      </c>
      <c r="V421" t="str">
        <v>EXPORTACION</v>
      </c>
    </row>
    <row r="422" spans="1:22" x14ac:dyDescent="0.25">
      <c r="A422" vm="11">
        <v>46112</v>
      </c>
      <c r="B422" t="str">
        <v>RRHH WORMS (NUEVO)</v>
      </c>
      <c r="C422" t="str">
        <v>LOPEZ CAMARGO BERLITZ BEATRIZ</v>
      </c>
      <c r="D422">
        <v>-993291.08620000002</v>
      </c>
      <c r="E422" t="str">
        <v>LABORATORIO</v>
      </c>
      <c r="F422">
        <v>1</v>
      </c>
      <c r="G422">
        <v>993291.08620000002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CC17</v>
      </c>
      <c r="O422" t="str">
        <v>rrhh_nuevo</v>
      </c>
      <c r="P422">
        <v>6</v>
      </c>
      <c r="Q422" t="str">
        <v>BACHAS, DISPOSICION FINAL DE R. LIQUIDOS, EXPORTACION, NFU, PILETAS, REACTORES</v>
      </c>
      <c r="R422">
        <v>1</v>
      </c>
      <c r="S422">
        <v>-993291.08620000002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11">
        <v>46112</v>
      </c>
      <c r="B423" t="str">
        <v>RRHH WORMS (NUEVO)</v>
      </c>
      <c r="C423" t="str">
        <v>LOPEZ CAMARGO BERLITZ BEATRIZ</v>
      </c>
      <c r="D423">
        <v>-993291.08620000002</v>
      </c>
      <c r="E423" t="str">
        <v>LABORATORIO</v>
      </c>
      <c r="F423">
        <v>1</v>
      </c>
      <c r="G423">
        <v>993291.08620000002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CC17</v>
      </c>
      <c r="O423" t="str">
        <v>rrhh_nuevo</v>
      </c>
      <c r="P423">
        <v>6</v>
      </c>
      <c r="Q423" t="str">
        <v>BACHAS, DISPOSICION FINAL DE R. LIQUIDOS, EXPORTACION, NFU, PILETAS, REACTORES</v>
      </c>
      <c r="R423">
        <v>1</v>
      </c>
      <c r="S423">
        <v>-993291.08620000002</v>
      </c>
      <c r="T423">
        <v>1</v>
      </c>
      <c r="U423" t="str">
        <v>APERTURADO POR EMPRESA</v>
      </c>
      <c r="V423" t="str">
        <v>DISPOSICION FINAL DE R. LIQUIDOS</v>
      </c>
    </row>
    <row r="424" spans="1:22" x14ac:dyDescent="0.25">
      <c r="A424" vm="11">
        <v>46112</v>
      </c>
      <c r="B424" t="str">
        <v>RRHH WORMS (NUEVO)</v>
      </c>
      <c r="C424" t="str">
        <v>LOPEZ CAMARGO BERLITZ BEATRIZ</v>
      </c>
      <c r="D424">
        <v>-993291.08620000002</v>
      </c>
      <c r="E424" t="str">
        <v>LABORATORIO</v>
      </c>
      <c r="F424">
        <v>1</v>
      </c>
      <c r="G424">
        <v>993291.08620000002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CC17</v>
      </c>
      <c r="O424" t="str">
        <v>rrhh_nuevo</v>
      </c>
      <c r="P424">
        <v>6</v>
      </c>
      <c r="Q424" t="str">
        <v>BACHAS, DISPOSICION FINAL DE R. LIQUIDOS, EXPORTACION, NFU, PILETAS, REACTORES</v>
      </c>
      <c r="R424">
        <v>1</v>
      </c>
      <c r="S424">
        <v>-993291.08620000002</v>
      </c>
      <c r="T424">
        <v>1</v>
      </c>
      <c r="U424" t="str">
        <v>APERTURADO POR EMPRESA</v>
      </c>
      <c r="V424" t="str">
        <v>EXPORTACION</v>
      </c>
    </row>
    <row r="425" spans="1:22" x14ac:dyDescent="0.25">
      <c r="A425" vm="11">
        <v>46112</v>
      </c>
      <c r="B425" t="str">
        <v>RRHH WORMS (NUEVO)</v>
      </c>
      <c r="C425" t="str">
        <v>LOPEZ CAMARGO BERLITZ BEATRIZ</v>
      </c>
      <c r="D425">
        <v>-993291.08620000002</v>
      </c>
      <c r="E425" t="str">
        <v>LABORATORIO</v>
      </c>
      <c r="F425">
        <v>1</v>
      </c>
      <c r="G425">
        <v>993291.08620000002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CC17</v>
      </c>
      <c r="O425" t="str">
        <v>rrhh_nuevo</v>
      </c>
      <c r="P425">
        <v>6</v>
      </c>
      <c r="Q425" t="str">
        <v>BACHAS, DISPOSICION FINAL DE R. LIQUIDOS, EXPORTACION, NFU, PILETAS, REACTORES</v>
      </c>
      <c r="R425">
        <v>1</v>
      </c>
      <c r="S425">
        <v>-993291.08620000002</v>
      </c>
      <c r="T425">
        <v>1</v>
      </c>
      <c r="U425" t="str">
        <v>APERTURADO POR EMPRESA</v>
      </c>
      <c r="V425" t="str">
        <v>NFU</v>
      </c>
    </row>
    <row r="426" spans="1:22" x14ac:dyDescent="0.25">
      <c r="A426" vm="11">
        <v>46112</v>
      </c>
      <c r="B426" t="str">
        <v>RRHH WORMS (NUEVO)</v>
      </c>
      <c r="C426" t="str">
        <v>LOPEZ CAMARGO BERLITZ BEATRIZ</v>
      </c>
      <c r="D426">
        <v>-993291.08620000002</v>
      </c>
      <c r="E426" t="str">
        <v>LABORATORIO</v>
      </c>
      <c r="F426">
        <v>1</v>
      </c>
      <c r="G426">
        <v>993291.08620000002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CC17</v>
      </c>
      <c r="O426" t="str">
        <v>rrhh_nuevo</v>
      </c>
      <c r="P426">
        <v>6</v>
      </c>
      <c r="Q426" t="str">
        <v>BACHAS, DISPOSICION FINAL DE R. LIQUIDOS, EXPORTACION, NFU, PILETAS, REACTORES</v>
      </c>
      <c r="R426">
        <v>1</v>
      </c>
      <c r="S426">
        <v>-993291.08620000002</v>
      </c>
      <c r="T426">
        <v>1</v>
      </c>
      <c r="U426" t="str">
        <v>APERTURADO POR EMPRESA</v>
      </c>
      <c r="V426" t="str">
        <v>PILETAS</v>
      </c>
    </row>
    <row r="427" spans="1:22" x14ac:dyDescent="0.25">
      <c r="A427" vm="11">
        <v>46112</v>
      </c>
      <c r="B427" t="str">
        <v>RRHH WORMS (NUEVO)</v>
      </c>
      <c r="C427" t="str">
        <v>LOPEZ CAMARGO BERLITZ BEATRIZ</v>
      </c>
      <c r="D427">
        <v>-993291.08620000002</v>
      </c>
      <c r="E427" t="str">
        <v>LABORATORIO</v>
      </c>
      <c r="F427">
        <v>1</v>
      </c>
      <c r="G427">
        <v>993291.08620000002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CC17</v>
      </c>
      <c r="O427" t="str">
        <v>rrhh_nuevo</v>
      </c>
      <c r="P427">
        <v>6</v>
      </c>
      <c r="Q427" t="str">
        <v>BACHAS, DISPOSICION FINAL DE R. LIQUIDOS, EXPORTACION, NFU, PILETAS, REACTORES</v>
      </c>
      <c r="R427">
        <v>1</v>
      </c>
      <c r="S427">
        <v>-993291.08620000002</v>
      </c>
      <c r="T427">
        <v>1</v>
      </c>
      <c r="U427" t="str">
        <v>APERTURADO POR EMPRESA</v>
      </c>
      <c r="V427" t="str">
        <v>REACTORES</v>
      </c>
    </row>
    <row r="428" spans="1:22" x14ac:dyDescent="0.25">
      <c r="A428" vm="11">
        <v>46112</v>
      </c>
      <c r="B428" t="str">
        <v>RRHH WORMS (NUEVO)</v>
      </c>
      <c r="C428" t="str">
        <v>JUAN PABLO MARTINEZ</v>
      </c>
      <c r="D428">
        <v>-991075.4889</v>
      </c>
      <c r="E428" t="str">
        <v>MANTENIMIENTO</v>
      </c>
      <c r="F428">
        <v>1</v>
      </c>
      <c r="G428">
        <v>991075.4889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CC19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-991075.4889</v>
      </c>
      <c r="T428">
        <v>1</v>
      </c>
      <c r="U428" t="str">
        <v>APERTURADO POR EMPRESA</v>
      </c>
      <c r="V428" t="str">
        <v>BACHAS</v>
      </c>
    </row>
    <row r="429" spans="1:22" x14ac:dyDescent="0.25">
      <c r="A429" vm="11">
        <v>46112</v>
      </c>
      <c r="B429" t="str">
        <v>RRHH WORMS (NUEVO)</v>
      </c>
      <c r="C429" t="str">
        <v>JUAN PABLO MARTINEZ</v>
      </c>
      <c r="D429">
        <v>-991075.4889</v>
      </c>
      <c r="E429" t="str">
        <v>MANTENIMIENTO</v>
      </c>
      <c r="F429">
        <v>1</v>
      </c>
      <c r="G429">
        <v>991075.4889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CC19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-991075.4889</v>
      </c>
      <c r="T429">
        <v>1</v>
      </c>
      <c r="U429" t="str">
        <v>APERTURADO POR EMPRESA</v>
      </c>
      <c r="V429" t="str">
        <v>DISPOSICION FINAL DE R. LIQUIDOS</v>
      </c>
    </row>
    <row r="430" spans="1:22" x14ac:dyDescent="0.25">
      <c r="A430" vm="11">
        <v>46112</v>
      </c>
      <c r="B430" t="str">
        <v>RRHH WORMS (NUEVO)</v>
      </c>
      <c r="C430" t="str">
        <v>JUAN PABLO MARTINEZ</v>
      </c>
      <c r="D430">
        <v>-991075.4889</v>
      </c>
      <c r="E430" t="str">
        <v>MANTENIMIENTO</v>
      </c>
      <c r="F430">
        <v>1</v>
      </c>
      <c r="G430">
        <v>991075.4889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CC19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-991075.4889</v>
      </c>
      <c r="T430">
        <v>1</v>
      </c>
      <c r="U430" t="str">
        <v>APERTURADO POR EMPRESA</v>
      </c>
      <c r="V430" t="str">
        <v>EXPORTACION</v>
      </c>
    </row>
    <row r="431" spans="1:22" x14ac:dyDescent="0.25">
      <c r="A431" vm="11">
        <v>46112</v>
      </c>
      <c r="B431" t="str">
        <v>RRHH WORMS (NUEVO)</v>
      </c>
      <c r="C431" t="str">
        <v>JUAN PABLO MARTINEZ</v>
      </c>
      <c r="D431">
        <v>-991075.4889</v>
      </c>
      <c r="E431" t="str">
        <v>MANTENIMIENTO</v>
      </c>
      <c r="F431">
        <v>1</v>
      </c>
      <c r="G431">
        <v>991075.4889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CC19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-991075.4889</v>
      </c>
      <c r="T431">
        <v>1</v>
      </c>
      <c r="U431" t="str">
        <v>APERTURADO POR EMPRESA</v>
      </c>
      <c r="V431" t="str">
        <v>NFU</v>
      </c>
    </row>
    <row r="432" spans="1:22" x14ac:dyDescent="0.25">
      <c r="A432" vm="11">
        <v>46112</v>
      </c>
      <c r="B432" t="str">
        <v>RRHH WORMS (NUEVO)</v>
      </c>
      <c r="C432" t="str">
        <v>JUAN PABLO MARTINEZ</v>
      </c>
      <c r="D432">
        <v>-991075.4889</v>
      </c>
      <c r="E432" t="str">
        <v>MANTENIMIENTO</v>
      </c>
      <c r="F432">
        <v>1</v>
      </c>
      <c r="G432">
        <v>991075.4889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CC19</v>
      </c>
      <c r="O432" t="str">
        <v>rrhh_nuevo</v>
      </c>
      <c r="P432">
        <v>6</v>
      </c>
      <c r="Q432" t="str">
        <v>BACHAS, DISPOSICION FINAL DE R. LIQUIDOS, EXPORTACION, NFU, PILETAS, REACTORES</v>
      </c>
      <c r="R432">
        <v>1</v>
      </c>
      <c r="S432">
        <v>-991075.4889</v>
      </c>
      <c r="T432">
        <v>1</v>
      </c>
      <c r="U432" t="str">
        <v>APERTURADO POR EMPRESA</v>
      </c>
      <c r="V432" t="str">
        <v>PILETAS</v>
      </c>
    </row>
    <row r="433" spans="1:22" x14ac:dyDescent="0.25">
      <c r="A433" vm="11">
        <v>46112</v>
      </c>
      <c r="B433" t="str">
        <v>RRHH WORMS (NUEVO)</v>
      </c>
      <c r="C433" t="str">
        <v>JUAN PABLO MARTINEZ</v>
      </c>
      <c r="D433">
        <v>-991075.4889</v>
      </c>
      <c r="E433" t="str">
        <v>MANTENIMIENTO</v>
      </c>
      <c r="F433">
        <v>1</v>
      </c>
      <c r="G433">
        <v>991075.4889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CC19</v>
      </c>
      <c r="O433" t="str">
        <v>rrhh_nuevo</v>
      </c>
      <c r="P433">
        <v>6</v>
      </c>
      <c r="Q433" t="str">
        <v>BACHAS, DISPOSICION FINAL DE R. LIQUIDOS, EXPORTACION, NFU, PILETAS, REACTORES</v>
      </c>
      <c r="R433">
        <v>1</v>
      </c>
      <c r="S433">
        <v>-991075.4889</v>
      </c>
      <c r="T433">
        <v>1</v>
      </c>
      <c r="U433" t="str">
        <v>APERTURADO POR EMPRESA</v>
      </c>
      <c r="V433" t="str">
        <v>REACTORES</v>
      </c>
    </row>
    <row r="434" spans="1:22" x14ac:dyDescent="0.25">
      <c r="A434" vm="11">
        <v>46112</v>
      </c>
      <c r="B434" t="str">
        <v>RRHH WORMS (NUEVO)</v>
      </c>
      <c r="C434" t="str">
        <v>LEANDRO GABRIEL MUÑOZ</v>
      </c>
      <c r="D434">
        <v>-986404.3517</v>
      </c>
      <c r="E434" t="str">
        <v>DISPOSICIÓN FINAL RESIDUOS LIQUIDOS + EXPORTACION</v>
      </c>
      <c r="F434">
        <v>1</v>
      </c>
      <c r="G434">
        <v>986404.3517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str">
        <v>rrhh_nuevo</v>
      </c>
      <c r="P434">
        <v>2</v>
      </c>
      <c r="Q434" t="str">
        <v>DISPOSICION FINAL DE R. LIQUIDOS, EXPORTACION</v>
      </c>
      <c r="R434">
        <v>1</v>
      </c>
      <c r="S434">
        <v>-986404.3517</v>
      </c>
      <c r="T434">
        <v>1</v>
      </c>
      <c r="U434" t="str">
        <v>APERTURADO POR EMPRESA</v>
      </c>
      <c r="V434" t="str">
        <v>DISPOSICION FINAL DE R. LIQUIDOS</v>
      </c>
    </row>
    <row r="435" spans="1:22" x14ac:dyDescent="0.25">
      <c r="A435" vm="11">
        <v>46112</v>
      </c>
      <c r="B435" t="str">
        <v>RRHH WORMS (NUEVO)</v>
      </c>
      <c r="C435" t="str">
        <v>LEANDRO GABRIEL MUÑOZ</v>
      </c>
      <c r="D435">
        <v>-986404.3517</v>
      </c>
      <c r="E435" t="str">
        <v>DISPOSICIÓN FINAL RESIDUOS LIQUIDOS + EXPORTACION</v>
      </c>
      <c r="F435">
        <v>1</v>
      </c>
      <c r="G435">
        <v>986404.3517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CC25</v>
      </c>
      <c r="O435" t="str">
        <v>rrhh_nuevo</v>
      </c>
      <c r="P435">
        <v>2</v>
      </c>
      <c r="Q435" t="str">
        <v>DISPOSICION FINAL DE R. LIQUIDOS, EXPORTACION</v>
      </c>
      <c r="R435">
        <v>1</v>
      </c>
      <c r="S435">
        <v>-986404.3517</v>
      </c>
      <c r="T435">
        <v>1</v>
      </c>
      <c r="U435" t="str">
        <v>APERTURADO POR EMPRESA</v>
      </c>
      <c r="V435" t="str">
        <v>EXPORTACION</v>
      </c>
    </row>
    <row r="436" spans="1:22" x14ac:dyDescent="0.25">
      <c r="A436" vm="11">
        <v>46112</v>
      </c>
      <c r="B436" t="str">
        <v>RRHH WORMS (NUEVO)</v>
      </c>
      <c r="C436" t="str">
        <v>CESAR IGNACIO PEREZ</v>
      </c>
      <c r="D436">
        <v>-959900.22569999995</v>
      </c>
      <c r="E436" t="str">
        <v>NFU + DISPOSICION FINAL DE R. SOLIDOS</v>
      </c>
      <c r="F436">
        <v>1</v>
      </c>
      <c r="G436">
        <v>959900.22569999995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CC20</v>
      </c>
      <c r="O436" t="str">
        <v>rrhh_nuevo</v>
      </c>
      <c r="P436">
        <v>2</v>
      </c>
      <c r="Q436" t="str">
        <v>DISPOSICION FINAL DE R. SOLIDOS, NFU</v>
      </c>
      <c r="R436">
        <v>1</v>
      </c>
      <c r="S436">
        <v>-959900.22569999995</v>
      </c>
      <c r="T436">
        <v>1</v>
      </c>
      <c r="U436" t="str">
        <v>APERTURADO POR EMPRESA</v>
      </c>
      <c r="V436" t="str">
        <v>DISPOSICION FINAL DE R. SOLIDOS</v>
      </c>
    </row>
    <row r="437" spans="1:22" x14ac:dyDescent="0.25">
      <c r="A437" vm="11">
        <v>46112</v>
      </c>
      <c r="B437" t="str">
        <v>RRHH WORMS (NUEVO)</v>
      </c>
      <c r="C437" t="str">
        <v>CESAR IGNACIO PEREZ</v>
      </c>
      <c r="D437">
        <v>-959900.22569999995</v>
      </c>
      <c r="E437" t="str">
        <v>NFU + DISPOSICION FINAL DE R. SOLIDOS</v>
      </c>
      <c r="F437">
        <v>1</v>
      </c>
      <c r="G437">
        <v>959900.22569999995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CC20</v>
      </c>
      <c r="O437" t="str">
        <v>rrhh_nuevo</v>
      </c>
      <c r="P437">
        <v>2</v>
      </c>
      <c r="Q437" t="str">
        <v>DISPOSICION FINAL DE R. SOLIDOS, NFU</v>
      </c>
      <c r="R437">
        <v>1</v>
      </c>
      <c r="S437">
        <v>-959900.22569999995</v>
      </c>
      <c r="T437">
        <v>1</v>
      </c>
      <c r="U437" t="str">
        <v>APERTURADO POR EMPRESA</v>
      </c>
      <c r="V437" t="str">
        <v>NFU</v>
      </c>
    </row>
    <row r="438" spans="1:22" x14ac:dyDescent="0.25">
      <c r="A438" vm="11">
        <v>46112</v>
      </c>
      <c r="B438" t="str">
        <v>RRHH WORMS (NUEVO)</v>
      </c>
      <c r="C438" t="str">
        <v>FRANCO BRUNO AGUSTIN</v>
      </c>
      <c r="D438">
        <v>-955828.66969999997</v>
      </c>
      <c r="E438" t="str">
        <v>DISPOSICIÓN FINAL RESIDUOS LIQUIDOS + EXPORTACION</v>
      </c>
      <c r="F438">
        <v>1</v>
      </c>
      <c r="G438">
        <v>955828.66969999997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str">
        <v>rrhh_nuevo</v>
      </c>
      <c r="P438">
        <v>2</v>
      </c>
      <c r="Q438" t="str">
        <v>DISPOSICION FINAL DE R. LIQUIDOS, EXPORTACION</v>
      </c>
      <c r="R438">
        <v>1</v>
      </c>
      <c r="S438">
        <v>-955828.66969999997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25">
      <c r="A439" vm="11">
        <v>46112</v>
      </c>
      <c r="B439" t="str">
        <v>RRHH WORMS (NUEVO)</v>
      </c>
      <c r="C439" t="str">
        <v>FRANCO BRUNO AGUSTIN</v>
      </c>
      <c r="D439">
        <v>-955828.66969999997</v>
      </c>
      <c r="E439" t="str">
        <v>DISPOSICIÓN FINAL RESIDUOS LIQUIDOS + EXPORTACION</v>
      </c>
      <c r="F439">
        <v>1</v>
      </c>
      <c r="G439">
        <v>955828.66969999997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str">
        <v>rrhh_nuevo</v>
      </c>
      <c r="P439">
        <v>2</v>
      </c>
      <c r="Q439" t="str">
        <v>DISPOSICION FINAL DE R. LIQUIDOS, EXPORTACION</v>
      </c>
      <c r="R439">
        <v>1</v>
      </c>
      <c r="S439">
        <v>-955828.66969999997</v>
      </c>
      <c r="T439">
        <v>1</v>
      </c>
      <c r="U439" t="str">
        <v>APERTURADO POR EMPRESA</v>
      </c>
      <c r="V439" t="str">
        <v>EXPORTACION</v>
      </c>
    </row>
    <row r="440" spans="1:22" x14ac:dyDescent="0.25">
      <c r="A440" vm="11">
        <v>46112</v>
      </c>
      <c r="B440" t="str">
        <v>RRHH WORMS (NUEVO)</v>
      </c>
      <c r="C440" t="str">
        <v>MAXIMILIANO ESEQUIEL BARRERA</v>
      </c>
      <c r="D440">
        <v>-945255.67559999996</v>
      </c>
      <c r="E440" t="str">
        <v>DISPOSICIÓN FINAL RESIDUOS LIQUIDOS + EXPORTACION</v>
      </c>
      <c r="F440">
        <v>1</v>
      </c>
      <c r="G440">
        <v>945255.67559999996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CC25</v>
      </c>
      <c r="O440" t="str">
        <v>rrhh_nuevo</v>
      </c>
      <c r="P440">
        <v>2</v>
      </c>
      <c r="Q440" t="str">
        <v>DISPOSICION FINAL DE R. LIQUIDOS, EXPORTACION</v>
      </c>
      <c r="R440">
        <v>1</v>
      </c>
      <c r="S440">
        <v>-945255.67559999996</v>
      </c>
      <c r="T440">
        <v>1</v>
      </c>
      <c r="U440" t="str">
        <v>APERTURADO POR EMPRESA</v>
      </c>
      <c r="V440" t="str">
        <v>DISPOSICION FINAL DE R. LIQUIDOS</v>
      </c>
    </row>
    <row r="441" spans="1:22" x14ac:dyDescent="0.25">
      <c r="A441" vm="11">
        <v>46112</v>
      </c>
      <c r="B441" t="str">
        <v>RRHH WORMS (NUEVO)</v>
      </c>
      <c r="C441" t="str">
        <v>MAXIMILIANO ESEQUIEL BARRERA</v>
      </c>
      <c r="D441">
        <v>-945255.67559999996</v>
      </c>
      <c r="E441" t="str">
        <v>DISPOSICIÓN FINAL RESIDUOS LIQUIDOS + EXPORTACION</v>
      </c>
      <c r="F441">
        <v>1</v>
      </c>
      <c r="G441">
        <v>945255.67559999996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CC25</v>
      </c>
      <c r="O441" t="str">
        <v>rrhh_nuevo</v>
      </c>
      <c r="P441">
        <v>2</v>
      </c>
      <c r="Q441" t="str">
        <v>DISPOSICION FINAL DE R. LIQUIDOS, EXPORTACION</v>
      </c>
      <c r="R441">
        <v>1</v>
      </c>
      <c r="S441">
        <v>-945255.67559999996</v>
      </c>
      <c r="T441">
        <v>1</v>
      </c>
      <c r="U441" t="str">
        <v>APERTURADO POR EMPRESA</v>
      </c>
      <c r="V441" t="str">
        <v>EXPORTACION</v>
      </c>
    </row>
    <row r="442" spans="1:22" x14ac:dyDescent="0.25">
      <c r="A442" vm="11">
        <v>46112</v>
      </c>
      <c r="B442" t="str">
        <v>RRHH WORMS (NUEVO)</v>
      </c>
      <c r="C442" t="str">
        <v>AYRTON RODRIGUEZ</v>
      </c>
      <c r="D442">
        <v>-939543.46129999997</v>
      </c>
      <c r="E442" t="str">
        <v>DISPOSICIÓN FINAL RESIDUOS LIQUIDOS + EXPORTACION</v>
      </c>
      <c r="F442">
        <v>1</v>
      </c>
      <c r="G442">
        <v>939543.46129999997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str">
        <v>rrhh_nuevo</v>
      </c>
      <c r="P442">
        <v>2</v>
      </c>
      <c r="Q442" t="str">
        <v>DISPOSICION FINAL DE R. LIQUIDOS, EXPORTACION</v>
      </c>
      <c r="R442">
        <v>1</v>
      </c>
      <c r="S442">
        <v>-939543.46129999997</v>
      </c>
      <c r="T442">
        <v>1</v>
      </c>
      <c r="U442" t="str">
        <v>APERTURADO POR EMPRESA</v>
      </c>
      <c r="V442" t="str">
        <v>DISPOSICION FINAL DE R. LIQUIDOS</v>
      </c>
    </row>
    <row r="443" spans="1:22" x14ac:dyDescent="0.25">
      <c r="A443" vm="11">
        <v>46112</v>
      </c>
      <c r="B443" t="str">
        <v>RRHH WORMS (NUEVO)</v>
      </c>
      <c r="C443" t="str">
        <v>AYRTON RODRIGUEZ</v>
      </c>
      <c r="D443">
        <v>-939543.46129999997</v>
      </c>
      <c r="E443" t="str">
        <v>DISPOSICIÓN FINAL RESIDUOS LIQUIDOS + EXPORTACION</v>
      </c>
      <c r="F443">
        <v>1</v>
      </c>
      <c r="G443">
        <v>939543.46129999997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CC25</v>
      </c>
      <c r="O443" t="str">
        <v>rrhh_nuevo</v>
      </c>
      <c r="P443">
        <v>2</v>
      </c>
      <c r="Q443" t="str">
        <v>DISPOSICION FINAL DE R. LIQUIDOS, EXPORTACION</v>
      </c>
      <c r="R443">
        <v>1</v>
      </c>
      <c r="S443">
        <v>-939543.46129999997</v>
      </c>
      <c r="T443">
        <v>1</v>
      </c>
      <c r="U443" t="str">
        <v>APERTURADO POR EMPRESA</v>
      </c>
      <c r="V443" t="str">
        <v>EXPORTACION</v>
      </c>
    </row>
    <row r="444" spans="1:22" x14ac:dyDescent="0.25">
      <c r="A444" vm="11">
        <v>46112</v>
      </c>
      <c r="B444" t="str">
        <v>RRHH WORMS (NUEVO)</v>
      </c>
      <c r="C444" t="str">
        <v>MANUELA MARIA VALLE</v>
      </c>
      <c r="D444">
        <v>-935084.58959999995</v>
      </c>
      <c r="E444" t="str">
        <v>LABORATORIO</v>
      </c>
      <c r="F444">
        <v>1</v>
      </c>
      <c r="G444">
        <v>935084.58959999995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str">
        <v>rrhh_nuevo</v>
      </c>
      <c r="P444">
        <v>6</v>
      </c>
      <c r="Q444" t="str">
        <v>BACHAS, DISPOSICION FINAL DE R. LIQUIDOS, EXPORTACION, NFU, PILETAS, REACTORES</v>
      </c>
      <c r="R444">
        <v>1</v>
      </c>
      <c r="S444">
        <v>-935084.58959999995</v>
      </c>
      <c r="T444">
        <v>1</v>
      </c>
      <c r="U444" t="str">
        <v>APERTURADO POR EMPRESA</v>
      </c>
      <c r="V444" t="str">
        <v>BACHAS</v>
      </c>
    </row>
    <row r="445" spans="1:22" x14ac:dyDescent="0.25">
      <c r="A445" vm="11">
        <v>46112</v>
      </c>
      <c r="B445" t="str">
        <v>RRHH WORMS (NUEVO)</v>
      </c>
      <c r="C445" t="str">
        <v>MANUELA MARIA VALLE</v>
      </c>
      <c r="D445">
        <v>-935084.58959999995</v>
      </c>
      <c r="E445" t="str">
        <v>LABORATORIO</v>
      </c>
      <c r="F445">
        <v>1</v>
      </c>
      <c r="G445">
        <v>935084.58959999995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str">
        <v>rrhh_nuevo</v>
      </c>
      <c r="P445">
        <v>6</v>
      </c>
      <c r="Q445" t="str">
        <v>BACHAS, DISPOSICION FINAL DE R. LIQUIDOS, EXPORTACION, NFU, PILETAS, REACTORES</v>
      </c>
      <c r="R445">
        <v>1</v>
      </c>
      <c r="S445">
        <v>-935084.58959999995</v>
      </c>
      <c r="T445">
        <v>1</v>
      </c>
      <c r="U445" t="str">
        <v>APERTURADO POR EMPRESA</v>
      </c>
      <c r="V445" t="str">
        <v>DISPOSICION FINAL DE R. LIQUIDOS</v>
      </c>
    </row>
    <row r="446" spans="1:22" x14ac:dyDescent="0.25">
      <c r="A446" vm="11">
        <v>46112</v>
      </c>
      <c r="B446" t="str">
        <v>RRHH WORMS (NUEVO)</v>
      </c>
      <c r="C446" t="str">
        <v>MANUELA MARIA VALLE</v>
      </c>
      <c r="D446">
        <v>-935084.58959999995</v>
      </c>
      <c r="E446" t="str">
        <v>LABORATORIO</v>
      </c>
      <c r="F446">
        <v>1</v>
      </c>
      <c r="G446">
        <v>935084.58959999995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CC17</v>
      </c>
      <c r="O446" t="str">
        <v>rrhh_nuevo</v>
      </c>
      <c r="P446">
        <v>6</v>
      </c>
      <c r="Q446" t="str">
        <v>BACHAS, DISPOSICION FINAL DE R. LIQUIDOS, EXPORTACION, NFU, PILETAS, REACTORES</v>
      </c>
      <c r="R446">
        <v>1</v>
      </c>
      <c r="S446">
        <v>-935084.58959999995</v>
      </c>
      <c r="T446">
        <v>1</v>
      </c>
      <c r="U446" t="str">
        <v>APERTURADO POR EMPRESA</v>
      </c>
      <c r="V446" t="str">
        <v>EXPORTACION</v>
      </c>
    </row>
    <row r="447" spans="1:22" x14ac:dyDescent="0.25">
      <c r="A447" vm="11">
        <v>46112</v>
      </c>
      <c r="B447" t="str">
        <v>RRHH WORMS (NUEVO)</v>
      </c>
      <c r="C447" t="str">
        <v>MANUELA MARIA VALLE</v>
      </c>
      <c r="D447">
        <v>-935084.58959999995</v>
      </c>
      <c r="E447" t="str">
        <v>LABORATORIO</v>
      </c>
      <c r="F447">
        <v>1</v>
      </c>
      <c r="G447">
        <v>935084.58959999995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CC17</v>
      </c>
      <c r="O447" t="str">
        <v>rrhh_nuevo</v>
      </c>
      <c r="P447">
        <v>6</v>
      </c>
      <c r="Q447" t="str">
        <v>BACHAS, DISPOSICION FINAL DE R. LIQUIDOS, EXPORTACION, NFU, PILETAS, REACTORES</v>
      </c>
      <c r="R447">
        <v>1</v>
      </c>
      <c r="S447">
        <v>-935084.58959999995</v>
      </c>
      <c r="T447">
        <v>1</v>
      </c>
      <c r="U447" t="str">
        <v>APERTURADO POR EMPRESA</v>
      </c>
      <c r="V447" t="str">
        <v>NFU</v>
      </c>
    </row>
    <row r="448" spans="1:22" x14ac:dyDescent="0.25">
      <c r="A448" vm="11">
        <v>46112</v>
      </c>
      <c r="B448" t="str">
        <v>RRHH WORMS (NUEVO)</v>
      </c>
      <c r="C448" t="str">
        <v>MANUELA MARIA VALLE</v>
      </c>
      <c r="D448">
        <v>-935084.58959999995</v>
      </c>
      <c r="E448" t="str">
        <v>LABORATORIO</v>
      </c>
      <c r="F448">
        <v>1</v>
      </c>
      <c r="G448">
        <v>935084.58959999995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CC17</v>
      </c>
      <c r="O448" t="str">
        <v>rrhh_nuevo</v>
      </c>
      <c r="P448">
        <v>6</v>
      </c>
      <c r="Q448" t="str">
        <v>BACHAS, DISPOSICION FINAL DE R. LIQUIDOS, EXPORTACION, NFU, PILETAS, REACTORES</v>
      </c>
      <c r="R448">
        <v>1</v>
      </c>
      <c r="S448">
        <v>-935084.58959999995</v>
      </c>
      <c r="T448">
        <v>1</v>
      </c>
      <c r="U448" t="str">
        <v>APERTURADO POR EMPRESA</v>
      </c>
      <c r="V448" t="str">
        <v>PILETAS</v>
      </c>
    </row>
    <row r="449" spans="1:22" x14ac:dyDescent="0.25">
      <c r="A449" vm="11">
        <v>46112</v>
      </c>
      <c r="B449" t="str">
        <v>RRHH WORMS (NUEVO)</v>
      </c>
      <c r="C449" t="str">
        <v>MANUELA MARIA VALLE</v>
      </c>
      <c r="D449">
        <v>-935084.58959999995</v>
      </c>
      <c r="E449" t="str">
        <v>LABORATORIO</v>
      </c>
      <c r="F449">
        <v>1</v>
      </c>
      <c r="G449">
        <v>935084.58959999995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CC17</v>
      </c>
      <c r="O449" t="str">
        <v>rrhh_nuevo</v>
      </c>
      <c r="P449">
        <v>6</v>
      </c>
      <c r="Q449" t="str">
        <v>BACHAS, DISPOSICION FINAL DE R. LIQUIDOS, EXPORTACION, NFU, PILETAS, REACTORES</v>
      </c>
      <c r="R449">
        <v>1</v>
      </c>
      <c r="S449">
        <v>-935084.58959999995</v>
      </c>
      <c r="T449">
        <v>1</v>
      </c>
      <c r="U449" t="str">
        <v>APERTURADO POR EMPRESA</v>
      </c>
      <c r="V449" t="str">
        <v>REACTORES</v>
      </c>
    </row>
    <row r="450" spans="1:22" x14ac:dyDescent="0.25">
      <c r="A450" vm="11">
        <v>46112</v>
      </c>
      <c r="B450" t="str">
        <v>RRHH WORMS (NUEVO)</v>
      </c>
      <c r="C450" t="str">
        <v>FRANCISCO NICOLAS BRAVO</v>
      </c>
      <c r="D450">
        <v>-928418.48419999995</v>
      </c>
      <c r="E450" t="str">
        <v>DISPOSICIÓN FINAL RESIDUOS LIQUIDOS + EXPORTACION</v>
      </c>
      <c r="F450">
        <v>1</v>
      </c>
      <c r="G450">
        <v>928418.48419999995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CC25</v>
      </c>
      <c r="O450" t="str">
        <v>rrhh_nuevo</v>
      </c>
      <c r="P450">
        <v>2</v>
      </c>
      <c r="Q450" t="str">
        <v>DISPOSICION FINAL DE R. LIQUIDOS, EXPORTACION</v>
      </c>
      <c r="R450">
        <v>1</v>
      </c>
      <c r="S450">
        <v>-928418.48419999995</v>
      </c>
      <c r="T450">
        <v>1</v>
      </c>
      <c r="U450" t="str">
        <v>APERTURADO POR EMPRESA</v>
      </c>
      <c r="V450" t="str">
        <v>DISPOSICION FINAL DE R. LIQUIDOS</v>
      </c>
    </row>
    <row r="451" spans="1:22" x14ac:dyDescent="0.25">
      <c r="A451" vm="11">
        <v>46112</v>
      </c>
      <c r="B451" t="str">
        <v>RRHH WORMS (NUEVO)</v>
      </c>
      <c r="C451" t="str">
        <v>FRANCISCO NICOLAS BRAVO</v>
      </c>
      <c r="D451">
        <v>-928418.48419999995</v>
      </c>
      <c r="E451" t="str">
        <v>DISPOSICIÓN FINAL RESIDUOS LIQUIDOS + EXPORTACION</v>
      </c>
      <c r="F451">
        <v>1</v>
      </c>
      <c r="G451">
        <v>928418.48419999995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CC25</v>
      </c>
      <c r="O451" t="str">
        <v>rrhh_nuevo</v>
      </c>
      <c r="P451">
        <v>2</v>
      </c>
      <c r="Q451" t="str">
        <v>DISPOSICION FINAL DE R. LIQUIDOS, EXPORTACION</v>
      </c>
      <c r="R451">
        <v>1</v>
      </c>
      <c r="S451">
        <v>-928418.48419999995</v>
      </c>
      <c r="T451">
        <v>1</v>
      </c>
      <c r="U451" t="str">
        <v>APERTURADO POR EMPRESA</v>
      </c>
      <c r="V451" t="str">
        <v>EXPORTACION</v>
      </c>
    </row>
    <row r="452" spans="1:22" x14ac:dyDescent="0.25">
      <c r="A452" vm="5">
        <v>46085</v>
      </c>
      <c r="B452" t="str">
        <v>Telmex Argentina Sa</v>
      </c>
      <c r="C452" t="str">
        <v>FA-A 00070-00348134</v>
      </c>
      <c r="D452">
        <v>-926025.46</v>
      </c>
      <c r="E452" t="str">
        <v xml:space="preserve">SERVICIOS
Internet </v>
      </c>
      <c r="F452">
        <v>1</v>
      </c>
      <c r="G452">
        <v>765310.3</v>
      </c>
      <c r="H452" t="str">
        <v xml:space="preserve">UN </v>
      </c>
      <c r="I452" t="str">
        <v>SERVICIOS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str">
        <v>gastos_produccion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-926025.46</v>
      </c>
      <c r="T452">
        <v>1</v>
      </c>
      <c r="U452" t="str">
        <v>APERTURADO POR EMPRESA</v>
      </c>
      <c r="V452" t="str">
        <v>BACHAS</v>
      </c>
    </row>
    <row r="453" spans="1:22" x14ac:dyDescent="0.25">
      <c r="A453" vm="5">
        <v>46085</v>
      </c>
      <c r="B453" t="str">
        <v>Telmex Argentina Sa</v>
      </c>
      <c r="C453" t="str">
        <v>FA-A 00070-00348134</v>
      </c>
      <c r="D453">
        <v>-926025.46</v>
      </c>
      <c r="E453" t="str">
        <v xml:space="preserve">SERVICIOS
Internet </v>
      </c>
      <c r="F453">
        <v>1</v>
      </c>
      <c r="G453">
        <v>765310.3</v>
      </c>
      <c r="H453" t="str">
        <v xml:space="preserve">UN </v>
      </c>
      <c r="I453" t="str">
        <v>SERVICIOS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str">
        <v>gastos_produccion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-926025.46</v>
      </c>
      <c r="T453">
        <v>1</v>
      </c>
      <c r="U453" t="str">
        <v>APERTURADO POR EMPRESA</v>
      </c>
      <c r="V453" t="str">
        <v>CEREAL &amp; POLVILLO</v>
      </c>
    </row>
    <row r="454" spans="1:22" x14ac:dyDescent="0.25">
      <c r="A454" vm="5">
        <v>46085</v>
      </c>
      <c r="B454" t="str">
        <v>Telmex Argentina Sa</v>
      </c>
      <c r="C454" t="str">
        <v>FA-A 00070-00348134</v>
      </c>
      <c r="D454">
        <v>-926025.46</v>
      </c>
      <c r="E454" t="str">
        <v xml:space="preserve">SERVICIOS
Internet </v>
      </c>
      <c r="F454">
        <v>1</v>
      </c>
      <c r="G454">
        <v>765310.3</v>
      </c>
      <c r="H454" t="str">
        <v xml:space="preserve">UN </v>
      </c>
      <c r="I454" t="str">
        <v>SERVICIOS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str">
        <v>gastos_produccion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-926025.46</v>
      </c>
      <c r="T454">
        <v>1</v>
      </c>
      <c r="U454" t="str">
        <v>APERTURADO POR EMPRESA</v>
      </c>
      <c r="V454" t="str">
        <v>COMPOST &amp; FERTILIZANTES</v>
      </c>
    </row>
    <row r="455" spans="1:22" x14ac:dyDescent="0.25">
      <c r="A455" vm="5">
        <v>46085</v>
      </c>
      <c r="B455" t="str">
        <v>Telmex Argentina Sa</v>
      </c>
      <c r="C455" t="str">
        <v>FA-A 00070-00348134</v>
      </c>
      <c r="D455">
        <v>-926025.46</v>
      </c>
      <c r="E455" t="str">
        <v xml:space="preserve">SERVICIOS
Internet </v>
      </c>
      <c r="F455">
        <v>1</v>
      </c>
      <c r="G455">
        <v>765310.3</v>
      </c>
      <c r="H455" t="str">
        <v xml:space="preserve">UN </v>
      </c>
      <c r="I455" t="str">
        <v>SERVICIOS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str">
        <v>gastos_produccion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-926025.46</v>
      </c>
      <c r="T455">
        <v>1</v>
      </c>
      <c r="U455" t="str">
        <v>APERTURADO POR EMPRESA</v>
      </c>
      <c r="V455" t="str">
        <v>DISPOSICIÓN FINAL RESIDUOS LIQUIDOS</v>
      </c>
    </row>
    <row r="456" spans="1:22" x14ac:dyDescent="0.25">
      <c r="A456" vm="5">
        <v>46085</v>
      </c>
      <c r="B456" t="str">
        <v>Telmex Argentina Sa</v>
      </c>
      <c r="C456" t="str">
        <v>FA-A 00070-00348134</v>
      </c>
      <c r="D456">
        <v>-926025.46</v>
      </c>
      <c r="E456" t="str">
        <v xml:space="preserve">SERVICIOS
Internet </v>
      </c>
      <c r="F456">
        <v>1</v>
      </c>
      <c r="G456">
        <v>765310.3</v>
      </c>
      <c r="H456" t="str">
        <v xml:space="preserve">UN </v>
      </c>
      <c r="I456" t="str">
        <v>SERVICIOS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str">
        <v>gastos_produccion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-926025.46</v>
      </c>
      <c r="T456">
        <v>1</v>
      </c>
      <c r="U456" t="str">
        <v>APERTURADO POR EMPRESA</v>
      </c>
      <c r="V456" t="str">
        <v>DISPOSICIÓN FINAL RESIDUOS SOLIDOS</v>
      </c>
    </row>
    <row r="457" spans="1:22" x14ac:dyDescent="0.25">
      <c r="A457" vm="5">
        <v>46085</v>
      </c>
      <c r="B457" t="str">
        <v>Telmex Argentina Sa</v>
      </c>
      <c r="C457" t="str">
        <v>FA-A 00070-00348134</v>
      </c>
      <c r="D457">
        <v>-926025.46</v>
      </c>
      <c r="E457" t="str">
        <v xml:space="preserve">SERVICIOS
Internet </v>
      </c>
      <c r="F457">
        <v>1</v>
      </c>
      <c r="G457">
        <v>765310.3</v>
      </c>
      <c r="H457" t="str">
        <v xml:space="preserve">UN </v>
      </c>
      <c r="I457" t="str">
        <v>SERVICIOS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str">
        <v>gastos_produccion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-926025.46</v>
      </c>
      <c r="T457">
        <v>1</v>
      </c>
      <c r="U457" t="str">
        <v>APERTURADO POR EMPRESA</v>
      </c>
      <c r="V457" t="str">
        <v>EXPORTACION</v>
      </c>
    </row>
    <row r="458" spans="1:22" x14ac:dyDescent="0.25">
      <c r="A458" vm="5">
        <v>46085</v>
      </c>
      <c r="B458" t="str">
        <v>Telmex Argentina Sa</v>
      </c>
      <c r="C458" t="str">
        <v>FA-A 00070-00348134</v>
      </c>
      <c r="D458">
        <v>-926025.46</v>
      </c>
      <c r="E458" t="str">
        <v xml:space="preserve">SERVICIOS
Internet </v>
      </c>
      <c r="F458">
        <v>1</v>
      </c>
      <c r="G458">
        <v>765310.3</v>
      </c>
      <c r="H458" t="str">
        <v xml:space="preserve">UN </v>
      </c>
      <c r="I458" t="str">
        <v>SERVICIOS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str">
        <v>gastos_produccion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-926025.46</v>
      </c>
      <c r="T458">
        <v>1</v>
      </c>
      <c r="U458" t="str">
        <v>APERTURADO POR EMPRESA</v>
      </c>
      <c r="V458" t="str">
        <v>NFU</v>
      </c>
    </row>
    <row r="459" spans="1:22" x14ac:dyDescent="0.25">
      <c r="A459" vm="5">
        <v>46085</v>
      </c>
      <c r="B459" t="str">
        <v>Telmex Argentina Sa</v>
      </c>
      <c r="C459" t="str">
        <v>FA-A 00070-00348134</v>
      </c>
      <c r="D459">
        <v>-926025.46</v>
      </c>
      <c r="E459" t="str">
        <v xml:space="preserve">SERVICIOS
Internet </v>
      </c>
      <c r="F459">
        <v>1</v>
      </c>
      <c r="G459">
        <v>765310.3</v>
      </c>
      <c r="H459" t="str">
        <v xml:space="preserve">UN </v>
      </c>
      <c r="I459" t="str">
        <v>SERVICIOS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str">
        <v>gastos_produccion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-926025.46</v>
      </c>
      <c r="T459">
        <v>1</v>
      </c>
      <c r="U459" t="str">
        <v>APERTURADO POR EMPRESA</v>
      </c>
      <c r="V459" t="str">
        <v>PILETAS</v>
      </c>
    </row>
    <row r="460" spans="1:22" x14ac:dyDescent="0.25">
      <c r="A460" vm="5">
        <v>46085</v>
      </c>
      <c r="B460" t="str">
        <v>Telmex Argentina Sa</v>
      </c>
      <c r="C460" t="str">
        <v>FA-A 00070-00348134</v>
      </c>
      <c r="D460">
        <v>-926025.46</v>
      </c>
      <c r="E460" t="str">
        <v xml:space="preserve">SERVICIOS
Internet </v>
      </c>
      <c r="F460">
        <v>1</v>
      </c>
      <c r="G460">
        <v>765310.3</v>
      </c>
      <c r="H460" t="str">
        <v xml:space="preserve">UN </v>
      </c>
      <c r="I460" t="str">
        <v>SERVICIOS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-926025.46</v>
      </c>
      <c r="T460">
        <v>1</v>
      </c>
      <c r="U460" t="str">
        <v>APERTURADO POR EMPRESA</v>
      </c>
      <c r="V460" t="str">
        <v>REACTORES</v>
      </c>
    </row>
    <row r="461" spans="1:22" x14ac:dyDescent="0.25">
      <c r="A461" vm="5">
        <v>46085</v>
      </c>
      <c r="B461" t="str">
        <v>Telmex Argentina Sa</v>
      </c>
      <c r="C461" t="str">
        <v>FA-A 00070-00348134</v>
      </c>
      <c r="D461">
        <v>-926025.46</v>
      </c>
      <c r="E461" t="str">
        <v xml:space="preserve">SERVICIOS
Internet </v>
      </c>
      <c r="F461">
        <v>1</v>
      </c>
      <c r="G461">
        <v>765310.3</v>
      </c>
      <c r="H461" t="str">
        <v xml:space="preserve">UN </v>
      </c>
      <c r="I461" t="str">
        <v>SERVICIOS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-926025.46</v>
      </c>
      <c r="T461">
        <v>1</v>
      </c>
      <c r="U461" t="str">
        <v>APERTURADO POR EMPRESA</v>
      </c>
      <c r="V461" t="str">
        <v>TIERRAS FILTRANTES</v>
      </c>
    </row>
    <row r="462" spans="1:22" x14ac:dyDescent="0.25">
      <c r="A462" vm="11">
        <v>46112</v>
      </c>
      <c r="B462" t="str">
        <v>RRHH WORMS (NUEVO)</v>
      </c>
      <c r="C462" t="str">
        <v>JUAN IGNACIO MARTINEZ</v>
      </c>
      <c r="D462">
        <v>-923683.1102</v>
      </c>
      <c r="E462" t="str">
        <v>DISPOSICIÓN FINAL RESIDUOS LIQUIDOS + EXPORTACION</v>
      </c>
      <c r="F462">
        <v>1</v>
      </c>
      <c r="G462">
        <v>923683.1102</v>
      </c>
      <c r="H462" t="str">
        <v># 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CC25</v>
      </c>
      <c r="O462" t="str">
        <v>rrhh_nuevo</v>
      </c>
      <c r="P462">
        <v>2</v>
      </c>
      <c r="Q462" t="str">
        <v>DISPOSICION FINAL DE R. LIQUIDOS, EXPORTACION</v>
      </c>
      <c r="R462">
        <v>1</v>
      </c>
      <c r="S462">
        <v>-923683.1102</v>
      </c>
      <c r="T462">
        <v>1</v>
      </c>
      <c r="U462" t="str">
        <v>APERTURADO POR EMPRESA</v>
      </c>
      <c r="V462" t="str">
        <v>DISPOSICION FINAL DE R. LIQUIDOS</v>
      </c>
    </row>
    <row r="463" spans="1:22" x14ac:dyDescent="0.25">
      <c r="A463" vm="11">
        <v>46112</v>
      </c>
      <c r="B463" t="str">
        <v>RRHH WORMS (NUEVO)</v>
      </c>
      <c r="C463" t="str">
        <v>JUAN IGNACIO MARTINEZ</v>
      </c>
      <c r="D463">
        <v>-923683.1102</v>
      </c>
      <c r="E463" t="str">
        <v>DISPOSICIÓN FINAL RESIDUOS LIQUIDOS + EXPORTACION</v>
      </c>
      <c r="F463">
        <v>1</v>
      </c>
      <c r="G463">
        <v>923683.1102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CC25</v>
      </c>
      <c r="O463" t="str">
        <v>rrhh_nuevo</v>
      </c>
      <c r="P463">
        <v>2</v>
      </c>
      <c r="Q463" t="str">
        <v>DISPOSICION FINAL DE R. LIQUIDOS, EXPORTACION</v>
      </c>
      <c r="R463">
        <v>1</v>
      </c>
      <c r="S463">
        <v>-923683.1102</v>
      </c>
      <c r="T463">
        <v>1</v>
      </c>
      <c r="U463" t="str">
        <v>APERTURADO POR EMPRESA</v>
      </c>
      <c r="V463" t="str">
        <v>EXPORTACION</v>
      </c>
    </row>
    <row r="464" spans="1:22" x14ac:dyDescent="0.25">
      <c r="A464" vm="11">
        <v>46112</v>
      </c>
      <c r="B464" t="str">
        <v>RRHH WORMS (NUEVO)</v>
      </c>
      <c r="C464" t="str">
        <v>MATIAS ROMAN PEREZ</v>
      </c>
      <c r="D464">
        <v>-923204.35519999999</v>
      </c>
      <c r="E464" t="str">
        <v>INTENDENCIA</v>
      </c>
      <c r="F464">
        <v>1</v>
      </c>
      <c r="G464">
        <v>923204.35519999999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CC27</v>
      </c>
      <c r="O464" t="str">
        <v>rrhh_nuevo</v>
      </c>
      <c r="P464">
        <v>10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-923204.35519999999</v>
      </c>
      <c r="T464">
        <v>1</v>
      </c>
      <c r="U464" t="str">
        <v>APERTURADO POR EMPRESA</v>
      </c>
      <c r="V464" t="str">
        <v>BACHAS</v>
      </c>
    </row>
    <row r="465" spans="1:22" x14ac:dyDescent="0.25">
      <c r="A465" vm="11">
        <v>46112</v>
      </c>
      <c r="B465" t="str">
        <v>RRHH WORMS (NUEVO)</v>
      </c>
      <c r="C465" t="str">
        <v>MATIAS ROMAN PEREZ</v>
      </c>
      <c r="D465">
        <v>-923204.35519999999</v>
      </c>
      <c r="E465" t="str">
        <v>INTENDENCIA</v>
      </c>
      <c r="F465">
        <v>1</v>
      </c>
      <c r="G465">
        <v>923204.35519999999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CC27</v>
      </c>
      <c r="O465" t="str">
        <v>rrhh_nuevo</v>
      </c>
      <c r="P465">
        <v>10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-923204.35519999999</v>
      </c>
      <c r="T465">
        <v>1</v>
      </c>
      <c r="U465" t="str">
        <v>APERTURADO POR EMPRESA</v>
      </c>
      <c r="V465" t="str">
        <v>CEREAL Y POLVILLO</v>
      </c>
    </row>
    <row r="466" spans="1:22" x14ac:dyDescent="0.25">
      <c r="A466" vm="11">
        <v>46112</v>
      </c>
      <c r="B466" t="str">
        <v>RRHH WORMS (NUEVO)</v>
      </c>
      <c r="C466" t="str">
        <v>MATIAS ROMAN PEREZ</v>
      </c>
      <c r="D466">
        <v>-923204.35519999999</v>
      </c>
      <c r="E466" t="str">
        <v>INTENDENCIA</v>
      </c>
      <c r="F466">
        <v>1</v>
      </c>
      <c r="G466">
        <v>923204.35519999999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CC27</v>
      </c>
      <c r="O466" t="str">
        <v>rrhh_nuevo</v>
      </c>
      <c r="P466">
        <v>10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-923204.35519999999</v>
      </c>
      <c r="T466">
        <v>1</v>
      </c>
      <c r="U466" t="str">
        <v>APERTURADO POR EMPRESA</v>
      </c>
      <c r="V466" t="str">
        <v>COMPOST Y FERTILIZANTES</v>
      </c>
    </row>
    <row r="467" spans="1:22" x14ac:dyDescent="0.25">
      <c r="A467" vm="11">
        <v>46112</v>
      </c>
      <c r="B467" t="str">
        <v>RRHH WORMS (NUEVO)</v>
      </c>
      <c r="C467" t="str">
        <v>MATIAS ROMAN PEREZ</v>
      </c>
      <c r="D467">
        <v>-923204.35519999999</v>
      </c>
      <c r="E467" t="str">
        <v>INTENDENCIA</v>
      </c>
      <c r="F467">
        <v>1</v>
      </c>
      <c r="G467">
        <v>923204.35519999999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CC27</v>
      </c>
      <c r="O467" t="str">
        <v>rrhh_nuevo</v>
      </c>
      <c r="P467">
        <v>10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-923204.35519999999</v>
      </c>
      <c r="T467">
        <v>1</v>
      </c>
      <c r="U467" t="str">
        <v>APERTURADO POR EMPRESA</v>
      </c>
      <c r="V467" t="str">
        <v>DISPOSICION FINAL DE R. LIQUIDOS</v>
      </c>
    </row>
    <row r="468" spans="1:22" x14ac:dyDescent="0.25">
      <c r="A468" vm="11">
        <v>46112</v>
      </c>
      <c r="B468" t="str">
        <v>RRHH WORMS (NUEVO)</v>
      </c>
      <c r="C468" t="str">
        <v>MATIAS ROMAN PEREZ</v>
      </c>
      <c r="D468">
        <v>-923204.35519999999</v>
      </c>
      <c r="E468" t="str">
        <v>INTENDENCIA</v>
      </c>
      <c r="F468">
        <v>1</v>
      </c>
      <c r="G468">
        <v>923204.35519999999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CC27</v>
      </c>
      <c r="O468" t="str">
        <v>rrhh_nuevo</v>
      </c>
      <c r="P468">
        <v>10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-923204.35519999999</v>
      </c>
      <c r="T468">
        <v>1</v>
      </c>
      <c r="U468" t="str">
        <v>APERTURADO POR EMPRESA</v>
      </c>
      <c r="V468" t="str">
        <v>DISPOSICION FINAL DE R. SOLIDOS</v>
      </c>
    </row>
    <row r="469" spans="1:22" x14ac:dyDescent="0.25">
      <c r="A469" vm="11">
        <v>46112</v>
      </c>
      <c r="B469" t="str">
        <v>RRHH WORMS (NUEVO)</v>
      </c>
      <c r="C469" t="str">
        <v>MATIAS ROMAN PEREZ</v>
      </c>
      <c r="D469">
        <v>-923204.35519999999</v>
      </c>
      <c r="E469" t="str">
        <v>INTENDENCIA</v>
      </c>
      <c r="F469">
        <v>1</v>
      </c>
      <c r="G469">
        <v>923204.35519999999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CC27</v>
      </c>
      <c r="O469" t="str">
        <v>rrhh_nuevo</v>
      </c>
      <c r="P469">
        <v>10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-923204.35519999999</v>
      </c>
      <c r="T469">
        <v>1</v>
      </c>
      <c r="U469" t="str">
        <v>APERTURADO POR EMPRESA</v>
      </c>
      <c r="V469" t="str">
        <v>EXPORTACION</v>
      </c>
    </row>
    <row r="470" spans="1:22" x14ac:dyDescent="0.25">
      <c r="A470" vm="11">
        <v>46112</v>
      </c>
      <c r="B470" t="str">
        <v>RRHH WORMS (NUEVO)</v>
      </c>
      <c r="C470" t="str">
        <v>MATIAS ROMAN PEREZ</v>
      </c>
      <c r="D470">
        <v>-923204.35519999999</v>
      </c>
      <c r="E470" t="str">
        <v>INTENDENCIA</v>
      </c>
      <c r="F470">
        <v>1</v>
      </c>
      <c r="G470">
        <v>923204.35519999999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CC27</v>
      </c>
      <c r="O470" t="str">
        <v>rrhh_nuevo</v>
      </c>
      <c r="P470">
        <v>10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-923204.35519999999</v>
      </c>
      <c r="T470">
        <v>1</v>
      </c>
      <c r="U470" t="str">
        <v>APERTURADO POR EMPRESA</v>
      </c>
      <c r="V470" t="str">
        <v>NFU</v>
      </c>
    </row>
    <row r="471" spans="1:22" x14ac:dyDescent="0.25">
      <c r="A471" vm="11">
        <v>46112</v>
      </c>
      <c r="B471" t="str">
        <v>RRHH WORMS (NUEVO)</v>
      </c>
      <c r="C471" t="str">
        <v>MATIAS ROMAN PEREZ</v>
      </c>
      <c r="D471">
        <v>-923204.35519999999</v>
      </c>
      <c r="E471" t="str">
        <v>INTENDENCIA</v>
      </c>
      <c r="F471">
        <v>1</v>
      </c>
      <c r="G471">
        <v>923204.35519999999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CC27</v>
      </c>
      <c r="O471" t="str">
        <v>rrhh_nuevo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-923204.35519999999</v>
      </c>
      <c r="T471">
        <v>1</v>
      </c>
      <c r="U471" t="str">
        <v>APERTURADO POR EMPRESA</v>
      </c>
      <c r="V471" t="str">
        <v>PILETAS</v>
      </c>
    </row>
    <row r="472" spans="1:22" x14ac:dyDescent="0.25">
      <c r="A472" vm="11">
        <v>46112</v>
      </c>
      <c r="B472" t="str">
        <v>RRHH WORMS (NUEVO)</v>
      </c>
      <c r="C472" t="str">
        <v>MATIAS ROMAN PEREZ</v>
      </c>
      <c r="D472">
        <v>-923204.35519999999</v>
      </c>
      <c r="E472" t="str">
        <v>INTENDENCIA</v>
      </c>
      <c r="F472">
        <v>1</v>
      </c>
      <c r="G472">
        <v>923204.35519999999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CC27</v>
      </c>
      <c r="O472" t="str">
        <v>rrhh_nuevo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-923204.35519999999</v>
      </c>
      <c r="T472">
        <v>1</v>
      </c>
      <c r="U472" t="str">
        <v>APERTURADO POR EMPRESA</v>
      </c>
      <c r="V472" t="str">
        <v>REACTORES</v>
      </c>
    </row>
    <row r="473" spans="1:22" x14ac:dyDescent="0.25">
      <c r="A473" vm="11">
        <v>46112</v>
      </c>
      <c r="B473" t="str">
        <v>RRHH WORMS (NUEVO)</v>
      </c>
      <c r="C473" t="str">
        <v>MATIAS ROMAN PEREZ</v>
      </c>
      <c r="D473">
        <v>-923204.35519999999</v>
      </c>
      <c r="E473" t="str">
        <v>INTENDENCIA</v>
      </c>
      <c r="F473">
        <v>1</v>
      </c>
      <c r="G473">
        <v>923204.35519999999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CC27</v>
      </c>
      <c r="O473" t="str">
        <v>rrhh_nuevo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-923204.35519999999</v>
      </c>
      <c r="T473">
        <v>1</v>
      </c>
      <c r="U473" t="str">
        <v>APERTURADO POR EMPRESA</v>
      </c>
      <c r="V473" t="str">
        <v>TIERRAS FILTRANTES</v>
      </c>
    </row>
    <row r="474" spans="1:22" x14ac:dyDescent="0.25">
      <c r="A474" vm="11">
        <v>46112</v>
      </c>
      <c r="B474" t="str">
        <v>RRHH WORMS (NUEVO)</v>
      </c>
      <c r="C474" t="str">
        <v>MATIAS LEONEL VIZCARRA</v>
      </c>
      <c r="D474">
        <v>-917721.28110000002</v>
      </c>
      <c r="E474" t="str">
        <v>MANTENIMIENTO</v>
      </c>
      <c r="F474">
        <v>1</v>
      </c>
      <c r="G474">
        <v>917721.28110000002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CC19</v>
      </c>
      <c r="O474" t="str">
        <v>rrhh_nuevo</v>
      </c>
      <c r="P474">
        <v>6</v>
      </c>
      <c r="Q474" t="str">
        <v>BACHAS, DISPOSICION FINAL DE R. LIQUIDOS, EXPORTACION, NFU, PILETAS, REACTORES</v>
      </c>
      <c r="R474">
        <v>1</v>
      </c>
      <c r="S474">
        <v>-917721.28110000002</v>
      </c>
      <c r="T474">
        <v>1</v>
      </c>
      <c r="U474" t="str">
        <v>APERTURADO POR EMPRESA</v>
      </c>
      <c r="V474" t="str">
        <v>BACHAS</v>
      </c>
    </row>
    <row r="475" spans="1:22" x14ac:dyDescent="0.25">
      <c r="A475" vm="11">
        <v>46112</v>
      </c>
      <c r="B475" t="str">
        <v>RRHH WORMS (NUEVO)</v>
      </c>
      <c r="C475" t="str">
        <v>MATIAS LEONEL VIZCARRA</v>
      </c>
      <c r="D475">
        <v>-917721.28110000002</v>
      </c>
      <c r="E475" t="str">
        <v>MANTENIMIENTO</v>
      </c>
      <c r="F475">
        <v>1</v>
      </c>
      <c r="G475">
        <v>917721.28110000002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CC19</v>
      </c>
      <c r="O475" t="str">
        <v>rrhh_nuevo</v>
      </c>
      <c r="P475">
        <v>6</v>
      </c>
      <c r="Q475" t="str">
        <v>BACHAS, DISPOSICION FINAL DE R. LIQUIDOS, EXPORTACION, NFU, PILETAS, REACTORES</v>
      </c>
      <c r="R475">
        <v>1</v>
      </c>
      <c r="S475">
        <v>-917721.28110000002</v>
      </c>
      <c r="T475">
        <v>1</v>
      </c>
      <c r="U475" t="str">
        <v>APERTURADO POR EMPRESA</v>
      </c>
      <c r="V475" t="str">
        <v>DISPOSICION FINAL DE R. LIQUIDOS</v>
      </c>
    </row>
    <row r="476" spans="1:22" x14ac:dyDescent="0.25">
      <c r="A476" vm="11">
        <v>46112</v>
      </c>
      <c r="B476" t="str">
        <v>RRHH WORMS (NUEVO)</v>
      </c>
      <c r="C476" t="str">
        <v>MATIAS LEONEL VIZCARRA</v>
      </c>
      <c r="D476">
        <v>-917721.28110000002</v>
      </c>
      <c r="E476" t="str">
        <v>MANTENIMIENTO</v>
      </c>
      <c r="F476">
        <v>1</v>
      </c>
      <c r="G476">
        <v>917721.28110000002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CC19</v>
      </c>
      <c r="O476" t="str">
        <v>rrhh_nuevo</v>
      </c>
      <c r="P476">
        <v>6</v>
      </c>
      <c r="Q476" t="str">
        <v>BACHAS, DISPOSICION FINAL DE R. LIQUIDOS, EXPORTACION, NFU, PILETAS, REACTORES</v>
      </c>
      <c r="R476">
        <v>1</v>
      </c>
      <c r="S476">
        <v>-917721.28110000002</v>
      </c>
      <c r="T476">
        <v>1</v>
      </c>
      <c r="U476" t="str">
        <v>APERTURADO POR EMPRESA</v>
      </c>
      <c r="V476" t="str">
        <v>EXPORTACION</v>
      </c>
    </row>
    <row r="477" spans="1:22" x14ac:dyDescent="0.25">
      <c r="A477" vm="11">
        <v>46112</v>
      </c>
      <c r="B477" t="str">
        <v>RRHH WORMS (NUEVO)</v>
      </c>
      <c r="C477" t="str">
        <v>MATIAS LEONEL VIZCARRA</v>
      </c>
      <c r="D477">
        <v>-917721.28110000002</v>
      </c>
      <c r="E477" t="str">
        <v>MANTENIMIENTO</v>
      </c>
      <c r="F477">
        <v>1</v>
      </c>
      <c r="G477">
        <v>917721.28110000002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CC19</v>
      </c>
      <c r="O477" t="str">
        <v>rrhh_nuevo</v>
      </c>
      <c r="P477">
        <v>6</v>
      </c>
      <c r="Q477" t="str">
        <v>BACHAS, DISPOSICION FINAL DE R. LIQUIDOS, EXPORTACION, NFU, PILETAS, REACTORES</v>
      </c>
      <c r="R477">
        <v>1</v>
      </c>
      <c r="S477">
        <v>-917721.28110000002</v>
      </c>
      <c r="T477">
        <v>1</v>
      </c>
      <c r="U477" t="str">
        <v>APERTURADO POR EMPRESA</v>
      </c>
      <c r="V477" t="str">
        <v>NFU</v>
      </c>
    </row>
    <row r="478" spans="1:22" x14ac:dyDescent="0.25">
      <c r="A478" vm="11">
        <v>46112</v>
      </c>
      <c r="B478" t="str">
        <v>RRHH WORMS (NUEVO)</v>
      </c>
      <c r="C478" t="str">
        <v>MATIAS LEONEL VIZCARRA</v>
      </c>
      <c r="D478">
        <v>-917721.28110000002</v>
      </c>
      <c r="E478" t="str">
        <v>MANTENIMIENTO</v>
      </c>
      <c r="F478">
        <v>1</v>
      </c>
      <c r="G478">
        <v>917721.28110000002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str">
        <v>rrhh_nuevo</v>
      </c>
      <c r="P478">
        <v>6</v>
      </c>
      <c r="Q478" t="str">
        <v>BACHAS, DISPOSICION FINAL DE R. LIQUIDOS, EXPORTACION, NFU, PILETAS, REACTORES</v>
      </c>
      <c r="R478">
        <v>1</v>
      </c>
      <c r="S478">
        <v>-917721.28110000002</v>
      </c>
      <c r="T478">
        <v>1</v>
      </c>
      <c r="U478" t="str">
        <v>APERTURADO POR EMPRESA</v>
      </c>
      <c r="V478" t="str">
        <v>PILETAS</v>
      </c>
    </row>
    <row r="479" spans="1:22" x14ac:dyDescent="0.25">
      <c r="A479" vm="11">
        <v>46112</v>
      </c>
      <c r="B479" t="str">
        <v>RRHH WORMS (NUEVO)</v>
      </c>
      <c r="C479" t="str">
        <v>MATIAS LEONEL VIZCARRA</v>
      </c>
      <c r="D479">
        <v>-917721.28110000002</v>
      </c>
      <c r="E479" t="str">
        <v>MANTENIMIENTO</v>
      </c>
      <c r="F479">
        <v>1</v>
      </c>
      <c r="G479">
        <v>917721.28110000002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str">
        <v>rrhh_nuevo</v>
      </c>
      <c r="P479">
        <v>6</v>
      </c>
      <c r="Q479" t="str">
        <v>BACHAS, DISPOSICION FINAL DE R. LIQUIDOS, EXPORTACION, NFU, PILETAS, REACTORES</v>
      </c>
      <c r="R479">
        <v>1</v>
      </c>
      <c r="S479">
        <v>-917721.28110000002</v>
      </c>
      <c r="T479">
        <v>1</v>
      </c>
      <c r="U479" t="str">
        <v>APERTURADO POR EMPRESA</v>
      </c>
      <c r="V479" t="str">
        <v>REACTORES</v>
      </c>
    </row>
    <row r="480" spans="1:22" x14ac:dyDescent="0.25">
      <c r="A480" vm="11">
        <v>46112</v>
      </c>
      <c r="B480" t="str">
        <v>RRHH WORMS (NUEVO)</v>
      </c>
      <c r="C480" t="str">
        <v>BRYAN EZEQUIEL OVANDO</v>
      </c>
      <c r="D480">
        <v>-908276.39859999996</v>
      </c>
      <c r="E480" t="str">
        <v>MANTENIMIENTO</v>
      </c>
      <c r="F480">
        <v>1</v>
      </c>
      <c r="G480">
        <v>908276.39859999996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str">
        <v>rrhh_nuevo</v>
      </c>
      <c r="P480">
        <v>6</v>
      </c>
      <c r="Q480" t="str">
        <v>BACHAS, DISPOSICION FINAL DE R. LIQUIDOS, EXPORTACION, NFU, PILETAS, REACTORES</v>
      </c>
      <c r="R480">
        <v>1</v>
      </c>
      <c r="S480">
        <v>-908276.39859999996</v>
      </c>
      <c r="T480">
        <v>1</v>
      </c>
      <c r="U480" t="str">
        <v>APERTURADO POR EMPRESA</v>
      </c>
      <c r="V480" t="str">
        <v>BACHAS</v>
      </c>
    </row>
    <row r="481" spans="1:22" x14ac:dyDescent="0.25">
      <c r="A481" vm="11">
        <v>46112</v>
      </c>
      <c r="B481" t="str">
        <v>RRHH WORMS (NUEVO)</v>
      </c>
      <c r="C481" t="str">
        <v>BRYAN EZEQUIEL OVANDO</v>
      </c>
      <c r="D481">
        <v>-908276.39859999996</v>
      </c>
      <c r="E481" t="str">
        <v>MANTENIMIENTO</v>
      </c>
      <c r="F481">
        <v>1</v>
      </c>
      <c r="G481">
        <v>908276.39859999996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str">
        <v>rrhh_nuevo</v>
      </c>
      <c r="P481">
        <v>6</v>
      </c>
      <c r="Q481" t="str">
        <v>BACHAS, DISPOSICION FINAL DE R. LIQUIDOS, EXPORTACION, NFU, PILETAS, REACTORES</v>
      </c>
      <c r="R481">
        <v>1</v>
      </c>
      <c r="S481">
        <v>-908276.39859999996</v>
      </c>
      <c r="T481">
        <v>1</v>
      </c>
      <c r="U481" t="str">
        <v>APERTURADO POR EMPRESA</v>
      </c>
      <c r="V481" t="str">
        <v>DISPOSICION FINAL DE R. LIQUIDOS</v>
      </c>
    </row>
    <row r="482" spans="1:22" x14ac:dyDescent="0.25">
      <c r="A482" vm="11">
        <v>46112</v>
      </c>
      <c r="B482" t="str">
        <v>RRHH WORMS (NUEVO)</v>
      </c>
      <c r="C482" t="str">
        <v>BRYAN EZEQUIEL OVANDO</v>
      </c>
      <c r="D482">
        <v>-908276.39859999996</v>
      </c>
      <c r="E482" t="str">
        <v>MANTENIMIENTO</v>
      </c>
      <c r="F482">
        <v>1</v>
      </c>
      <c r="G482">
        <v>908276.39859999996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str">
        <v>rrhh_nuevo</v>
      </c>
      <c r="P482">
        <v>6</v>
      </c>
      <c r="Q482" t="str">
        <v>BACHAS, DISPOSICION FINAL DE R. LIQUIDOS, EXPORTACION, NFU, PILETAS, REACTORES</v>
      </c>
      <c r="R482">
        <v>1</v>
      </c>
      <c r="S482">
        <v>-908276.39859999996</v>
      </c>
      <c r="T482">
        <v>1</v>
      </c>
      <c r="U482" t="str">
        <v>APERTURADO POR EMPRESA</v>
      </c>
      <c r="V482" t="str">
        <v>EXPORTACION</v>
      </c>
    </row>
    <row r="483" spans="1:22" x14ac:dyDescent="0.25">
      <c r="A483" vm="11">
        <v>46112</v>
      </c>
      <c r="B483" t="str">
        <v>RRHH WORMS (NUEVO)</v>
      </c>
      <c r="C483" t="str">
        <v>BRYAN EZEQUIEL OVANDO</v>
      </c>
      <c r="D483">
        <v>-908276.39859999996</v>
      </c>
      <c r="E483" t="str">
        <v>MANTENIMIENTO</v>
      </c>
      <c r="F483">
        <v>1</v>
      </c>
      <c r="G483">
        <v>908276.39859999996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str">
        <v>rrhh_nuevo</v>
      </c>
      <c r="P483">
        <v>6</v>
      </c>
      <c r="Q483" t="str">
        <v>BACHAS, DISPOSICION FINAL DE R. LIQUIDOS, EXPORTACION, NFU, PILETAS, REACTORES</v>
      </c>
      <c r="R483">
        <v>1</v>
      </c>
      <c r="S483">
        <v>-908276.39859999996</v>
      </c>
      <c r="T483">
        <v>1</v>
      </c>
      <c r="U483" t="str">
        <v>APERTURADO POR EMPRESA</v>
      </c>
      <c r="V483" t="str">
        <v>NFU</v>
      </c>
    </row>
    <row r="484" spans="1:22" x14ac:dyDescent="0.25">
      <c r="A484" vm="11">
        <v>46112</v>
      </c>
      <c r="B484" t="str">
        <v>RRHH WORMS (NUEVO)</v>
      </c>
      <c r="C484" t="str">
        <v>BRYAN EZEQUIEL OVANDO</v>
      </c>
      <c r="D484">
        <v>-908276.39859999996</v>
      </c>
      <c r="E484" t="str">
        <v>MANTENIMIENTO</v>
      </c>
      <c r="F484">
        <v>1</v>
      </c>
      <c r="G484">
        <v>908276.39859999996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CC19</v>
      </c>
      <c r="O484" t="str">
        <v>rrhh_nuevo</v>
      </c>
      <c r="P484">
        <v>6</v>
      </c>
      <c r="Q484" t="str">
        <v>BACHAS, DISPOSICION FINAL DE R. LIQUIDOS, EXPORTACION, NFU, PILETAS, REACTORES</v>
      </c>
      <c r="R484">
        <v>1</v>
      </c>
      <c r="S484">
        <v>-908276.39859999996</v>
      </c>
      <c r="T484">
        <v>1</v>
      </c>
      <c r="U484" t="str">
        <v>APERTURADO POR EMPRESA</v>
      </c>
      <c r="V484" t="str">
        <v>PILETAS</v>
      </c>
    </row>
    <row r="485" spans="1:22" x14ac:dyDescent="0.25">
      <c r="A485" vm="11">
        <v>46112</v>
      </c>
      <c r="B485" t="str">
        <v>RRHH WORMS (NUEVO)</v>
      </c>
      <c r="C485" t="str">
        <v>BRYAN EZEQUIEL OVANDO</v>
      </c>
      <c r="D485">
        <v>-908276.39859999996</v>
      </c>
      <c r="E485" t="str">
        <v>MANTENIMIENTO</v>
      </c>
      <c r="F485">
        <v>1</v>
      </c>
      <c r="G485">
        <v>908276.39859999996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CC19</v>
      </c>
      <c r="O485" t="str">
        <v>rrhh_nuevo</v>
      </c>
      <c r="P485">
        <v>6</v>
      </c>
      <c r="Q485" t="str">
        <v>BACHAS, DISPOSICION FINAL DE R. LIQUIDOS, EXPORTACION, NFU, PILETAS, REACTORES</v>
      </c>
      <c r="R485">
        <v>1</v>
      </c>
      <c r="S485">
        <v>-908276.39859999996</v>
      </c>
      <c r="T485">
        <v>1</v>
      </c>
      <c r="U485" t="str">
        <v>APERTURADO POR EMPRESA</v>
      </c>
      <c r="V485" t="str">
        <v>REACTORES</v>
      </c>
    </row>
    <row r="486" spans="1:22" x14ac:dyDescent="0.25">
      <c r="A486" vm="13">
        <v>46091</v>
      </c>
      <c r="B486" t="str">
        <v>Telecom Argentina Sociedad Anonima</v>
      </c>
      <c r="C486" t="str">
        <v>FA-A 06364-09382912</v>
      </c>
      <c r="D486">
        <v>-907182.26</v>
      </c>
      <c r="E486" t="str">
        <v xml:space="preserve">SERVICIOS
Telefonía móvil </v>
      </c>
      <c r="F486">
        <v>1</v>
      </c>
      <c r="G486">
        <v>730426.5</v>
      </c>
      <c r="H486" t="str">
        <v xml:space="preserve">UN </v>
      </c>
      <c r="I486" t="str">
        <v>SERVICIOS</v>
      </c>
      <c r="J486" t="str">
        <v>OPEX</v>
      </c>
      <c r="K486" t="str">
        <v>VARIABLE</v>
      </c>
      <c r="L486" t="str">
        <v>INDIRECTO</v>
      </c>
      <c r="M486">
        <v>0</v>
      </c>
      <c r="N486" t="str">
        <v>CC1</v>
      </c>
      <c r="O486" t="str">
        <v>gastos_produccion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-907182.26</v>
      </c>
      <c r="T486">
        <v>1</v>
      </c>
      <c r="U486" t="str">
        <v>APERTURADO POR EMPRESA</v>
      </c>
      <c r="V486" t="str">
        <v>BACHAS</v>
      </c>
    </row>
    <row r="487" spans="1:22" x14ac:dyDescent="0.25">
      <c r="A487" vm="13">
        <v>46091</v>
      </c>
      <c r="B487" t="str">
        <v>Telecom Argentina Sociedad Anonima</v>
      </c>
      <c r="C487" t="str">
        <v>FA-A 06364-09382912</v>
      </c>
      <c r="D487">
        <v>-907182.26</v>
      </c>
      <c r="E487" t="str">
        <v xml:space="preserve">SERVICIOS
Telefonía móvil </v>
      </c>
      <c r="F487">
        <v>1</v>
      </c>
      <c r="G487">
        <v>730426.5</v>
      </c>
      <c r="H487" t="str">
        <v xml:space="preserve">UN </v>
      </c>
      <c r="I487" t="str">
        <v>SERVICIOS</v>
      </c>
      <c r="J487" t="str">
        <v>OPEX</v>
      </c>
      <c r="K487" t="str">
        <v>VARIABLE</v>
      </c>
      <c r="L487" t="str">
        <v>INDIRECTO</v>
      </c>
      <c r="M487">
        <v>0</v>
      </c>
      <c r="N487" t="str">
        <v>CC1</v>
      </c>
      <c r="O487" t="str">
        <v>gastos_produccion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-907182.26</v>
      </c>
      <c r="T487">
        <v>1</v>
      </c>
      <c r="U487" t="str">
        <v>APERTURADO POR EMPRESA</v>
      </c>
      <c r="V487" t="str">
        <v>CEREAL &amp; POLVILLO</v>
      </c>
    </row>
    <row r="488" spans="1:22" x14ac:dyDescent="0.25">
      <c r="A488" vm="13">
        <v>46091</v>
      </c>
      <c r="B488" t="str">
        <v>Telecom Argentina Sociedad Anonima</v>
      </c>
      <c r="C488" t="str">
        <v>FA-A 06364-09382912</v>
      </c>
      <c r="D488">
        <v>-907182.26</v>
      </c>
      <c r="E488" t="str">
        <v xml:space="preserve">SERVICIOS
Telefonía móvil </v>
      </c>
      <c r="F488">
        <v>1</v>
      </c>
      <c r="G488">
        <v>730426.5</v>
      </c>
      <c r="H488" t="str">
        <v xml:space="preserve">UN </v>
      </c>
      <c r="I488" t="str">
        <v>SERVICIOS</v>
      </c>
      <c r="J488" t="str">
        <v>OPEX</v>
      </c>
      <c r="K488" t="str">
        <v>VARIABLE</v>
      </c>
      <c r="L488" t="str">
        <v>INDIRECTO</v>
      </c>
      <c r="M488">
        <v>0</v>
      </c>
      <c r="N488" t="str">
        <v>CC1</v>
      </c>
      <c r="O488" t="str">
        <v>gastos_produccion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-907182.26</v>
      </c>
      <c r="T488">
        <v>1</v>
      </c>
      <c r="U488" t="str">
        <v>APERTURADO POR EMPRESA</v>
      </c>
      <c r="V488" t="str">
        <v>COMPOST &amp; FERTILIZANTES</v>
      </c>
    </row>
    <row r="489" spans="1:22" x14ac:dyDescent="0.25">
      <c r="A489" vm="13">
        <v>46091</v>
      </c>
      <c r="B489" t="str">
        <v>Telecom Argentina Sociedad Anonima</v>
      </c>
      <c r="C489" t="str">
        <v>FA-A 06364-09382912</v>
      </c>
      <c r="D489">
        <v>-907182.26</v>
      </c>
      <c r="E489" t="str">
        <v xml:space="preserve">SERVICIOS
Telefonía móvil </v>
      </c>
      <c r="F489">
        <v>1</v>
      </c>
      <c r="G489">
        <v>730426.5</v>
      </c>
      <c r="H489" t="str">
        <v xml:space="preserve">UN </v>
      </c>
      <c r="I489" t="str">
        <v>SERVICIOS</v>
      </c>
      <c r="J489" t="str">
        <v>OPEX</v>
      </c>
      <c r="K489" t="str">
        <v>VARIABLE</v>
      </c>
      <c r="L489" t="str">
        <v>INDIRECTO</v>
      </c>
      <c r="M489">
        <v>0</v>
      </c>
      <c r="N489" t="str">
        <v>CC1</v>
      </c>
      <c r="O489" t="str">
        <v>gastos_produccion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-907182.26</v>
      </c>
      <c r="T489">
        <v>1</v>
      </c>
      <c r="U489" t="str">
        <v>APERTURADO POR EMPRESA</v>
      </c>
      <c r="V489" t="str">
        <v>DISPOSICIÓN FINAL RESIDUOS LIQUIDOS</v>
      </c>
    </row>
    <row r="490" spans="1:22" x14ac:dyDescent="0.25">
      <c r="A490" vm="13">
        <v>46091</v>
      </c>
      <c r="B490" t="str">
        <v>Telecom Argentina Sociedad Anonima</v>
      </c>
      <c r="C490" t="str">
        <v>FA-A 06364-09382912</v>
      </c>
      <c r="D490">
        <v>-907182.26</v>
      </c>
      <c r="E490" t="str">
        <v xml:space="preserve">SERVICIOS
Telefonía móvil </v>
      </c>
      <c r="F490">
        <v>1</v>
      </c>
      <c r="G490">
        <v>730426.5</v>
      </c>
      <c r="H490" t="str">
        <v xml:space="preserve">UN </v>
      </c>
      <c r="I490" t="str">
        <v>SERVICIOS</v>
      </c>
      <c r="J490" t="str">
        <v>OPEX</v>
      </c>
      <c r="K490" t="str">
        <v>VARIABLE</v>
      </c>
      <c r="L490" t="str">
        <v>INDIRECTO</v>
      </c>
      <c r="M490">
        <v>0</v>
      </c>
      <c r="N490" t="str">
        <v>CC1</v>
      </c>
      <c r="O490" t="str">
        <v>gastos_produccion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-907182.26</v>
      </c>
      <c r="T490">
        <v>1</v>
      </c>
      <c r="U490" t="str">
        <v>APERTURADO POR EMPRESA</v>
      </c>
      <c r="V490" t="str">
        <v>DISPOSICIÓN FINAL RESIDUOS SOLIDOS</v>
      </c>
    </row>
    <row r="491" spans="1:22" x14ac:dyDescent="0.25">
      <c r="A491" vm="13">
        <v>46091</v>
      </c>
      <c r="B491" t="str">
        <v>Telecom Argentina Sociedad Anonima</v>
      </c>
      <c r="C491" t="str">
        <v>FA-A 06364-09382912</v>
      </c>
      <c r="D491">
        <v>-907182.26</v>
      </c>
      <c r="E491" t="str">
        <v xml:space="preserve">SERVICIOS
Telefonía móvil </v>
      </c>
      <c r="F491">
        <v>1</v>
      </c>
      <c r="G491">
        <v>730426.5</v>
      </c>
      <c r="H491" t="str">
        <v xml:space="preserve">UN </v>
      </c>
      <c r="I491" t="str">
        <v>SERVICIOS</v>
      </c>
      <c r="J491" t="str">
        <v>OPEX</v>
      </c>
      <c r="K491" t="str">
        <v>VARIABLE</v>
      </c>
      <c r="L491" t="str">
        <v>INDIRECTO</v>
      </c>
      <c r="M491">
        <v>0</v>
      </c>
      <c r="N491" t="str">
        <v>CC1</v>
      </c>
      <c r="O491" t="str">
        <v>gastos_produccion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-907182.26</v>
      </c>
      <c r="T491">
        <v>1</v>
      </c>
      <c r="U491" t="str">
        <v>APERTURADO POR EMPRESA</v>
      </c>
      <c r="V491" t="str">
        <v>EXPORTACION</v>
      </c>
    </row>
    <row r="492" spans="1:22" x14ac:dyDescent="0.25">
      <c r="A492" vm="13">
        <v>46091</v>
      </c>
      <c r="B492" t="str">
        <v>Telecom Argentina Sociedad Anonima</v>
      </c>
      <c r="C492" t="str">
        <v>FA-A 06364-09382912</v>
      </c>
      <c r="D492">
        <v>-907182.26</v>
      </c>
      <c r="E492" t="str">
        <v xml:space="preserve">SERVICIOS
Telefonía móvil </v>
      </c>
      <c r="F492">
        <v>1</v>
      </c>
      <c r="G492">
        <v>730426.5</v>
      </c>
      <c r="H492" t="str">
        <v xml:space="preserve">UN </v>
      </c>
      <c r="I492" t="str">
        <v>SERVICIOS</v>
      </c>
      <c r="J492" t="str">
        <v>OPEX</v>
      </c>
      <c r="K492" t="str">
        <v>VARIABLE</v>
      </c>
      <c r="L492" t="str">
        <v>INDIRECTO</v>
      </c>
      <c r="M492">
        <v>0</v>
      </c>
      <c r="N492" t="str">
        <v>CC1</v>
      </c>
      <c r="O492" t="str">
        <v>gastos_produccion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-907182.26</v>
      </c>
      <c r="T492">
        <v>1</v>
      </c>
      <c r="U492" t="str">
        <v>APERTURADO POR EMPRESA</v>
      </c>
      <c r="V492" t="str">
        <v>NFU</v>
      </c>
    </row>
    <row r="493" spans="1:22" x14ac:dyDescent="0.25">
      <c r="A493" vm="13">
        <v>46091</v>
      </c>
      <c r="B493" t="str">
        <v>Telecom Argentina Sociedad Anonima</v>
      </c>
      <c r="C493" t="str">
        <v>FA-A 06364-09382912</v>
      </c>
      <c r="D493">
        <v>-907182.26</v>
      </c>
      <c r="E493" t="str">
        <v xml:space="preserve">SERVICIOS
Telefonía móvil </v>
      </c>
      <c r="F493">
        <v>1</v>
      </c>
      <c r="G493">
        <v>730426.5</v>
      </c>
      <c r="H493" t="str">
        <v xml:space="preserve">UN </v>
      </c>
      <c r="I493" t="str">
        <v>SERVICIOS</v>
      </c>
      <c r="J493" t="str">
        <v>OPEX</v>
      </c>
      <c r="K493" t="str">
        <v>VARIABLE</v>
      </c>
      <c r="L493" t="str">
        <v>INDIRECTO</v>
      </c>
      <c r="M493">
        <v>0</v>
      </c>
      <c r="N493" t="str">
        <v>CC1</v>
      </c>
      <c r="O493" t="str">
        <v>gastos_produccion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-907182.26</v>
      </c>
      <c r="T493">
        <v>1</v>
      </c>
      <c r="U493" t="str">
        <v>APERTURADO POR EMPRESA</v>
      </c>
      <c r="V493" t="str">
        <v>PILETAS</v>
      </c>
    </row>
    <row r="494" spans="1:22" x14ac:dyDescent="0.25">
      <c r="A494" vm="13">
        <v>46091</v>
      </c>
      <c r="B494" t="str">
        <v>Telecom Argentina Sociedad Anonima</v>
      </c>
      <c r="C494" t="str">
        <v>FA-A 06364-09382912</v>
      </c>
      <c r="D494">
        <v>-907182.26</v>
      </c>
      <c r="E494" t="str">
        <v xml:space="preserve">SERVICIOS
Telefonía móvil </v>
      </c>
      <c r="F494">
        <v>1</v>
      </c>
      <c r="G494">
        <v>730426.5</v>
      </c>
      <c r="H494" t="str">
        <v xml:space="preserve">UN </v>
      </c>
      <c r="I494" t="str">
        <v>SERVICIOS</v>
      </c>
      <c r="J494" t="str">
        <v>OPEX</v>
      </c>
      <c r="K494" t="str">
        <v>VARIABLE</v>
      </c>
      <c r="L494" t="str">
        <v>INDIRECTO</v>
      </c>
      <c r="M494">
        <v>0</v>
      </c>
      <c r="N494" t="str">
        <v>CC1</v>
      </c>
      <c r="O494" t="str">
        <v>gastos_produccion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-907182.26</v>
      </c>
      <c r="T494">
        <v>1</v>
      </c>
      <c r="U494" t="str">
        <v>APERTURADO POR EMPRESA</v>
      </c>
      <c r="V494" t="str">
        <v>REACTORES</v>
      </c>
    </row>
    <row r="495" spans="1:22" x14ac:dyDescent="0.25">
      <c r="A495" vm="13">
        <v>46091</v>
      </c>
      <c r="B495" t="str">
        <v>Telecom Argentina Sociedad Anonima</v>
      </c>
      <c r="C495" t="str">
        <v>FA-A 06364-09382912</v>
      </c>
      <c r="D495">
        <v>-907182.26</v>
      </c>
      <c r="E495" t="str">
        <v xml:space="preserve">SERVICIOS
Telefonía móvil </v>
      </c>
      <c r="F495">
        <v>1</v>
      </c>
      <c r="G495">
        <v>730426.5</v>
      </c>
      <c r="H495" t="str">
        <v xml:space="preserve">UN </v>
      </c>
      <c r="I495" t="str">
        <v>SERVICIOS</v>
      </c>
      <c r="J495" t="str">
        <v>OPEX</v>
      </c>
      <c r="K495" t="str">
        <v>VARIABLE</v>
      </c>
      <c r="L495" t="str">
        <v>INDIRECTO</v>
      </c>
      <c r="M495">
        <v>0</v>
      </c>
      <c r="N495" t="str">
        <v>CC1</v>
      </c>
      <c r="O495" t="str">
        <v>gastos_produccion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-907182.26</v>
      </c>
      <c r="T495">
        <v>1</v>
      </c>
      <c r="U495" t="str">
        <v>APERTURADO POR EMPRESA</v>
      </c>
      <c r="V495" t="str">
        <v>TIERRAS FILTRANTES</v>
      </c>
    </row>
    <row r="496" spans="1:22" x14ac:dyDescent="0.25">
      <c r="A496" vm="12">
        <v>46084</v>
      </c>
      <c r="B496" t="str">
        <v>Estudio De Profesionales Sa</v>
      </c>
      <c r="C496" t="str">
        <v>FA-A 00002-00001547</v>
      </c>
      <c r="D496">
        <v>-895400</v>
      </c>
      <c r="E496" t="str">
        <v xml:space="preserve">HONORARIOS
Estudio contable
Servicios comunales </v>
      </c>
      <c r="F496">
        <v>1</v>
      </c>
      <c r="G496">
        <v>740000</v>
      </c>
      <c r="H496" t="str">
        <v xml:space="preserve">UN </v>
      </c>
      <c r="I496" t="str">
        <v>HONORARIOS</v>
      </c>
      <c r="J496" t="str">
        <v>OPEX</v>
      </c>
      <c r="K496" t="str">
        <v>FIJO</v>
      </c>
      <c r="L496" t="str">
        <v>INDIRECTO</v>
      </c>
      <c r="M496" t="str">
        <v>CC13</v>
      </c>
      <c r="N496">
        <v>0</v>
      </c>
      <c r="O496" t="str">
        <v>gastos_produccion</v>
      </c>
      <c r="P496">
        <v>0</v>
      </c>
      <c r="Q496" t="str">
        <v>0</v>
      </c>
      <c r="R496">
        <v>0.7</v>
      </c>
      <c r="S496">
        <v>-626780</v>
      </c>
      <c r="T496">
        <v>0.7</v>
      </c>
      <c r="U496" t="str">
        <v>APERTURADO POR EMPRESA</v>
      </c>
      <c r="V496" t="str">
        <v>0</v>
      </c>
    </row>
    <row r="497" spans="1:22" x14ac:dyDescent="0.25">
      <c r="A497" vm="12">
        <v>46084</v>
      </c>
      <c r="B497" t="str">
        <v>Estudio De Profesionales Sa</v>
      </c>
      <c r="C497" t="str">
        <v>FA-A 00002-00001546</v>
      </c>
      <c r="D497">
        <v>-895400</v>
      </c>
      <c r="E497" t="str">
        <v xml:space="preserve">HONORARIOS
Estudio contable
</v>
      </c>
      <c r="F497">
        <v>1</v>
      </c>
      <c r="G497">
        <v>740000</v>
      </c>
      <c r="H497" t="str">
        <v xml:space="preserve">UN </v>
      </c>
      <c r="I497" t="str">
        <v>HONORARIOS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CC1</v>
      </c>
      <c r="O497" t="str">
        <v>gastos_produccion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-895400</v>
      </c>
      <c r="T497">
        <v>1</v>
      </c>
      <c r="U497" t="str">
        <v>APERTURADO POR EMPRESA</v>
      </c>
      <c r="V497" t="str">
        <v>BACHAS</v>
      </c>
    </row>
    <row r="498" spans="1:22" x14ac:dyDescent="0.25">
      <c r="A498" vm="12">
        <v>46084</v>
      </c>
      <c r="B498" t="str">
        <v>Estudio De Profesionales Sa</v>
      </c>
      <c r="C498" t="str">
        <v>FA-A 00002-00001546</v>
      </c>
      <c r="D498">
        <v>-895400</v>
      </c>
      <c r="E498" t="str">
        <v xml:space="preserve">HONORARIOS
Estudio contable
</v>
      </c>
      <c r="F498">
        <v>1</v>
      </c>
      <c r="G498">
        <v>740000</v>
      </c>
      <c r="H498" t="str">
        <v xml:space="preserve">UN </v>
      </c>
      <c r="I498" t="str">
        <v>HONORARIOS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CC1</v>
      </c>
      <c r="O498" t="str">
        <v>gastos_produccion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-895400</v>
      </c>
      <c r="T498">
        <v>1</v>
      </c>
      <c r="U498" t="str">
        <v>APERTURADO POR EMPRESA</v>
      </c>
      <c r="V498" t="str">
        <v>CEREAL &amp; POLVILLO</v>
      </c>
    </row>
    <row r="499" spans="1:22" x14ac:dyDescent="0.25">
      <c r="A499" vm="12">
        <v>46084</v>
      </c>
      <c r="B499" t="str">
        <v>Estudio De Profesionales Sa</v>
      </c>
      <c r="C499" t="str">
        <v>FA-A 00002-00001546</v>
      </c>
      <c r="D499">
        <v>-895400</v>
      </c>
      <c r="E499" t="str">
        <v xml:space="preserve">HONORARIOS
Estudio contable
</v>
      </c>
      <c r="F499">
        <v>1</v>
      </c>
      <c r="G499">
        <v>740000</v>
      </c>
      <c r="H499" t="str">
        <v xml:space="preserve">UN </v>
      </c>
      <c r="I499" t="str">
        <v>HONORARIOS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CC1</v>
      </c>
      <c r="O499" t="str">
        <v>gastos_produccion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-895400</v>
      </c>
      <c r="T499">
        <v>1</v>
      </c>
      <c r="U499" t="str">
        <v>APERTURADO POR EMPRESA</v>
      </c>
      <c r="V499" t="str">
        <v>COMPOST &amp; FERTILIZANTES</v>
      </c>
    </row>
    <row r="500" spans="1:22" x14ac:dyDescent="0.25">
      <c r="A500" vm="12">
        <v>46084</v>
      </c>
      <c r="B500" t="str">
        <v>Estudio De Profesionales Sa</v>
      </c>
      <c r="C500" t="str">
        <v>FA-A 00002-00001546</v>
      </c>
      <c r="D500">
        <v>-895400</v>
      </c>
      <c r="E500" t="str">
        <v xml:space="preserve">HONORARIOS
Estudio contable
</v>
      </c>
      <c r="F500">
        <v>1</v>
      </c>
      <c r="G500">
        <v>740000</v>
      </c>
      <c r="H500" t="str">
        <v xml:space="preserve">UN </v>
      </c>
      <c r="I500" t="str">
        <v>HONORARIOS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CC1</v>
      </c>
      <c r="O500" t="str">
        <v>gastos_produccion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-895400</v>
      </c>
      <c r="T500">
        <v>1</v>
      </c>
      <c r="U500" t="str">
        <v>APERTURADO POR EMPRESA</v>
      </c>
      <c r="V500" t="str">
        <v>DISPOSICIÓN FINAL RESIDUOS LIQUIDOS</v>
      </c>
    </row>
    <row r="501" spans="1:22" x14ac:dyDescent="0.25">
      <c r="A501" vm="12">
        <v>46084</v>
      </c>
      <c r="B501" t="str">
        <v>Estudio De Profesionales Sa</v>
      </c>
      <c r="C501" t="str">
        <v>FA-A 00002-00001546</v>
      </c>
      <c r="D501">
        <v>-895400</v>
      </c>
      <c r="E501" t="str">
        <v xml:space="preserve">HONORARIOS
Estudio contable
</v>
      </c>
      <c r="F501">
        <v>1</v>
      </c>
      <c r="G501">
        <v>740000</v>
      </c>
      <c r="H501" t="str">
        <v xml:space="preserve">UN </v>
      </c>
      <c r="I501" t="str">
        <v>HONORARIOS</v>
      </c>
      <c r="J501" t="str">
        <v>OPEX</v>
      </c>
      <c r="K501" t="str">
        <v>FIJO</v>
      </c>
      <c r="L501" t="str">
        <v>INDIRECTO</v>
      </c>
      <c r="M501">
        <v>0</v>
      </c>
      <c r="N501" t="str">
        <v>CC1</v>
      </c>
      <c r="O501" t="str">
        <v>gastos_produccion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-895400</v>
      </c>
      <c r="T501">
        <v>1</v>
      </c>
      <c r="U501" t="str">
        <v>APERTURADO POR EMPRESA</v>
      </c>
      <c r="V501" t="str">
        <v>DISPOSICIÓN FINAL RESIDUOS SOLIDOS</v>
      </c>
    </row>
    <row r="502" spans="1:22" x14ac:dyDescent="0.25">
      <c r="A502" vm="12">
        <v>46084</v>
      </c>
      <c r="B502" t="str">
        <v>Estudio De Profesionales Sa</v>
      </c>
      <c r="C502" t="str">
        <v>FA-A 00002-00001546</v>
      </c>
      <c r="D502">
        <v>-895400</v>
      </c>
      <c r="E502" t="str">
        <v xml:space="preserve">HONORARIOS
Estudio contable
</v>
      </c>
      <c r="F502">
        <v>1</v>
      </c>
      <c r="G502">
        <v>740000</v>
      </c>
      <c r="H502" t="str">
        <v xml:space="preserve">UN </v>
      </c>
      <c r="I502" t="str">
        <v>HONORARIOS</v>
      </c>
      <c r="J502" t="str">
        <v>OPEX</v>
      </c>
      <c r="K502" t="str">
        <v>FIJO</v>
      </c>
      <c r="L502" t="str">
        <v>INDIRECTO</v>
      </c>
      <c r="M502">
        <v>0</v>
      </c>
      <c r="N502" t="str">
        <v>CC1</v>
      </c>
      <c r="O502" t="str">
        <v>gastos_produccion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-895400</v>
      </c>
      <c r="T502">
        <v>1</v>
      </c>
      <c r="U502" t="str">
        <v>APERTURADO POR EMPRESA</v>
      </c>
      <c r="V502" t="str">
        <v>EXPORTACION</v>
      </c>
    </row>
    <row r="503" spans="1:22" x14ac:dyDescent="0.25">
      <c r="A503" vm="12">
        <v>46084</v>
      </c>
      <c r="B503" t="str">
        <v>Estudio De Profesionales Sa</v>
      </c>
      <c r="C503" t="str">
        <v>FA-A 00002-00001546</v>
      </c>
      <c r="D503">
        <v>-895400</v>
      </c>
      <c r="E503" t="str">
        <v xml:space="preserve">HONORARIOS
Estudio contable
</v>
      </c>
      <c r="F503">
        <v>1</v>
      </c>
      <c r="G503">
        <v>740000</v>
      </c>
      <c r="H503" t="str">
        <v xml:space="preserve">UN </v>
      </c>
      <c r="I503" t="str">
        <v>HONORARIOS</v>
      </c>
      <c r="J503" t="str">
        <v>OPEX</v>
      </c>
      <c r="K503" t="str">
        <v>FIJO</v>
      </c>
      <c r="L503" t="str">
        <v>INDIRECTO</v>
      </c>
      <c r="M503">
        <v>0</v>
      </c>
      <c r="N503" t="str">
        <v>CC1</v>
      </c>
      <c r="O503" t="str">
        <v>gastos_produccion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-895400</v>
      </c>
      <c r="T503">
        <v>1</v>
      </c>
      <c r="U503" t="str">
        <v>APERTURADO POR EMPRESA</v>
      </c>
      <c r="V503" t="str">
        <v>NFU</v>
      </c>
    </row>
    <row r="504" spans="1:22" x14ac:dyDescent="0.25">
      <c r="A504" vm="12">
        <v>46084</v>
      </c>
      <c r="B504" t="str">
        <v>Estudio De Profesionales Sa</v>
      </c>
      <c r="C504" t="str">
        <v>FA-A 00002-00001546</v>
      </c>
      <c r="D504">
        <v>-895400</v>
      </c>
      <c r="E504" t="str">
        <v xml:space="preserve">HONORARIOS
Estudio contable
</v>
      </c>
      <c r="F504">
        <v>1</v>
      </c>
      <c r="G504">
        <v>740000</v>
      </c>
      <c r="H504" t="str">
        <v xml:space="preserve">UN </v>
      </c>
      <c r="I504" t="str">
        <v>HONORARIOS</v>
      </c>
      <c r="J504" t="str">
        <v>OPEX</v>
      </c>
      <c r="K504" t="str">
        <v>FIJO</v>
      </c>
      <c r="L504" t="str">
        <v>INDIRECTO</v>
      </c>
      <c r="M504">
        <v>0</v>
      </c>
      <c r="N504" t="str">
        <v>CC1</v>
      </c>
      <c r="O504" t="str">
        <v>gastos_produccion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-895400</v>
      </c>
      <c r="T504">
        <v>1</v>
      </c>
      <c r="U504" t="str">
        <v>APERTURADO POR EMPRESA</v>
      </c>
      <c r="V504" t="str">
        <v>PILETAS</v>
      </c>
    </row>
    <row r="505" spans="1:22" x14ac:dyDescent="0.25">
      <c r="A505" vm="12">
        <v>46084</v>
      </c>
      <c r="B505" t="str">
        <v>Estudio De Profesionales Sa</v>
      </c>
      <c r="C505" t="str">
        <v>FA-A 00002-00001546</v>
      </c>
      <c r="D505">
        <v>-895400</v>
      </c>
      <c r="E505" t="str">
        <v xml:space="preserve">HONORARIOS
Estudio contable
</v>
      </c>
      <c r="F505">
        <v>1</v>
      </c>
      <c r="G505">
        <v>740000</v>
      </c>
      <c r="H505" t="str">
        <v xml:space="preserve">UN </v>
      </c>
      <c r="I505" t="str">
        <v>HONORARIOS</v>
      </c>
      <c r="J505" t="str">
        <v>OPEX</v>
      </c>
      <c r="K505" t="str">
        <v>FIJO</v>
      </c>
      <c r="L505" t="str">
        <v>INDIRECTO</v>
      </c>
      <c r="M505">
        <v>0</v>
      </c>
      <c r="N505" t="str">
        <v>CC1</v>
      </c>
      <c r="O505" t="str">
        <v>gastos_produccion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-895400</v>
      </c>
      <c r="T505">
        <v>1</v>
      </c>
      <c r="U505" t="str">
        <v>APERTURADO POR EMPRESA</v>
      </c>
      <c r="V505" t="str">
        <v>REACTORES</v>
      </c>
    </row>
    <row r="506" spans="1:22" x14ac:dyDescent="0.25">
      <c r="A506" vm="12">
        <v>46084</v>
      </c>
      <c r="B506" t="str">
        <v>Estudio De Profesionales Sa</v>
      </c>
      <c r="C506" t="str">
        <v>FA-A 00002-00001546</v>
      </c>
      <c r="D506">
        <v>-895400</v>
      </c>
      <c r="E506" t="str">
        <v xml:space="preserve">HONORARIOS
Estudio contable
</v>
      </c>
      <c r="F506">
        <v>1</v>
      </c>
      <c r="G506">
        <v>740000</v>
      </c>
      <c r="H506" t="str">
        <v xml:space="preserve">UN </v>
      </c>
      <c r="I506" t="str">
        <v>HONORARIOS</v>
      </c>
      <c r="J506" t="str">
        <v>OPEX</v>
      </c>
      <c r="K506" t="str">
        <v>FIJO</v>
      </c>
      <c r="L506" t="str">
        <v>INDIRECTO</v>
      </c>
      <c r="M506">
        <v>0</v>
      </c>
      <c r="N506" t="str">
        <v>CC1</v>
      </c>
      <c r="O506" t="str">
        <v>gastos_produccion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-895400</v>
      </c>
      <c r="T506">
        <v>1</v>
      </c>
      <c r="U506" t="str">
        <v>APERTURADO POR EMPRESA</v>
      </c>
      <c r="V506" t="str">
        <v>TIERRAS FILTRANTES</v>
      </c>
    </row>
    <row r="507" spans="1:22" x14ac:dyDescent="0.25">
      <c r="A507" vm="11">
        <v>46112</v>
      </c>
      <c r="B507" t="str">
        <v>RRHH WORMS (NUEVO)</v>
      </c>
      <c r="C507" t="str">
        <v>JESUS RODRIGO LOPEZ</v>
      </c>
      <c r="D507">
        <v>-894944.56790000002</v>
      </c>
      <c r="E507" t="str">
        <v>LOGISTICA</v>
      </c>
      <c r="F507">
        <v>1</v>
      </c>
      <c r="G507">
        <v>894944.56790000002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CC18</v>
      </c>
      <c r="O507" t="str">
        <v>rrhh_nuevo</v>
      </c>
      <c r="P507">
        <v>5</v>
      </c>
      <c r="Q507" t="str">
        <v>DISPOSICION FINAL DE R. SOLIDOS, EXPORTACION, NFU, PILETAS, REACTORES</v>
      </c>
      <c r="R507">
        <v>1</v>
      </c>
      <c r="S507">
        <v>-894944.56790000002</v>
      </c>
      <c r="T507">
        <v>1</v>
      </c>
      <c r="U507" t="str">
        <v>APERTURADO POR EMPRESA</v>
      </c>
      <c r="V507" t="str">
        <v>DISPOSICION FINAL DE R. SOLIDOS</v>
      </c>
    </row>
    <row r="508" spans="1:22" x14ac:dyDescent="0.25">
      <c r="A508" vm="11">
        <v>46112</v>
      </c>
      <c r="B508" t="str">
        <v>RRHH WORMS (NUEVO)</v>
      </c>
      <c r="C508" t="str">
        <v>JESUS RODRIGO LOPEZ</v>
      </c>
      <c r="D508">
        <v>-894944.56790000002</v>
      </c>
      <c r="E508" t="str">
        <v>LOGISTICA</v>
      </c>
      <c r="F508">
        <v>1</v>
      </c>
      <c r="G508">
        <v>894944.56790000002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CC18</v>
      </c>
      <c r="O508" t="str">
        <v>rrhh_nuevo</v>
      </c>
      <c r="P508">
        <v>5</v>
      </c>
      <c r="Q508" t="str">
        <v>DISPOSICION FINAL DE R. SOLIDOS, EXPORTACION, NFU, PILETAS, REACTORES</v>
      </c>
      <c r="R508">
        <v>1</v>
      </c>
      <c r="S508">
        <v>-894944.56790000002</v>
      </c>
      <c r="T508">
        <v>1</v>
      </c>
      <c r="U508" t="str">
        <v>APERTURADO POR EMPRESA</v>
      </c>
      <c r="V508" t="str">
        <v>EXPORTACION</v>
      </c>
    </row>
    <row r="509" spans="1:22" x14ac:dyDescent="0.25">
      <c r="A509" vm="11">
        <v>46112</v>
      </c>
      <c r="B509" t="str">
        <v>RRHH WORMS (NUEVO)</v>
      </c>
      <c r="C509" t="str">
        <v>JESUS RODRIGO LOPEZ</v>
      </c>
      <c r="D509">
        <v>-894944.56790000002</v>
      </c>
      <c r="E509" t="str">
        <v>LOGISTICA</v>
      </c>
      <c r="F509">
        <v>1</v>
      </c>
      <c r="G509">
        <v>894944.56790000002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CC18</v>
      </c>
      <c r="O509" t="str">
        <v>rrhh_nuevo</v>
      </c>
      <c r="P509">
        <v>5</v>
      </c>
      <c r="Q509" t="str">
        <v>DISPOSICION FINAL DE R. SOLIDOS, EXPORTACION, NFU, PILETAS, REACTORES</v>
      </c>
      <c r="R509">
        <v>1</v>
      </c>
      <c r="S509">
        <v>-894944.56790000002</v>
      </c>
      <c r="T509">
        <v>1</v>
      </c>
      <c r="U509" t="str">
        <v>APERTURADO POR EMPRESA</v>
      </c>
      <c r="V509" t="str">
        <v>NFU</v>
      </c>
    </row>
    <row r="510" spans="1:22" x14ac:dyDescent="0.25">
      <c r="A510" vm="11">
        <v>46112</v>
      </c>
      <c r="B510" t="str">
        <v>RRHH WORMS (NUEVO)</v>
      </c>
      <c r="C510" t="str">
        <v>JESUS RODRIGO LOPEZ</v>
      </c>
      <c r="D510">
        <v>-894944.56790000002</v>
      </c>
      <c r="E510" t="str">
        <v>LOGISTICA</v>
      </c>
      <c r="F510">
        <v>1</v>
      </c>
      <c r="G510">
        <v>894944.56790000002</v>
      </c>
      <c r="H510" t="str">
        <v># 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CC18</v>
      </c>
      <c r="O510" t="str">
        <v>rrhh_nuevo</v>
      </c>
      <c r="P510">
        <v>5</v>
      </c>
      <c r="Q510" t="str">
        <v>DISPOSICION FINAL DE R. SOLIDOS, EXPORTACION, NFU, PILETAS, REACTORES</v>
      </c>
      <c r="R510">
        <v>1</v>
      </c>
      <c r="S510">
        <v>-894944.56790000002</v>
      </c>
      <c r="T510">
        <v>1</v>
      </c>
      <c r="U510" t="str">
        <v>APERTURADO POR EMPRESA</v>
      </c>
      <c r="V510" t="str">
        <v>PILETAS</v>
      </c>
    </row>
    <row r="511" spans="1:22" x14ac:dyDescent="0.25">
      <c r="A511" vm="11">
        <v>46112</v>
      </c>
      <c r="B511" t="str">
        <v>RRHH WORMS (NUEVO)</v>
      </c>
      <c r="C511" t="str">
        <v>JESUS RODRIGO LOPEZ</v>
      </c>
      <c r="D511">
        <v>-894944.56790000002</v>
      </c>
      <c r="E511" t="str">
        <v>LOGISTICA</v>
      </c>
      <c r="F511">
        <v>1</v>
      </c>
      <c r="G511">
        <v>894944.56790000002</v>
      </c>
      <c r="H511" t="str">
        <v># 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CC18</v>
      </c>
      <c r="O511" t="str">
        <v>rrhh_nuevo</v>
      </c>
      <c r="P511">
        <v>5</v>
      </c>
      <c r="Q511" t="str">
        <v>DISPOSICION FINAL DE R. SOLIDOS, EXPORTACION, NFU, PILETAS, REACTORES</v>
      </c>
      <c r="R511">
        <v>1</v>
      </c>
      <c r="S511">
        <v>-894944.56790000002</v>
      </c>
      <c r="T511">
        <v>1</v>
      </c>
      <c r="U511" t="str">
        <v>APERTURADO POR EMPRESA</v>
      </c>
      <c r="V511" t="str">
        <v>REACTORES</v>
      </c>
    </row>
    <row r="512" spans="1:22" x14ac:dyDescent="0.25">
      <c r="A512" vm="11">
        <v>46112</v>
      </c>
      <c r="B512" t="str">
        <v>RRHH WORMS (NUEVO)</v>
      </c>
      <c r="C512" t="str">
        <v>VAZQUEZ MATIAS EMANUEL</v>
      </c>
      <c r="D512">
        <v>-893215.87639999995</v>
      </c>
      <c r="E512" t="str">
        <v>PILETAS + BACHAS</v>
      </c>
      <c r="F512">
        <v>1</v>
      </c>
      <c r="G512">
        <v>893215.87639999995</v>
      </c>
      <c r="H512" t="str">
        <v># 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CC21</v>
      </c>
      <c r="O512" t="str">
        <v>rrhh_nuevo</v>
      </c>
      <c r="P512">
        <v>2</v>
      </c>
      <c r="Q512" t="str">
        <v>BACHAS, PILETAS</v>
      </c>
      <c r="R512">
        <v>1</v>
      </c>
      <c r="S512">
        <v>-893215.87639999995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1">
        <v>46112</v>
      </c>
      <c r="B513" t="str">
        <v>RRHH WORMS (NUEVO)</v>
      </c>
      <c r="C513" t="str">
        <v>VAZQUEZ MATIAS EMANUEL</v>
      </c>
      <c r="D513">
        <v>-893215.87639999995</v>
      </c>
      <c r="E513" t="str">
        <v>PILETAS + BACHAS</v>
      </c>
      <c r="F513">
        <v>1</v>
      </c>
      <c r="G513">
        <v>893215.87639999995</v>
      </c>
      <c r="H513" t="str">
        <v># 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CC21</v>
      </c>
      <c r="O513" t="str">
        <v>rrhh_nuevo</v>
      </c>
      <c r="P513">
        <v>2</v>
      </c>
      <c r="Q513" t="str">
        <v>BACHAS, PILETAS</v>
      </c>
      <c r="R513">
        <v>1</v>
      </c>
      <c r="S513">
        <v>-893215.87639999995</v>
      </c>
      <c r="T513">
        <v>1</v>
      </c>
      <c r="U513" t="str">
        <v>APERTURADO POR EMPRESA</v>
      </c>
      <c r="V513" t="str">
        <v>PILETAS</v>
      </c>
    </row>
    <row r="514" spans="1:22" x14ac:dyDescent="0.25">
      <c r="A514" vm="11">
        <v>46112</v>
      </c>
      <c r="B514" t="str">
        <v>RRHH WORMS (NUEVO)</v>
      </c>
      <c r="C514" t="str">
        <v>JUAN PABLO MORENO</v>
      </c>
      <c r="D514">
        <v>-892762.21519999998</v>
      </c>
      <c r="E514" t="str">
        <v>COMPOST &amp; FERTILIZANTES + DISPOSICION FINAL DE R. SOLIDOS</v>
      </c>
      <c r="F514">
        <v>1</v>
      </c>
      <c r="G514">
        <v>892762.21519999998</v>
      </c>
      <c r="H514" t="str">
        <v># 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CC24</v>
      </c>
      <c r="O514" t="str">
        <v>rrhh_nuevo</v>
      </c>
      <c r="P514">
        <v>2</v>
      </c>
      <c r="Q514" t="str">
        <v>COMPOST Y FERTILIZANTES, DISPOSICION FINAL DE R. SOLIDOS</v>
      </c>
      <c r="R514">
        <v>1</v>
      </c>
      <c r="S514">
        <v>-892762.21519999998</v>
      </c>
      <c r="T514">
        <v>1</v>
      </c>
      <c r="U514" t="str">
        <v>APERTURADO POR EMPRESA</v>
      </c>
      <c r="V514" t="str">
        <v>COMPOST Y FERTILIZANTES</v>
      </c>
    </row>
    <row r="515" spans="1:22" x14ac:dyDescent="0.25">
      <c r="A515" vm="11">
        <v>46112</v>
      </c>
      <c r="B515" t="str">
        <v>RRHH WORMS (NUEVO)</v>
      </c>
      <c r="C515" t="str">
        <v>JUAN PABLO MORENO</v>
      </c>
      <c r="D515">
        <v>-892762.21519999998</v>
      </c>
      <c r="E515" t="str">
        <v>COMPOST &amp; FERTILIZANTES + DISPOSICION FINAL DE R. SOLIDOS</v>
      </c>
      <c r="F515">
        <v>1</v>
      </c>
      <c r="G515">
        <v>892762.21519999998</v>
      </c>
      <c r="H515" t="str">
        <v># 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CC24</v>
      </c>
      <c r="O515" t="str">
        <v>rrhh_nuevo</v>
      </c>
      <c r="P515">
        <v>2</v>
      </c>
      <c r="Q515" t="str">
        <v>COMPOST Y FERTILIZANTES, DISPOSICION FINAL DE R. SOLIDOS</v>
      </c>
      <c r="R515">
        <v>1</v>
      </c>
      <c r="S515">
        <v>-892762.21519999998</v>
      </c>
      <c r="T515">
        <v>1</v>
      </c>
      <c r="U515" t="str">
        <v>APERTURADO POR EMPRESA</v>
      </c>
      <c r="V515" t="str">
        <v>DISPOSICION FINAL DE R. SOLIDOS</v>
      </c>
    </row>
    <row r="516" spans="1:22" x14ac:dyDescent="0.25">
      <c r="A516" vm="11">
        <v>46112</v>
      </c>
      <c r="B516" t="str">
        <v>RRHH WORMS (NUEVO)</v>
      </c>
      <c r="C516" t="str">
        <v>CAMILO RAFAEL BORDON</v>
      </c>
      <c r="D516">
        <v>-888429.56290000002</v>
      </c>
      <c r="E516" t="str">
        <v>REACTOR</v>
      </c>
      <c r="F516">
        <v>1</v>
      </c>
      <c r="G516">
        <v>888429.56290000002</v>
      </c>
      <c r="H516" t="str">
        <v># 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CC5</v>
      </c>
      <c r="O516" t="str">
        <v>rrhh_nuevo</v>
      </c>
      <c r="P516">
        <v>1</v>
      </c>
      <c r="Q516" t="str">
        <v>REACTORES</v>
      </c>
      <c r="R516">
        <v>1</v>
      </c>
      <c r="S516">
        <v>-888429.56290000002</v>
      </c>
      <c r="T516">
        <v>1</v>
      </c>
      <c r="U516" t="str">
        <v>APERTURADO POR EMPRESA</v>
      </c>
      <c r="V516" t="str">
        <v>REACTORES</v>
      </c>
    </row>
    <row r="517" spans="1:22" x14ac:dyDescent="0.25">
      <c r="A517" vm="11">
        <v>46112</v>
      </c>
      <c r="B517" t="str">
        <v>RRHH WORMS (NUEVO)</v>
      </c>
      <c r="C517" t="str">
        <v>GERMAN CLAUDIO POLLACCHI</v>
      </c>
      <c r="D517">
        <v>-885658.49199999997</v>
      </c>
      <c r="E517" t="str">
        <v>VIGILANCIA</v>
      </c>
      <c r="F517">
        <v>1</v>
      </c>
      <c r="G517">
        <v>885658.49199999997</v>
      </c>
      <c r="H517" t="str">
        <v># RRHH</v>
      </c>
      <c r="I517" t="str">
        <v>PERSONAL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CC29</v>
      </c>
      <c r="O517" t="str">
        <v>rrhh_nuevo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-885658.49199999997</v>
      </c>
      <c r="T517">
        <v>1</v>
      </c>
      <c r="U517" t="str">
        <v>APERTURADO POR EMPRESA</v>
      </c>
      <c r="V517" t="str">
        <v>BACHAS</v>
      </c>
    </row>
    <row r="518" spans="1:22" x14ac:dyDescent="0.25">
      <c r="A518" vm="11">
        <v>46112</v>
      </c>
      <c r="B518" t="str">
        <v>RRHH WORMS (NUEVO)</v>
      </c>
      <c r="C518" t="str">
        <v>GERMAN CLAUDIO POLLACCHI</v>
      </c>
      <c r="D518">
        <v>-885658.49199999997</v>
      </c>
      <c r="E518" t="str">
        <v>VIGILANCIA</v>
      </c>
      <c r="F518">
        <v>1</v>
      </c>
      <c r="G518">
        <v>885658.49199999997</v>
      </c>
      <c r="H518" t="str">
        <v># RRHH</v>
      </c>
      <c r="I518" t="str">
        <v>PERSONAL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CC29</v>
      </c>
      <c r="O518" t="str">
        <v>rrhh_nuevo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-885658.49199999997</v>
      </c>
      <c r="T518">
        <v>1</v>
      </c>
      <c r="U518" t="str">
        <v>APERTURADO POR EMPRESA</v>
      </c>
      <c r="V518" t="str">
        <v>CEREAL Y POLVILLO</v>
      </c>
    </row>
    <row r="519" spans="1:22" x14ac:dyDescent="0.25">
      <c r="A519" vm="11">
        <v>46112</v>
      </c>
      <c r="B519" t="str">
        <v>RRHH WORMS (NUEVO)</v>
      </c>
      <c r="C519" t="str">
        <v>GERMAN CLAUDIO POLLACCHI</v>
      </c>
      <c r="D519">
        <v>-885658.49199999997</v>
      </c>
      <c r="E519" t="str">
        <v>VIGILANCIA</v>
      </c>
      <c r="F519">
        <v>1</v>
      </c>
      <c r="G519">
        <v>885658.49199999997</v>
      </c>
      <c r="H519" t="str">
        <v># 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CC29</v>
      </c>
      <c r="O519" t="str">
        <v>rrhh_nuevo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-885658.49199999997</v>
      </c>
      <c r="T519">
        <v>1</v>
      </c>
      <c r="U519" t="str">
        <v>APERTURADO POR EMPRESA</v>
      </c>
      <c r="V519" t="str">
        <v>COMPOST Y FERTILIZANTES</v>
      </c>
    </row>
    <row r="520" spans="1:22" x14ac:dyDescent="0.25">
      <c r="A520" vm="11">
        <v>46112</v>
      </c>
      <c r="B520" t="str">
        <v>RRHH WORMS (NUEVO)</v>
      </c>
      <c r="C520" t="str">
        <v>GERMAN CLAUDIO POLLACCHI</v>
      </c>
      <c r="D520">
        <v>-885658.49199999997</v>
      </c>
      <c r="E520" t="str">
        <v>VIGILANCIA</v>
      </c>
      <c r="F520">
        <v>1</v>
      </c>
      <c r="G520">
        <v>885658.49199999997</v>
      </c>
      <c r="H520" t="str">
        <v># 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CC29</v>
      </c>
      <c r="O520" t="str">
        <v>rrhh_nuevo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-885658.49199999997</v>
      </c>
      <c r="T520">
        <v>1</v>
      </c>
      <c r="U520" t="str">
        <v>APERTURADO POR EMPRESA</v>
      </c>
      <c r="V520" t="str">
        <v>DISPOSICION FINAL DE R. LIQUIDOS</v>
      </c>
    </row>
    <row r="521" spans="1:22" x14ac:dyDescent="0.25">
      <c r="A521" vm="11">
        <v>46112</v>
      </c>
      <c r="B521" t="str">
        <v>RRHH WORMS (NUEVO)</v>
      </c>
      <c r="C521" t="str">
        <v>GERMAN CLAUDIO POLLACCHI</v>
      </c>
      <c r="D521">
        <v>-885658.49199999997</v>
      </c>
      <c r="E521" t="str">
        <v>VIGILANCIA</v>
      </c>
      <c r="F521">
        <v>1</v>
      </c>
      <c r="G521">
        <v>885658.49199999997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CC29</v>
      </c>
      <c r="O521" t="str">
        <v>rrhh_nuevo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-885658.49199999997</v>
      </c>
      <c r="T521">
        <v>1</v>
      </c>
      <c r="U521" t="str">
        <v>APERTURADO POR EMPRESA</v>
      </c>
      <c r="V521" t="str">
        <v>DISPOSICION FINAL DE R. SOLIDOS</v>
      </c>
    </row>
    <row r="522" spans="1:22" x14ac:dyDescent="0.25">
      <c r="A522" vm="11">
        <v>46112</v>
      </c>
      <c r="B522" t="str">
        <v>RRHH WORMS (NUEVO)</v>
      </c>
      <c r="C522" t="str">
        <v>GERMAN CLAUDIO POLLACCHI</v>
      </c>
      <c r="D522">
        <v>-885658.49199999997</v>
      </c>
      <c r="E522" t="str">
        <v>VIGILANCIA</v>
      </c>
      <c r="F522">
        <v>1</v>
      </c>
      <c r="G522">
        <v>885658.49199999997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CC29</v>
      </c>
      <c r="O522" t="str">
        <v>rrhh_nuevo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-885658.49199999997</v>
      </c>
      <c r="T522">
        <v>1</v>
      </c>
      <c r="U522" t="str">
        <v>APERTURADO POR EMPRESA</v>
      </c>
      <c r="V522" t="str">
        <v>EXPORTACION</v>
      </c>
    </row>
    <row r="523" spans="1:22" x14ac:dyDescent="0.25">
      <c r="A523" vm="11">
        <v>46112</v>
      </c>
      <c r="B523" t="str">
        <v>RRHH WORMS (NUEVO)</v>
      </c>
      <c r="C523" t="str">
        <v>GERMAN CLAUDIO POLLACCHI</v>
      </c>
      <c r="D523">
        <v>-885658.49199999997</v>
      </c>
      <c r="E523" t="str">
        <v>VIGILANCIA</v>
      </c>
      <c r="F523">
        <v>1</v>
      </c>
      <c r="G523">
        <v>885658.49199999997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CC29</v>
      </c>
      <c r="O523" t="str">
        <v>rrhh_nuevo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-885658.49199999997</v>
      </c>
      <c r="T523">
        <v>1</v>
      </c>
      <c r="U523" t="str">
        <v>APERTURADO POR EMPRESA</v>
      </c>
      <c r="V523" t="str">
        <v>NFU</v>
      </c>
    </row>
    <row r="524" spans="1:22" x14ac:dyDescent="0.25">
      <c r="A524" vm="11">
        <v>46112</v>
      </c>
      <c r="B524" t="str">
        <v>RRHH WORMS (NUEVO)</v>
      </c>
      <c r="C524" t="str">
        <v>GERMAN CLAUDIO POLLACCHI</v>
      </c>
      <c r="D524">
        <v>-885658.49199999997</v>
      </c>
      <c r="E524" t="str">
        <v>VIGILANCIA</v>
      </c>
      <c r="F524">
        <v>1</v>
      </c>
      <c r="G524">
        <v>885658.49199999997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CC29</v>
      </c>
      <c r="O524" t="str">
        <v>rrhh_nuevo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-885658.49199999997</v>
      </c>
      <c r="T524">
        <v>1</v>
      </c>
      <c r="U524" t="str">
        <v>APERTURADO POR EMPRESA</v>
      </c>
      <c r="V524" t="str">
        <v>PILETAS</v>
      </c>
    </row>
    <row r="525" spans="1:22" x14ac:dyDescent="0.25">
      <c r="A525" vm="11">
        <v>46112</v>
      </c>
      <c r="B525" t="str">
        <v>RRHH WORMS (NUEVO)</v>
      </c>
      <c r="C525" t="str">
        <v>GERMAN CLAUDIO POLLACCHI</v>
      </c>
      <c r="D525">
        <v>-885658.49199999997</v>
      </c>
      <c r="E525" t="str">
        <v>VIGILANCIA</v>
      </c>
      <c r="F525">
        <v>1</v>
      </c>
      <c r="G525">
        <v>885658.49199999997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CC29</v>
      </c>
      <c r="O525" t="str">
        <v>rrhh_nuevo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-885658.49199999997</v>
      </c>
      <c r="T525">
        <v>1</v>
      </c>
      <c r="U525" t="str">
        <v>APERTURADO POR EMPRESA</v>
      </c>
      <c r="V525" t="str">
        <v>REACTORES</v>
      </c>
    </row>
    <row r="526" spans="1:22" x14ac:dyDescent="0.25">
      <c r="A526" vm="11">
        <v>46112</v>
      </c>
      <c r="B526" t="str">
        <v>RRHH WORMS (NUEVO)</v>
      </c>
      <c r="C526" t="str">
        <v>GERMAN CLAUDIO POLLACCHI</v>
      </c>
      <c r="D526">
        <v>-885658.49199999997</v>
      </c>
      <c r="E526" t="str">
        <v>VIGILANCIA</v>
      </c>
      <c r="F526">
        <v>1</v>
      </c>
      <c r="G526">
        <v>885658.49199999997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CC29</v>
      </c>
      <c r="O526" t="str">
        <v>rrhh_nuevo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-885658.49199999997</v>
      </c>
      <c r="T526">
        <v>1</v>
      </c>
      <c r="U526" t="str">
        <v>APERTURADO POR EMPRESA</v>
      </c>
      <c r="V526" t="str">
        <v>TIERRAS FILTRANTES</v>
      </c>
    </row>
    <row r="527" spans="1:22" x14ac:dyDescent="0.25">
      <c r="A527" vm="11">
        <v>46112</v>
      </c>
      <c r="B527" t="str">
        <v>RRHH WORMS (NUEVO)</v>
      </c>
      <c r="C527" t="str">
        <v>HECTOR JOAQUIN BAEZ</v>
      </c>
      <c r="D527">
        <v>-877797.37650000001</v>
      </c>
      <c r="E527" t="str">
        <v>TALLER MECANICO</v>
      </c>
      <c r="F527">
        <v>1</v>
      </c>
      <c r="G527">
        <v>877797.37650000001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DIRECTO</v>
      </c>
      <c r="M527">
        <v>0</v>
      </c>
      <c r="N527" t="str">
        <v>CC23</v>
      </c>
      <c r="O527" t="str">
        <v>rrhh_nuevo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-877797.37650000001</v>
      </c>
      <c r="T527">
        <v>1</v>
      </c>
      <c r="U527" t="str">
        <v>APERTURADO POR EMPRESA</v>
      </c>
      <c r="V527" t="str">
        <v>BACHAS</v>
      </c>
    </row>
    <row r="528" spans="1:22" x14ac:dyDescent="0.25">
      <c r="A528" vm="11">
        <v>46112</v>
      </c>
      <c r="B528" t="str">
        <v>RRHH WORMS (NUEVO)</v>
      </c>
      <c r="C528" t="str">
        <v>HECTOR JOAQUIN BAEZ</v>
      </c>
      <c r="D528">
        <v>-877797.37650000001</v>
      </c>
      <c r="E528" t="str">
        <v>TALLER MECANICO</v>
      </c>
      <c r="F528">
        <v>1</v>
      </c>
      <c r="G528">
        <v>877797.37650000001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DIRECTO</v>
      </c>
      <c r="M528">
        <v>0</v>
      </c>
      <c r="N528" t="str">
        <v>CC23</v>
      </c>
      <c r="O528" t="str">
        <v>rrhh_nuevo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-877797.37650000001</v>
      </c>
      <c r="T528">
        <v>1</v>
      </c>
      <c r="U528" t="str">
        <v>APERTURADO POR EMPRESA</v>
      </c>
      <c r="V528" t="str">
        <v>CEREAL Y POLVILLO</v>
      </c>
    </row>
    <row r="529" spans="1:22" x14ac:dyDescent="0.25">
      <c r="A529" vm="11">
        <v>46112</v>
      </c>
      <c r="B529" t="str">
        <v>RRHH WORMS (NUEVO)</v>
      </c>
      <c r="C529" t="str">
        <v>HECTOR JOAQUIN BAEZ</v>
      </c>
      <c r="D529">
        <v>-877797.37650000001</v>
      </c>
      <c r="E529" t="str">
        <v>TALLER MECANICO</v>
      </c>
      <c r="F529">
        <v>1</v>
      </c>
      <c r="G529">
        <v>877797.37650000001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CC23</v>
      </c>
      <c r="O529" t="str">
        <v>rrhh_nuevo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-877797.37650000001</v>
      </c>
      <c r="T529">
        <v>1</v>
      </c>
      <c r="U529" t="str">
        <v>APERTURADO POR EMPRESA</v>
      </c>
      <c r="V529" t="str">
        <v>COMPOST Y FERTILIZANTES</v>
      </c>
    </row>
    <row r="530" spans="1:22" x14ac:dyDescent="0.25">
      <c r="A530" vm="11">
        <v>46112</v>
      </c>
      <c r="B530" t="str">
        <v>RRHH WORMS (NUEVO)</v>
      </c>
      <c r="C530" t="str">
        <v>HECTOR JOAQUIN BAEZ</v>
      </c>
      <c r="D530">
        <v>-877797.37650000001</v>
      </c>
      <c r="E530" t="str">
        <v>TALLER MECANICO</v>
      </c>
      <c r="F530">
        <v>1</v>
      </c>
      <c r="G530">
        <v>877797.37650000001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CC23</v>
      </c>
      <c r="O530" t="str">
        <v>rrhh_nuevo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-877797.37650000001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25">
      <c r="A531" vm="11">
        <v>46112</v>
      </c>
      <c r="B531" t="str">
        <v>RRHH WORMS (NUEVO)</v>
      </c>
      <c r="C531" t="str">
        <v>HECTOR JOAQUIN BAEZ</v>
      </c>
      <c r="D531">
        <v>-877797.37650000001</v>
      </c>
      <c r="E531" t="str">
        <v>TALLER MECANICO</v>
      </c>
      <c r="F531">
        <v>1</v>
      </c>
      <c r="G531">
        <v>877797.37650000001</v>
      </c>
      <c r="H531" t="str">
        <v># 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CC23</v>
      </c>
      <c r="O531" t="str">
        <v>rrhh_nuevo</v>
      </c>
      <c r="P531">
        <v>10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-877797.37650000001</v>
      </c>
      <c r="T531">
        <v>1</v>
      </c>
      <c r="U531" t="str">
        <v>APERTURADO POR EMPRESA</v>
      </c>
      <c r="V531" t="str">
        <v>DISPOSICION FINAL DE R. SOLIDOS</v>
      </c>
    </row>
    <row r="532" spans="1:22" x14ac:dyDescent="0.25">
      <c r="A532" vm="11">
        <v>46112</v>
      </c>
      <c r="B532" t="str">
        <v>RRHH WORMS (NUEVO)</v>
      </c>
      <c r="C532" t="str">
        <v>HECTOR JOAQUIN BAEZ</v>
      </c>
      <c r="D532">
        <v>-877797.37650000001</v>
      </c>
      <c r="E532" t="str">
        <v>TALLER MECANICO</v>
      </c>
      <c r="F532">
        <v>1</v>
      </c>
      <c r="G532">
        <v>877797.37650000001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CC23</v>
      </c>
      <c r="O532" t="str">
        <v>rrhh_nuevo</v>
      </c>
      <c r="P532">
        <v>10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-877797.37650000001</v>
      </c>
      <c r="T532">
        <v>1</v>
      </c>
      <c r="U532" t="str">
        <v>APERTURADO POR EMPRESA</v>
      </c>
      <c r="V532" t="str">
        <v>EXPORTACION</v>
      </c>
    </row>
    <row r="533" spans="1:22" x14ac:dyDescent="0.25">
      <c r="A533" vm="11">
        <v>46112</v>
      </c>
      <c r="B533" t="str">
        <v>RRHH WORMS (NUEVO)</v>
      </c>
      <c r="C533" t="str">
        <v>HECTOR JOAQUIN BAEZ</v>
      </c>
      <c r="D533">
        <v>-877797.37650000001</v>
      </c>
      <c r="E533" t="str">
        <v>TALLER MECANICO</v>
      </c>
      <c r="F533">
        <v>1</v>
      </c>
      <c r="G533">
        <v>877797.37650000001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CC23</v>
      </c>
      <c r="O533" t="str">
        <v>rrhh_nuevo</v>
      </c>
      <c r="P533">
        <v>10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-877797.37650000001</v>
      </c>
      <c r="T533">
        <v>1</v>
      </c>
      <c r="U533" t="str">
        <v>APERTURADO POR EMPRESA</v>
      </c>
      <c r="V533" t="str">
        <v>NFU</v>
      </c>
    </row>
    <row r="534" spans="1:22" x14ac:dyDescent="0.25">
      <c r="A534" vm="11">
        <v>46112</v>
      </c>
      <c r="B534" t="str">
        <v>RRHH WORMS (NUEVO)</v>
      </c>
      <c r="C534" t="str">
        <v>HECTOR JOAQUIN BAEZ</v>
      </c>
      <c r="D534">
        <v>-877797.37650000001</v>
      </c>
      <c r="E534" t="str">
        <v>TALLER MECANICO</v>
      </c>
      <c r="F534">
        <v>1</v>
      </c>
      <c r="G534">
        <v>877797.37650000001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CC23</v>
      </c>
      <c r="O534" t="str">
        <v>rrhh_nuevo</v>
      </c>
      <c r="P534">
        <v>10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-877797.37650000001</v>
      </c>
      <c r="T534">
        <v>1</v>
      </c>
      <c r="U534" t="str">
        <v>APERTURADO POR EMPRESA</v>
      </c>
      <c r="V534" t="str">
        <v>PILETAS</v>
      </c>
    </row>
    <row r="535" spans="1:22" x14ac:dyDescent="0.25">
      <c r="A535" vm="11">
        <v>46112</v>
      </c>
      <c r="B535" t="str">
        <v>RRHH WORMS (NUEVO)</v>
      </c>
      <c r="C535" t="str">
        <v>HECTOR JOAQUIN BAEZ</v>
      </c>
      <c r="D535">
        <v>-877797.37650000001</v>
      </c>
      <c r="E535" t="str">
        <v>TALLER MECANICO</v>
      </c>
      <c r="F535">
        <v>1</v>
      </c>
      <c r="G535">
        <v>877797.37650000001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CC23</v>
      </c>
      <c r="O535" t="str">
        <v>rrhh_nuevo</v>
      </c>
      <c r="P535">
        <v>10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-877797.37650000001</v>
      </c>
      <c r="T535">
        <v>1</v>
      </c>
      <c r="U535" t="str">
        <v>APERTURADO POR EMPRESA</v>
      </c>
      <c r="V535" t="str">
        <v>REACTORES</v>
      </c>
    </row>
    <row r="536" spans="1:22" x14ac:dyDescent="0.25">
      <c r="A536" vm="11">
        <v>46112</v>
      </c>
      <c r="B536" t="str">
        <v>RRHH WORMS (NUEVO)</v>
      </c>
      <c r="C536" t="str">
        <v>HECTOR JOAQUIN BAEZ</v>
      </c>
      <c r="D536">
        <v>-877797.37650000001</v>
      </c>
      <c r="E536" t="str">
        <v>TALLER MECANICO</v>
      </c>
      <c r="F536">
        <v>1</v>
      </c>
      <c r="G536">
        <v>877797.37650000001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CC23</v>
      </c>
      <c r="O536" t="str">
        <v>rrhh_nuevo</v>
      </c>
      <c r="P536">
        <v>10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-877797.37650000001</v>
      </c>
      <c r="T536">
        <v>1</v>
      </c>
      <c r="U536" t="str">
        <v>APERTURADO POR EMPRESA</v>
      </c>
      <c r="V536" t="str">
        <v>TIERRAS FILTRANTES</v>
      </c>
    </row>
    <row r="537" spans="1:22" x14ac:dyDescent="0.25">
      <c r="A537" vm="11">
        <v>46112</v>
      </c>
      <c r="B537" t="str">
        <v>RRHH WORMS (NUEVO)</v>
      </c>
      <c r="C537" t="str">
        <v>JOAQUIN ESTEBAN CECCHI</v>
      </c>
      <c r="D537">
        <v>-875549.353</v>
      </c>
      <c r="E537" t="str">
        <v>PRODUCCION</v>
      </c>
      <c r="F537">
        <v>1</v>
      </c>
      <c r="G537">
        <v>875549.353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CC28</v>
      </c>
      <c r="O537" t="str">
        <v>rrhh_nuevo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-875549.353</v>
      </c>
      <c r="T537">
        <v>1</v>
      </c>
      <c r="U537" t="str">
        <v>APERTURADO POR EMPRESA</v>
      </c>
      <c r="V537" t="str">
        <v>BACHAS</v>
      </c>
    </row>
    <row r="538" spans="1:22" x14ac:dyDescent="0.25">
      <c r="A538" vm="11">
        <v>46112</v>
      </c>
      <c r="B538" t="str">
        <v>RRHH WORMS (NUEVO)</v>
      </c>
      <c r="C538" t="str">
        <v>JOAQUIN ESTEBAN CECCHI</v>
      </c>
      <c r="D538">
        <v>-875549.353</v>
      </c>
      <c r="E538" t="str">
        <v>PRODUCCION</v>
      </c>
      <c r="F538">
        <v>1</v>
      </c>
      <c r="G538">
        <v>875549.353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CC28</v>
      </c>
      <c r="O538" t="str">
        <v>rrhh_nuevo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-875549.353</v>
      </c>
      <c r="T538">
        <v>1</v>
      </c>
      <c r="U538" t="str">
        <v>APERTURADO POR EMPRESA</v>
      </c>
      <c r="V538" t="str">
        <v>CEREAL &amp; POLVILLO</v>
      </c>
    </row>
    <row r="539" spans="1:22" x14ac:dyDescent="0.25">
      <c r="A539" vm="11">
        <v>46112</v>
      </c>
      <c r="B539" t="str">
        <v>RRHH WORMS (NUEVO)</v>
      </c>
      <c r="C539" t="str">
        <v>JOAQUIN ESTEBAN CECCHI</v>
      </c>
      <c r="D539">
        <v>-875549.353</v>
      </c>
      <c r="E539" t="str">
        <v>PRODUCCION</v>
      </c>
      <c r="F539">
        <v>1</v>
      </c>
      <c r="G539">
        <v>875549.353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CC28</v>
      </c>
      <c r="O539" t="str">
        <v>rrhh_nuevo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-875549.353</v>
      </c>
      <c r="T539">
        <v>1</v>
      </c>
      <c r="U539" t="str">
        <v>APERTURADO POR EMPRESA</v>
      </c>
      <c r="V539" t="str">
        <v>COMPOST &amp; FERTILIZANTES</v>
      </c>
    </row>
    <row r="540" spans="1:22" x14ac:dyDescent="0.25">
      <c r="A540" vm="11">
        <v>46112</v>
      </c>
      <c r="B540" t="str">
        <v>RRHH WORMS (NUEVO)</v>
      </c>
      <c r="C540" t="str">
        <v>JOAQUIN ESTEBAN CECCHI</v>
      </c>
      <c r="D540">
        <v>-875549.353</v>
      </c>
      <c r="E540" t="str">
        <v>PRODUCCION</v>
      </c>
      <c r="F540">
        <v>1</v>
      </c>
      <c r="G540">
        <v>875549.353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CC28</v>
      </c>
      <c r="O540" t="str">
        <v>rrhh_nuevo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-875549.353</v>
      </c>
      <c r="T540">
        <v>1</v>
      </c>
      <c r="U540" t="str">
        <v>APERTURADO POR EMPRESA</v>
      </c>
      <c r="V540" t="str">
        <v>DISPOSICIÓN FINAL RESIDUOS LIQUIDOS</v>
      </c>
    </row>
    <row r="541" spans="1:22" x14ac:dyDescent="0.25">
      <c r="A541" vm="11">
        <v>46112</v>
      </c>
      <c r="B541" t="str">
        <v>RRHH WORMS (NUEVO)</v>
      </c>
      <c r="C541" t="str">
        <v>JOAQUIN ESTEBAN CECCHI</v>
      </c>
      <c r="D541">
        <v>-875549.353</v>
      </c>
      <c r="E541" t="str">
        <v>PRODUCCION</v>
      </c>
      <c r="F541">
        <v>1</v>
      </c>
      <c r="G541">
        <v>875549.353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CC28</v>
      </c>
      <c r="O541" t="str">
        <v>rrhh_nuevo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-875549.353</v>
      </c>
      <c r="T541">
        <v>1</v>
      </c>
      <c r="U541" t="str">
        <v>APERTURADO POR EMPRESA</v>
      </c>
      <c r="V541" t="str">
        <v>DISPOSICIÓN FINAL RESIDUOS SOLIDOS</v>
      </c>
    </row>
    <row r="542" spans="1:22" x14ac:dyDescent="0.25">
      <c r="A542" vm="11">
        <v>46112</v>
      </c>
      <c r="B542" t="str">
        <v>RRHH WORMS (NUEVO)</v>
      </c>
      <c r="C542" t="str">
        <v>JOAQUIN ESTEBAN CECCHI</v>
      </c>
      <c r="D542">
        <v>-875549.353</v>
      </c>
      <c r="E542" t="str">
        <v>PRODUCCION</v>
      </c>
      <c r="F542">
        <v>1</v>
      </c>
      <c r="G542">
        <v>875549.353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CC28</v>
      </c>
      <c r="O542" t="str">
        <v>rrhh_nuevo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-875549.353</v>
      </c>
      <c r="T542">
        <v>1</v>
      </c>
      <c r="U542" t="str">
        <v>APERTURADO POR EMPRESA</v>
      </c>
      <c r="V542" t="str">
        <v>EXPORTACION</v>
      </c>
    </row>
    <row r="543" spans="1:22" x14ac:dyDescent="0.25">
      <c r="A543" vm="11">
        <v>46112</v>
      </c>
      <c r="B543" t="str">
        <v>RRHH WORMS (NUEVO)</v>
      </c>
      <c r="C543" t="str">
        <v>JOAQUIN ESTEBAN CECCHI</v>
      </c>
      <c r="D543">
        <v>-875549.353</v>
      </c>
      <c r="E543" t="str">
        <v>PRODUCCION</v>
      </c>
      <c r="F543">
        <v>1</v>
      </c>
      <c r="G543">
        <v>875549.353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CC28</v>
      </c>
      <c r="O543" t="str">
        <v>rrhh_nuevo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-875549.353</v>
      </c>
      <c r="T543">
        <v>1</v>
      </c>
      <c r="U543" t="str">
        <v>APERTURADO POR EMPRESA</v>
      </c>
      <c r="V543" t="str">
        <v>NFU</v>
      </c>
    </row>
    <row r="544" spans="1:22" x14ac:dyDescent="0.25">
      <c r="A544" vm="11">
        <v>46112</v>
      </c>
      <c r="B544" t="str">
        <v>RRHH WORMS (NUEVO)</v>
      </c>
      <c r="C544" t="str">
        <v>JOAQUIN ESTEBAN CECCHI</v>
      </c>
      <c r="D544">
        <v>-875549.353</v>
      </c>
      <c r="E544" t="str">
        <v>PRODUCCION</v>
      </c>
      <c r="F544">
        <v>1</v>
      </c>
      <c r="G544">
        <v>875549.353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CC28</v>
      </c>
      <c r="O544" t="str">
        <v>rrhh_nuevo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-875549.353</v>
      </c>
      <c r="T544">
        <v>1</v>
      </c>
      <c r="U544" t="str">
        <v>APERTURADO POR EMPRESA</v>
      </c>
      <c r="V544" t="str">
        <v>PILETAS</v>
      </c>
    </row>
    <row r="545" spans="1:22" x14ac:dyDescent="0.25">
      <c r="A545" vm="11">
        <v>46112</v>
      </c>
      <c r="B545" t="str">
        <v>RRHH WORMS (NUEVO)</v>
      </c>
      <c r="C545" t="str">
        <v>JOAQUIN ESTEBAN CECCHI</v>
      </c>
      <c r="D545">
        <v>-875549.353</v>
      </c>
      <c r="E545" t="str">
        <v>PRODUCCION</v>
      </c>
      <c r="F545">
        <v>1</v>
      </c>
      <c r="G545">
        <v>875549.353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CC28</v>
      </c>
      <c r="O545" t="str">
        <v>rrhh_nuevo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-875549.353</v>
      </c>
      <c r="T545">
        <v>1</v>
      </c>
      <c r="U545" t="str">
        <v>APERTURADO POR EMPRESA</v>
      </c>
      <c r="V545" t="str">
        <v>REACTORES</v>
      </c>
    </row>
    <row r="546" spans="1:22" x14ac:dyDescent="0.25">
      <c r="A546" vm="11">
        <v>46112</v>
      </c>
      <c r="B546" t="str">
        <v>RRHH WORMS (NUEVO)</v>
      </c>
      <c r="C546" t="str">
        <v>JOAQUIN ESTEBAN CECCHI</v>
      </c>
      <c r="D546">
        <v>-875549.353</v>
      </c>
      <c r="E546" t="str">
        <v>PRODUCCION</v>
      </c>
      <c r="F546">
        <v>1</v>
      </c>
      <c r="G546">
        <v>875549.353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CC28</v>
      </c>
      <c r="O546" t="str">
        <v>rrhh_nuevo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-875549.353</v>
      </c>
      <c r="T546">
        <v>1</v>
      </c>
      <c r="U546" t="str">
        <v>APERTURADO POR EMPRESA</v>
      </c>
      <c r="V546" t="str">
        <v>TIERRAS FILTRANTES</v>
      </c>
    </row>
    <row r="547" spans="1:22" x14ac:dyDescent="0.25">
      <c r="A547" vm="11">
        <v>46112</v>
      </c>
      <c r="B547" t="str">
        <v>RRHH WORMS (NUEVO)</v>
      </c>
      <c r="C547" t="str">
        <v>VALENTIN DE AVELENDA</v>
      </c>
      <c r="D547">
        <v>-874663.89789999998</v>
      </c>
      <c r="E547" t="str">
        <v>DISPOSICIÓN FINAL RESIDUOS LIQUIDOS + EXPORTACION</v>
      </c>
      <c r="F547">
        <v>1</v>
      </c>
      <c r="G547">
        <v>874663.89789999998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CC25</v>
      </c>
      <c r="O547" t="str">
        <v>rrhh_nuevo</v>
      </c>
      <c r="P547">
        <v>2</v>
      </c>
      <c r="Q547" t="str">
        <v>DISPOSICION FINAL DE R. LIQUIDOS, EXPORTACION</v>
      </c>
      <c r="R547">
        <v>1</v>
      </c>
      <c r="S547">
        <v>-874663.89789999998</v>
      </c>
      <c r="T547">
        <v>1</v>
      </c>
      <c r="U547" t="str">
        <v>APERTURADO POR EMPRESA</v>
      </c>
      <c r="V547" t="str">
        <v>DISPOSICION FINAL DE R. LIQUIDOS</v>
      </c>
    </row>
    <row r="548" spans="1:22" x14ac:dyDescent="0.25">
      <c r="A548" vm="11">
        <v>46112</v>
      </c>
      <c r="B548" t="str">
        <v>RRHH WORMS (NUEVO)</v>
      </c>
      <c r="C548" t="str">
        <v>VALENTIN DE AVELENDA</v>
      </c>
      <c r="D548">
        <v>-874663.89789999998</v>
      </c>
      <c r="E548" t="str">
        <v>DISPOSICIÓN FINAL RESIDUOS LIQUIDOS + EXPORTACION</v>
      </c>
      <c r="F548">
        <v>1</v>
      </c>
      <c r="G548">
        <v>874663.89789999998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CC25</v>
      </c>
      <c r="O548" t="str">
        <v>rrhh_nuevo</v>
      </c>
      <c r="P548">
        <v>2</v>
      </c>
      <c r="Q548" t="str">
        <v>DISPOSICION FINAL DE R. LIQUIDOS, EXPORTACION</v>
      </c>
      <c r="R548">
        <v>1</v>
      </c>
      <c r="S548">
        <v>-874663.89789999998</v>
      </c>
      <c r="T548">
        <v>1</v>
      </c>
      <c r="U548" t="str">
        <v>APERTURADO POR EMPRESA</v>
      </c>
      <c r="V548" t="str">
        <v>EXPORTACION</v>
      </c>
    </row>
    <row r="549" spans="1:22" x14ac:dyDescent="0.25">
      <c r="A549" vm="11">
        <v>46112</v>
      </c>
      <c r="B549" t="str">
        <v>RRHH WORMS (NUEVO)</v>
      </c>
      <c r="C549" t="str">
        <v>NUÑEZ ALAN OSVALDO</v>
      </c>
      <c r="D549">
        <v>-871867.9375</v>
      </c>
      <c r="E549" t="str">
        <v>PILETAS + BACHAS</v>
      </c>
      <c r="F549">
        <v>1</v>
      </c>
      <c r="G549">
        <v>871867.9375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CC21</v>
      </c>
      <c r="O549" t="str">
        <v>rrhh_nuevo</v>
      </c>
      <c r="P549">
        <v>2</v>
      </c>
      <c r="Q549" t="str">
        <v>BACHAS, PILETAS</v>
      </c>
      <c r="R549">
        <v>1</v>
      </c>
      <c r="S549">
        <v>-871867.9375</v>
      </c>
      <c r="T549">
        <v>1</v>
      </c>
      <c r="U549" t="str">
        <v>APERTURADO POR EMPRESA</v>
      </c>
      <c r="V549" t="str">
        <v>BACHAS</v>
      </c>
    </row>
    <row r="550" spans="1:22" x14ac:dyDescent="0.25">
      <c r="A550" vm="11">
        <v>46112</v>
      </c>
      <c r="B550" t="str">
        <v>RRHH WORMS (NUEVO)</v>
      </c>
      <c r="C550" t="str">
        <v>NUÑEZ ALAN OSVALDO</v>
      </c>
      <c r="D550">
        <v>-871867.9375</v>
      </c>
      <c r="E550" t="str">
        <v>PILETAS + BACHAS</v>
      </c>
      <c r="F550">
        <v>1</v>
      </c>
      <c r="G550">
        <v>871867.9375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CC21</v>
      </c>
      <c r="O550" t="str">
        <v>rrhh_nuevo</v>
      </c>
      <c r="P550">
        <v>2</v>
      </c>
      <c r="Q550" t="str">
        <v>BACHAS, PILETAS</v>
      </c>
      <c r="R550">
        <v>1</v>
      </c>
      <c r="S550">
        <v>-871867.9375</v>
      </c>
      <c r="T550">
        <v>1</v>
      </c>
      <c r="U550" t="str">
        <v>APERTURADO POR EMPRESA</v>
      </c>
      <c r="V550" t="str">
        <v>PILETAS</v>
      </c>
    </row>
    <row r="551" spans="1:22" x14ac:dyDescent="0.25">
      <c r="A551" vm="4">
        <v>46093</v>
      </c>
      <c r="B551" t="str">
        <v>Comercial Uritorco S. R. L. (w)</v>
      </c>
      <c r="C551" t="str">
        <v>FA-A 00001-00009009</v>
      </c>
      <c r="D551">
        <v>-871775.04</v>
      </c>
      <c r="E551" t="str">
        <v>REPOSICION</v>
      </c>
      <c r="F551">
        <v>1</v>
      </c>
      <c r="G551">
        <v>124786.25</v>
      </c>
      <c r="H551" t="str">
        <v xml:space="preserve">UN </v>
      </c>
      <c r="I551" t="str">
        <v>REPOSICION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str">
        <v>gastos_produccion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-871775.04</v>
      </c>
      <c r="T551">
        <v>1</v>
      </c>
      <c r="U551" t="str">
        <v>APERTURADO POR EMPRESA</v>
      </c>
      <c r="V551" t="str">
        <v>BACHAS</v>
      </c>
    </row>
    <row r="552" spans="1:22" x14ac:dyDescent="0.25">
      <c r="A552" vm="4">
        <v>46093</v>
      </c>
      <c r="B552" t="str">
        <v>Comercial Uritorco S. R. L. (w)</v>
      </c>
      <c r="C552" t="str">
        <v>FA-A 00001-00009009</v>
      </c>
      <c r="D552">
        <v>-871775.04</v>
      </c>
      <c r="E552" t="str">
        <v>REPOSICION</v>
      </c>
      <c r="F552">
        <v>1</v>
      </c>
      <c r="G552">
        <v>124786.25</v>
      </c>
      <c r="H552" t="str">
        <v xml:space="preserve">UN </v>
      </c>
      <c r="I552" t="str">
        <v>REPOSICION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str">
        <v>gastos_produccion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-871775.04</v>
      </c>
      <c r="T552">
        <v>1</v>
      </c>
      <c r="U552" t="str">
        <v>APERTURADO POR EMPRESA</v>
      </c>
      <c r="V552" t="str">
        <v>CEREAL &amp; POLVILLO</v>
      </c>
    </row>
    <row r="553" spans="1:22" x14ac:dyDescent="0.25">
      <c r="A553" vm="4">
        <v>46093</v>
      </c>
      <c r="B553" t="str">
        <v>Comercial Uritorco S. R. L. (w)</v>
      </c>
      <c r="C553" t="str">
        <v>FA-A 00001-00009009</v>
      </c>
      <c r="D553">
        <v>-871775.04</v>
      </c>
      <c r="E553" t="str">
        <v>REPOSICION</v>
      </c>
      <c r="F553">
        <v>1</v>
      </c>
      <c r="G553">
        <v>124786.25</v>
      </c>
      <c r="H553" t="str">
        <v xml:space="preserve">UN </v>
      </c>
      <c r="I553" t="str">
        <v>REPOSICION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str">
        <v>gastos_produccion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-871775.04</v>
      </c>
      <c r="T553">
        <v>1</v>
      </c>
      <c r="U553" t="str">
        <v>APERTURADO POR EMPRESA</v>
      </c>
      <c r="V553" t="str">
        <v>COMPOST &amp; FERTILIZANTES</v>
      </c>
    </row>
    <row r="554" spans="1:22" x14ac:dyDescent="0.25">
      <c r="A554" vm="4">
        <v>46093</v>
      </c>
      <c r="B554" t="str">
        <v>Comercial Uritorco S. R. L. (w)</v>
      </c>
      <c r="C554" t="str">
        <v>FA-A 00001-00009009</v>
      </c>
      <c r="D554">
        <v>-871775.04</v>
      </c>
      <c r="E554" t="str">
        <v>REPOSICION</v>
      </c>
      <c r="F554">
        <v>1</v>
      </c>
      <c r="G554">
        <v>124786.25</v>
      </c>
      <c r="H554" t="str">
        <v xml:space="preserve">UN </v>
      </c>
      <c r="I554" t="str">
        <v>REPOSICION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str">
        <v>gastos_produccion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-871775.04</v>
      </c>
      <c r="T554">
        <v>1</v>
      </c>
      <c r="U554" t="str">
        <v>APERTURADO POR EMPRESA</v>
      </c>
      <c r="V554" t="str">
        <v>DISPOSICIÓN FINAL RESIDUOS LIQUIDOS</v>
      </c>
    </row>
    <row r="555" spans="1:22" x14ac:dyDescent="0.25">
      <c r="A555" vm="4">
        <v>46093</v>
      </c>
      <c r="B555" t="str">
        <v>Comercial Uritorco S. R. L. (w)</v>
      </c>
      <c r="C555" t="str">
        <v>FA-A 00001-00009009</v>
      </c>
      <c r="D555">
        <v>-871775.04</v>
      </c>
      <c r="E555" t="str">
        <v>REPOSICION</v>
      </c>
      <c r="F555">
        <v>1</v>
      </c>
      <c r="G555">
        <v>124786.25</v>
      </c>
      <c r="H555" t="str">
        <v xml:space="preserve">UN </v>
      </c>
      <c r="I555" t="str">
        <v>REPOSICION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str">
        <v>gastos_produccion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-871775.04</v>
      </c>
      <c r="T555">
        <v>1</v>
      </c>
      <c r="U555" t="str">
        <v>APERTURADO POR EMPRESA</v>
      </c>
      <c r="V555" t="str">
        <v>DISPOSICIÓN FINAL RESIDUOS SOLIDOS</v>
      </c>
    </row>
    <row r="556" spans="1:22" x14ac:dyDescent="0.25">
      <c r="A556" vm="4">
        <v>46093</v>
      </c>
      <c r="B556" t="str">
        <v>Comercial Uritorco S. R. L. (w)</v>
      </c>
      <c r="C556" t="str">
        <v>FA-A 00001-00009009</v>
      </c>
      <c r="D556">
        <v>-871775.04</v>
      </c>
      <c r="E556" t="str">
        <v>REPOSICION</v>
      </c>
      <c r="F556">
        <v>1</v>
      </c>
      <c r="G556">
        <v>124786.25</v>
      </c>
      <c r="H556" t="str">
        <v xml:space="preserve">UN </v>
      </c>
      <c r="I556" t="str">
        <v>REPOSICION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str">
        <v>gastos_produccion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-871775.04</v>
      </c>
      <c r="T556">
        <v>1</v>
      </c>
      <c r="U556" t="str">
        <v>APERTURADO POR EMPRESA</v>
      </c>
      <c r="V556" t="str">
        <v>EXPORTACION</v>
      </c>
    </row>
    <row r="557" spans="1:22" x14ac:dyDescent="0.25">
      <c r="A557" vm="4">
        <v>46093</v>
      </c>
      <c r="B557" t="str">
        <v>Comercial Uritorco S. R. L. (w)</v>
      </c>
      <c r="C557" t="str">
        <v>FA-A 00001-00009009</v>
      </c>
      <c r="D557">
        <v>-871775.04</v>
      </c>
      <c r="E557" t="str">
        <v>REPOSICION</v>
      </c>
      <c r="F557">
        <v>1</v>
      </c>
      <c r="G557">
        <v>124786.25</v>
      </c>
      <c r="H557" t="str">
        <v xml:space="preserve">UN </v>
      </c>
      <c r="I557" t="str">
        <v>REPOSICION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str">
        <v>gastos_produccion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-871775.04</v>
      </c>
      <c r="T557">
        <v>1</v>
      </c>
      <c r="U557" t="str">
        <v>APERTURADO POR EMPRESA</v>
      </c>
      <c r="V557" t="str">
        <v>NFU</v>
      </c>
    </row>
    <row r="558" spans="1:22" x14ac:dyDescent="0.25">
      <c r="A558" vm="4">
        <v>46093</v>
      </c>
      <c r="B558" t="str">
        <v>Comercial Uritorco S. R. L. (w)</v>
      </c>
      <c r="C558" t="str">
        <v>FA-A 00001-00009009</v>
      </c>
      <c r="D558">
        <v>-871775.04</v>
      </c>
      <c r="E558" t="str">
        <v>REPOSICION</v>
      </c>
      <c r="F558">
        <v>1</v>
      </c>
      <c r="G558">
        <v>124786.25</v>
      </c>
      <c r="H558" t="str">
        <v xml:space="preserve">UN </v>
      </c>
      <c r="I558" t="str">
        <v>REPOSICION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str">
        <v>gastos_produccion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-871775.04</v>
      </c>
      <c r="T558">
        <v>1</v>
      </c>
      <c r="U558" t="str">
        <v>APERTURADO POR EMPRESA</v>
      </c>
      <c r="V558" t="str">
        <v>PILETAS</v>
      </c>
    </row>
    <row r="559" spans="1:22" x14ac:dyDescent="0.25">
      <c r="A559" vm="4">
        <v>46093</v>
      </c>
      <c r="B559" t="str">
        <v>Comercial Uritorco S. R. L. (w)</v>
      </c>
      <c r="C559" t="str">
        <v>FA-A 00001-00009009</v>
      </c>
      <c r="D559">
        <v>-871775.04</v>
      </c>
      <c r="E559" t="str">
        <v>REPOSICION</v>
      </c>
      <c r="F559">
        <v>1</v>
      </c>
      <c r="G559">
        <v>124786.25</v>
      </c>
      <c r="H559" t="str">
        <v xml:space="preserve">UN </v>
      </c>
      <c r="I559" t="str">
        <v>REPOSICION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str">
        <v>gastos_produccion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-871775.04</v>
      </c>
      <c r="T559">
        <v>1</v>
      </c>
      <c r="U559" t="str">
        <v>APERTURADO POR EMPRESA</v>
      </c>
      <c r="V559" t="str">
        <v>REACTORES</v>
      </c>
    </row>
    <row r="560" spans="1:22" x14ac:dyDescent="0.25">
      <c r="A560" vm="4">
        <v>46093</v>
      </c>
      <c r="B560" t="str">
        <v>Comercial Uritorco S. R. L. (w)</v>
      </c>
      <c r="C560" t="str">
        <v>FA-A 00001-00009009</v>
      </c>
      <c r="D560">
        <v>-871775.04</v>
      </c>
      <c r="E560" t="str">
        <v>REPOSICION</v>
      </c>
      <c r="F560">
        <v>1</v>
      </c>
      <c r="G560">
        <v>124786.25</v>
      </c>
      <c r="H560" t="str">
        <v xml:space="preserve">UN </v>
      </c>
      <c r="I560" t="str">
        <v>REPOSICION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str">
        <v>gastos_produccion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-871775.04</v>
      </c>
      <c r="T560">
        <v>1</v>
      </c>
      <c r="U560" t="str">
        <v>APERTURADO POR EMPRESA</v>
      </c>
      <c r="V560" t="str">
        <v>TIERRAS FILTRANTES</v>
      </c>
    </row>
    <row r="561" spans="1:22" x14ac:dyDescent="0.25">
      <c r="A561" vm="11">
        <v>46112</v>
      </c>
      <c r="B561" t="str">
        <v>RRHH WORMS (NUEVO)</v>
      </c>
      <c r="C561" t="str">
        <v>VANINA ELIZABETH LARREY</v>
      </c>
      <c r="D561">
        <v>-868719.74620000005</v>
      </c>
      <c r="E561" t="str">
        <v>PORTERIA</v>
      </c>
      <c r="F561">
        <v>1</v>
      </c>
      <c r="G561">
        <v>868719.74620000005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CC22</v>
      </c>
      <c r="O561" t="str">
        <v>rrhh_nuevo</v>
      </c>
      <c r="P561">
        <v>7</v>
      </c>
      <c r="Q561" t="str">
        <v>BACHAS, COMPOST Y FERTILIZANTES, DISPOSICION FINAL DE R. LIQUIDOS, DISPOSICION FINAL DE R. SOLIDOS, EXPORTACION, NFU, REACTORES</v>
      </c>
      <c r="R561">
        <v>1</v>
      </c>
      <c r="S561">
        <v>-868719.74620000005</v>
      </c>
      <c r="T561">
        <v>1</v>
      </c>
      <c r="U561" t="str">
        <v>APERTURADO POR EMPRESA</v>
      </c>
      <c r="V561" t="str">
        <v>BACHAS</v>
      </c>
    </row>
    <row r="562" spans="1:22" x14ac:dyDescent="0.25">
      <c r="A562" vm="11">
        <v>46112</v>
      </c>
      <c r="B562" t="str">
        <v>RRHH WORMS (NUEVO)</v>
      </c>
      <c r="C562" t="str">
        <v>VANINA ELIZABETH LARREY</v>
      </c>
      <c r="D562">
        <v>-868719.74620000005</v>
      </c>
      <c r="E562" t="str">
        <v>PORTERIA</v>
      </c>
      <c r="F562">
        <v>1</v>
      </c>
      <c r="G562">
        <v>868719.74620000005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CC22</v>
      </c>
      <c r="O562" t="str">
        <v>rrhh_nuevo</v>
      </c>
      <c r="P562">
        <v>7</v>
      </c>
      <c r="Q562" t="str">
        <v>BACHAS, COMPOST Y FERTILIZANTES, DISPOSICION FINAL DE R. LIQUIDOS, DISPOSICION FINAL DE R. SOLIDOS, EXPORTACION, NFU, REACTORES</v>
      </c>
      <c r="R562">
        <v>1</v>
      </c>
      <c r="S562">
        <v>-868719.74620000005</v>
      </c>
      <c r="T562">
        <v>1</v>
      </c>
      <c r="U562" t="str">
        <v>APERTURADO POR EMPRESA</v>
      </c>
      <c r="V562" t="str">
        <v>COMPOST Y FERTILIZANTES</v>
      </c>
    </row>
    <row r="563" spans="1:22" x14ac:dyDescent="0.25">
      <c r="A563" vm="11">
        <v>46112</v>
      </c>
      <c r="B563" t="str">
        <v>RRHH WORMS (NUEVO)</v>
      </c>
      <c r="C563" t="str">
        <v>VANINA ELIZABETH LARREY</v>
      </c>
      <c r="D563">
        <v>-868719.74620000005</v>
      </c>
      <c r="E563" t="str">
        <v>PORTERIA</v>
      </c>
      <c r="F563">
        <v>1</v>
      </c>
      <c r="G563">
        <v>868719.74620000005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CC22</v>
      </c>
      <c r="O563" t="str">
        <v>rrhh_nuevo</v>
      </c>
      <c r="P563">
        <v>7</v>
      </c>
      <c r="Q563" t="str">
        <v>BACHAS, COMPOST Y FERTILIZANTES, DISPOSICION FINAL DE R. LIQUIDOS, DISPOSICION FINAL DE R. SOLIDOS, EXPORTACION, NFU, REACTORES</v>
      </c>
      <c r="R563">
        <v>1</v>
      </c>
      <c r="S563">
        <v>-868719.74620000005</v>
      </c>
      <c r="T563">
        <v>1</v>
      </c>
      <c r="U563" t="str">
        <v>APERTURADO POR EMPRESA</v>
      </c>
      <c r="V563" t="str">
        <v>DISPOSICION FINAL DE R. LIQUIDOS</v>
      </c>
    </row>
    <row r="564" spans="1:22" x14ac:dyDescent="0.25">
      <c r="A564" vm="11">
        <v>46112</v>
      </c>
      <c r="B564" t="str">
        <v>RRHH WORMS (NUEVO)</v>
      </c>
      <c r="C564" t="str">
        <v>VANINA ELIZABETH LARREY</v>
      </c>
      <c r="D564">
        <v>-868719.74620000005</v>
      </c>
      <c r="E564" t="str">
        <v>PORTERIA</v>
      </c>
      <c r="F564">
        <v>1</v>
      </c>
      <c r="G564">
        <v>868719.74620000005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CC22</v>
      </c>
      <c r="O564" t="str">
        <v>rrhh_nuevo</v>
      </c>
      <c r="P564">
        <v>7</v>
      </c>
      <c r="Q564" t="str">
        <v>BACHAS, COMPOST Y FERTILIZANTES, DISPOSICION FINAL DE R. LIQUIDOS, DISPOSICION FINAL DE R. SOLIDOS, EXPORTACION, NFU, REACTORES</v>
      </c>
      <c r="R564">
        <v>1</v>
      </c>
      <c r="S564">
        <v>-868719.74620000005</v>
      </c>
      <c r="T564">
        <v>1</v>
      </c>
      <c r="U564" t="str">
        <v>APERTURADO POR EMPRESA</v>
      </c>
      <c r="V564" t="str">
        <v>DISPOSICION FINAL DE R. SOLIDOS</v>
      </c>
    </row>
    <row r="565" spans="1:22" x14ac:dyDescent="0.25">
      <c r="A565" vm="11">
        <v>46112</v>
      </c>
      <c r="B565" t="str">
        <v>RRHH WORMS (NUEVO)</v>
      </c>
      <c r="C565" t="str">
        <v>VANINA ELIZABETH LARREY</v>
      </c>
      <c r="D565">
        <v>-868719.74620000005</v>
      </c>
      <c r="E565" t="str">
        <v>PORTERIA</v>
      </c>
      <c r="F565">
        <v>1</v>
      </c>
      <c r="G565">
        <v>868719.74620000005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CC22</v>
      </c>
      <c r="O565" t="str">
        <v>rrhh_nuevo</v>
      </c>
      <c r="P565">
        <v>7</v>
      </c>
      <c r="Q565" t="str">
        <v>BACHAS, COMPOST Y FERTILIZANTES, DISPOSICION FINAL DE R. LIQUIDOS, DISPOSICION FINAL DE R. SOLIDOS, EXPORTACION, NFU, REACTORES</v>
      </c>
      <c r="R565">
        <v>1</v>
      </c>
      <c r="S565">
        <v>-868719.74620000005</v>
      </c>
      <c r="T565">
        <v>1</v>
      </c>
      <c r="U565" t="str">
        <v>APERTURADO POR EMPRESA</v>
      </c>
      <c r="V565" t="str">
        <v>EXPORTACION</v>
      </c>
    </row>
    <row r="566" spans="1:22" x14ac:dyDescent="0.25">
      <c r="A566" vm="11">
        <v>46112</v>
      </c>
      <c r="B566" t="str">
        <v>RRHH WORMS (NUEVO)</v>
      </c>
      <c r="C566" t="str">
        <v>VANINA ELIZABETH LARREY</v>
      </c>
      <c r="D566">
        <v>-868719.74620000005</v>
      </c>
      <c r="E566" t="str">
        <v>PORTERIA</v>
      </c>
      <c r="F566">
        <v>1</v>
      </c>
      <c r="G566">
        <v>868719.74620000005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CC22</v>
      </c>
      <c r="O566" t="str">
        <v>rrhh_nuevo</v>
      </c>
      <c r="P566">
        <v>7</v>
      </c>
      <c r="Q566" t="str">
        <v>BACHAS, COMPOST Y FERTILIZANTES, DISPOSICION FINAL DE R. LIQUIDOS, DISPOSICION FINAL DE R. SOLIDOS, EXPORTACION, NFU, REACTORES</v>
      </c>
      <c r="R566">
        <v>1</v>
      </c>
      <c r="S566">
        <v>-868719.74620000005</v>
      </c>
      <c r="T566">
        <v>1</v>
      </c>
      <c r="U566" t="str">
        <v>APERTURADO POR EMPRESA</v>
      </c>
      <c r="V566" t="str">
        <v>NFU</v>
      </c>
    </row>
    <row r="567" spans="1:22" x14ac:dyDescent="0.25">
      <c r="A567" vm="11">
        <v>46112</v>
      </c>
      <c r="B567" t="str">
        <v>RRHH WORMS (NUEVO)</v>
      </c>
      <c r="C567" t="str">
        <v>VANINA ELIZABETH LARREY</v>
      </c>
      <c r="D567">
        <v>-868719.74620000005</v>
      </c>
      <c r="E567" t="str">
        <v>PORTERIA</v>
      </c>
      <c r="F567">
        <v>1</v>
      </c>
      <c r="G567">
        <v>868719.74620000005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CC22</v>
      </c>
      <c r="O567" t="str">
        <v>rrhh_nuevo</v>
      </c>
      <c r="P567">
        <v>7</v>
      </c>
      <c r="Q567" t="str">
        <v>BACHAS, COMPOST Y FERTILIZANTES, DISPOSICION FINAL DE R. LIQUIDOS, DISPOSICION FINAL DE R. SOLIDOS, EXPORTACION, NFU, REACTORES</v>
      </c>
      <c r="R567">
        <v>1</v>
      </c>
      <c r="S567">
        <v>-868719.74620000005</v>
      </c>
      <c r="T567">
        <v>1</v>
      </c>
      <c r="U567" t="str">
        <v>APERTURADO POR EMPRESA</v>
      </c>
      <c r="V567" t="str">
        <v>REACTORES</v>
      </c>
    </row>
    <row r="568" spans="1:22" x14ac:dyDescent="0.25">
      <c r="A568" vm="11">
        <v>46112</v>
      </c>
      <c r="B568" t="str">
        <v>RRHH WORMS (NUEVO)</v>
      </c>
      <c r="C568" t="str">
        <v>RENZO EMANUEL MORENO</v>
      </c>
      <c r="D568">
        <v>-861733.00679999997</v>
      </c>
      <c r="E568" t="str">
        <v>DISPOSICIÓN FINAL RESIDUOS LIQUIDOS + EXPORTACION</v>
      </c>
      <c r="F568">
        <v>1</v>
      </c>
      <c r="G568">
        <v>861733.00679999997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CC25</v>
      </c>
      <c r="O568" t="str">
        <v>rrhh_nuevo</v>
      </c>
      <c r="P568">
        <v>2</v>
      </c>
      <c r="Q568" t="str">
        <v>DISPOSICION FINAL DE R. LIQUIDOS, EXPORTACION</v>
      </c>
      <c r="R568">
        <v>1</v>
      </c>
      <c r="S568">
        <v>-861733.00679999997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25">
      <c r="A569" vm="11">
        <v>46112</v>
      </c>
      <c r="B569" t="str">
        <v>RRHH WORMS (NUEVO)</v>
      </c>
      <c r="C569" t="str">
        <v>RENZO EMANUEL MORENO</v>
      </c>
      <c r="D569">
        <v>-861733.00679999997</v>
      </c>
      <c r="E569" t="str">
        <v>DISPOSICIÓN FINAL RESIDUOS LIQUIDOS + EXPORTACION</v>
      </c>
      <c r="F569">
        <v>1</v>
      </c>
      <c r="G569">
        <v>861733.00679999997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CC25</v>
      </c>
      <c r="O569" t="str">
        <v>rrhh_nuevo</v>
      </c>
      <c r="P569">
        <v>2</v>
      </c>
      <c r="Q569" t="str">
        <v>DISPOSICION FINAL DE R. LIQUIDOS, EXPORTACION</v>
      </c>
      <c r="R569">
        <v>1</v>
      </c>
      <c r="S569">
        <v>-861733.00679999997</v>
      </c>
      <c r="T569">
        <v>1</v>
      </c>
      <c r="U569" t="str">
        <v>APERTURADO POR EMPRESA</v>
      </c>
      <c r="V569" t="str">
        <v>EXPORTACION</v>
      </c>
    </row>
    <row r="570" spans="1:22" x14ac:dyDescent="0.25">
      <c r="A570" vm="11">
        <v>46112</v>
      </c>
      <c r="B570" t="str">
        <v>RRHH WORMS (NUEVO)</v>
      </c>
      <c r="C570" t="str">
        <v>FRANCO JAVIER GOMEZ</v>
      </c>
      <c r="D570">
        <v>-858612.70620000002</v>
      </c>
      <c r="E570" t="str">
        <v>DISPOSICIÓN FINAL RESIDUOS LIQUIDOS + EXPORTACION</v>
      </c>
      <c r="F570">
        <v>1</v>
      </c>
      <c r="G570">
        <v>858612.70620000002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CC25</v>
      </c>
      <c r="O570" t="str">
        <v>rrhh_nuevo</v>
      </c>
      <c r="P570">
        <v>2</v>
      </c>
      <c r="Q570" t="str">
        <v>DISPOSICION FINAL DE R. LIQUIDOS, EXPORTACION</v>
      </c>
      <c r="R570">
        <v>1</v>
      </c>
      <c r="S570">
        <v>-858612.70620000002</v>
      </c>
      <c r="T570">
        <v>1</v>
      </c>
      <c r="U570" t="str">
        <v>APERTURADO POR EMPRESA</v>
      </c>
      <c r="V570" t="str">
        <v>DISPOSICION FINAL DE R. LIQUIDOS</v>
      </c>
    </row>
    <row r="571" spans="1:22" x14ac:dyDescent="0.25">
      <c r="A571" vm="11">
        <v>46112</v>
      </c>
      <c r="B571" t="str">
        <v>RRHH WORMS (NUEVO)</v>
      </c>
      <c r="C571" t="str">
        <v>FRANCO JAVIER GOMEZ</v>
      </c>
      <c r="D571">
        <v>-858612.70620000002</v>
      </c>
      <c r="E571" t="str">
        <v>DISPOSICIÓN FINAL RESIDUOS LIQUIDOS + EXPORTACION</v>
      </c>
      <c r="F571">
        <v>1</v>
      </c>
      <c r="G571">
        <v>858612.70620000002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CC25</v>
      </c>
      <c r="O571" t="str">
        <v>rrhh_nuevo</v>
      </c>
      <c r="P571">
        <v>2</v>
      </c>
      <c r="Q571" t="str">
        <v>DISPOSICION FINAL DE R. LIQUIDOS, EXPORTACION</v>
      </c>
      <c r="R571">
        <v>1</v>
      </c>
      <c r="S571">
        <v>-858612.70620000002</v>
      </c>
      <c r="T571">
        <v>1</v>
      </c>
      <c r="U571" t="str">
        <v>APERTURADO POR EMPRESA</v>
      </c>
      <c r="V571" t="str">
        <v>EXPORTACION</v>
      </c>
    </row>
    <row r="572" spans="1:22" x14ac:dyDescent="0.25">
      <c r="A572" vm="11">
        <v>46112</v>
      </c>
      <c r="B572" t="str">
        <v>RRHH WORMS (NUEVO)</v>
      </c>
      <c r="C572" t="str">
        <v>ESTEBAN JOEL GONZALEZ</v>
      </c>
      <c r="D572">
        <v>-858001.41859999998</v>
      </c>
      <c r="E572" t="str">
        <v>REACTOR</v>
      </c>
      <c r="F572">
        <v>1</v>
      </c>
      <c r="G572">
        <v>858001.41859999998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CC5</v>
      </c>
      <c r="O572" t="str">
        <v>rrhh_nuevo</v>
      </c>
      <c r="P572">
        <v>1</v>
      </c>
      <c r="Q572" t="str">
        <v>REACTORES</v>
      </c>
      <c r="R572">
        <v>1</v>
      </c>
      <c r="S572">
        <v>-858001.41859999998</v>
      </c>
      <c r="T572">
        <v>1</v>
      </c>
      <c r="U572" t="str">
        <v>APERTURADO POR EMPRESA</v>
      </c>
      <c r="V572" t="str">
        <v>REACTORES</v>
      </c>
    </row>
    <row r="573" spans="1:22" x14ac:dyDescent="0.25">
      <c r="A573" vm="11">
        <v>46112</v>
      </c>
      <c r="B573" t="str">
        <v>RRHH WORMS (NUEVO)</v>
      </c>
      <c r="C573" t="str">
        <v>MORENO RAMIRO ROMAN</v>
      </c>
      <c r="D573">
        <v>-853564.92</v>
      </c>
      <c r="E573" t="str">
        <v>PILETAS + BACHAS</v>
      </c>
      <c r="F573">
        <v>1</v>
      </c>
      <c r="G573">
        <v>853564.92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CC21</v>
      </c>
      <c r="O573" t="str">
        <v>rrhh_nuevo</v>
      </c>
      <c r="P573">
        <v>2</v>
      </c>
      <c r="Q573" t="str">
        <v>BACHAS, PILETAS</v>
      </c>
      <c r="R573">
        <v>1</v>
      </c>
      <c r="S573">
        <v>-853564.92</v>
      </c>
      <c r="T573">
        <v>1</v>
      </c>
      <c r="U573" t="str">
        <v>APERTURADO POR EMPRESA</v>
      </c>
      <c r="V573" t="str">
        <v>BACHAS</v>
      </c>
    </row>
    <row r="574" spans="1:22" x14ac:dyDescent="0.25">
      <c r="A574" vm="11">
        <v>46112</v>
      </c>
      <c r="B574" t="str">
        <v>RRHH WORMS (NUEVO)</v>
      </c>
      <c r="C574" t="str">
        <v>MORENO RAMIRO ROMAN</v>
      </c>
      <c r="D574">
        <v>-853564.92</v>
      </c>
      <c r="E574" t="str">
        <v>PILETAS + BACHAS</v>
      </c>
      <c r="F574">
        <v>1</v>
      </c>
      <c r="G574">
        <v>853564.92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CC21</v>
      </c>
      <c r="O574" t="str">
        <v>rrhh_nuevo</v>
      </c>
      <c r="P574">
        <v>2</v>
      </c>
      <c r="Q574" t="str">
        <v>BACHAS, PILETAS</v>
      </c>
      <c r="R574">
        <v>1</v>
      </c>
      <c r="S574">
        <v>-853564.92</v>
      </c>
      <c r="T574">
        <v>1</v>
      </c>
      <c r="U574" t="str">
        <v>APERTURADO POR EMPRESA</v>
      </c>
      <c r="V574" t="str">
        <v>PILETAS</v>
      </c>
    </row>
    <row r="575" spans="1:22" x14ac:dyDescent="0.25">
      <c r="A575" vm="1">
        <v>46111</v>
      </c>
      <c r="B575" t="str">
        <v>IMPUESTOS</v>
      </c>
      <c r="C575" t="str">
        <v>imp7</v>
      </c>
      <c r="D575">
        <v>-853146.27</v>
      </c>
      <c r="E575" t="str">
        <v>IMPUESTOS</v>
      </c>
      <c r="F575">
        <v>1</v>
      </c>
      <c r="G575">
        <v>853146.27</v>
      </c>
      <c r="H575" t="str">
        <v xml:space="preserve">UN </v>
      </c>
      <c r="I575" t="str">
        <v>IMPUESTOS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CC7</v>
      </c>
      <c r="O575" t="str">
        <v>gastos_impuestos</v>
      </c>
      <c r="P575">
        <v>1</v>
      </c>
      <c r="Q575" t="str">
        <v>NFU</v>
      </c>
      <c r="R575">
        <v>1</v>
      </c>
      <c r="S575">
        <v>-853146.27</v>
      </c>
      <c r="T575">
        <v>1</v>
      </c>
      <c r="U575" t="str">
        <v>APERTURADO POR EMPRESA</v>
      </c>
      <c r="V575" t="str">
        <v>NFU</v>
      </c>
    </row>
    <row r="576" spans="1:22" x14ac:dyDescent="0.25">
      <c r="A576" vm="11">
        <v>46112</v>
      </c>
      <c r="B576" t="str">
        <v>RRHH WORMS (NUEVO)</v>
      </c>
      <c r="C576" t="str">
        <v>JULIAN LEON CABRERA</v>
      </c>
      <c r="D576">
        <v>-847764.84290000005</v>
      </c>
      <c r="E576" t="str">
        <v>REACTOR</v>
      </c>
      <c r="F576">
        <v>1</v>
      </c>
      <c r="G576">
        <v>847764.84290000005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CC5</v>
      </c>
      <c r="O576" t="str">
        <v>rrhh_nuevo</v>
      </c>
      <c r="P576">
        <v>1</v>
      </c>
      <c r="Q576" t="str">
        <v>REACTORES</v>
      </c>
      <c r="R576">
        <v>1</v>
      </c>
      <c r="S576">
        <v>-847764.84290000005</v>
      </c>
      <c r="T576">
        <v>1</v>
      </c>
      <c r="U576" t="str">
        <v>APERTURADO POR EMPRESA</v>
      </c>
      <c r="V576" t="str">
        <v>REACTORES</v>
      </c>
    </row>
    <row r="577" spans="1:22" x14ac:dyDescent="0.25">
      <c r="A577" vm="11">
        <v>46112</v>
      </c>
      <c r="B577" t="str">
        <v>RRHH WORMS (NUEVO)</v>
      </c>
      <c r="C577" t="str">
        <v>MANUEL ALBERTO SANTA CRUZ</v>
      </c>
      <c r="D577">
        <v>-846677.44140000001</v>
      </c>
      <c r="E577" t="str">
        <v>NFU + DISPOSICION FINAL DE R. SOLIDOS</v>
      </c>
      <c r="F577">
        <v>1</v>
      </c>
      <c r="G577">
        <v>846677.44140000001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CC20</v>
      </c>
      <c r="O577" t="str">
        <v>rrhh_nuevo</v>
      </c>
      <c r="P577">
        <v>2</v>
      </c>
      <c r="Q577" t="str">
        <v>DISPOSICION FINAL DE R. SOLIDOS, NFU</v>
      </c>
      <c r="R577">
        <v>1</v>
      </c>
      <c r="S577">
        <v>-846677.44140000001</v>
      </c>
      <c r="T577">
        <v>1</v>
      </c>
      <c r="U577" t="str">
        <v>APERTURADO POR EMPRESA</v>
      </c>
      <c r="V577" t="str">
        <v>DISPOSICION FINAL DE R. SOLIDOS</v>
      </c>
    </row>
    <row r="578" spans="1:22" x14ac:dyDescent="0.25">
      <c r="A578" vm="11">
        <v>46112</v>
      </c>
      <c r="B578" t="str">
        <v>RRHH WORMS (NUEVO)</v>
      </c>
      <c r="C578" t="str">
        <v>MANUEL ALBERTO SANTA CRUZ</v>
      </c>
      <c r="D578">
        <v>-846677.44140000001</v>
      </c>
      <c r="E578" t="str">
        <v>NFU + DISPOSICION FINAL DE R. SOLIDOS</v>
      </c>
      <c r="F578">
        <v>1</v>
      </c>
      <c r="G578">
        <v>846677.44140000001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CC20</v>
      </c>
      <c r="O578" t="str">
        <v>rrhh_nuevo</v>
      </c>
      <c r="P578">
        <v>2</v>
      </c>
      <c r="Q578" t="str">
        <v>DISPOSICION FINAL DE R. SOLIDOS, NFU</v>
      </c>
      <c r="R578">
        <v>1</v>
      </c>
      <c r="S578">
        <v>-846677.44140000001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1">
        <v>46112</v>
      </c>
      <c r="B579" t="str">
        <v>RRHH WORMS (NUEVO)</v>
      </c>
      <c r="C579" t="str">
        <v>MIGUEL ANGEL PORCU</v>
      </c>
      <c r="D579">
        <v>-846304.06350000005</v>
      </c>
      <c r="E579" t="str">
        <v>PILETAS + BACHAS</v>
      </c>
      <c r="F579">
        <v>1</v>
      </c>
      <c r="G579">
        <v>846304.06350000005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CC21</v>
      </c>
      <c r="O579" t="str">
        <v>rrhh_nuevo</v>
      </c>
      <c r="P579">
        <v>2</v>
      </c>
      <c r="Q579" t="str">
        <v>BACHAS, PILETAS</v>
      </c>
      <c r="R579">
        <v>1</v>
      </c>
      <c r="S579">
        <v>-846304.06350000005</v>
      </c>
      <c r="T579">
        <v>1</v>
      </c>
      <c r="U579" t="str">
        <v>APERTURADO POR EMPRESA</v>
      </c>
      <c r="V579" t="str">
        <v>BACHAS</v>
      </c>
    </row>
    <row r="580" spans="1:22" x14ac:dyDescent="0.25">
      <c r="A580" vm="11">
        <v>46112</v>
      </c>
      <c r="B580" t="str">
        <v>RRHH WORMS (NUEVO)</v>
      </c>
      <c r="C580" t="str">
        <v>MIGUEL ANGEL PORCU</v>
      </c>
      <c r="D580">
        <v>-846304.06350000005</v>
      </c>
      <c r="E580" t="str">
        <v>PILETAS + BACHAS</v>
      </c>
      <c r="F580">
        <v>1</v>
      </c>
      <c r="G580">
        <v>846304.06350000005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CC21</v>
      </c>
      <c r="O580" t="str">
        <v>rrhh_nuevo</v>
      </c>
      <c r="P580">
        <v>2</v>
      </c>
      <c r="Q580" t="str">
        <v>BACHAS, PILETAS</v>
      </c>
      <c r="R580">
        <v>1</v>
      </c>
      <c r="S580">
        <v>-846304.06350000005</v>
      </c>
      <c r="T580">
        <v>1</v>
      </c>
      <c r="U580" t="str">
        <v>APERTURADO POR EMPRESA</v>
      </c>
      <c r="V580" t="str">
        <v>PILETAS</v>
      </c>
    </row>
    <row r="581" spans="1:22" x14ac:dyDescent="0.25">
      <c r="A581" vm="11">
        <v>46112</v>
      </c>
      <c r="B581" t="str">
        <v>RRHH WORMS (NUEVO)</v>
      </c>
      <c r="C581" t="str">
        <v>RAMON RICARDO PETERS DIAZ</v>
      </c>
      <c r="D581">
        <v>-846149.05209999997</v>
      </c>
      <c r="E581" t="str">
        <v>LABORATORIO</v>
      </c>
      <c r="F581">
        <v>1</v>
      </c>
      <c r="G581">
        <v>846149.05209999997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CC17</v>
      </c>
      <c r="O581" t="str">
        <v>rrhh_nuevo</v>
      </c>
      <c r="P581">
        <v>6</v>
      </c>
      <c r="Q581" t="str">
        <v>BACHAS, DISPOSICION FINAL DE R. LIQUIDOS, EXPORTACION, NFU, PILETAS, REACTORES</v>
      </c>
      <c r="R581">
        <v>1</v>
      </c>
      <c r="S581">
        <v>-846149.05209999997</v>
      </c>
      <c r="T581">
        <v>1</v>
      </c>
      <c r="U581" t="str">
        <v>APERTURADO POR EMPRESA</v>
      </c>
      <c r="V581" t="str">
        <v>BACHAS</v>
      </c>
    </row>
    <row r="582" spans="1:22" x14ac:dyDescent="0.25">
      <c r="A582" vm="11">
        <v>46112</v>
      </c>
      <c r="B582" t="str">
        <v>RRHH WORMS (NUEVO)</v>
      </c>
      <c r="C582" t="str">
        <v>RAMON RICARDO PETERS DIAZ</v>
      </c>
      <c r="D582">
        <v>-846149.05209999997</v>
      </c>
      <c r="E582" t="str">
        <v>LABORATORIO</v>
      </c>
      <c r="F582">
        <v>1</v>
      </c>
      <c r="G582">
        <v>846149.05209999997</v>
      </c>
      <c r="H582" t="str">
        <v># RRHH</v>
      </c>
      <c r="I582" t="str">
        <v>PERSONAL</v>
      </c>
      <c r="J582" t="str">
        <v>OPEX</v>
      </c>
      <c r="K582" t="str">
        <v>FIJO</v>
      </c>
      <c r="L582" t="str">
        <v>DIRECTO</v>
      </c>
      <c r="M582">
        <v>0</v>
      </c>
      <c r="N582" t="str">
        <v>CC17</v>
      </c>
      <c r="O582" t="str">
        <v>rrhh_nuevo</v>
      </c>
      <c r="P582">
        <v>6</v>
      </c>
      <c r="Q582" t="str">
        <v>BACHAS, DISPOSICION FINAL DE R. LIQUIDOS, EXPORTACION, NFU, PILETAS, REACTORES</v>
      </c>
      <c r="R582">
        <v>1</v>
      </c>
      <c r="S582">
        <v>-846149.05209999997</v>
      </c>
      <c r="T582">
        <v>1</v>
      </c>
      <c r="U582" t="str">
        <v>APERTURADO POR EMPRESA</v>
      </c>
      <c r="V582" t="str">
        <v>DISPOSICION FINAL DE R. LIQUIDOS</v>
      </c>
    </row>
    <row r="583" spans="1:22" x14ac:dyDescent="0.25">
      <c r="A583" vm="11">
        <v>46112</v>
      </c>
      <c r="B583" t="str">
        <v>RRHH WORMS (NUEVO)</v>
      </c>
      <c r="C583" t="str">
        <v>RAMON RICARDO PETERS DIAZ</v>
      </c>
      <c r="D583">
        <v>-846149.05209999997</v>
      </c>
      <c r="E583" t="str">
        <v>LABORATORIO</v>
      </c>
      <c r="F583">
        <v>1</v>
      </c>
      <c r="G583">
        <v>846149.05209999997</v>
      </c>
      <c r="H583" t="str">
        <v># RRHH</v>
      </c>
      <c r="I583" t="str">
        <v>PERSONAL</v>
      </c>
      <c r="J583" t="str">
        <v>OPEX</v>
      </c>
      <c r="K583" t="str">
        <v>FIJO</v>
      </c>
      <c r="L583" t="str">
        <v>DIRECTO</v>
      </c>
      <c r="M583">
        <v>0</v>
      </c>
      <c r="N583" t="str">
        <v>CC17</v>
      </c>
      <c r="O583" t="str">
        <v>rrhh_nuevo</v>
      </c>
      <c r="P583">
        <v>6</v>
      </c>
      <c r="Q583" t="str">
        <v>BACHAS, DISPOSICION FINAL DE R. LIQUIDOS, EXPORTACION, NFU, PILETAS, REACTORES</v>
      </c>
      <c r="R583">
        <v>1</v>
      </c>
      <c r="S583">
        <v>-846149.05209999997</v>
      </c>
      <c r="T583">
        <v>1</v>
      </c>
      <c r="U583" t="str">
        <v>APERTURADO POR EMPRESA</v>
      </c>
      <c r="V583" t="str">
        <v>EXPORTACION</v>
      </c>
    </row>
    <row r="584" spans="1:22" x14ac:dyDescent="0.25">
      <c r="A584" vm="11">
        <v>46112</v>
      </c>
      <c r="B584" t="str">
        <v>RRHH WORMS (NUEVO)</v>
      </c>
      <c r="C584" t="str">
        <v>RAMON RICARDO PETERS DIAZ</v>
      </c>
      <c r="D584">
        <v>-846149.05209999997</v>
      </c>
      <c r="E584" t="str">
        <v>LABORATORIO</v>
      </c>
      <c r="F584">
        <v>1</v>
      </c>
      <c r="G584">
        <v>846149.05209999997</v>
      </c>
      <c r="H584" t="str">
        <v># RRHH</v>
      </c>
      <c r="I584" t="str">
        <v>PERSONAL</v>
      </c>
      <c r="J584" t="str">
        <v>OPEX</v>
      </c>
      <c r="K584" t="str">
        <v>FIJO</v>
      </c>
      <c r="L584" t="str">
        <v>DIRECTO</v>
      </c>
      <c r="M584">
        <v>0</v>
      </c>
      <c r="N584" t="str">
        <v>CC17</v>
      </c>
      <c r="O584" t="str">
        <v>rrhh_nuevo</v>
      </c>
      <c r="P584">
        <v>6</v>
      </c>
      <c r="Q584" t="str">
        <v>BACHAS, DISPOSICION FINAL DE R. LIQUIDOS, EXPORTACION, NFU, PILETAS, REACTORES</v>
      </c>
      <c r="R584">
        <v>1</v>
      </c>
      <c r="S584">
        <v>-846149.05209999997</v>
      </c>
      <c r="T584">
        <v>1</v>
      </c>
      <c r="U584" t="str">
        <v>APERTURADO POR EMPRESA</v>
      </c>
      <c r="V584" t="str">
        <v>NFU</v>
      </c>
    </row>
    <row r="585" spans="1:22" x14ac:dyDescent="0.25">
      <c r="A585" vm="11">
        <v>46112</v>
      </c>
      <c r="B585" t="str">
        <v>RRHH WORMS (NUEVO)</v>
      </c>
      <c r="C585" t="str">
        <v>RAMON RICARDO PETERS DIAZ</v>
      </c>
      <c r="D585">
        <v>-846149.05209999997</v>
      </c>
      <c r="E585" t="str">
        <v>LABORATORIO</v>
      </c>
      <c r="F585">
        <v>1</v>
      </c>
      <c r="G585">
        <v>846149.05209999997</v>
      </c>
      <c r="H585" t="str">
        <v># 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CC17</v>
      </c>
      <c r="O585" t="str">
        <v>rrhh_nuevo</v>
      </c>
      <c r="P585">
        <v>6</v>
      </c>
      <c r="Q585" t="str">
        <v>BACHAS, DISPOSICION FINAL DE R. LIQUIDOS, EXPORTACION, NFU, PILETAS, REACTORES</v>
      </c>
      <c r="R585">
        <v>1</v>
      </c>
      <c r="S585">
        <v>-846149.05209999997</v>
      </c>
      <c r="T585">
        <v>1</v>
      </c>
      <c r="U585" t="str">
        <v>APERTURADO POR EMPRESA</v>
      </c>
      <c r="V585" t="str">
        <v>PILETAS</v>
      </c>
    </row>
    <row r="586" spans="1:22" x14ac:dyDescent="0.25">
      <c r="A586" vm="11">
        <v>46112</v>
      </c>
      <c r="B586" t="str">
        <v>RRHH WORMS (NUEVO)</v>
      </c>
      <c r="C586" t="str">
        <v>RAMON RICARDO PETERS DIAZ</v>
      </c>
      <c r="D586">
        <v>-846149.05209999997</v>
      </c>
      <c r="E586" t="str">
        <v>LABORATORIO</v>
      </c>
      <c r="F586">
        <v>1</v>
      </c>
      <c r="G586">
        <v>846149.05209999997</v>
      </c>
      <c r="H586" t="str">
        <v># RRHH</v>
      </c>
      <c r="I586" t="str">
        <v>PERSONAL</v>
      </c>
      <c r="J586" t="str">
        <v>OPEX</v>
      </c>
      <c r="K586" t="str">
        <v>FIJO</v>
      </c>
      <c r="L586" t="str">
        <v>DIRECTO</v>
      </c>
      <c r="M586">
        <v>0</v>
      </c>
      <c r="N586" t="str">
        <v>CC17</v>
      </c>
      <c r="O586" t="str">
        <v>rrhh_nuevo</v>
      </c>
      <c r="P586">
        <v>6</v>
      </c>
      <c r="Q586" t="str">
        <v>BACHAS, DISPOSICION FINAL DE R. LIQUIDOS, EXPORTACION, NFU, PILETAS, REACTORES</v>
      </c>
      <c r="R586">
        <v>1</v>
      </c>
      <c r="S586">
        <v>-846149.05209999997</v>
      </c>
      <c r="T586">
        <v>1</v>
      </c>
      <c r="U586" t="str">
        <v>APERTURADO POR EMPRESA</v>
      </c>
      <c r="V586" t="str">
        <v>REACTORES</v>
      </c>
    </row>
    <row r="587" spans="1:22" x14ac:dyDescent="0.25">
      <c r="A587" vm="7">
        <v>46090</v>
      </c>
      <c r="B587" t="str">
        <v>Boortmalt Argentina  S.A.U</v>
      </c>
      <c r="C587" t="str">
        <v>FA-A 00005-00001995</v>
      </c>
      <c r="D587">
        <v>-844344.78</v>
      </c>
      <c r="E587" t="str">
        <v>MATERIA PRIMA
Recuperado seco</v>
      </c>
      <c r="F587">
        <v>42.64</v>
      </c>
      <c r="G587">
        <v>15731</v>
      </c>
      <c r="H587" t="str">
        <v xml:space="preserve">UN </v>
      </c>
      <c r="I587" t="str">
        <v>MATERIA PRIMA</v>
      </c>
      <c r="J587" t="str">
        <v>OPEX</v>
      </c>
      <c r="K587" t="str">
        <v>VARIABLE</v>
      </c>
      <c r="L587" t="str">
        <v>DIRECTO</v>
      </c>
      <c r="M587">
        <v>0</v>
      </c>
      <c r="N587" t="str">
        <v>CC2</v>
      </c>
      <c r="O587" t="str">
        <v>gastos_produccion</v>
      </c>
      <c r="P587">
        <v>1</v>
      </c>
      <c r="Q587" t="str">
        <v>DISPOSICIÓN FINAL RESIDUOS SOLIDOS</v>
      </c>
      <c r="R587">
        <v>1</v>
      </c>
      <c r="S587">
        <v>-844344.78</v>
      </c>
      <c r="T587">
        <v>42.64</v>
      </c>
      <c r="U587" t="str">
        <v>APERTURADO POR EMPRESA</v>
      </c>
      <c r="V587" t="str">
        <v>DISPOSICIÓN FINAL RESIDUOS SOLIDOS</v>
      </c>
    </row>
    <row r="588" spans="1:22" x14ac:dyDescent="0.25">
      <c r="A588" vm="11">
        <v>46112</v>
      </c>
      <c r="B588" t="str">
        <v>RRHH WORMS (NUEVO)</v>
      </c>
      <c r="C588" t="str">
        <v>ROMITI MILAGROS JANISE</v>
      </c>
      <c r="D588">
        <v>-839892.73250000004</v>
      </c>
      <c r="E588" t="str">
        <v>LABORATORIO</v>
      </c>
      <c r="F588">
        <v>1</v>
      </c>
      <c r="G588">
        <v>839892.73250000004</v>
      </c>
      <c r="H588" t="str">
        <v># RRHH</v>
      </c>
      <c r="I588" t="str">
        <v>PERSONAL</v>
      </c>
      <c r="J588" t="str">
        <v>OPEX</v>
      </c>
      <c r="K588" t="str">
        <v>FIJO</v>
      </c>
      <c r="L588" t="str">
        <v>DIRECTO</v>
      </c>
      <c r="M588">
        <v>0</v>
      </c>
      <c r="N588" t="str">
        <v>CC17</v>
      </c>
      <c r="O588" t="str">
        <v>rrhh_nuevo</v>
      </c>
      <c r="P588">
        <v>6</v>
      </c>
      <c r="Q588" t="str">
        <v>BACHAS, DISPOSICION FINAL DE R. LIQUIDOS, EXPORTACION, NFU, PILETAS, REACTORES</v>
      </c>
      <c r="R588">
        <v>1</v>
      </c>
      <c r="S588">
        <v>-839892.73250000004</v>
      </c>
      <c r="T588">
        <v>1</v>
      </c>
      <c r="U588" t="str">
        <v>APERTURADO POR EMPRESA</v>
      </c>
      <c r="V588" t="str">
        <v>BACHAS</v>
      </c>
    </row>
    <row r="589" spans="1:22" x14ac:dyDescent="0.25">
      <c r="A589" vm="11">
        <v>46112</v>
      </c>
      <c r="B589" t="str">
        <v>RRHH WORMS (NUEVO)</v>
      </c>
      <c r="C589" t="str">
        <v>ROMITI MILAGROS JANISE</v>
      </c>
      <c r="D589">
        <v>-839892.73250000004</v>
      </c>
      <c r="E589" t="str">
        <v>LABORATORIO</v>
      </c>
      <c r="F589">
        <v>1</v>
      </c>
      <c r="G589">
        <v>839892.73250000004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CC17</v>
      </c>
      <c r="O589" t="str">
        <v>rrhh_nuevo</v>
      </c>
      <c r="P589">
        <v>6</v>
      </c>
      <c r="Q589" t="str">
        <v>BACHAS, DISPOSICION FINAL DE R. LIQUIDOS, EXPORTACION, NFU, PILETAS, REACTORES</v>
      </c>
      <c r="R589">
        <v>1</v>
      </c>
      <c r="S589">
        <v>-839892.73250000004</v>
      </c>
      <c r="T589">
        <v>1</v>
      </c>
      <c r="U589" t="str">
        <v>APERTURADO POR EMPRESA</v>
      </c>
      <c r="V589" t="str">
        <v>DISPOSICION FINAL DE R. LIQUIDOS</v>
      </c>
    </row>
    <row r="590" spans="1:22" x14ac:dyDescent="0.25">
      <c r="A590" vm="11">
        <v>46112</v>
      </c>
      <c r="B590" t="str">
        <v>RRHH WORMS (NUEVO)</v>
      </c>
      <c r="C590" t="str">
        <v>ROMITI MILAGROS JANISE</v>
      </c>
      <c r="D590">
        <v>-839892.73250000004</v>
      </c>
      <c r="E590" t="str">
        <v>LABORATORIO</v>
      </c>
      <c r="F590">
        <v>1</v>
      </c>
      <c r="G590">
        <v>839892.73250000004</v>
      </c>
      <c r="H590" t="str">
        <v># RRHH</v>
      </c>
      <c r="I590" t="str">
        <v>PERSONAL</v>
      </c>
      <c r="J590" t="str">
        <v>OPEX</v>
      </c>
      <c r="K590" t="str">
        <v>FIJO</v>
      </c>
      <c r="L590" t="str">
        <v>DIRECTO</v>
      </c>
      <c r="M590">
        <v>0</v>
      </c>
      <c r="N590" t="str">
        <v>CC17</v>
      </c>
      <c r="O590" t="str">
        <v>rrhh_nuevo</v>
      </c>
      <c r="P590">
        <v>6</v>
      </c>
      <c r="Q590" t="str">
        <v>BACHAS, DISPOSICION FINAL DE R. LIQUIDOS, EXPORTACION, NFU, PILETAS, REACTORES</v>
      </c>
      <c r="R590">
        <v>1</v>
      </c>
      <c r="S590">
        <v>-839892.73250000004</v>
      </c>
      <c r="T590">
        <v>1</v>
      </c>
      <c r="U590" t="str">
        <v>APERTURADO POR EMPRESA</v>
      </c>
      <c r="V590" t="str">
        <v>EXPORTACION</v>
      </c>
    </row>
    <row r="591" spans="1:22" x14ac:dyDescent="0.25">
      <c r="A591" vm="11">
        <v>46112</v>
      </c>
      <c r="B591" t="str">
        <v>RRHH WORMS (NUEVO)</v>
      </c>
      <c r="C591" t="str">
        <v>ROMITI MILAGROS JANISE</v>
      </c>
      <c r="D591">
        <v>-839892.73250000004</v>
      </c>
      <c r="E591" t="str">
        <v>LABORATORIO</v>
      </c>
      <c r="F591">
        <v>1</v>
      </c>
      <c r="G591">
        <v>839892.73250000004</v>
      </c>
      <c r="H591" t="str">
        <v># RRHH</v>
      </c>
      <c r="I591" t="str">
        <v>PERSONAL</v>
      </c>
      <c r="J591" t="str">
        <v>OPEX</v>
      </c>
      <c r="K591" t="str">
        <v>FIJO</v>
      </c>
      <c r="L591" t="str">
        <v>DIRECTO</v>
      </c>
      <c r="M591">
        <v>0</v>
      </c>
      <c r="N591" t="str">
        <v>CC17</v>
      </c>
      <c r="O591" t="str">
        <v>rrhh_nuevo</v>
      </c>
      <c r="P591">
        <v>6</v>
      </c>
      <c r="Q591" t="str">
        <v>BACHAS, DISPOSICION FINAL DE R. LIQUIDOS, EXPORTACION, NFU, PILETAS, REACTORES</v>
      </c>
      <c r="R591">
        <v>1</v>
      </c>
      <c r="S591">
        <v>-839892.73250000004</v>
      </c>
      <c r="T591">
        <v>1</v>
      </c>
      <c r="U591" t="str">
        <v>APERTURADO POR EMPRESA</v>
      </c>
      <c r="V591" t="str">
        <v>NFU</v>
      </c>
    </row>
    <row r="592" spans="1:22" x14ac:dyDescent="0.25">
      <c r="A592" vm="11">
        <v>46112</v>
      </c>
      <c r="B592" t="str">
        <v>RRHH WORMS (NUEVO)</v>
      </c>
      <c r="C592" t="str">
        <v>ROMITI MILAGROS JANISE</v>
      </c>
      <c r="D592">
        <v>-839892.73250000004</v>
      </c>
      <c r="E592" t="str">
        <v>LABORATORIO</v>
      </c>
      <c r="F592">
        <v>1</v>
      </c>
      <c r="G592">
        <v>839892.73250000004</v>
      </c>
      <c r="H592" t="str">
        <v># RRHH</v>
      </c>
      <c r="I592" t="str">
        <v>PERSONAL</v>
      </c>
      <c r="J592" t="str">
        <v>OPEX</v>
      </c>
      <c r="K592" t="str">
        <v>FIJO</v>
      </c>
      <c r="L592" t="str">
        <v>DIRECTO</v>
      </c>
      <c r="M592">
        <v>0</v>
      </c>
      <c r="N592" t="str">
        <v>CC17</v>
      </c>
      <c r="O592" t="str">
        <v>rrhh_nuevo</v>
      </c>
      <c r="P592">
        <v>6</v>
      </c>
      <c r="Q592" t="str">
        <v>BACHAS, DISPOSICION FINAL DE R. LIQUIDOS, EXPORTACION, NFU, PILETAS, REACTORES</v>
      </c>
      <c r="R592">
        <v>1</v>
      </c>
      <c r="S592">
        <v>-839892.73250000004</v>
      </c>
      <c r="T592">
        <v>1</v>
      </c>
      <c r="U592" t="str">
        <v>APERTURADO POR EMPRESA</v>
      </c>
      <c r="V592" t="str">
        <v>PILETAS</v>
      </c>
    </row>
    <row r="593" spans="1:22" x14ac:dyDescent="0.25">
      <c r="A593" vm="11">
        <v>46112</v>
      </c>
      <c r="B593" t="str">
        <v>RRHH WORMS (NUEVO)</v>
      </c>
      <c r="C593" t="str">
        <v>ROMITI MILAGROS JANISE</v>
      </c>
      <c r="D593">
        <v>-839892.73250000004</v>
      </c>
      <c r="E593" t="str">
        <v>LABORATORIO</v>
      </c>
      <c r="F593">
        <v>1</v>
      </c>
      <c r="G593">
        <v>839892.73250000004</v>
      </c>
      <c r="H593" t="str">
        <v># RRHH</v>
      </c>
      <c r="I593" t="str">
        <v>PERSONAL</v>
      </c>
      <c r="J593" t="str">
        <v>OPEX</v>
      </c>
      <c r="K593" t="str">
        <v>FIJO</v>
      </c>
      <c r="L593" t="str">
        <v>DIRECTO</v>
      </c>
      <c r="M593">
        <v>0</v>
      </c>
      <c r="N593" t="str">
        <v>CC17</v>
      </c>
      <c r="O593" t="str">
        <v>rrhh_nuevo</v>
      </c>
      <c r="P593">
        <v>6</v>
      </c>
      <c r="Q593" t="str">
        <v>BACHAS, DISPOSICION FINAL DE R. LIQUIDOS, EXPORTACION, NFU, PILETAS, REACTORES</v>
      </c>
      <c r="R593">
        <v>1</v>
      </c>
      <c r="S593">
        <v>-839892.73250000004</v>
      </c>
      <c r="T593">
        <v>1</v>
      </c>
      <c r="U593" t="str">
        <v>APERTURADO POR EMPRESA</v>
      </c>
      <c r="V593" t="str">
        <v>REACTORES</v>
      </c>
    </row>
    <row r="594" spans="1:22" x14ac:dyDescent="0.25">
      <c r="A594" vm="11">
        <v>46112</v>
      </c>
      <c r="B594" t="str">
        <v>RRHH WORMS (NUEVO)</v>
      </c>
      <c r="C594" t="str">
        <v>MAXIMILIANO EZEQUIEL BALBUENA</v>
      </c>
      <c r="D594">
        <v>-833074.67460000003</v>
      </c>
      <c r="E594" t="str">
        <v>PILETAS + BACHAS</v>
      </c>
      <c r="F594">
        <v>1</v>
      </c>
      <c r="G594">
        <v>833074.67460000003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CC21</v>
      </c>
      <c r="O594" t="str">
        <v>rrhh_nuevo</v>
      </c>
      <c r="P594">
        <v>2</v>
      </c>
      <c r="Q594" t="str">
        <v>BACHAS, PILETAS</v>
      </c>
      <c r="R594">
        <v>1</v>
      </c>
      <c r="S594">
        <v>-833074.67460000003</v>
      </c>
      <c r="T594">
        <v>1</v>
      </c>
      <c r="U594" t="str">
        <v>APERTURADO POR EMPRESA</v>
      </c>
      <c r="V594" t="str">
        <v>BACHAS</v>
      </c>
    </row>
    <row r="595" spans="1:22" x14ac:dyDescent="0.25">
      <c r="A595" vm="11">
        <v>46112</v>
      </c>
      <c r="B595" t="str">
        <v>RRHH WORMS (NUEVO)</v>
      </c>
      <c r="C595" t="str">
        <v>MAXIMILIANO EZEQUIEL BALBUENA</v>
      </c>
      <c r="D595">
        <v>-833074.67460000003</v>
      </c>
      <c r="E595" t="str">
        <v>PILETAS + BACHAS</v>
      </c>
      <c r="F595">
        <v>1</v>
      </c>
      <c r="G595">
        <v>833074.67460000003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DIRECTO</v>
      </c>
      <c r="M595">
        <v>0</v>
      </c>
      <c r="N595" t="str">
        <v>CC21</v>
      </c>
      <c r="O595" t="str">
        <v>rrhh_nuevo</v>
      </c>
      <c r="P595">
        <v>2</v>
      </c>
      <c r="Q595" t="str">
        <v>BACHAS, PILETAS</v>
      </c>
      <c r="R595">
        <v>1</v>
      </c>
      <c r="S595">
        <v>-833074.67460000003</v>
      </c>
      <c r="T595">
        <v>1</v>
      </c>
      <c r="U595" t="str">
        <v>APERTURADO POR EMPRESA</v>
      </c>
      <c r="V595" t="str">
        <v>PILETAS</v>
      </c>
    </row>
    <row r="596" spans="1:22" x14ac:dyDescent="0.25">
      <c r="A596" vm="11">
        <v>46112</v>
      </c>
      <c r="B596" t="str">
        <v>RRHH WORMS (NUEVO)</v>
      </c>
      <c r="C596" t="str">
        <v>SERGIO MAXIMILIANO DI FRANCESCO</v>
      </c>
      <c r="D596">
        <v>-831799.31270000001</v>
      </c>
      <c r="E596" t="str">
        <v>LOGISTICA</v>
      </c>
      <c r="F596">
        <v>1</v>
      </c>
      <c r="G596">
        <v>831799.31270000001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CC18</v>
      </c>
      <c r="O596" t="str">
        <v>rrhh_nuevo</v>
      </c>
      <c r="P596">
        <v>5</v>
      </c>
      <c r="Q596" t="str">
        <v>DISPOSICION FINAL DE R. SOLIDOS, EXPORTACION, NFU, PILETAS, REACTORES</v>
      </c>
      <c r="R596">
        <v>1</v>
      </c>
      <c r="S596">
        <v>-831799.31270000001</v>
      </c>
      <c r="T596">
        <v>1</v>
      </c>
      <c r="U596" t="str">
        <v>APERTURADO POR EMPRESA</v>
      </c>
      <c r="V596" t="str">
        <v>DISPOSICION FINAL DE R. SOLIDOS</v>
      </c>
    </row>
    <row r="597" spans="1:22" x14ac:dyDescent="0.25">
      <c r="A597" vm="11">
        <v>46112</v>
      </c>
      <c r="B597" t="str">
        <v>RRHH WORMS (NUEVO)</v>
      </c>
      <c r="C597" t="str">
        <v>SERGIO MAXIMILIANO DI FRANCESCO</v>
      </c>
      <c r="D597">
        <v>-831799.31270000001</v>
      </c>
      <c r="E597" t="str">
        <v>LOGISTICA</v>
      </c>
      <c r="F597">
        <v>1</v>
      </c>
      <c r="G597">
        <v>831799.31270000001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CC18</v>
      </c>
      <c r="O597" t="str">
        <v>rrhh_nuevo</v>
      </c>
      <c r="P597">
        <v>5</v>
      </c>
      <c r="Q597" t="str">
        <v>DISPOSICION FINAL DE R. SOLIDOS, EXPORTACION, NFU, PILETAS, REACTORES</v>
      </c>
      <c r="R597">
        <v>1</v>
      </c>
      <c r="S597">
        <v>-831799.31270000001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11">
        <v>46112</v>
      </c>
      <c r="B598" t="str">
        <v>RRHH WORMS (NUEVO)</v>
      </c>
      <c r="C598" t="str">
        <v>SERGIO MAXIMILIANO DI FRANCESCO</v>
      </c>
      <c r="D598">
        <v>-831799.31270000001</v>
      </c>
      <c r="E598" t="str">
        <v>LOGISTICA</v>
      </c>
      <c r="F598">
        <v>1</v>
      </c>
      <c r="G598">
        <v>831799.31270000001</v>
      </c>
      <c r="H598" t="str">
        <v># 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CC18</v>
      </c>
      <c r="O598" t="str">
        <v>rrhh_nuevo</v>
      </c>
      <c r="P598">
        <v>5</v>
      </c>
      <c r="Q598" t="str">
        <v>DISPOSICION FINAL DE R. SOLIDOS, EXPORTACION, NFU, PILETAS, REACTORES</v>
      </c>
      <c r="R598">
        <v>1</v>
      </c>
      <c r="S598">
        <v>-831799.31270000001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11">
        <v>46112</v>
      </c>
      <c r="B599" t="str">
        <v>RRHH WORMS (NUEVO)</v>
      </c>
      <c r="C599" t="str">
        <v>SERGIO MAXIMILIANO DI FRANCESCO</v>
      </c>
      <c r="D599">
        <v>-831799.31270000001</v>
      </c>
      <c r="E599" t="str">
        <v>LOGISTICA</v>
      </c>
      <c r="F599">
        <v>1</v>
      </c>
      <c r="G599">
        <v>831799.31270000001</v>
      </c>
      <c r="H599" t="str">
        <v># 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CC18</v>
      </c>
      <c r="O599" t="str">
        <v>rrhh_nuevo</v>
      </c>
      <c r="P599">
        <v>5</v>
      </c>
      <c r="Q599" t="str">
        <v>DISPOSICION FINAL DE R. SOLIDOS, EXPORTACION, NFU, PILETAS, REACTORES</v>
      </c>
      <c r="R599">
        <v>1</v>
      </c>
      <c r="S599">
        <v>-831799.31270000001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11">
        <v>46112</v>
      </c>
      <c r="B600" t="str">
        <v>RRHH WORMS (NUEVO)</v>
      </c>
      <c r="C600" t="str">
        <v>SERGIO MAXIMILIANO DI FRANCESCO</v>
      </c>
      <c r="D600">
        <v>-831799.31270000001</v>
      </c>
      <c r="E600" t="str">
        <v>LOGISTICA</v>
      </c>
      <c r="F600">
        <v>1</v>
      </c>
      <c r="G600">
        <v>831799.31270000001</v>
      </c>
      <c r="H600" t="str">
        <v># 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CC18</v>
      </c>
      <c r="O600" t="str">
        <v>rrhh_nuevo</v>
      </c>
      <c r="P600">
        <v>5</v>
      </c>
      <c r="Q600" t="str">
        <v>DISPOSICION FINAL DE R. SOLIDOS, EXPORTACION, NFU, PILETAS, REACTORES</v>
      </c>
      <c r="R600">
        <v>1</v>
      </c>
      <c r="S600">
        <v>-831799.31270000001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11">
        <v>46112</v>
      </c>
      <c r="B601" t="str">
        <v>RRHH WORMS (NUEVO)</v>
      </c>
      <c r="C601" t="str">
        <v>CARIAGA SOFIA AYLEN</v>
      </c>
      <c r="D601">
        <v>-829607.9094</v>
      </c>
      <c r="E601" t="str">
        <v>ADMINISTRACION</v>
      </c>
      <c r="F601">
        <v>1</v>
      </c>
      <c r="G601">
        <v>829607.9094</v>
      </c>
      <c r="H601" t="str">
        <v># RRHH</v>
      </c>
      <c r="I601" t="str">
        <v>PERSONAL</v>
      </c>
      <c r="J601" t="str">
        <v>OPEX</v>
      </c>
      <c r="K601" t="str">
        <v>FIJO</v>
      </c>
      <c r="L601" t="str">
        <v>INDIRECTO</v>
      </c>
      <c r="M601">
        <v>0</v>
      </c>
      <c r="N601" t="str">
        <v>CC15</v>
      </c>
      <c r="O601" t="str">
        <v>rrhh_nuevo</v>
      </c>
      <c r="P601">
        <v>10</v>
      </c>
      <c r="Q601" t="str">
        <v>BACHAS, CEREAL Y POLVILLO, COMPOST Y FERTILIZANTES, DISPOSICION FINAL DE R. LIQUIDOS, DISPOSICION FINAL DE R. SOLIDOS, EXPORTACION, NFU, PILETAS, REACTORES, TIERRAS FILTRANTES</v>
      </c>
      <c r="R601">
        <v>1</v>
      </c>
      <c r="S601">
        <v>-829607.9094</v>
      </c>
      <c r="T601">
        <v>1</v>
      </c>
      <c r="U601" t="str">
        <v>APERTURADO POR EMPRESA</v>
      </c>
      <c r="V601" t="str">
        <v>BACHAS</v>
      </c>
    </row>
    <row r="602" spans="1:22" x14ac:dyDescent="0.25">
      <c r="A602" vm="11">
        <v>46112</v>
      </c>
      <c r="B602" t="str">
        <v>RRHH WORMS (NUEVO)</v>
      </c>
      <c r="C602" t="str">
        <v>CARIAGA SOFIA AYLEN</v>
      </c>
      <c r="D602">
        <v>-829607.9094</v>
      </c>
      <c r="E602" t="str">
        <v>ADMINISTRACION</v>
      </c>
      <c r="F602">
        <v>1</v>
      </c>
      <c r="G602">
        <v>829607.9094</v>
      </c>
      <c r="H602" t="str">
        <v># RRHH</v>
      </c>
      <c r="I602" t="str">
        <v>PERSONAL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CC15</v>
      </c>
      <c r="O602" t="str">
        <v>rrhh_nuevo</v>
      </c>
      <c r="P602">
        <v>10</v>
      </c>
      <c r="Q602" t="str">
        <v>BACHAS, CEREAL Y POLVILLO, COMPOST Y FERTILIZANTES, DISPOSICION FINAL DE R. LIQUIDOS, DISPOSICION FINAL DE R. SOLIDOS, EXPORTACION, NFU, PILETAS, REACTORES, TIERRAS FILTRANTES</v>
      </c>
      <c r="R602">
        <v>1</v>
      </c>
      <c r="S602">
        <v>-829607.9094</v>
      </c>
      <c r="T602">
        <v>1</v>
      </c>
      <c r="U602" t="str">
        <v>APERTURADO POR EMPRESA</v>
      </c>
      <c r="V602" t="str">
        <v>CEREAL Y POLVILLO</v>
      </c>
    </row>
    <row r="603" spans="1:22" x14ac:dyDescent="0.25">
      <c r="A603" vm="11">
        <v>46112</v>
      </c>
      <c r="B603" t="str">
        <v>RRHH WORMS (NUEVO)</v>
      </c>
      <c r="C603" t="str">
        <v>CARIAGA SOFIA AYLEN</v>
      </c>
      <c r="D603">
        <v>-829607.9094</v>
      </c>
      <c r="E603" t="str">
        <v>ADMINISTRACION</v>
      </c>
      <c r="F603">
        <v>1</v>
      </c>
      <c r="G603">
        <v>829607.9094</v>
      </c>
      <c r="H603" t="str">
        <v># RRHH</v>
      </c>
      <c r="I603" t="str">
        <v>PERSONAL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CC15</v>
      </c>
      <c r="O603" t="str">
        <v>rrhh_nuevo</v>
      </c>
      <c r="P603">
        <v>10</v>
      </c>
      <c r="Q603" t="str">
        <v>BACHAS, CEREAL Y POLVILLO, COMPOST Y FERTILIZANTES, DISPOSICION FINAL DE R. LIQUIDOS, DISPOSICION FINAL DE R. SOLIDOS, EXPORTACION, NFU, PILETAS, REACTORES, TIERRAS FILTRANTES</v>
      </c>
      <c r="R603">
        <v>1</v>
      </c>
      <c r="S603">
        <v>-829607.9094</v>
      </c>
      <c r="T603">
        <v>1</v>
      </c>
      <c r="U603" t="str">
        <v>APERTURADO POR EMPRESA</v>
      </c>
      <c r="V603" t="str">
        <v>COMPOST Y FERTILIZANTES</v>
      </c>
    </row>
    <row r="604" spans="1:22" x14ac:dyDescent="0.25">
      <c r="A604" vm="11">
        <v>46112</v>
      </c>
      <c r="B604" t="str">
        <v>RRHH WORMS (NUEVO)</v>
      </c>
      <c r="C604" t="str">
        <v>CARIAGA SOFIA AYLEN</v>
      </c>
      <c r="D604">
        <v>-829607.9094</v>
      </c>
      <c r="E604" t="str">
        <v>ADMINISTRACION</v>
      </c>
      <c r="F604">
        <v>1</v>
      </c>
      <c r="G604">
        <v>829607.9094</v>
      </c>
      <c r="H604" t="str">
        <v># RRHH</v>
      </c>
      <c r="I604" t="str">
        <v>PERSONAL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CC15</v>
      </c>
      <c r="O604" t="str">
        <v>rrhh_nuevo</v>
      </c>
      <c r="P604">
        <v>10</v>
      </c>
      <c r="Q604" t="str">
        <v>BACHAS, CEREAL Y POLVILLO, COMPOST Y FERTILIZANTES, DISPOSICION FINAL DE R. LIQUIDOS, DISPOSICION FINAL DE R. SOLIDOS, EXPORTACION, NFU, PILETAS, REACTORES, TIERRAS FILTRANTES</v>
      </c>
      <c r="R604">
        <v>1</v>
      </c>
      <c r="S604">
        <v>-829607.9094</v>
      </c>
      <c r="T604">
        <v>1</v>
      </c>
      <c r="U604" t="str">
        <v>APERTURADO POR EMPRESA</v>
      </c>
      <c r="V604" t="str">
        <v>DISPOSICION FINAL DE R. LIQUIDOS</v>
      </c>
    </row>
    <row r="605" spans="1:22" x14ac:dyDescent="0.25">
      <c r="A605" vm="11">
        <v>46112</v>
      </c>
      <c r="B605" t="str">
        <v>RRHH WORMS (NUEVO)</v>
      </c>
      <c r="C605" t="str">
        <v>CARIAGA SOFIA AYLEN</v>
      </c>
      <c r="D605">
        <v>-829607.9094</v>
      </c>
      <c r="E605" t="str">
        <v>ADMINISTRACION</v>
      </c>
      <c r="F605">
        <v>1</v>
      </c>
      <c r="G605">
        <v>829607.9094</v>
      </c>
      <c r="H605" t="str">
        <v># RRHH</v>
      </c>
      <c r="I605" t="str">
        <v>PERSONAL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CC15</v>
      </c>
      <c r="O605" t="str">
        <v>rrhh_nuevo</v>
      </c>
      <c r="P605">
        <v>10</v>
      </c>
      <c r="Q605" t="str">
        <v>BACHAS, CEREAL Y POLVILLO, COMPOST Y FERTILIZANTES, DISPOSICION FINAL DE R. LIQUIDOS, DISPOSICION FINAL DE R. SOLIDOS, EXPORTACION, NFU, PILETAS, REACTORES, TIERRAS FILTRANTES</v>
      </c>
      <c r="R605">
        <v>1</v>
      </c>
      <c r="S605">
        <v>-829607.9094</v>
      </c>
      <c r="T605">
        <v>1</v>
      </c>
      <c r="U605" t="str">
        <v>APERTURADO POR EMPRESA</v>
      </c>
      <c r="V605" t="str">
        <v>DISPOSICION FINAL DE R. SOLIDOS</v>
      </c>
    </row>
    <row r="606" spans="1:22" x14ac:dyDescent="0.25">
      <c r="A606" vm="11">
        <v>46112</v>
      </c>
      <c r="B606" t="str">
        <v>RRHH WORMS (NUEVO)</v>
      </c>
      <c r="C606" t="str">
        <v>CARIAGA SOFIA AYLEN</v>
      </c>
      <c r="D606">
        <v>-829607.9094</v>
      </c>
      <c r="E606" t="str">
        <v>ADMINISTRACION</v>
      </c>
      <c r="F606">
        <v>1</v>
      </c>
      <c r="G606">
        <v>829607.9094</v>
      </c>
      <c r="H606" t="str">
        <v># RRHH</v>
      </c>
      <c r="I606" t="str">
        <v>PERSONAL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CC15</v>
      </c>
      <c r="O606" t="str">
        <v>rrhh_nuevo</v>
      </c>
      <c r="P606">
        <v>10</v>
      </c>
      <c r="Q606" t="str">
        <v>BACHAS, CEREAL Y POLVILLO, COMPOST Y FERTILIZANTES, DISPOSICION FINAL DE R. LIQUIDOS, DISPOSICION FINAL DE R. SOLIDOS, EXPORTACION, NFU, PILETAS, REACTORES, TIERRAS FILTRANTES</v>
      </c>
      <c r="R606">
        <v>1</v>
      </c>
      <c r="S606">
        <v>-829607.9094</v>
      </c>
      <c r="T606">
        <v>1</v>
      </c>
      <c r="U606" t="str">
        <v>APERTURADO POR EMPRESA</v>
      </c>
      <c r="V606" t="str">
        <v>EXPORTACION</v>
      </c>
    </row>
    <row r="607" spans="1:22" x14ac:dyDescent="0.25">
      <c r="A607" vm="11">
        <v>46112</v>
      </c>
      <c r="B607" t="str">
        <v>RRHH WORMS (NUEVO)</v>
      </c>
      <c r="C607" t="str">
        <v>CARIAGA SOFIA AYLEN</v>
      </c>
      <c r="D607">
        <v>-829607.9094</v>
      </c>
      <c r="E607" t="str">
        <v>ADMINISTRACION</v>
      </c>
      <c r="F607">
        <v>1</v>
      </c>
      <c r="G607">
        <v>829607.9094</v>
      </c>
      <c r="H607" t="str">
        <v># RRHH</v>
      </c>
      <c r="I607" t="str">
        <v>PERSONAL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CC15</v>
      </c>
      <c r="O607" t="str">
        <v>rrhh_nuevo</v>
      </c>
      <c r="P607">
        <v>10</v>
      </c>
      <c r="Q607" t="str">
        <v>BACHAS, CEREAL Y POLVILLO, COMPOST Y FERTILIZANTES, DISPOSICION FINAL DE R. LIQUIDOS, DISPOSICION FINAL DE R. SOLIDOS, EXPORTACION, NFU, PILETAS, REACTORES, TIERRAS FILTRANTES</v>
      </c>
      <c r="R607">
        <v>1</v>
      </c>
      <c r="S607">
        <v>-829607.9094</v>
      </c>
      <c r="T607">
        <v>1</v>
      </c>
      <c r="U607" t="str">
        <v>APERTURADO POR EMPRESA</v>
      </c>
      <c r="V607" t="str">
        <v>NFU</v>
      </c>
    </row>
    <row r="608" spans="1:22" x14ac:dyDescent="0.25">
      <c r="A608" vm="11">
        <v>46112</v>
      </c>
      <c r="B608" t="str">
        <v>RRHH WORMS (NUEVO)</v>
      </c>
      <c r="C608" t="str">
        <v>CARIAGA SOFIA AYLEN</v>
      </c>
      <c r="D608">
        <v>-829607.9094</v>
      </c>
      <c r="E608" t="str">
        <v>ADMINISTRACION</v>
      </c>
      <c r="F608">
        <v>1</v>
      </c>
      <c r="G608">
        <v>829607.9094</v>
      </c>
      <c r="H608" t="str">
        <v># RRHH</v>
      </c>
      <c r="I608" t="str">
        <v>PERSONAL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CC15</v>
      </c>
      <c r="O608" t="str">
        <v>rrhh_nuevo</v>
      </c>
      <c r="P608">
        <v>10</v>
      </c>
      <c r="Q608" t="str">
        <v>BACHAS, CEREAL Y POLVILLO, COMPOST Y FERTILIZANTES, DISPOSICION FINAL DE R. LIQUIDOS, DISPOSICION FINAL DE R. SOLIDOS, EXPORTACION, NFU, PILETAS, REACTORES, TIERRAS FILTRANTES</v>
      </c>
      <c r="R608">
        <v>1</v>
      </c>
      <c r="S608">
        <v>-829607.9094</v>
      </c>
      <c r="T608">
        <v>1</v>
      </c>
      <c r="U608" t="str">
        <v>APERTURADO POR EMPRESA</v>
      </c>
      <c r="V608" t="str">
        <v>PILETAS</v>
      </c>
    </row>
    <row r="609" spans="1:22" x14ac:dyDescent="0.25">
      <c r="A609" vm="11">
        <v>46112</v>
      </c>
      <c r="B609" t="str">
        <v>RRHH WORMS (NUEVO)</v>
      </c>
      <c r="C609" t="str">
        <v>CARIAGA SOFIA AYLEN</v>
      </c>
      <c r="D609">
        <v>-829607.9094</v>
      </c>
      <c r="E609" t="str">
        <v>ADMINISTRACION</v>
      </c>
      <c r="F609">
        <v>1</v>
      </c>
      <c r="G609">
        <v>829607.9094</v>
      </c>
      <c r="H609" t="str">
        <v># RRHH</v>
      </c>
      <c r="I609" t="str">
        <v>PERSONAL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CC15</v>
      </c>
      <c r="O609" t="str">
        <v>rrhh_nuevo</v>
      </c>
      <c r="P609">
        <v>10</v>
      </c>
      <c r="Q609" t="str">
        <v>BACHAS, CEREAL Y POLVILLO, COMPOST Y FERTILIZANTES, DISPOSICION FINAL DE R. LIQUIDOS, DISPOSICION FINAL DE R. SOLIDOS, EXPORTACION, NFU, PILETAS, REACTORES, TIERRAS FILTRANTES</v>
      </c>
      <c r="R609">
        <v>1</v>
      </c>
      <c r="S609">
        <v>-829607.9094</v>
      </c>
      <c r="T609">
        <v>1</v>
      </c>
      <c r="U609" t="str">
        <v>APERTURADO POR EMPRESA</v>
      </c>
      <c r="V609" t="str">
        <v>REACTORES</v>
      </c>
    </row>
    <row r="610" spans="1:22" x14ac:dyDescent="0.25">
      <c r="A610" vm="11">
        <v>46112</v>
      </c>
      <c r="B610" t="str">
        <v>RRHH WORMS (NUEVO)</v>
      </c>
      <c r="C610" t="str">
        <v>CARIAGA SOFIA AYLEN</v>
      </c>
      <c r="D610">
        <v>-829607.9094</v>
      </c>
      <c r="E610" t="str">
        <v>ADMINISTRACION</v>
      </c>
      <c r="F610">
        <v>1</v>
      </c>
      <c r="G610">
        <v>829607.9094</v>
      </c>
      <c r="H610" t="str">
        <v># RRHH</v>
      </c>
      <c r="I610" t="str">
        <v>PERSONAL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CC15</v>
      </c>
      <c r="O610" t="str">
        <v>rrhh_nuevo</v>
      </c>
      <c r="P610">
        <v>10</v>
      </c>
      <c r="Q610" t="str">
        <v>BACHAS, CEREAL Y POLVILLO, COMPOST Y FERTILIZANTES, DISPOSICION FINAL DE R. LIQUIDOS, DISPOSICION FINAL DE R. SOLIDOS, EXPORTACION, NFU, PILETAS, REACTORES, TIERRAS FILTRANTES</v>
      </c>
      <c r="R610">
        <v>1</v>
      </c>
      <c r="S610">
        <v>-829607.9094</v>
      </c>
      <c r="T610">
        <v>1</v>
      </c>
      <c r="U610" t="str">
        <v>APERTURADO POR EMPRESA</v>
      </c>
      <c r="V610" t="str">
        <v>TIERRAS FILTRANTES</v>
      </c>
    </row>
    <row r="611" spans="1:22" x14ac:dyDescent="0.25">
      <c r="A611" vm="11">
        <v>46112</v>
      </c>
      <c r="B611" t="str">
        <v>RRHH WORMS (NUEVO)</v>
      </c>
      <c r="C611" t="str">
        <v>JOSE LUIS PETERS CORZO</v>
      </c>
      <c r="D611">
        <v>-829161.74549999996</v>
      </c>
      <c r="E611" t="str">
        <v>LABORATORIO</v>
      </c>
      <c r="F611">
        <v>1</v>
      </c>
      <c r="G611">
        <v>829161.74549999996</v>
      </c>
      <c r="H611" t="str">
        <v># RRHH</v>
      </c>
      <c r="I611" t="str">
        <v>PERSONAL</v>
      </c>
      <c r="J611" t="str">
        <v>OPEX</v>
      </c>
      <c r="K611" t="str">
        <v>FIJO</v>
      </c>
      <c r="L611" t="str">
        <v>DIRECTO</v>
      </c>
      <c r="M611">
        <v>0</v>
      </c>
      <c r="N611" t="str">
        <v>CC17</v>
      </c>
      <c r="O611" t="str">
        <v>rrhh_nuevo</v>
      </c>
      <c r="P611">
        <v>6</v>
      </c>
      <c r="Q611" t="str">
        <v>BACHAS, DISPOSICION FINAL DE R. LIQUIDOS, EXPORTACION, NFU, PILETAS, REACTORES</v>
      </c>
      <c r="R611">
        <v>1</v>
      </c>
      <c r="S611">
        <v>-829161.74549999996</v>
      </c>
      <c r="T611">
        <v>1</v>
      </c>
      <c r="U611" t="str">
        <v>APERTURADO POR EMPRESA</v>
      </c>
      <c r="V611" t="str">
        <v>BACHAS</v>
      </c>
    </row>
    <row r="612" spans="1:22" x14ac:dyDescent="0.25">
      <c r="A612" vm="11">
        <v>46112</v>
      </c>
      <c r="B612" t="str">
        <v>RRHH WORMS (NUEVO)</v>
      </c>
      <c r="C612" t="str">
        <v>JOSE LUIS PETERS CORZO</v>
      </c>
      <c r="D612">
        <v>-829161.74549999996</v>
      </c>
      <c r="E612" t="str">
        <v>LABORATORIO</v>
      </c>
      <c r="F612">
        <v>1</v>
      </c>
      <c r="G612">
        <v>829161.74549999996</v>
      </c>
      <c r="H612" t="str">
        <v># RRHH</v>
      </c>
      <c r="I612" t="str">
        <v>PERSONAL</v>
      </c>
      <c r="J612" t="str">
        <v>OPEX</v>
      </c>
      <c r="K612" t="str">
        <v>FIJO</v>
      </c>
      <c r="L612" t="str">
        <v>DIRECTO</v>
      </c>
      <c r="M612">
        <v>0</v>
      </c>
      <c r="N612" t="str">
        <v>CC17</v>
      </c>
      <c r="O612" t="str">
        <v>rrhh_nuevo</v>
      </c>
      <c r="P612">
        <v>6</v>
      </c>
      <c r="Q612" t="str">
        <v>BACHAS, DISPOSICION FINAL DE R. LIQUIDOS, EXPORTACION, NFU, PILETAS, REACTORES</v>
      </c>
      <c r="R612">
        <v>1</v>
      </c>
      <c r="S612">
        <v>-829161.74549999996</v>
      </c>
      <c r="T612">
        <v>1</v>
      </c>
      <c r="U612" t="str">
        <v>APERTURADO POR EMPRESA</v>
      </c>
      <c r="V612" t="str">
        <v>DISPOSICION FINAL DE R. LIQUIDOS</v>
      </c>
    </row>
    <row r="613" spans="1:22" x14ac:dyDescent="0.25">
      <c r="A613" vm="11">
        <v>46112</v>
      </c>
      <c r="B613" t="str">
        <v>RRHH WORMS (NUEVO)</v>
      </c>
      <c r="C613" t="str">
        <v>JOSE LUIS PETERS CORZO</v>
      </c>
      <c r="D613">
        <v>-829161.74549999996</v>
      </c>
      <c r="E613" t="str">
        <v>LABORATORIO</v>
      </c>
      <c r="F613">
        <v>1</v>
      </c>
      <c r="G613">
        <v>829161.74549999996</v>
      </c>
      <c r="H613" t="str">
        <v># RRHH</v>
      </c>
      <c r="I613" t="str">
        <v>PERSONAL</v>
      </c>
      <c r="J613" t="str">
        <v>OPEX</v>
      </c>
      <c r="K613" t="str">
        <v>FIJO</v>
      </c>
      <c r="L613" t="str">
        <v>DIRECTO</v>
      </c>
      <c r="M613">
        <v>0</v>
      </c>
      <c r="N613" t="str">
        <v>CC17</v>
      </c>
      <c r="O613" t="str">
        <v>rrhh_nuevo</v>
      </c>
      <c r="P613">
        <v>6</v>
      </c>
      <c r="Q613" t="str">
        <v>BACHAS, DISPOSICION FINAL DE R. LIQUIDOS, EXPORTACION, NFU, PILETAS, REACTORES</v>
      </c>
      <c r="R613">
        <v>1</v>
      </c>
      <c r="S613">
        <v>-829161.74549999996</v>
      </c>
      <c r="T613">
        <v>1</v>
      </c>
      <c r="U613" t="str">
        <v>APERTURADO POR EMPRESA</v>
      </c>
      <c r="V613" t="str">
        <v>EXPORTACION</v>
      </c>
    </row>
    <row r="614" spans="1:22" x14ac:dyDescent="0.25">
      <c r="A614" vm="11">
        <v>46112</v>
      </c>
      <c r="B614" t="str">
        <v>RRHH WORMS (NUEVO)</v>
      </c>
      <c r="C614" t="str">
        <v>JOSE LUIS PETERS CORZO</v>
      </c>
      <c r="D614">
        <v>-829161.74549999996</v>
      </c>
      <c r="E614" t="str">
        <v>LABORATORIO</v>
      </c>
      <c r="F614">
        <v>1</v>
      </c>
      <c r="G614">
        <v>829161.74549999996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DIRECTO</v>
      </c>
      <c r="M614">
        <v>0</v>
      </c>
      <c r="N614" t="str">
        <v>CC17</v>
      </c>
      <c r="O614" t="str">
        <v>rrhh_nuevo</v>
      </c>
      <c r="P614">
        <v>6</v>
      </c>
      <c r="Q614" t="str">
        <v>BACHAS, DISPOSICION FINAL DE R. LIQUIDOS, EXPORTACION, NFU, PILETAS, REACTORES</v>
      </c>
      <c r="R614">
        <v>1</v>
      </c>
      <c r="S614">
        <v>-829161.74549999996</v>
      </c>
      <c r="T614">
        <v>1</v>
      </c>
      <c r="U614" t="str">
        <v>APERTURADO POR EMPRESA</v>
      </c>
      <c r="V614" t="str">
        <v>NFU</v>
      </c>
    </row>
    <row r="615" spans="1:22" x14ac:dyDescent="0.25">
      <c r="A615" vm="11">
        <v>46112</v>
      </c>
      <c r="B615" t="str">
        <v>RRHH WORMS (NUEVO)</v>
      </c>
      <c r="C615" t="str">
        <v>JOSE LUIS PETERS CORZO</v>
      </c>
      <c r="D615">
        <v>-829161.74549999996</v>
      </c>
      <c r="E615" t="str">
        <v>LABORATORIO</v>
      </c>
      <c r="F615">
        <v>1</v>
      </c>
      <c r="G615">
        <v>829161.74549999996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CC17</v>
      </c>
      <c r="O615" t="str">
        <v>rrhh_nuevo</v>
      </c>
      <c r="P615">
        <v>6</v>
      </c>
      <c r="Q615" t="str">
        <v>BACHAS, DISPOSICION FINAL DE R. LIQUIDOS, EXPORTACION, NFU, PILETAS, REACTORES</v>
      </c>
      <c r="R615">
        <v>1</v>
      </c>
      <c r="S615">
        <v>-829161.74549999996</v>
      </c>
      <c r="T615">
        <v>1</v>
      </c>
      <c r="U615" t="str">
        <v>APERTURADO POR EMPRESA</v>
      </c>
      <c r="V615" t="str">
        <v>PILETAS</v>
      </c>
    </row>
    <row r="616" spans="1:22" x14ac:dyDescent="0.25">
      <c r="A616" vm="11">
        <v>46112</v>
      </c>
      <c r="B616" t="str">
        <v>RRHH WORMS (NUEVO)</v>
      </c>
      <c r="C616" t="str">
        <v>JOSE LUIS PETERS CORZO</v>
      </c>
      <c r="D616">
        <v>-829161.74549999996</v>
      </c>
      <c r="E616" t="str">
        <v>LABORATORIO</v>
      </c>
      <c r="F616">
        <v>1</v>
      </c>
      <c r="G616">
        <v>829161.74549999996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CC17</v>
      </c>
      <c r="O616" t="str">
        <v>rrhh_nuevo</v>
      </c>
      <c r="P616">
        <v>6</v>
      </c>
      <c r="Q616" t="str">
        <v>BACHAS, DISPOSICION FINAL DE R. LIQUIDOS, EXPORTACION, NFU, PILETAS, REACTORES</v>
      </c>
      <c r="R616">
        <v>1</v>
      </c>
      <c r="S616">
        <v>-829161.74549999996</v>
      </c>
      <c r="T616">
        <v>1</v>
      </c>
      <c r="U616" t="str">
        <v>APERTURADO POR EMPRESA</v>
      </c>
      <c r="V616" t="str">
        <v>REACTORES</v>
      </c>
    </row>
    <row r="617" spans="1:22" x14ac:dyDescent="0.25">
      <c r="A617" vm="11">
        <v>46112</v>
      </c>
      <c r="B617" t="str">
        <v>RRHH WORMS (NUEVO)</v>
      </c>
      <c r="C617" t="str">
        <v>PASQUALINI MARIA FLORENCIA</v>
      </c>
      <c r="D617">
        <v>-827362.89709999994</v>
      </c>
      <c r="E617" t="str">
        <v>ADMINISTRACION</v>
      </c>
      <c r="F617">
        <v>1</v>
      </c>
      <c r="G617">
        <v>827362.89709999994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CC15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-827362.89709999994</v>
      </c>
      <c r="T617">
        <v>1</v>
      </c>
      <c r="U617" t="str">
        <v>APERTURADO POR EMPRESA</v>
      </c>
      <c r="V617" t="str">
        <v>BACHAS</v>
      </c>
    </row>
    <row r="618" spans="1:22" x14ac:dyDescent="0.25">
      <c r="A618" vm="11">
        <v>46112</v>
      </c>
      <c r="B618" t="str">
        <v>RRHH WORMS (NUEVO)</v>
      </c>
      <c r="C618" t="str">
        <v>PASQUALINI MARIA FLORENCIA</v>
      </c>
      <c r="D618">
        <v>-827362.89709999994</v>
      </c>
      <c r="E618" t="str">
        <v>ADMINISTRACION</v>
      </c>
      <c r="F618">
        <v>1</v>
      </c>
      <c r="G618">
        <v>827362.89709999994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-827362.89709999994</v>
      </c>
      <c r="T618">
        <v>1</v>
      </c>
      <c r="U618" t="str">
        <v>APERTURADO POR EMPRESA</v>
      </c>
      <c r="V618" t="str">
        <v>CEREAL Y POLVILLO</v>
      </c>
    </row>
    <row r="619" spans="1:22" x14ac:dyDescent="0.25">
      <c r="A619" vm="11">
        <v>46112</v>
      </c>
      <c r="B619" t="str">
        <v>RRHH WORMS (NUEVO)</v>
      </c>
      <c r="C619" t="str">
        <v>PASQUALINI MARIA FLORENCIA</v>
      </c>
      <c r="D619">
        <v>-827362.89709999994</v>
      </c>
      <c r="E619" t="str">
        <v>ADMINISTRACION</v>
      </c>
      <c r="F619">
        <v>1</v>
      </c>
      <c r="G619">
        <v>827362.89709999994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-827362.89709999994</v>
      </c>
      <c r="T619">
        <v>1</v>
      </c>
      <c r="U619" t="str">
        <v>APERTURADO POR EMPRESA</v>
      </c>
      <c r="V619" t="str">
        <v>COMPOST Y FERTILIZANTES</v>
      </c>
    </row>
    <row r="620" spans="1:22" x14ac:dyDescent="0.25">
      <c r="A620" vm="11">
        <v>46112</v>
      </c>
      <c r="B620" t="str">
        <v>RRHH WORMS (NUEVO)</v>
      </c>
      <c r="C620" t="str">
        <v>PASQUALINI MARIA FLORENCIA</v>
      </c>
      <c r="D620">
        <v>-827362.89709999994</v>
      </c>
      <c r="E620" t="str">
        <v>ADMINISTRACION</v>
      </c>
      <c r="F620">
        <v>1</v>
      </c>
      <c r="G620">
        <v>827362.89709999994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-827362.89709999994</v>
      </c>
      <c r="T620">
        <v>1</v>
      </c>
      <c r="U620" t="str">
        <v>APERTURADO POR EMPRESA</v>
      </c>
      <c r="V620" t="str">
        <v>DISPOSICION FINAL DE R. LIQUIDOS</v>
      </c>
    </row>
    <row r="621" spans="1:22" x14ac:dyDescent="0.25">
      <c r="A621" vm="11">
        <v>46112</v>
      </c>
      <c r="B621" t="str">
        <v>RRHH WORMS (NUEVO)</v>
      </c>
      <c r="C621" t="str">
        <v>PASQUALINI MARIA FLORENCIA</v>
      </c>
      <c r="D621">
        <v>-827362.89709999994</v>
      </c>
      <c r="E621" t="str">
        <v>ADMINISTRACION</v>
      </c>
      <c r="F621">
        <v>1</v>
      </c>
      <c r="G621">
        <v>827362.89709999994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-827362.89709999994</v>
      </c>
      <c r="T621">
        <v>1</v>
      </c>
      <c r="U621" t="str">
        <v>APERTURADO POR EMPRESA</v>
      </c>
      <c r="V621" t="str">
        <v>DISPOSICION FINAL DE R. SOLIDOS</v>
      </c>
    </row>
    <row r="622" spans="1:22" x14ac:dyDescent="0.25">
      <c r="A622" vm="11">
        <v>46112</v>
      </c>
      <c r="B622" t="str">
        <v>RRHH WORMS (NUEVO)</v>
      </c>
      <c r="C622" t="str">
        <v>PASQUALINI MARIA FLORENCIA</v>
      </c>
      <c r="D622">
        <v>-827362.89709999994</v>
      </c>
      <c r="E622" t="str">
        <v>ADMINISTRACION</v>
      </c>
      <c r="F622">
        <v>1</v>
      </c>
      <c r="G622">
        <v>827362.89709999994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-827362.89709999994</v>
      </c>
      <c r="T622">
        <v>1</v>
      </c>
      <c r="U622" t="str">
        <v>APERTURADO POR EMPRESA</v>
      </c>
      <c r="V622" t="str">
        <v>EXPORTACION</v>
      </c>
    </row>
    <row r="623" spans="1:22" x14ac:dyDescent="0.25">
      <c r="A623" vm="11">
        <v>46112</v>
      </c>
      <c r="B623" t="str">
        <v>RRHH WORMS (NUEVO)</v>
      </c>
      <c r="C623" t="str">
        <v>PASQUALINI MARIA FLORENCIA</v>
      </c>
      <c r="D623">
        <v>-827362.89709999994</v>
      </c>
      <c r="E623" t="str">
        <v>ADMINISTRACION</v>
      </c>
      <c r="F623">
        <v>1</v>
      </c>
      <c r="G623">
        <v>827362.89709999994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-827362.89709999994</v>
      </c>
      <c r="T623">
        <v>1</v>
      </c>
      <c r="U623" t="str">
        <v>APERTURADO POR EMPRESA</v>
      </c>
      <c r="V623" t="str">
        <v>NFU</v>
      </c>
    </row>
    <row r="624" spans="1:22" x14ac:dyDescent="0.25">
      <c r="A624" vm="11">
        <v>46112</v>
      </c>
      <c r="B624" t="str">
        <v>RRHH WORMS (NUEVO)</v>
      </c>
      <c r="C624" t="str">
        <v>PASQUALINI MARIA FLORENCIA</v>
      </c>
      <c r="D624">
        <v>-827362.89709999994</v>
      </c>
      <c r="E624" t="str">
        <v>ADMINISTRACION</v>
      </c>
      <c r="F624">
        <v>1</v>
      </c>
      <c r="G624">
        <v>827362.89709999994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-827362.89709999994</v>
      </c>
      <c r="T624">
        <v>1</v>
      </c>
      <c r="U624" t="str">
        <v>APERTURADO POR EMPRESA</v>
      </c>
      <c r="V624" t="str">
        <v>PILETAS</v>
      </c>
    </row>
    <row r="625" spans="1:22" x14ac:dyDescent="0.25">
      <c r="A625" vm="11">
        <v>46112</v>
      </c>
      <c r="B625" t="str">
        <v>RRHH WORMS (NUEVO)</v>
      </c>
      <c r="C625" t="str">
        <v>PASQUALINI MARIA FLORENCIA</v>
      </c>
      <c r="D625">
        <v>-827362.89709999994</v>
      </c>
      <c r="E625" t="str">
        <v>ADMINISTRACION</v>
      </c>
      <c r="F625">
        <v>1</v>
      </c>
      <c r="G625">
        <v>827362.89709999994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-827362.89709999994</v>
      </c>
      <c r="T625">
        <v>1</v>
      </c>
      <c r="U625" t="str">
        <v>APERTURADO POR EMPRESA</v>
      </c>
      <c r="V625" t="str">
        <v>REACTORES</v>
      </c>
    </row>
    <row r="626" spans="1:22" x14ac:dyDescent="0.25">
      <c r="A626" vm="11">
        <v>46112</v>
      </c>
      <c r="B626" t="str">
        <v>RRHH WORMS (NUEVO)</v>
      </c>
      <c r="C626" t="str">
        <v>PASQUALINI MARIA FLORENCIA</v>
      </c>
      <c r="D626">
        <v>-827362.89709999994</v>
      </c>
      <c r="E626" t="str">
        <v>ADMINISTRACION</v>
      </c>
      <c r="F626">
        <v>1</v>
      </c>
      <c r="G626">
        <v>827362.89709999994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-827362.89709999994</v>
      </c>
      <c r="T626">
        <v>1</v>
      </c>
      <c r="U626" t="str">
        <v>APERTURADO POR EMPRESA</v>
      </c>
      <c r="V626" t="str">
        <v>TIERRAS FILTRANTES</v>
      </c>
    </row>
    <row r="627" spans="1:22" x14ac:dyDescent="0.25">
      <c r="A627" vm="11">
        <v>46112</v>
      </c>
      <c r="B627" t="str">
        <v>RRHH WORMS (NUEVO)</v>
      </c>
      <c r="C627" t="str">
        <v>AXEL MARCOS AREVALO</v>
      </c>
      <c r="D627">
        <v>-827089.77249999996</v>
      </c>
      <c r="E627" t="str">
        <v>TALLER MECANICO</v>
      </c>
      <c r="F627">
        <v>1</v>
      </c>
      <c r="G627">
        <v>827089.77249999996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DIRECTO</v>
      </c>
      <c r="M627">
        <v>0</v>
      </c>
      <c r="N627" t="str">
        <v>CC23</v>
      </c>
      <c r="O627" t="str">
        <v>rrhh_nuevo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-827089.77249999996</v>
      </c>
      <c r="T627">
        <v>1</v>
      </c>
      <c r="U627" t="str">
        <v>APERTURADO POR EMPRESA</v>
      </c>
      <c r="V627" t="str">
        <v>BACHAS</v>
      </c>
    </row>
    <row r="628" spans="1:22" x14ac:dyDescent="0.25">
      <c r="A628" vm="11">
        <v>46112</v>
      </c>
      <c r="B628" t="str">
        <v>RRHH WORMS (NUEVO)</v>
      </c>
      <c r="C628" t="str">
        <v>AXEL MARCOS AREVALO</v>
      </c>
      <c r="D628">
        <v>-827089.77249999996</v>
      </c>
      <c r="E628" t="str">
        <v>TALLER MECANICO</v>
      </c>
      <c r="F628">
        <v>1</v>
      </c>
      <c r="G628">
        <v>827089.77249999996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CC23</v>
      </c>
      <c r="O628" t="str">
        <v>rrhh_nuevo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-827089.77249999996</v>
      </c>
      <c r="T628">
        <v>1</v>
      </c>
      <c r="U628" t="str">
        <v>APERTURADO POR EMPRESA</v>
      </c>
      <c r="V628" t="str">
        <v>CEREAL Y POLVILLO</v>
      </c>
    </row>
    <row r="629" spans="1:22" x14ac:dyDescent="0.25">
      <c r="A629" vm="11">
        <v>46112</v>
      </c>
      <c r="B629" t="str">
        <v>RRHH WORMS (NUEVO)</v>
      </c>
      <c r="C629" t="str">
        <v>AXEL MARCOS AREVALO</v>
      </c>
      <c r="D629">
        <v>-827089.77249999996</v>
      </c>
      <c r="E629" t="str">
        <v>TALLER MECANICO</v>
      </c>
      <c r="F629">
        <v>1</v>
      </c>
      <c r="G629">
        <v>827089.77249999996</v>
      </c>
      <c r="H629" t="str">
        <v># 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CC23</v>
      </c>
      <c r="O629" t="str">
        <v>rrhh_nuevo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-827089.77249999996</v>
      </c>
      <c r="T629">
        <v>1</v>
      </c>
      <c r="U629" t="str">
        <v>APERTURADO POR EMPRESA</v>
      </c>
      <c r="V629" t="str">
        <v>COMPOST Y FERTILIZANTES</v>
      </c>
    </row>
    <row r="630" spans="1:22" x14ac:dyDescent="0.25">
      <c r="A630" vm="11">
        <v>46112</v>
      </c>
      <c r="B630" t="str">
        <v>RRHH WORMS (NUEVO)</v>
      </c>
      <c r="C630" t="str">
        <v>AXEL MARCOS AREVALO</v>
      </c>
      <c r="D630">
        <v>-827089.77249999996</v>
      </c>
      <c r="E630" t="str">
        <v>TALLER MECANICO</v>
      </c>
      <c r="F630">
        <v>1</v>
      </c>
      <c r="G630">
        <v>827089.77249999996</v>
      </c>
      <c r="H630" t="str">
        <v># 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CC23</v>
      </c>
      <c r="O630" t="str">
        <v>rrhh_nuevo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-827089.77249999996</v>
      </c>
      <c r="T630">
        <v>1</v>
      </c>
      <c r="U630" t="str">
        <v>APERTURADO POR EMPRESA</v>
      </c>
      <c r="V630" t="str">
        <v>DISPOSICION FINAL DE R. LIQUIDOS</v>
      </c>
    </row>
    <row r="631" spans="1:22" x14ac:dyDescent="0.25">
      <c r="A631" vm="11">
        <v>46112</v>
      </c>
      <c r="B631" t="str">
        <v>RRHH WORMS (NUEVO)</v>
      </c>
      <c r="C631" t="str">
        <v>AXEL MARCOS AREVALO</v>
      </c>
      <c r="D631">
        <v>-827089.77249999996</v>
      </c>
      <c r="E631" t="str">
        <v>TALLER MECANICO</v>
      </c>
      <c r="F631">
        <v>1</v>
      </c>
      <c r="G631">
        <v>827089.77249999996</v>
      </c>
      <c r="H631" t="str">
        <v># 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CC23</v>
      </c>
      <c r="O631" t="str">
        <v>rrhh_nuevo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-827089.77249999996</v>
      </c>
      <c r="T631">
        <v>1</v>
      </c>
      <c r="U631" t="str">
        <v>APERTURADO POR EMPRESA</v>
      </c>
      <c r="V631" t="str">
        <v>DISPOSICION FINAL DE R. SOLIDOS</v>
      </c>
    </row>
    <row r="632" spans="1:22" x14ac:dyDescent="0.25">
      <c r="A632" vm="11">
        <v>46112</v>
      </c>
      <c r="B632" t="str">
        <v>RRHH WORMS (NUEVO)</v>
      </c>
      <c r="C632" t="str">
        <v>AXEL MARCOS AREVALO</v>
      </c>
      <c r="D632">
        <v>-827089.77249999996</v>
      </c>
      <c r="E632" t="str">
        <v>TALLER MECANICO</v>
      </c>
      <c r="F632">
        <v>1</v>
      </c>
      <c r="G632">
        <v>827089.77249999996</v>
      </c>
      <c r="H632" t="str">
        <v># 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CC23</v>
      </c>
      <c r="O632" t="str">
        <v>rrhh_nuevo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-827089.77249999996</v>
      </c>
      <c r="T632">
        <v>1</v>
      </c>
      <c r="U632" t="str">
        <v>APERTURADO POR EMPRESA</v>
      </c>
      <c r="V632" t="str">
        <v>EXPORTACION</v>
      </c>
    </row>
    <row r="633" spans="1:22" x14ac:dyDescent="0.25">
      <c r="A633" vm="11">
        <v>46112</v>
      </c>
      <c r="B633" t="str">
        <v>RRHH WORMS (NUEVO)</v>
      </c>
      <c r="C633" t="str">
        <v>AXEL MARCOS AREVALO</v>
      </c>
      <c r="D633">
        <v>-827089.77249999996</v>
      </c>
      <c r="E633" t="str">
        <v>TALLER MECANICO</v>
      </c>
      <c r="F633">
        <v>1</v>
      </c>
      <c r="G633">
        <v>827089.77249999996</v>
      </c>
      <c r="H633" t="str">
        <v># 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CC23</v>
      </c>
      <c r="O633" t="str">
        <v>rrhh_nuevo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-827089.77249999996</v>
      </c>
      <c r="T633">
        <v>1</v>
      </c>
      <c r="U633" t="str">
        <v>APERTURADO POR EMPRESA</v>
      </c>
      <c r="V633" t="str">
        <v>NFU</v>
      </c>
    </row>
    <row r="634" spans="1:22" x14ac:dyDescent="0.25">
      <c r="A634" vm="11">
        <v>46112</v>
      </c>
      <c r="B634" t="str">
        <v>RRHH WORMS (NUEVO)</v>
      </c>
      <c r="C634" t="str">
        <v>AXEL MARCOS AREVALO</v>
      </c>
      <c r="D634">
        <v>-827089.77249999996</v>
      </c>
      <c r="E634" t="str">
        <v>TALLER MECANICO</v>
      </c>
      <c r="F634">
        <v>1</v>
      </c>
      <c r="G634">
        <v>827089.77249999996</v>
      </c>
      <c r="H634" t="str">
        <v># 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CC23</v>
      </c>
      <c r="O634" t="str">
        <v>rrhh_nuevo</v>
      </c>
      <c r="P634">
        <v>10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-827089.77249999996</v>
      </c>
      <c r="T634">
        <v>1</v>
      </c>
      <c r="U634" t="str">
        <v>APERTURADO POR EMPRESA</v>
      </c>
      <c r="V634" t="str">
        <v>PILETAS</v>
      </c>
    </row>
    <row r="635" spans="1:22" x14ac:dyDescent="0.25">
      <c r="A635" vm="11">
        <v>46112</v>
      </c>
      <c r="B635" t="str">
        <v>RRHH WORMS (NUEVO)</v>
      </c>
      <c r="C635" t="str">
        <v>AXEL MARCOS AREVALO</v>
      </c>
      <c r="D635">
        <v>-827089.77249999996</v>
      </c>
      <c r="E635" t="str">
        <v>TALLER MECANICO</v>
      </c>
      <c r="F635">
        <v>1</v>
      </c>
      <c r="G635">
        <v>827089.77249999996</v>
      </c>
      <c r="H635" t="str">
        <v># 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CC23</v>
      </c>
      <c r="O635" t="str">
        <v>rrhh_nuevo</v>
      </c>
      <c r="P635">
        <v>10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-827089.77249999996</v>
      </c>
      <c r="T635">
        <v>1</v>
      </c>
      <c r="U635" t="str">
        <v>APERTURADO POR EMPRESA</v>
      </c>
      <c r="V635" t="str">
        <v>REACTORES</v>
      </c>
    </row>
    <row r="636" spans="1:22" x14ac:dyDescent="0.25">
      <c r="A636" vm="11">
        <v>46112</v>
      </c>
      <c r="B636" t="str">
        <v>RRHH WORMS (NUEVO)</v>
      </c>
      <c r="C636" t="str">
        <v>AXEL MARCOS AREVALO</v>
      </c>
      <c r="D636">
        <v>-827089.77249999996</v>
      </c>
      <c r="E636" t="str">
        <v>TALLER MECANICO</v>
      </c>
      <c r="F636">
        <v>1</v>
      </c>
      <c r="G636">
        <v>827089.77249999996</v>
      </c>
      <c r="H636" t="str">
        <v># 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CC23</v>
      </c>
      <c r="O636" t="str">
        <v>rrhh_nuevo</v>
      </c>
      <c r="P636">
        <v>10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-827089.77249999996</v>
      </c>
      <c r="T636">
        <v>1</v>
      </c>
      <c r="U636" t="str">
        <v>APERTURADO POR EMPRESA</v>
      </c>
      <c r="V636" t="str">
        <v>TIERRAS FILTRANTES</v>
      </c>
    </row>
    <row r="637" spans="1:22" x14ac:dyDescent="0.25">
      <c r="A637" vm="11">
        <v>46112</v>
      </c>
      <c r="B637" t="str">
        <v>RRHH WORMS (NUEVO)</v>
      </c>
      <c r="C637" t="str">
        <v>ANA CIELO SANTA CRUZ</v>
      </c>
      <c r="D637">
        <v>-826212.76789999998</v>
      </c>
      <c r="E637" t="str">
        <v>LABORATORIO</v>
      </c>
      <c r="F637">
        <v>1</v>
      </c>
      <c r="G637">
        <v>826212.76789999998</v>
      </c>
      <c r="H637" t="str">
        <v># 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CC17</v>
      </c>
      <c r="O637" t="str">
        <v>rrhh_nuevo</v>
      </c>
      <c r="P637">
        <v>6</v>
      </c>
      <c r="Q637" t="str">
        <v>BACHAS, DISPOSICION FINAL DE R. LIQUIDOS, EXPORTACION, NFU, PILETAS, REACTORES</v>
      </c>
      <c r="R637">
        <v>1</v>
      </c>
      <c r="S637">
        <v>-826212.76789999998</v>
      </c>
      <c r="T637">
        <v>1</v>
      </c>
      <c r="U637" t="str">
        <v>APERTURADO POR EMPRESA</v>
      </c>
      <c r="V637" t="str">
        <v>BACHAS</v>
      </c>
    </row>
    <row r="638" spans="1:22" x14ac:dyDescent="0.25">
      <c r="A638" vm="11">
        <v>46112</v>
      </c>
      <c r="B638" t="str">
        <v>RRHH WORMS (NUEVO)</v>
      </c>
      <c r="C638" t="str">
        <v>ANA CIELO SANTA CRUZ</v>
      </c>
      <c r="D638">
        <v>-826212.76789999998</v>
      </c>
      <c r="E638" t="str">
        <v>LABORATORIO</v>
      </c>
      <c r="F638">
        <v>1</v>
      </c>
      <c r="G638">
        <v>826212.76789999998</v>
      </c>
      <c r="H638" t="str">
        <v># 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CC17</v>
      </c>
      <c r="O638" t="str">
        <v>rrhh_nuevo</v>
      </c>
      <c r="P638">
        <v>6</v>
      </c>
      <c r="Q638" t="str">
        <v>BACHAS, DISPOSICION FINAL DE R. LIQUIDOS, EXPORTACION, NFU, PILETAS, REACTORES</v>
      </c>
      <c r="R638">
        <v>1</v>
      </c>
      <c r="S638">
        <v>-826212.76789999998</v>
      </c>
      <c r="T638">
        <v>1</v>
      </c>
      <c r="U638" t="str">
        <v>APERTURADO POR EMPRESA</v>
      </c>
      <c r="V638" t="str">
        <v>DISPOSICION FINAL DE R. LIQUIDOS</v>
      </c>
    </row>
    <row r="639" spans="1:22" x14ac:dyDescent="0.25">
      <c r="A639" vm="11">
        <v>46112</v>
      </c>
      <c r="B639" t="str">
        <v>RRHH WORMS (NUEVO)</v>
      </c>
      <c r="C639" t="str">
        <v>ANA CIELO SANTA CRUZ</v>
      </c>
      <c r="D639">
        <v>-826212.76789999998</v>
      </c>
      <c r="E639" t="str">
        <v>LABORATORIO</v>
      </c>
      <c r="F639">
        <v>1</v>
      </c>
      <c r="G639">
        <v>826212.76789999998</v>
      </c>
      <c r="H639" t="str">
        <v># 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CC17</v>
      </c>
      <c r="O639" t="str">
        <v>rrhh_nuevo</v>
      </c>
      <c r="P639">
        <v>6</v>
      </c>
      <c r="Q639" t="str">
        <v>BACHAS, DISPOSICION FINAL DE R. LIQUIDOS, EXPORTACION, NFU, PILETAS, REACTORES</v>
      </c>
      <c r="R639">
        <v>1</v>
      </c>
      <c r="S639">
        <v>-826212.76789999998</v>
      </c>
      <c r="T639">
        <v>1</v>
      </c>
      <c r="U639" t="str">
        <v>APERTURADO POR EMPRESA</v>
      </c>
      <c r="V639" t="str">
        <v>EXPORTACION</v>
      </c>
    </row>
    <row r="640" spans="1:22" x14ac:dyDescent="0.25">
      <c r="A640" vm="11">
        <v>46112</v>
      </c>
      <c r="B640" t="str">
        <v>RRHH WORMS (NUEVO)</v>
      </c>
      <c r="C640" t="str">
        <v>ANA CIELO SANTA CRUZ</v>
      </c>
      <c r="D640">
        <v>-826212.76789999998</v>
      </c>
      <c r="E640" t="str">
        <v>LABORATORIO</v>
      </c>
      <c r="F640">
        <v>1</v>
      </c>
      <c r="G640">
        <v>826212.76789999998</v>
      </c>
      <c r="H640" t="str">
        <v># 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CC17</v>
      </c>
      <c r="O640" t="str">
        <v>rrhh_nuevo</v>
      </c>
      <c r="P640">
        <v>6</v>
      </c>
      <c r="Q640" t="str">
        <v>BACHAS, DISPOSICION FINAL DE R. LIQUIDOS, EXPORTACION, NFU, PILETAS, REACTORES</v>
      </c>
      <c r="R640">
        <v>1</v>
      </c>
      <c r="S640">
        <v>-826212.76789999998</v>
      </c>
      <c r="T640">
        <v>1</v>
      </c>
      <c r="U640" t="str">
        <v>APERTURADO POR EMPRESA</v>
      </c>
      <c r="V640" t="str">
        <v>NFU</v>
      </c>
    </row>
    <row r="641" spans="1:22" x14ac:dyDescent="0.25">
      <c r="A641" vm="11">
        <v>46112</v>
      </c>
      <c r="B641" t="str">
        <v>RRHH WORMS (NUEVO)</v>
      </c>
      <c r="C641" t="str">
        <v>ANA CIELO SANTA CRUZ</v>
      </c>
      <c r="D641">
        <v>-826212.76789999998</v>
      </c>
      <c r="E641" t="str">
        <v>LABORATORIO</v>
      </c>
      <c r="F641">
        <v>1</v>
      </c>
      <c r="G641">
        <v>826212.76789999998</v>
      </c>
      <c r="H641" t="str">
        <v># 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CC17</v>
      </c>
      <c r="O641" t="str">
        <v>rrhh_nuevo</v>
      </c>
      <c r="P641">
        <v>6</v>
      </c>
      <c r="Q641" t="str">
        <v>BACHAS, DISPOSICION FINAL DE R. LIQUIDOS, EXPORTACION, NFU, PILETAS, REACTORES</v>
      </c>
      <c r="R641">
        <v>1</v>
      </c>
      <c r="S641">
        <v>-826212.76789999998</v>
      </c>
      <c r="T641">
        <v>1</v>
      </c>
      <c r="U641" t="str">
        <v>APERTURADO POR EMPRESA</v>
      </c>
      <c r="V641" t="str">
        <v>PILETAS</v>
      </c>
    </row>
    <row r="642" spans="1:22" x14ac:dyDescent="0.25">
      <c r="A642" vm="11">
        <v>46112</v>
      </c>
      <c r="B642" t="str">
        <v>RRHH WORMS (NUEVO)</v>
      </c>
      <c r="C642" t="str">
        <v>ANA CIELO SANTA CRUZ</v>
      </c>
      <c r="D642">
        <v>-826212.76789999998</v>
      </c>
      <c r="E642" t="str">
        <v>LABORATORIO</v>
      </c>
      <c r="F642">
        <v>1</v>
      </c>
      <c r="G642">
        <v>826212.76789999998</v>
      </c>
      <c r="H642" t="str">
        <v># 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CC17</v>
      </c>
      <c r="O642" t="str">
        <v>rrhh_nuevo</v>
      </c>
      <c r="P642">
        <v>6</v>
      </c>
      <c r="Q642" t="str">
        <v>BACHAS, DISPOSICION FINAL DE R. LIQUIDOS, EXPORTACION, NFU, PILETAS, REACTORES</v>
      </c>
      <c r="R642">
        <v>1</v>
      </c>
      <c r="S642">
        <v>-826212.76789999998</v>
      </c>
      <c r="T642">
        <v>1</v>
      </c>
      <c r="U642" t="str">
        <v>APERTURADO POR EMPRESA</v>
      </c>
      <c r="V642" t="str">
        <v>REACTORES</v>
      </c>
    </row>
    <row r="643" spans="1:22" x14ac:dyDescent="0.25">
      <c r="A643" vm="17">
        <v>46092</v>
      </c>
      <c r="B643" t="str">
        <v>Jukic, Federico Jose</v>
      </c>
      <c r="C643" t="str">
        <v>RE-A 00002-00000249</v>
      </c>
      <c r="D643">
        <v>-816750</v>
      </c>
      <c r="E643" t="str">
        <v xml:space="preserve">HONORARIOS
Legal </v>
      </c>
      <c r="F643">
        <v>1</v>
      </c>
      <c r="G643">
        <v>675000</v>
      </c>
      <c r="H643" t="str">
        <v xml:space="preserve">UN </v>
      </c>
      <c r="I643" t="str">
        <v>HONORARIOS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str">
        <v>gastos_produccion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-816750</v>
      </c>
      <c r="T643">
        <v>1</v>
      </c>
      <c r="U643" t="str">
        <v>APERTURADO POR EMPRESA</v>
      </c>
      <c r="V643" t="str">
        <v>BACHAS</v>
      </c>
    </row>
    <row r="644" spans="1:22" x14ac:dyDescent="0.25">
      <c r="A644" vm="17">
        <v>46092</v>
      </c>
      <c r="B644" t="str">
        <v>Jukic, Federico Jose</v>
      </c>
      <c r="C644" t="str">
        <v>RE-A 00002-00000249</v>
      </c>
      <c r="D644">
        <v>-816750</v>
      </c>
      <c r="E644" t="str">
        <v xml:space="preserve">HONORARIOS
Legal </v>
      </c>
      <c r="F644">
        <v>1</v>
      </c>
      <c r="G644">
        <v>675000</v>
      </c>
      <c r="H644" t="str">
        <v xml:space="preserve">UN </v>
      </c>
      <c r="I644" t="str">
        <v>HONORARIOS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str">
        <v>gastos_produccion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-816750</v>
      </c>
      <c r="T644">
        <v>1</v>
      </c>
      <c r="U644" t="str">
        <v>APERTURADO POR EMPRESA</v>
      </c>
      <c r="V644" t="str">
        <v>CEREAL &amp; POLVILLO</v>
      </c>
    </row>
    <row r="645" spans="1:22" x14ac:dyDescent="0.25">
      <c r="A645" vm="17">
        <v>46092</v>
      </c>
      <c r="B645" t="str">
        <v>Jukic, Federico Jose</v>
      </c>
      <c r="C645" t="str">
        <v>RE-A 00002-00000249</v>
      </c>
      <c r="D645">
        <v>-816750</v>
      </c>
      <c r="E645" t="str">
        <v xml:space="preserve">HONORARIOS
Legal </v>
      </c>
      <c r="F645">
        <v>1</v>
      </c>
      <c r="G645">
        <v>675000</v>
      </c>
      <c r="H645" t="str">
        <v xml:space="preserve">UN </v>
      </c>
      <c r="I645" t="str">
        <v>HONORARIOS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str">
        <v>gastos_produccion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-816750</v>
      </c>
      <c r="T645">
        <v>1</v>
      </c>
      <c r="U645" t="str">
        <v>APERTURADO POR EMPRESA</v>
      </c>
      <c r="V645" t="str">
        <v>COMPOST &amp; FERTILIZANTES</v>
      </c>
    </row>
    <row r="646" spans="1:22" x14ac:dyDescent="0.25">
      <c r="A646" vm="17">
        <v>46092</v>
      </c>
      <c r="B646" t="str">
        <v>Jukic, Federico Jose</v>
      </c>
      <c r="C646" t="str">
        <v>RE-A 00002-00000249</v>
      </c>
      <c r="D646">
        <v>-816750</v>
      </c>
      <c r="E646" t="str">
        <v xml:space="preserve">HONORARIOS
Legal </v>
      </c>
      <c r="F646">
        <v>1</v>
      </c>
      <c r="G646">
        <v>675000</v>
      </c>
      <c r="H646" t="str">
        <v xml:space="preserve">UN </v>
      </c>
      <c r="I646" t="str">
        <v>HONORARIOS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-816750</v>
      </c>
      <c r="T646">
        <v>1</v>
      </c>
      <c r="U646" t="str">
        <v>APERTURADO POR EMPRESA</v>
      </c>
      <c r="V646" t="str">
        <v>DISPOSICIÓN FINAL RESIDUOS LIQUIDOS</v>
      </c>
    </row>
    <row r="647" spans="1:22" x14ac:dyDescent="0.25">
      <c r="A647" vm="17">
        <v>46092</v>
      </c>
      <c r="B647" t="str">
        <v>Jukic, Federico Jose</v>
      </c>
      <c r="C647" t="str">
        <v>RE-A 00002-00000249</v>
      </c>
      <c r="D647">
        <v>-816750</v>
      </c>
      <c r="E647" t="str">
        <v xml:space="preserve">HONORARIOS
Legal </v>
      </c>
      <c r="F647">
        <v>1</v>
      </c>
      <c r="G647">
        <v>675000</v>
      </c>
      <c r="H647" t="str">
        <v xml:space="preserve">UN </v>
      </c>
      <c r="I647" t="str">
        <v>HONORARIOS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-816750</v>
      </c>
      <c r="T647">
        <v>1</v>
      </c>
      <c r="U647" t="str">
        <v>APERTURADO POR EMPRESA</v>
      </c>
      <c r="V647" t="str">
        <v>DISPOSICIÓN FINAL RESIDUOS SOLIDOS</v>
      </c>
    </row>
    <row r="648" spans="1:22" x14ac:dyDescent="0.25">
      <c r="A648" vm="17">
        <v>46092</v>
      </c>
      <c r="B648" t="str">
        <v>Jukic, Federico Jose</v>
      </c>
      <c r="C648" t="str">
        <v>RE-A 00002-00000249</v>
      </c>
      <c r="D648">
        <v>-816750</v>
      </c>
      <c r="E648" t="str">
        <v xml:space="preserve">HONORARIOS
Legal </v>
      </c>
      <c r="F648">
        <v>1</v>
      </c>
      <c r="G648">
        <v>675000</v>
      </c>
      <c r="H648" t="str">
        <v xml:space="preserve">UN </v>
      </c>
      <c r="I648" t="str">
        <v>HONORARIOS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-816750</v>
      </c>
      <c r="T648">
        <v>1</v>
      </c>
      <c r="U648" t="str">
        <v>APERTURADO POR EMPRESA</v>
      </c>
      <c r="V648" t="str">
        <v>EXPORTACION</v>
      </c>
    </row>
    <row r="649" spans="1:22" x14ac:dyDescent="0.25">
      <c r="A649" vm="17">
        <v>46092</v>
      </c>
      <c r="B649" t="str">
        <v>Jukic, Federico Jose</v>
      </c>
      <c r="C649" t="str">
        <v>RE-A 00002-00000249</v>
      </c>
      <c r="D649">
        <v>-816750</v>
      </c>
      <c r="E649" t="str">
        <v xml:space="preserve">HONORARIOS
Legal </v>
      </c>
      <c r="F649">
        <v>1</v>
      </c>
      <c r="G649">
        <v>675000</v>
      </c>
      <c r="H649" t="str">
        <v xml:space="preserve">UN </v>
      </c>
      <c r="I649" t="str">
        <v>HONORARIOS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-816750</v>
      </c>
      <c r="T649">
        <v>1</v>
      </c>
      <c r="U649" t="str">
        <v>APERTURADO POR EMPRESA</v>
      </c>
      <c r="V649" t="str">
        <v>NFU</v>
      </c>
    </row>
    <row r="650" spans="1:22" x14ac:dyDescent="0.25">
      <c r="A650" vm="17">
        <v>46092</v>
      </c>
      <c r="B650" t="str">
        <v>Jukic, Federico Jose</v>
      </c>
      <c r="C650" t="str">
        <v>RE-A 00002-00000249</v>
      </c>
      <c r="D650">
        <v>-816750</v>
      </c>
      <c r="E650" t="str">
        <v xml:space="preserve">HONORARIOS
Legal </v>
      </c>
      <c r="F650">
        <v>1</v>
      </c>
      <c r="G650">
        <v>675000</v>
      </c>
      <c r="H650" t="str">
        <v xml:space="preserve">UN </v>
      </c>
      <c r="I650" t="str">
        <v>HONORARIOS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-816750</v>
      </c>
      <c r="T650">
        <v>1</v>
      </c>
      <c r="U650" t="str">
        <v>APERTURADO POR EMPRESA</v>
      </c>
      <c r="V650" t="str">
        <v>PILETAS</v>
      </c>
    </row>
    <row r="651" spans="1:22" x14ac:dyDescent="0.25">
      <c r="A651" vm="17">
        <v>46092</v>
      </c>
      <c r="B651" t="str">
        <v>Jukic, Federico Jose</v>
      </c>
      <c r="C651" t="str">
        <v>RE-A 00002-00000249</v>
      </c>
      <c r="D651">
        <v>-816750</v>
      </c>
      <c r="E651" t="str">
        <v xml:space="preserve">HONORARIOS
Legal </v>
      </c>
      <c r="F651">
        <v>1</v>
      </c>
      <c r="G651">
        <v>675000</v>
      </c>
      <c r="H651" t="str">
        <v xml:space="preserve">UN </v>
      </c>
      <c r="I651" t="str">
        <v>HONORARIOS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-816750</v>
      </c>
      <c r="T651">
        <v>1</v>
      </c>
      <c r="U651" t="str">
        <v>APERTURADO POR EMPRESA</v>
      </c>
      <c r="V651" t="str">
        <v>REACTORES</v>
      </c>
    </row>
    <row r="652" spans="1:22" x14ac:dyDescent="0.25">
      <c r="A652" vm="17">
        <v>46092</v>
      </c>
      <c r="B652" t="str">
        <v>Jukic, Federico Jose</v>
      </c>
      <c r="C652" t="str">
        <v>RE-A 00002-00000249</v>
      </c>
      <c r="D652">
        <v>-816750</v>
      </c>
      <c r="E652" t="str">
        <v xml:space="preserve">HONORARIOS
Legal </v>
      </c>
      <c r="F652">
        <v>1</v>
      </c>
      <c r="G652">
        <v>675000</v>
      </c>
      <c r="H652" t="str">
        <v xml:space="preserve">UN </v>
      </c>
      <c r="I652" t="str">
        <v>HONORARIOS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-816750</v>
      </c>
      <c r="T652">
        <v>1</v>
      </c>
      <c r="U652" t="str">
        <v>APERTURADO POR EMPRESA</v>
      </c>
      <c r="V652" t="str">
        <v>TIERRAS FILTRANTES</v>
      </c>
    </row>
    <row r="653" spans="1:22" x14ac:dyDescent="0.25">
      <c r="A653" vm="18">
        <v>46099</v>
      </c>
      <c r="B653" t="str">
        <v>Silenzi, Cristian Emmanuel</v>
      </c>
      <c r="C653" t="str">
        <v>FA-A 00002-00001243</v>
      </c>
      <c r="D653">
        <v>-816750</v>
      </c>
      <c r="E653" t="str">
        <v xml:space="preserve">REPARACIONES
Bomba Hidráulica de dirección
trw nueva . limpieza de circuito y colocación de filtro retorno mano de obra y materiales. 
 Mitsubishi- Matías Pérez </v>
      </c>
      <c r="F653">
        <v>1</v>
      </c>
      <c r="G653">
        <v>675000</v>
      </c>
      <c r="H653" t="str">
        <v xml:space="preserve">UN </v>
      </c>
      <c r="I653" t="str">
        <v>REPARACIONES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-816750</v>
      </c>
      <c r="T653">
        <v>1</v>
      </c>
      <c r="U653" t="str">
        <v>APERTURADO POR EMPRESA</v>
      </c>
      <c r="V653" t="str">
        <v>BACHAS</v>
      </c>
    </row>
    <row r="654" spans="1:22" x14ac:dyDescent="0.25">
      <c r="A654" vm="18">
        <v>46099</v>
      </c>
      <c r="B654" t="str">
        <v>Silenzi, Cristian Emmanuel</v>
      </c>
      <c r="C654" t="str">
        <v>FA-A 00002-00001243</v>
      </c>
      <c r="D654">
        <v>-816750</v>
      </c>
      <c r="E654" t="str">
        <v xml:space="preserve">REPARACIONES
Bomba Hidráulica de dirección
trw nueva . limpieza de circuito y colocación de filtro retorno mano de obra y materiales. 
 Mitsubishi- Matías Pérez </v>
      </c>
      <c r="F654">
        <v>1</v>
      </c>
      <c r="G654">
        <v>675000</v>
      </c>
      <c r="H654" t="str">
        <v xml:space="preserve">UN </v>
      </c>
      <c r="I654" t="str">
        <v>REPARACIONES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-816750</v>
      </c>
      <c r="T654">
        <v>1</v>
      </c>
      <c r="U654" t="str">
        <v>APERTURADO POR EMPRESA</v>
      </c>
      <c r="V654" t="str">
        <v>CEREAL &amp; POLVILLO</v>
      </c>
    </row>
    <row r="655" spans="1:22" x14ac:dyDescent="0.25">
      <c r="A655" vm="18">
        <v>46099</v>
      </c>
      <c r="B655" t="str">
        <v>Silenzi, Cristian Emmanuel</v>
      </c>
      <c r="C655" t="str">
        <v>FA-A 00002-00001243</v>
      </c>
      <c r="D655">
        <v>-816750</v>
      </c>
      <c r="E655" t="str">
        <v xml:space="preserve">REPARACIONES
Bomba Hidráulica de dirección
trw nueva . limpieza de circuito y colocación de filtro retorno mano de obra y materiales. 
 Mitsubishi- Matías Pérez </v>
      </c>
      <c r="F655">
        <v>1</v>
      </c>
      <c r="G655">
        <v>675000</v>
      </c>
      <c r="H655" t="str">
        <v xml:space="preserve">UN </v>
      </c>
      <c r="I655" t="str">
        <v>REPARACIONES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-816750</v>
      </c>
      <c r="T655">
        <v>1</v>
      </c>
      <c r="U655" t="str">
        <v>APERTURADO POR EMPRESA</v>
      </c>
      <c r="V655" t="str">
        <v>COMPOST &amp; FERTILIZANTES</v>
      </c>
    </row>
    <row r="656" spans="1:22" x14ac:dyDescent="0.25">
      <c r="A656" vm="18">
        <v>46099</v>
      </c>
      <c r="B656" t="str">
        <v>Silenzi, Cristian Emmanuel</v>
      </c>
      <c r="C656" t="str">
        <v>FA-A 00002-00001243</v>
      </c>
      <c r="D656">
        <v>-816750</v>
      </c>
      <c r="E656" t="str">
        <v xml:space="preserve">REPARACIONES
Bomba Hidráulica de dirección
trw nueva . limpieza de circuito y colocación de filtro retorno mano de obra y materiales. 
 Mitsubishi- Matías Pérez </v>
      </c>
      <c r="F656">
        <v>1</v>
      </c>
      <c r="G656">
        <v>675000</v>
      </c>
      <c r="H656" t="str">
        <v xml:space="preserve">UN </v>
      </c>
      <c r="I656" t="str">
        <v>REPARACIONES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-816750</v>
      </c>
      <c r="T656">
        <v>1</v>
      </c>
      <c r="U656" t="str">
        <v>APERTURADO POR EMPRESA</v>
      </c>
      <c r="V656" t="str">
        <v>DISPOSICIÓN FINAL RESIDUOS LIQUIDOS</v>
      </c>
    </row>
    <row r="657" spans="1:22" x14ac:dyDescent="0.25">
      <c r="A657" vm="18">
        <v>46099</v>
      </c>
      <c r="B657" t="str">
        <v>Silenzi, Cristian Emmanuel</v>
      </c>
      <c r="C657" t="str">
        <v>FA-A 00002-00001243</v>
      </c>
      <c r="D657">
        <v>-816750</v>
      </c>
      <c r="E657" t="str">
        <v xml:space="preserve">REPARACIONES
Bomba Hidráulica de dirección
trw nueva . limpieza de circuito y colocación de filtro retorno mano de obra y materiales. 
 Mitsubishi- Matías Pérez </v>
      </c>
      <c r="F657">
        <v>1</v>
      </c>
      <c r="G657">
        <v>675000</v>
      </c>
      <c r="H657" t="str">
        <v xml:space="preserve">UN </v>
      </c>
      <c r="I657" t="str">
        <v>REPARACIONES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str">
        <v>gastos_produccion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-816750</v>
      </c>
      <c r="T657">
        <v>1</v>
      </c>
      <c r="U657" t="str">
        <v>APERTURADO POR EMPRESA</v>
      </c>
      <c r="V657" t="str">
        <v>DISPOSICIÓN FINAL RESIDUOS SOLIDOS</v>
      </c>
    </row>
    <row r="658" spans="1:22" x14ac:dyDescent="0.25">
      <c r="A658" vm="18">
        <v>46099</v>
      </c>
      <c r="B658" t="str">
        <v>Silenzi, Cristian Emmanuel</v>
      </c>
      <c r="C658" t="str">
        <v>FA-A 00002-00001243</v>
      </c>
      <c r="D658">
        <v>-816750</v>
      </c>
      <c r="E658" t="str">
        <v xml:space="preserve">REPARACIONES
Bomba Hidráulica de dirección
trw nueva . limpieza de circuito y colocación de filtro retorno mano de obra y materiales. 
 Mitsubishi- Matías Pérez </v>
      </c>
      <c r="F658">
        <v>1</v>
      </c>
      <c r="G658">
        <v>675000</v>
      </c>
      <c r="H658" t="str">
        <v xml:space="preserve">UN </v>
      </c>
      <c r="I658" t="str">
        <v>REPARACIONES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str">
        <v>gastos_produccion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-816750</v>
      </c>
      <c r="T658">
        <v>1</v>
      </c>
      <c r="U658" t="str">
        <v>APERTURADO POR EMPRESA</v>
      </c>
      <c r="V658" t="str">
        <v>EXPORTACION</v>
      </c>
    </row>
    <row r="659" spans="1:22" x14ac:dyDescent="0.25">
      <c r="A659" vm="18">
        <v>46099</v>
      </c>
      <c r="B659" t="str">
        <v>Silenzi, Cristian Emmanuel</v>
      </c>
      <c r="C659" t="str">
        <v>FA-A 00002-00001243</v>
      </c>
      <c r="D659">
        <v>-816750</v>
      </c>
      <c r="E659" t="str">
        <v xml:space="preserve">REPARACIONES
Bomba Hidráulica de dirección
trw nueva . limpieza de circuito y colocación de filtro retorno mano de obra y materiales. 
 Mitsubishi- Matías Pérez </v>
      </c>
      <c r="F659">
        <v>1</v>
      </c>
      <c r="G659">
        <v>675000</v>
      </c>
      <c r="H659" t="str">
        <v xml:space="preserve">UN </v>
      </c>
      <c r="I659" t="str">
        <v>REPARACIONES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str">
        <v>gastos_produccion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-816750</v>
      </c>
      <c r="T659">
        <v>1</v>
      </c>
      <c r="U659" t="str">
        <v>APERTURADO POR EMPRESA</v>
      </c>
      <c r="V659" t="str">
        <v>NFU</v>
      </c>
    </row>
    <row r="660" spans="1:22" x14ac:dyDescent="0.25">
      <c r="A660" vm="18">
        <v>46099</v>
      </c>
      <c r="B660" t="str">
        <v>Silenzi, Cristian Emmanuel</v>
      </c>
      <c r="C660" t="str">
        <v>FA-A 00002-00001243</v>
      </c>
      <c r="D660">
        <v>-816750</v>
      </c>
      <c r="E660" t="str">
        <v xml:space="preserve">REPARACIONES
Bomba Hidráulica de dirección
trw nueva . limpieza de circuito y colocación de filtro retorno mano de obra y materiales. 
 Mitsubishi- Matías Pérez </v>
      </c>
      <c r="F660">
        <v>1</v>
      </c>
      <c r="G660">
        <v>675000</v>
      </c>
      <c r="H660" t="str">
        <v xml:space="preserve">UN </v>
      </c>
      <c r="I660" t="str">
        <v>REPARACIONES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-816750</v>
      </c>
      <c r="T660">
        <v>1</v>
      </c>
      <c r="U660" t="str">
        <v>APERTURADO POR EMPRESA</v>
      </c>
      <c r="V660" t="str">
        <v>PILETAS</v>
      </c>
    </row>
    <row r="661" spans="1:22" x14ac:dyDescent="0.25">
      <c r="A661" vm="18">
        <v>46099</v>
      </c>
      <c r="B661" t="str">
        <v>Silenzi, Cristian Emmanuel</v>
      </c>
      <c r="C661" t="str">
        <v>FA-A 00002-00001243</v>
      </c>
      <c r="D661">
        <v>-816750</v>
      </c>
      <c r="E661" t="str">
        <v xml:space="preserve">REPARACIONES
Bomba Hidráulica de dirección
trw nueva . limpieza de circuito y colocación de filtro retorno mano de obra y materiales. 
 Mitsubishi- Matías Pérez </v>
      </c>
      <c r="F661">
        <v>1</v>
      </c>
      <c r="G661">
        <v>675000</v>
      </c>
      <c r="H661" t="str">
        <v xml:space="preserve">UN </v>
      </c>
      <c r="I661" t="str">
        <v>REPARACIONES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-816750</v>
      </c>
      <c r="T661">
        <v>1</v>
      </c>
      <c r="U661" t="str">
        <v>APERTURADO POR EMPRESA</v>
      </c>
      <c r="V661" t="str">
        <v>REACTORES</v>
      </c>
    </row>
    <row r="662" spans="1:22" x14ac:dyDescent="0.25">
      <c r="A662" vm="18">
        <v>46099</v>
      </c>
      <c r="B662" t="str">
        <v>Silenzi, Cristian Emmanuel</v>
      </c>
      <c r="C662" t="str">
        <v>FA-A 00002-00001243</v>
      </c>
      <c r="D662">
        <v>-816750</v>
      </c>
      <c r="E662" t="str">
        <v xml:space="preserve">REPARACIONES
Bomba Hidráulica de dirección
trw nueva . limpieza de circuito y colocación de filtro retorno mano de obra y materiales. 
 Mitsubishi- Matías Pérez </v>
      </c>
      <c r="F662">
        <v>1</v>
      </c>
      <c r="G662">
        <v>675000</v>
      </c>
      <c r="H662" t="str">
        <v xml:space="preserve">UN 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-816750</v>
      </c>
      <c r="T662">
        <v>1</v>
      </c>
      <c r="U662" t="str">
        <v>APERTURADO POR EMPRESA</v>
      </c>
      <c r="V662" t="str">
        <v>TIERRAS FILTRANTES</v>
      </c>
    </row>
    <row r="663" spans="1:22" x14ac:dyDescent="0.25">
      <c r="A663" vm="11">
        <v>46112</v>
      </c>
      <c r="B663" t="str">
        <v>RRHH WORMS (NUEVO)</v>
      </c>
      <c r="C663" t="str">
        <v>ALEJO NAHUEL MARTINEZ</v>
      </c>
      <c r="D663">
        <v>-815631.38840000005</v>
      </c>
      <c r="E663" t="str">
        <v>REACTOR</v>
      </c>
      <c r="F663">
        <v>1</v>
      </c>
      <c r="G663">
        <v>815631.38840000005</v>
      </c>
      <c r="H663" t="str">
        <v># RRHH</v>
      </c>
      <c r="I663" t="str">
        <v>PERSONAL</v>
      </c>
      <c r="J663" t="str">
        <v>OPEX</v>
      </c>
      <c r="K663" t="str">
        <v>FIJO</v>
      </c>
      <c r="L663" t="str">
        <v>DIRECTO</v>
      </c>
      <c r="M663">
        <v>0</v>
      </c>
      <c r="N663" t="str">
        <v>CC5</v>
      </c>
      <c r="O663" t="str">
        <v>rrhh_nuevo</v>
      </c>
      <c r="P663">
        <v>1</v>
      </c>
      <c r="Q663" t="str">
        <v>REACTORES</v>
      </c>
      <c r="R663">
        <v>1</v>
      </c>
      <c r="S663">
        <v>-815631.38840000005</v>
      </c>
      <c r="T663">
        <v>1</v>
      </c>
      <c r="U663" t="str">
        <v>APERTURADO POR EMPRESA</v>
      </c>
      <c r="V663" t="str">
        <v>REACTORES</v>
      </c>
    </row>
    <row r="664" spans="1:22" x14ac:dyDescent="0.25">
      <c r="A664" vm="11">
        <v>46112</v>
      </c>
      <c r="B664" t="str">
        <v>RRHH WORMS (NUEVO)</v>
      </c>
      <c r="C664" t="str">
        <v>AGUSTIN ALBERTO LOPEZ</v>
      </c>
      <c r="D664">
        <v>-813389.75950000004</v>
      </c>
      <c r="E664" t="str">
        <v>PORTERIA</v>
      </c>
      <c r="F664">
        <v>1</v>
      </c>
      <c r="G664">
        <v>813389.75950000004</v>
      </c>
      <c r="H664" t="str">
        <v># 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CC22</v>
      </c>
      <c r="O664" t="str">
        <v>rrhh_nuevo</v>
      </c>
      <c r="P664">
        <v>7</v>
      </c>
      <c r="Q664" t="str">
        <v>BACHAS, COMPOST Y FERTILIZANTES, DISPOSICION FINAL DE R. LIQUIDOS, DISPOSICION FINAL DE R. SOLIDOS, EXPORTACION, NFU, REACTORES</v>
      </c>
      <c r="R664">
        <v>1</v>
      </c>
      <c r="S664">
        <v>-813389.75950000004</v>
      </c>
      <c r="T664">
        <v>1</v>
      </c>
      <c r="U664" t="str">
        <v>APERTURADO POR EMPRESA</v>
      </c>
      <c r="V664" t="str">
        <v>BACHAS</v>
      </c>
    </row>
    <row r="665" spans="1:22" x14ac:dyDescent="0.25">
      <c r="A665" vm="11">
        <v>46112</v>
      </c>
      <c r="B665" t="str">
        <v>RRHH WORMS (NUEVO)</v>
      </c>
      <c r="C665" t="str">
        <v>AGUSTIN ALBERTO LOPEZ</v>
      </c>
      <c r="D665">
        <v>-813389.75950000004</v>
      </c>
      <c r="E665" t="str">
        <v>PORTERIA</v>
      </c>
      <c r="F665">
        <v>1</v>
      </c>
      <c r="G665">
        <v>813389.75950000004</v>
      </c>
      <c r="H665" t="str">
        <v># 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CC22</v>
      </c>
      <c r="O665" t="str">
        <v>rrhh_nuevo</v>
      </c>
      <c r="P665">
        <v>7</v>
      </c>
      <c r="Q665" t="str">
        <v>BACHAS, COMPOST Y FERTILIZANTES, DISPOSICION FINAL DE R. LIQUIDOS, DISPOSICION FINAL DE R. SOLIDOS, EXPORTACION, NFU, REACTORES</v>
      </c>
      <c r="R665">
        <v>1</v>
      </c>
      <c r="S665">
        <v>-813389.75950000004</v>
      </c>
      <c r="T665">
        <v>1</v>
      </c>
      <c r="U665" t="str">
        <v>APERTURADO POR EMPRESA</v>
      </c>
      <c r="V665" t="str">
        <v>COMPOST Y FERTILIZANTES</v>
      </c>
    </row>
    <row r="666" spans="1:22" x14ac:dyDescent="0.25">
      <c r="A666" vm="11">
        <v>46112</v>
      </c>
      <c r="B666" t="str">
        <v>RRHH WORMS (NUEVO)</v>
      </c>
      <c r="C666" t="str">
        <v>AGUSTIN ALBERTO LOPEZ</v>
      </c>
      <c r="D666">
        <v>-813389.75950000004</v>
      </c>
      <c r="E666" t="str">
        <v>PORTERIA</v>
      </c>
      <c r="F666">
        <v>1</v>
      </c>
      <c r="G666">
        <v>813389.75950000004</v>
      </c>
      <c r="H666" t="str">
        <v># 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CC22</v>
      </c>
      <c r="O666" t="str">
        <v>rrhh_nuevo</v>
      </c>
      <c r="P666">
        <v>7</v>
      </c>
      <c r="Q666" t="str">
        <v>BACHAS, COMPOST Y FERTILIZANTES, DISPOSICION FINAL DE R. LIQUIDOS, DISPOSICION FINAL DE R. SOLIDOS, EXPORTACION, NFU, REACTORES</v>
      </c>
      <c r="R666">
        <v>1</v>
      </c>
      <c r="S666">
        <v>-813389.75950000004</v>
      </c>
      <c r="T666">
        <v>1</v>
      </c>
      <c r="U666" t="str">
        <v>APERTURADO POR EMPRESA</v>
      </c>
      <c r="V666" t="str">
        <v>DISPOSICION FINAL DE R. LIQUIDOS</v>
      </c>
    </row>
    <row r="667" spans="1:22" x14ac:dyDescent="0.25">
      <c r="A667" vm="11">
        <v>46112</v>
      </c>
      <c r="B667" t="str">
        <v>RRHH WORMS (NUEVO)</v>
      </c>
      <c r="C667" t="str">
        <v>AGUSTIN ALBERTO LOPEZ</v>
      </c>
      <c r="D667">
        <v>-813389.75950000004</v>
      </c>
      <c r="E667" t="str">
        <v>PORTERIA</v>
      </c>
      <c r="F667">
        <v>1</v>
      </c>
      <c r="G667">
        <v>813389.75950000004</v>
      </c>
      <c r="H667" t="str">
        <v># 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CC22</v>
      </c>
      <c r="O667" t="str">
        <v>rrhh_nuevo</v>
      </c>
      <c r="P667">
        <v>7</v>
      </c>
      <c r="Q667" t="str">
        <v>BACHAS, COMPOST Y FERTILIZANTES, DISPOSICION FINAL DE R. LIQUIDOS, DISPOSICION FINAL DE R. SOLIDOS, EXPORTACION, NFU, REACTORES</v>
      </c>
      <c r="R667">
        <v>1</v>
      </c>
      <c r="S667">
        <v>-813389.75950000004</v>
      </c>
      <c r="T667">
        <v>1</v>
      </c>
      <c r="U667" t="str">
        <v>APERTURADO POR EMPRESA</v>
      </c>
      <c r="V667" t="str">
        <v>DISPOSICION FINAL DE R. SOLIDOS</v>
      </c>
    </row>
    <row r="668" spans="1:22" x14ac:dyDescent="0.25">
      <c r="A668" vm="11">
        <v>46112</v>
      </c>
      <c r="B668" t="str">
        <v>RRHH WORMS (NUEVO)</v>
      </c>
      <c r="C668" t="str">
        <v>AGUSTIN ALBERTO LOPEZ</v>
      </c>
      <c r="D668">
        <v>-813389.75950000004</v>
      </c>
      <c r="E668" t="str">
        <v>PORTERIA</v>
      </c>
      <c r="F668">
        <v>1</v>
      </c>
      <c r="G668">
        <v>813389.75950000004</v>
      </c>
      <c r="H668" t="str">
        <v># 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CC22</v>
      </c>
      <c r="O668" t="str">
        <v>rrhh_nuevo</v>
      </c>
      <c r="P668">
        <v>7</v>
      </c>
      <c r="Q668" t="str">
        <v>BACHAS, COMPOST Y FERTILIZANTES, DISPOSICION FINAL DE R. LIQUIDOS, DISPOSICION FINAL DE R. SOLIDOS, EXPORTACION, NFU, REACTORES</v>
      </c>
      <c r="R668">
        <v>1</v>
      </c>
      <c r="S668">
        <v>-813389.75950000004</v>
      </c>
      <c r="T668">
        <v>1</v>
      </c>
      <c r="U668" t="str">
        <v>APERTURADO POR EMPRESA</v>
      </c>
      <c r="V668" t="str">
        <v>EXPORTACION</v>
      </c>
    </row>
    <row r="669" spans="1:22" x14ac:dyDescent="0.25">
      <c r="A669" vm="11">
        <v>46112</v>
      </c>
      <c r="B669" t="str">
        <v>RRHH WORMS (NUEVO)</v>
      </c>
      <c r="C669" t="str">
        <v>AGUSTIN ALBERTO LOPEZ</v>
      </c>
      <c r="D669">
        <v>-813389.75950000004</v>
      </c>
      <c r="E669" t="str">
        <v>PORTERIA</v>
      </c>
      <c r="F669">
        <v>1</v>
      </c>
      <c r="G669">
        <v>813389.75950000004</v>
      </c>
      <c r="H669" t="str">
        <v># 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CC22</v>
      </c>
      <c r="O669" t="str">
        <v>rrhh_nuevo</v>
      </c>
      <c r="P669">
        <v>7</v>
      </c>
      <c r="Q669" t="str">
        <v>BACHAS, COMPOST Y FERTILIZANTES, DISPOSICION FINAL DE R. LIQUIDOS, DISPOSICION FINAL DE R. SOLIDOS, EXPORTACION, NFU, REACTORES</v>
      </c>
      <c r="R669">
        <v>1</v>
      </c>
      <c r="S669">
        <v>-813389.75950000004</v>
      </c>
      <c r="T669">
        <v>1</v>
      </c>
      <c r="U669" t="str">
        <v>APERTURADO POR EMPRESA</v>
      </c>
      <c r="V669" t="str">
        <v>NFU</v>
      </c>
    </row>
    <row r="670" spans="1:22" x14ac:dyDescent="0.25">
      <c r="A670" vm="11">
        <v>46112</v>
      </c>
      <c r="B670" t="str">
        <v>RRHH WORMS (NUEVO)</v>
      </c>
      <c r="C670" t="str">
        <v>AGUSTIN ALBERTO LOPEZ</v>
      </c>
      <c r="D670">
        <v>-813389.75950000004</v>
      </c>
      <c r="E670" t="str">
        <v>PORTERIA</v>
      </c>
      <c r="F670">
        <v>1</v>
      </c>
      <c r="G670">
        <v>813389.75950000004</v>
      </c>
      <c r="H670" t="str">
        <v># 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CC22</v>
      </c>
      <c r="O670" t="str">
        <v>rrhh_nuevo</v>
      </c>
      <c r="P670">
        <v>7</v>
      </c>
      <c r="Q670" t="str">
        <v>BACHAS, COMPOST Y FERTILIZANTES, DISPOSICION FINAL DE R. LIQUIDOS, DISPOSICION FINAL DE R. SOLIDOS, EXPORTACION, NFU, REACTORES</v>
      </c>
      <c r="R670">
        <v>1</v>
      </c>
      <c r="S670">
        <v>-813389.75950000004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11">
        <v>46112</v>
      </c>
      <c r="B671" t="str">
        <v>RRHH WORMS (NUEVO)</v>
      </c>
      <c r="C671" t="str">
        <v>MAURICIO EZEQUIEL PACHECO</v>
      </c>
      <c r="D671">
        <v>-801923.79749999999</v>
      </c>
      <c r="E671" t="str">
        <v>VIGILANCIA</v>
      </c>
      <c r="F671">
        <v>1</v>
      </c>
      <c r="G671">
        <v>801923.79749999999</v>
      </c>
      <c r="H671" t="str">
        <v># RRHH</v>
      </c>
      <c r="I671" t="str">
        <v>PERSONAL</v>
      </c>
      <c r="J671" t="str">
        <v>OPEX</v>
      </c>
      <c r="K671" t="str">
        <v>FIJO</v>
      </c>
      <c r="L671" t="str">
        <v>INDIRECTO</v>
      </c>
      <c r="M671">
        <v>0</v>
      </c>
      <c r="N671" t="str">
        <v>CC29</v>
      </c>
      <c r="O671" t="str">
        <v>rrhh_nuevo</v>
      </c>
      <c r="P671">
        <v>10</v>
      </c>
      <c r="Q671" t="str">
        <v>BACHAS, CEREAL Y POLVILLO, COMPOST Y FERTILIZANTES, DISPOSICION FINAL DE R. LIQUIDOS, DISPOSICION FINAL DE R. SOLIDOS, EXPORTACION, NFU, PILETAS, REACTORES, TIERRAS FILTRANTES</v>
      </c>
      <c r="R671">
        <v>1</v>
      </c>
      <c r="S671">
        <v>-801923.79749999999</v>
      </c>
      <c r="T671">
        <v>1</v>
      </c>
      <c r="U671" t="str">
        <v>APERTURADO POR EMPRESA</v>
      </c>
      <c r="V671" t="str">
        <v>BACHAS</v>
      </c>
    </row>
    <row r="672" spans="1:22" x14ac:dyDescent="0.25">
      <c r="A672" vm="11">
        <v>46112</v>
      </c>
      <c r="B672" t="str">
        <v>RRHH WORMS (NUEVO)</v>
      </c>
      <c r="C672" t="str">
        <v>MAURICIO EZEQUIEL PACHECO</v>
      </c>
      <c r="D672">
        <v>-801923.79749999999</v>
      </c>
      <c r="E672" t="str">
        <v>VIGILANCIA</v>
      </c>
      <c r="F672">
        <v>1</v>
      </c>
      <c r="G672">
        <v>801923.79749999999</v>
      </c>
      <c r="H672" t="str">
        <v># RRHH</v>
      </c>
      <c r="I672" t="str">
        <v>PERSONAL</v>
      </c>
      <c r="J672" t="str">
        <v>OPEX</v>
      </c>
      <c r="K672" t="str">
        <v>FIJO</v>
      </c>
      <c r="L672" t="str">
        <v>INDIRECTO</v>
      </c>
      <c r="M672">
        <v>0</v>
      </c>
      <c r="N672" t="str">
        <v>CC29</v>
      </c>
      <c r="O672" t="str">
        <v>rrhh_nuevo</v>
      </c>
      <c r="P672">
        <v>10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-801923.79749999999</v>
      </c>
      <c r="T672">
        <v>1</v>
      </c>
      <c r="U672" t="str">
        <v>APERTURADO POR EMPRESA</v>
      </c>
      <c r="V672" t="str">
        <v>CEREAL Y POLVILLO</v>
      </c>
    </row>
    <row r="673" spans="1:22" x14ac:dyDescent="0.25">
      <c r="A673" vm="11">
        <v>46112</v>
      </c>
      <c r="B673" t="str">
        <v>RRHH WORMS (NUEVO)</v>
      </c>
      <c r="C673" t="str">
        <v>MAURICIO EZEQUIEL PACHECO</v>
      </c>
      <c r="D673">
        <v>-801923.79749999999</v>
      </c>
      <c r="E673" t="str">
        <v>VIGILANCIA</v>
      </c>
      <c r="F673">
        <v>1</v>
      </c>
      <c r="G673">
        <v>801923.79749999999</v>
      </c>
      <c r="H673" t="str">
        <v># RRHH</v>
      </c>
      <c r="I673" t="str">
        <v>PERSONAL</v>
      </c>
      <c r="J673" t="str">
        <v>OPEX</v>
      </c>
      <c r="K673" t="str">
        <v>FIJO</v>
      </c>
      <c r="L673" t="str">
        <v>INDIRECTO</v>
      </c>
      <c r="M673">
        <v>0</v>
      </c>
      <c r="N673" t="str">
        <v>CC29</v>
      </c>
      <c r="O673" t="str">
        <v>rrhh_nuevo</v>
      </c>
      <c r="P673">
        <v>10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-801923.79749999999</v>
      </c>
      <c r="T673">
        <v>1</v>
      </c>
      <c r="U673" t="str">
        <v>APERTURADO POR EMPRESA</v>
      </c>
      <c r="V673" t="str">
        <v>COMPOST Y FERTILIZANTES</v>
      </c>
    </row>
    <row r="674" spans="1:22" x14ac:dyDescent="0.25">
      <c r="A674" vm="11">
        <v>46112</v>
      </c>
      <c r="B674" t="str">
        <v>RRHH WORMS (NUEVO)</v>
      </c>
      <c r="C674" t="str">
        <v>MAURICIO EZEQUIEL PACHECO</v>
      </c>
      <c r="D674">
        <v>-801923.79749999999</v>
      </c>
      <c r="E674" t="str">
        <v>VIGILANCIA</v>
      </c>
      <c r="F674">
        <v>1</v>
      </c>
      <c r="G674">
        <v>801923.79749999999</v>
      </c>
      <c r="H674" t="str">
        <v># RRHH</v>
      </c>
      <c r="I674" t="str">
        <v>PERSONAL</v>
      </c>
      <c r="J674" t="str">
        <v>OPEX</v>
      </c>
      <c r="K674" t="str">
        <v>FIJO</v>
      </c>
      <c r="L674" t="str">
        <v>INDIRECTO</v>
      </c>
      <c r="M674">
        <v>0</v>
      </c>
      <c r="N674" t="str">
        <v>CC29</v>
      </c>
      <c r="O674" t="str">
        <v>rrhh_nuevo</v>
      </c>
      <c r="P674">
        <v>10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-801923.79749999999</v>
      </c>
      <c r="T674">
        <v>1</v>
      </c>
      <c r="U674" t="str">
        <v>APERTURADO POR EMPRESA</v>
      </c>
      <c r="V674" t="str">
        <v>DISPOSICION FINAL DE R. LIQUIDOS</v>
      </c>
    </row>
    <row r="675" spans="1:22" x14ac:dyDescent="0.25">
      <c r="A675" vm="11">
        <v>46112</v>
      </c>
      <c r="B675" t="str">
        <v>RRHH WORMS (NUEVO)</v>
      </c>
      <c r="C675" t="str">
        <v>MAURICIO EZEQUIEL PACHECO</v>
      </c>
      <c r="D675">
        <v>-801923.79749999999</v>
      </c>
      <c r="E675" t="str">
        <v>VIGILANCIA</v>
      </c>
      <c r="F675">
        <v>1</v>
      </c>
      <c r="G675">
        <v>801923.79749999999</v>
      </c>
      <c r="H675" t="str">
        <v># RRHH</v>
      </c>
      <c r="I675" t="str">
        <v>PERSONAL</v>
      </c>
      <c r="J675" t="str">
        <v>OPEX</v>
      </c>
      <c r="K675" t="str">
        <v>FIJO</v>
      </c>
      <c r="L675" t="str">
        <v>INDIRECTO</v>
      </c>
      <c r="M675">
        <v>0</v>
      </c>
      <c r="N675" t="str">
        <v>CC29</v>
      </c>
      <c r="O675" t="str">
        <v>rrhh_nuevo</v>
      </c>
      <c r="P675">
        <v>10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-801923.79749999999</v>
      </c>
      <c r="T675">
        <v>1</v>
      </c>
      <c r="U675" t="str">
        <v>APERTURADO POR EMPRESA</v>
      </c>
      <c r="V675" t="str">
        <v>DISPOSICION FINAL DE R. SOLIDOS</v>
      </c>
    </row>
    <row r="676" spans="1:22" x14ac:dyDescent="0.25">
      <c r="A676" vm="11">
        <v>46112</v>
      </c>
      <c r="B676" t="str">
        <v>RRHH WORMS (NUEVO)</v>
      </c>
      <c r="C676" t="str">
        <v>MAURICIO EZEQUIEL PACHECO</v>
      </c>
      <c r="D676">
        <v>-801923.79749999999</v>
      </c>
      <c r="E676" t="str">
        <v>VIGILANCIA</v>
      </c>
      <c r="F676">
        <v>1</v>
      </c>
      <c r="G676">
        <v>801923.79749999999</v>
      </c>
      <c r="H676" t="str">
        <v># RRHH</v>
      </c>
      <c r="I676" t="str">
        <v>PERSONAL</v>
      </c>
      <c r="J676" t="str">
        <v>OPEX</v>
      </c>
      <c r="K676" t="str">
        <v>FIJO</v>
      </c>
      <c r="L676" t="str">
        <v>INDIRECTO</v>
      </c>
      <c r="M676">
        <v>0</v>
      </c>
      <c r="N676" t="str">
        <v>CC29</v>
      </c>
      <c r="O676" t="str">
        <v>rrhh_nuevo</v>
      </c>
      <c r="P676">
        <v>10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-801923.79749999999</v>
      </c>
      <c r="T676">
        <v>1</v>
      </c>
      <c r="U676" t="str">
        <v>APERTURADO POR EMPRESA</v>
      </c>
      <c r="V676" t="str">
        <v>EXPORTACION</v>
      </c>
    </row>
    <row r="677" spans="1:22" x14ac:dyDescent="0.25">
      <c r="A677" vm="11">
        <v>46112</v>
      </c>
      <c r="B677" t="str">
        <v>RRHH WORMS (NUEVO)</v>
      </c>
      <c r="C677" t="str">
        <v>MAURICIO EZEQUIEL PACHECO</v>
      </c>
      <c r="D677">
        <v>-801923.79749999999</v>
      </c>
      <c r="E677" t="str">
        <v>VIGILANCIA</v>
      </c>
      <c r="F677">
        <v>1</v>
      </c>
      <c r="G677">
        <v>801923.79749999999</v>
      </c>
      <c r="H677" t="str">
        <v># RRHH</v>
      </c>
      <c r="I677" t="str">
        <v>PERSONAL</v>
      </c>
      <c r="J677" t="str">
        <v>OPEX</v>
      </c>
      <c r="K677" t="str">
        <v>FIJO</v>
      </c>
      <c r="L677" t="str">
        <v>INDIRECTO</v>
      </c>
      <c r="M677">
        <v>0</v>
      </c>
      <c r="N677" t="str">
        <v>CC29</v>
      </c>
      <c r="O677" t="str">
        <v>rrhh_nuevo</v>
      </c>
      <c r="P677">
        <v>10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-801923.79749999999</v>
      </c>
      <c r="T677">
        <v>1</v>
      </c>
      <c r="U677" t="str">
        <v>APERTURADO POR EMPRESA</v>
      </c>
      <c r="V677" t="str">
        <v>NFU</v>
      </c>
    </row>
    <row r="678" spans="1:22" x14ac:dyDescent="0.25">
      <c r="A678" vm="11">
        <v>46112</v>
      </c>
      <c r="B678" t="str">
        <v>RRHH WORMS (NUEVO)</v>
      </c>
      <c r="C678" t="str">
        <v>MAURICIO EZEQUIEL PACHECO</v>
      </c>
      <c r="D678">
        <v>-801923.79749999999</v>
      </c>
      <c r="E678" t="str">
        <v>VIGILANCIA</v>
      </c>
      <c r="F678">
        <v>1</v>
      </c>
      <c r="G678">
        <v>801923.79749999999</v>
      </c>
      <c r="H678" t="str">
        <v># RRHH</v>
      </c>
      <c r="I678" t="str">
        <v>PERSONAL</v>
      </c>
      <c r="J678" t="str">
        <v>OPEX</v>
      </c>
      <c r="K678" t="str">
        <v>FIJO</v>
      </c>
      <c r="L678" t="str">
        <v>INDIRECTO</v>
      </c>
      <c r="M678">
        <v>0</v>
      </c>
      <c r="N678" t="str">
        <v>CC29</v>
      </c>
      <c r="O678" t="str">
        <v>rrhh_nuevo</v>
      </c>
      <c r="P678">
        <v>10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-801923.79749999999</v>
      </c>
      <c r="T678">
        <v>1</v>
      </c>
      <c r="U678" t="str">
        <v>APERTURADO POR EMPRESA</v>
      </c>
      <c r="V678" t="str">
        <v>PILETAS</v>
      </c>
    </row>
    <row r="679" spans="1:22" x14ac:dyDescent="0.25">
      <c r="A679" vm="11">
        <v>46112</v>
      </c>
      <c r="B679" t="str">
        <v>RRHH WORMS (NUEVO)</v>
      </c>
      <c r="C679" t="str">
        <v>MAURICIO EZEQUIEL PACHECO</v>
      </c>
      <c r="D679">
        <v>-801923.79749999999</v>
      </c>
      <c r="E679" t="str">
        <v>VIGILANCIA</v>
      </c>
      <c r="F679">
        <v>1</v>
      </c>
      <c r="G679">
        <v>801923.79749999999</v>
      </c>
      <c r="H679" t="str">
        <v># RRHH</v>
      </c>
      <c r="I679" t="str">
        <v>PERSONAL</v>
      </c>
      <c r="J679" t="str">
        <v>OPEX</v>
      </c>
      <c r="K679" t="str">
        <v>FIJO</v>
      </c>
      <c r="L679" t="str">
        <v>INDIRECTO</v>
      </c>
      <c r="M679">
        <v>0</v>
      </c>
      <c r="N679" t="str">
        <v>CC29</v>
      </c>
      <c r="O679" t="str">
        <v>rrhh_nuevo</v>
      </c>
      <c r="P679">
        <v>10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-801923.79749999999</v>
      </c>
      <c r="T679">
        <v>1</v>
      </c>
      <c r="U679" t="str">
        <v>APERTURADO POR EMPRESA</v>
      </c>
      <c r="V679" t="str">
        <v>REACTORES</v>
      </c>
    </row>
    <row r="680" spans="1:22" x14ac:dyDescent="0.25">
      <c r="A680" vm="11">
        <v>46112</v>
      </c>
      <c r="B680" t="str">
        <v>RRHH WORMS (NUEVO)</v>
      </c>
      <c r="C680" t="str">
        <v>MAURICIO EZEQUIEL PACHECO</v>
      </c>
      <c r="D680">
        <v>-801923.79749999999</v>
      </c>
      <c r="E680" t="str">
        <v>VIGILANCIA</v>
      </c>
      <c r="F680">
        <v>1</v>
      </c>
      <c r="G680">
        <v>801923.79749999999</v>
      </c>
      <c r="H680" t="str">
        <v># RRHH</v>
      </c>
      <c r="I680" t="str">
        <v>PERSONAL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CC29</v>
      </c>
      <c r="O680" t="str">
        <v>rrhh_nuevo</v>
      </c>
      <c r="P680">
        <v>10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-801923.79749999999</v>
      </c>
      <c r="T680">
        <v>1</v>
      </c>
      <c r="U680" t="str">
        <v>APERTURADO POR EMPRESA</v>
      </c>
      <c r="V680" t="str">
        <v>TIERRAS FILTRANTES</v>
      </c>
    </row>
    <row r="681" spans="1:22" x14ac:dyDescent="0.25">
      <c r="A681" vm="11">
        <v>46112</v>
      </c>
      <c r="B681" t="str">
        <v>RRHH WORMS (NUEVO)</v>
      </c>
      <c r="C681" t="str">
        <v>GERMAN RODRIGO NIZ</v>
      </c>
      <c r="D681">
        <v>-800838.84629999998</v>
      </c>
      <c r="E681" t="str">
        <v>NFU + DISPOSICION FINAL DE R. SOLIDOS</v>
      </c>
      <c r="F681">
        <v>1</v>
      </c>
      <c r="G681">
        <v>800838.84629999998</v>
      </c>
      <c r="H681" t="str">
        <v># 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CC20</v>
      </c>
      <c r="O681" t="str">
        <v>rrhh_nuevo</v>
      </c>
      <c r="P681">
        <v>2</v>
      </c>
      <c r="Q681" t="str">
        <v>DISPOSICION FINAL DE R. SOLIDOS, NFU</v>
      </c>
      <c r="R681">
        <v>1</v>
      </c>
      <c r="S681">
        <v>-800838.84629999998</v>
      </c>
      <c r="T681">
        <v>1</v>
      </c>
      <c r="U681" t="str">
        <v>APERTURADO POR EMPRESA</v>
      </c>
      <c r="V681" t="str">
        <v>DISPOSICION FINAL DE R. SOLIDOS</v>
      </c>
    </row>
    <row r="682" spans="1:22" x14ac:dyDescent="0.25">
      <c r="A682" vm="11">
        <v>46112</v>
      </c>
      <c r="B682" t="str">
        <v>RRHH WORMS (NUEVO)</v>
      </c>
      <c r="C682" t="str">
        <v>GERMAN RODRIGO NIZ</v>
      </c>
      <c r="D682">
        <v>-800838.84629999998</v>
      </c>
      <c r="E682" t="str">
        <v>NFU + DISPOSICION FINAL DE R. SOLIDOS</v>
      </c>
      <c r="F682">
        <v>1</v>
      </c>
      <c r="G682">
        <v>800838.84629999998</v>
      </c>
      <c r="H682" t="str">
        <v># 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CC20</v>
      </c>
      <c r="O682" t="str">
        <v>rrhh_nuevo</v>
      </c>
      <c r="P682">
        <v>2</v>
      </c>
      <c r="Q682" t="str">
        <v>DISPOSICION FINAL DE R. SOLIDOS, NFU</v>
      </c>
      <c r="R682">
        <v>1</v>
      </c>
      <c r="S682">
        <v>-800838.84629999998</v>
      </c>
      <c r="T682">
        <v>1</v>
      </c>
      <c r="U682" t="str">
        <v>APERTURADO POR EMPRESA</v>
      </c>
      <c r="V682" t="str">
        <v>NFU</v>
      </c>
    </row>
    <row r="683" spans="1:22" x14ac:dyDescent="0.25">
      <c r="A683" vm="11">
        <v>46112</v>
      </c>
      <c r="B683" t="str">
        <v>RRHH WORMS (NUEVO)</v>
      </c>
      <c r="C683" t="str">
        <v>PAULA MARIA NIEVES</v>
      </c>
      <c r="D683">
        <v>-798562.3861</v>
      </c>
      <c r="E683" t="str">
        <v>ADMINISTRACION</v>
      </c>
      <c r="F683">
        <v>1</v>
      </c>
      <c r="G683">
        <v>798562.3861</v>
      </c>
      <c r="H683" t="str">
        <v># RRHH</v>
      </c>
      <c r="I683" t="str">
        <v>PERSONAL</v>
      </c>
      <c r="J683" t="str">
        <v>OPEX</v>
      </c>
      <c r="K683" t="str">
        <v>FIJO</v>
      </c>
      <c r="L683" t="str">
        <v>INDIRECTO</v>
      </c>
      <c r="M683">
        <v>0</v>
      </c>
      <c r="N683" t="str">
        <v>CC15</v>
      </c>
      <c r="O683" t="str">
        <v>rrhh_nuevo</v>
      </c>
      <c r="P683">
        <v>10</v>
      </c>
      <c r="Q683" t="str">
        <v>BACHAS, CEREAL Y POLVILLO, COMPOST Y FERTILIZANTES, DISPOSICION FINAL DE R. LIQUIDOS, DISPOSICION FINAL DE R. SOLIDOS, EXPORTACION, NFU, PILETAS, REACTORES, TIERRAS FILTRANTES</v>
      </c>
      <c r="R683">
        <v>1</v>
      </c>
      <c r="S683">
        <v>-798562.3861</v>
      </c>
      <c r="T683">
        <v>1</v>
      </c>
      <c r="U683" t="str">
        <v>APERTURADO POR EMPRESA</v>
      </c>
      <c r="V683" t="str">
        <v>BACHAS</v>
      </c>
    </row>
    <row r="684" spans="1:22" x14ac:dyDescent="0.25">
      <c r="A684" vm="11">
        <v>46112</v>
      </c>
      <c r="B684" t="str">
        <v>RRHH WORMS (NUEVO)</v>
      </c>
      <c r="C684" t="str">
        <v>PAULA MARIA NIEVES</v>
      </c>
      <c r="D684">
        <v>-798562.3861</v>
      </c>
      <c r="E684" t="str">
        <v>ADMINISTRACION</v>
      </c>
      <c r="F684">
        <v>1</v>
      </c>
      <c r="G684">
        <v>798562.3861</v>
      </c>
      <c r="H684" t="str">
        <v># RRHH</v>
      </c>
      <c r="I684" t="str">
        <v>PERSONAL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CC15</v>
      </c>
      <c r="O684" t="str">
        <v>rrhh_nuevo</v>
      </c>
      <c r="P684">
        <v>10</v>
      </c>
      <c r="Q684" t="str">
        <v>BACHAS, CEREAL Y POLVILLO, COMPOST Y FERTILIZANTES, DISPOSICION FINAL DE R. LIQUIDOS, DISPOSICION FINAL DE R. SOLIDOS, EXPORTACION, NFU, PILETAS, REACTORES, TIERRAS FILTRANTES</v>
      </c>
      <c r="R684">
        <v>1</v>
      </c>
      <c r="S684">
        <v>-798562.3861</v>
      </c>
      <c r="T684">
        <v>1</v>
      </c>
      <c r="U684" t="str">
        <v>APERTURADO POR EMPRESA</v>
      </c>
      <c r="V684" t="str">
        <v>CEREAL Y POLVILLO</v>
      </c>
    </row>
    <row r="685" spans="1:22" x14ac:dyDescent="0.25">
      <c r="A685" vm="11">
        <v>46112</v>
      </c>
      <c r="B685" t="str">
        <v>RRHH WORMS (NUEVO)</v>
      </c>
      <c r="C685" t="str">
        <v>PAULA MARIA NIEVES</v>
      </c>
      <c r="D685">
        <v>-798562.3861</v>
      </c>
      <c r="E685" t="str">
        <v>ADMINISTRACION</v>
      </c>
      <c r="F685">
        <v>1</v>
      </c>
      <c r="G685">
        <v>798562.3861</v>
      </c>
      <c r="H685" t="str">
        <v># RRHH</v>
      </c>
      <c r="I685" t="str">
        <v>PERSONAL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CC15</v>
      </c>
      <c r="O685" t="str">
        <v>rrhh_nuevo</v>
      </c>
      <c r="P685">
        <v>10</v>
      </c>
      <c r="Q685" t="str">
        <v>BACHAS, CEREAL Y POLVILLO, COMPOST Y FERTILIZANTES, DISPOSICION FINAL DE R. LIQUIDOS, DISPOSICION FINAL DE R. SOLIDOS, EXPORTACION, NFU, PILETAS, REACTORES, TIERRAS FILTRANTES</v>
      </c>
      <c r="R685">
        <v>1</v>
      </c>
      <c r="S685">
        <v>-798562.3861</v>
      </c>
      <c r="T685">
        <v>1</v>
      </c>
      <c r="U685" t="str">
        <v>APERTURADO POR EMPRESA</v>
      </c>
      <c r="V685" t="str">
        <v>COMPOST Y FERTILIZANTES</v>
      </c>
    </row>
    <row r="686" spans="1:22" x14ac:dyDescent="0.25">
      <c r="A686" vm="11">
        <v>46112</v>
      </c>
      <c r="B686" t="str">
        <v>RRHH WORMS (NUEVO)</v>
      </c>
      <c r="C686" t="str">
        <v>PAULA MARIA NIEVES</v>
      </c>
      <c r="D686">
        <v>-798562.3861</v>
      </c>
      <c r="E686" t="str">
        <v>ADMINISTRACION</v>
      </c>
      <c r="F686">
        <v>1</v>
      </c>
      <c r="G686">
        <v>798562.3861</v>
      </c>
      <c r="H686" t="str">
        <v># RRHH</v>
      </c>
      <c r="I686" t="str">
        <v>PERSONAL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CC15</v>
      </c>
      <c r="O686" t="str">
        <v>rrhh_nuevo</v>
      </c>
      <c r="P686">
        <v>10</v>
      </c>
      <c r="Q686" t="str">
        <v>BACHAS, CEREAL Y POLVILLO, COMPOST Y FERTILIZANTES, DISPOSICION FINAL DE R. LIQUIDOS, DISPOSICION FINAL DE R. SOLIDOS, EXPORTACION, NFU, PILETAS, REACTORES, TIERRAS FILTRANTES</v>
      </c>
      <c r="R686">
        <v>1</v>
      </c>
      <c r="S686">
        <v>-798562.3861</v>
      </c>
      <c r="T686">
        <v>1</v>
      </c>
      <c r="U686" t="str">
        <v>APERTURADO POR EMPRESA</v>
      </c>
      <c r="V686" t="str">
        <v>DISPOSICION FINAL DE R. LIQUIDOS</v>
      </c>
    </row>
    <row r="687" spans="1:22" x14ac:dyDescent="0.25">
      <c r="A687" vm="11">
        <v>46112</v>
      </c>
      <c r="B687" t="str">
        <v>RRHH WORMS (NUEVO)</v>
      </c>
      <c r="C687" t="str">
        <v>PAULA MARIA NIEVES</v>
      </c>
      <c r="D687">
        <v>-798562.3861</v>
      </c>
      <c r="E687" t="str">
        <v>ADMINISTRACION</v>
      </c>
      <c r="F687">
        <v>1</v>
      </c>
      <c r="G687">
        <v>798562.3861</v>
      </c>
      <c r="H687" t="str">
        <v># RRHH</v>
      </c>
      <c r="I687" t="str">
        <v>PERSONAL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CC15</v>
      </c>
      <c r="O687" t="str">
        <v>rrhh_nuevo</v>
      </c>
      <c r="P687">
        <v>10</v>
      </c>
      <c r="Q687" t="str">
        <v>BACHAS, CEREAL Y POLVILLO, COMPOST Y FERTILIZANTES, DISPOSICION FINAL DE R. LIQUIDOS, DISPOSICION FINAL DE R. SOLIDOS, EXPORTACION, NFU, PILETAS, REACTORES, TIERRAS FILTRANTES</v>
      </c>
      <c r="R687">
        <v>1</v>
      </c>
      <c r="S687">
        <v>-798562.3861</v>
      </c>
      <c r="T687">
        <v>1</v>
      </c>
      <c r="U687" t="str">
        <v>APERTURADO POR EMPRESA</v>
      </c>
      <c r="V687" t="str">
        <v>DISPOSICION FINAL DE R. SOLIDOS</v>
      </c>
    </row>
    <row r="688" spans="1:22" x14ac:dyDescent="0.25">
      <c r="A688" vm="11">
        <v>46112</v>
      </c>
      <c r="B688" t="str">
        <v>RRHH WORMS (NUEVO)</v>
      </c>
      <c r="C688" t="str">
        <v>PAULA MARIA NIEVES</v>
      </c>
      <c r="D688">
        <v>-798562.3861</v>
      </c>
      <c r="E688" t="str">
        <v>ADMINISTRACION</v>
      </c>
      <c r="F688">
        <v>1</v>
      </c>
      <c r="G688">
        <v>798562.3861</v>
      </c>
      <c r="H688" t="str">
        <v># RRHH</v>
      </c>
      <c r="I688" t="str">
        <v>PERSONAL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CC15</v>
      </c>
      <c r="O688" t="str">
        <v>rrhh_nuevo</v>
      </c>
      <c r="P688">
        <v>10</v>
      </c>
      <c r="Q688" t="str">
        <v>BACHAS, CEREAL Y POLVILLO, COMPOST Y FERTILIZANTES, DISPOSICION FINAL DE R. LIQUIDOS, DISPOSICION FINAL DE R. SOLIDOS, EXPORTACION, NFU, PILETAS, REACTORES, TIERRAS FILTRANTES</v>
      </c>
      <c r="R688">
        <v>1</v>
      </c>
      <c r="S688">
        <v>-798562.3861</v>
      </c>
      <c r="T688">
        <v>1</v>
      </c>
      <c r="U688" t="str">
        <v>APERTURADO POR EMPRESA</v>
      </c>
      <c r="V688" t="str">
        <v>EXPORTACION</v>
      </c>
    </row>
    <row r="689" spans="1:22" x14ac:dyDescent="0.25">
      <c r="A689" vm="11">
        <v>46112</v>
      </c>
      <c r="B689" t="str">
        <v>RRHH WORMS (NUEVO)</v>
      </c>
      <c r="C689" t="str">
        <v>PAULA MARIA NIEVES</v>
      </c>
      <c r="D689">
        <v>-798562.3861</v>
      </c>
      <c r="E689" t="str">
        <v>ADMINISTRACION</v>
      </c>
      <c r="F689">
        <v>1</v>
      </c>
      <c r="G689">
        <v>798562.3861</v>
      </c>
      <c r="H689" t="str">
        <v># RRHH</v>
      </c>
      <c r="I689" t="str">
        <v>PERSONAL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CC15</v>
      </c>
      <c r="O689" t="str">
        <v>rrhh_nuevo</v>
      </c>
      <c r="P689">
        <v>10</v>
      </c>
      <c r="Q689" t="str">
        <v>BACHAS, CEREAL Y POLVILLO, COMPOST Y FERTILIZANTES, DISPOSICION FINAL DE R. LIQUIDOS, DISPOSICION FINAL DE R. SOLIDOS, EXPORTACION, NFU, PILETAS, REACTORES, TIERRAS FILTRANTES</v>
      </c>
      <c r="R689">
        <v>1</v>
      </c>
      <c r="S689">
        <v>-798562.3861</v>
      </c>
      <c r="T689">
        <v>1</v>
      </c>
      <c r="U689" t="str">
        <v>APERTURADO POR EMPRESA</v>
      </c>
      <c r="V689" t="str">
        <v>NFU</v>
      </c>
    </row>
    <row r="690" spans="1:22" x14ac:dyDescent="0.25">
      <c r="A690" vm="11">
        <v>46112</v>
      </c>
      <c r="B690" t="str">
        <v>RRHH WORMS (NUEVO)</v>
      </c>
      <c r="C690" t="str">
        <v>PAULA MARIA NIEVES</v>
      </c>
      <c r="D690">
        <v>-798562.3861</v>
      </c>
      <c r="E690" t="str">
        <v>ADMINISTRACION</v>
      </c>
      <c r="F690">
        <v>1</v>
      </c>
      <c r="G690">
        <v>798562.3861</v>
      </c>
      <c r="H690" t="str">
        <v># RRHH</v>
      </c>
      <c r="I690" t="str">
        <v>PERSONAL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CC15</v>
      </c>
      <c r="O690" t="str">
        <v>rrhh_nuevo</v>
      </c>
      <c r="P690">
        <v>10</v>
      </c>
      <c r="Q690" t="str">
        <v>BACHAS, CEREAL Y POLVILLO, COMPOST Y FERTILIZANTES, DISPOSICION FINAL DE R. LIQUIDOS, DISPOSICION FINAL DE R. SOLIDOS, EXPORTACION, NFU, PILETAS, REACTORES, TIERRAS FILTRANTES</v>
      </c>
      <c r="R690">
        <v>1</v>
      </c>
      <c r="S690">
        <v>-798562.3861</v>
      </c>
      <c r="T690">
        <v>1</v>
      </c>
      <c r="U690" t="str">
        <v>APERTURADO POR EMPRESA</v>
      </c>
      <c r="V690" t="str">
        <v>PILETAS</v>
      </c>
    </row>
    <row r="691" spans="1:22" x14ac:dyDescent="0.25">
      <c r="A691" vm="11">
        <v>46112</v>
      </c>
      <c r="B691" t="str">
        <v>RRHH WORMS (NUEVO)</v>
      </c>
      <c r="C691" t="str">
        <v>PAULA MARIA NIEVES</v>
      </c>
      <c r="D691">
        <v>-798562.3861</v>
      </c>
      <c r="E691" t="str">
        <v>ADMINISTRACION</v>
      </c>
      <c r="F691">
        <v>1</v>
      </c>
      <c r="G691">
        <v>798562.3861</v>
      </c>
      <c r="H691" t="str">
        <v># RRHH</v>
      </c>
      <c r="I691" t="str">
        <v>PERSONAL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CC15</v>
      </c>
      <c r="O691" t="str">
        <v>rrhh_nuevo</v>
      </c>
      <c r="P691">
        <v>10</v>
      </c>
      <c r="Q691" t="str">
        <v>BACHAS, CEREAL Y POLVILLO, COMPOST Y FERTILIZANTES, DISPOSICION FINAL DE R. LIQUIDOS, DISPOSICION FINAL DE R. SOLIDOS, EXPORTACION, NFU, PILETAS, REACTORES, TIERRAS FILTRANTES</v>
      </c>
      <c r="R691">
        <v>1</v>
      </c>
      <c r="S691">
        <v>-798562.3861</v>
      </c>
      <c r="T691">
        <v>1</v>
      </c>
      <c r="U691" t="str">
        <v>APERTURADO POR EMPRESA</v>
      </c>
      <c r="V691" t="str">
        <v>REACTORES</v>
      </c>
    </row>
    <row r="692" spans="1:22" x14ac:dyDescent="0.25">
      <c r="A692" vm="11">
        <v>46112</v>
      </c>
      <c r="B692" t="str">
        <v>RRHH WORMS (NUEVO)</v>
      </c>
      <c r="C692" t="str">
        <v>PAULA MARIA NIEVES</v>
      </c>
      <c r="D692">
        <v>-798562.3861</v>
      </c>
      <c r="E692" t="str">
        <v>ADMINISTRACION</v>
      </c>
      <c r="F692">
        <v>1</v>
      </c>
      <c r="G692">
        <v>798562.3861</v>
      </c>
      <c r="H692" t="str">
        <v># RRHH</v>
      </c>
      <c r="I692" t="str">
        <v>PERSONAL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CC15</v>
      </c>
      <c r="O692" t="str">
        <v>rrhh_nuevo</v>
      </c>
      <c r="P692">
        <v>10</v>
      </c>
      <c r="Q692" t="str">
        <v>BACHAS, CEREAL Y POLVILLO, COMPOST Y FERTILIZANTES, DISPOSICION FINAL DE R. LIQUIDOS, DISPOSICION FINAL DE R. SOLIDOS, EXPORTACION, NFU, PILETAS, REACTORES, TIERRAS FILTRANTES</v>
      </c>
      <c r="R692">
        <v>1</v>
      </c>
      <c r="S692">
        <v>-798562.3861</v>
      </c>
      <c r="T692">
        <v>1</v>
      </c>
      <c r="U692" t="str">
        <v>APERTURADO POR EMPRESA</v>
      </c>
      <c r="V692" t="str">
        <v>TIERRAS FILTRANTES</v>
      </c>
    </row>
    <row r="693" spans="1:22" x14ac:dyDescent="0.25">
      <c r="A693" vm="11">
        <v>46112</v>
      </c>
      <c r="B693" t="str">
        <v>RRHH WORMS (NUEVO)</v>
      </c>
      <c r="C693" t="str">
        <v>RAMON ROQUE NAVARRO</v>
      </c>
      <c r="D693">
        <v>-792665.14729999995</v>
      </c>
      <c r="E693" t="str">
        <v>NFU + DISPOSICION FINAL DE R. SOLIDOS</v>
      </c>
      <c r="F693">
        <v>1</v>
      </c>
      <c r="G693">
        <v>792665.14729999995</v>
      </c>
      <c r="H693" t="str">
        <v># RRHH</v>
      </c>
      <c r="I693" t="str">
        <v>PERSONAL</v>
      </c>
      <c r="J693" t="str">
        <v>OPEX</v>
      </c>
      <c r="K693" t="str">
        <v>FIJO</v>
      </c>
      <c r="L693" t="str">
        <v>DIRECTO</v>
      </c>
      <c r="M693">
        <v>0</v>
      </c>
      <c r="N693" t="str">
        <v>CC20</v>
      </c>
      <c r="O693" t="str">
        <v>rrhh_nuevo</v>
      </c>
      <c r="P693">
        <v>2</v>
      </c>
      <c r="Q693" t="str">
        <v>DISPOSICION FINAL DE R. SOLIDOS, NFU</v>
      </c>
      <c r="R693">
        <v>1</v>
      </c>
      <c r="S693">
        <v>-792665.14729999995</v>
      </c>
      <c r="T693">
        <v>1</v>
      </c>
      <c r="U693" t="str">
        <v>APERTURADO POR EMPRESA</v>
      </c>
      <c r="V693" t="str">
        <v>DISPOSICION FINAL DE R. SOLIDOS</v>
      </c>
    </row>
    <row r="694" spans="1:22" x14ac:dyDescent="0.25">
      <c r="A694" vm="11">
        <v>46112</v>
      </c>
      <c r="B694" t="str">
        <v>RRHH WORMS (NUEVO)</v>
      </c>
      <c r="C694" t="str">
        <v>RAMON ROQUE NAVARRO</v>
      </c>
      <c r="D694">
        <v>-792665.14729999995</v>
      </c>
      <c r="E694" t="str">
        <v>NFU + DISPOSICION FINAL DE R. SOLIDOS</v>
      </c>
      <c r="F694">
        <v>1</v>
      </c>
      <c r="G694">
        <v>792665.14729999995</v>
      </c>
      <c r="H694" t="str">
        <v># RRHH</v>
      </c>
      <c r="I694" t="str">
        <v>PERSONAL</v>
      </c>
      <c r="J694" t="str">
        <v>OPEX</v>
      </c>
      <c r="K694" t="str">
        <v>FIJO</v>
      </c>
      <c r="L694" t="str">
        <v>DIRECTO</v>
      </c>
      <c r="M694">
        <v>0</v>
      </c>
      <c r="N694" t="str">
        <v>CC20</v>
      </c>
      <c r="O694" t="str">
        <v>rrhh_nuevo</v>
      </c>
      <c r="P694">
        <v>2</v>
      </c>
      <c r="Q694" t="str">
        <v>DISPOSICION FINAL DE R. SOLIDOS, NFU</v>
      </c>
      <c r="R694">
        <v>1</v>
      </c>
      <c r="S694">
        <v>-792665.14729999995</v>
      </c>
      <c r="T694">
        <v>1</v>
      </c>
      <c r="U694" t="str">
        <v>APERTURADO POR EMPRESA</v>
      </c>
      <c r="V694" t="str">
        <v>NFU</v>
      </c>
    </row>
    <row r="695" spans="1:22" x14ac:dyDescent="0.25">
      <c r="A695" vm="19">
        <v>46107</v>
      </c>
      <c r="B695" t="str">
        <v>Strupeni, Federico Lisandro</v>
      </c>
      <c r="C695" t="str">
        <v>FA-A 00008-00000131</v>
      </c>
      <c r="D695">
        <v>-783466.9</v>
      </c>
      <c r="E695" t="str">
        <v xml:space="preserve">REPARACIONES
Cámara de exportación </v>
      </c>
      <c r="F695">
        <v>1</v>
      </c>
      <c r="G695">
        <v>345100</v>
      </c>
      <c r="H695" t="str">
        <v xml:space="preserve">UN </v>
      </c>
      <c r="I695" t="str">
        <v>REPARACIONES</v>
      </c>
      <c r="J695" t="str">
        <v>OPEX</v>
      </c>
      <c r="K695" t="str">
        <v>VARIABLE</v>
      </c>
      <c r="L695" t="str">
        <v>DIRECTO</v>
      </c>
      <c r="M695">
        <v>0</v>
      </c>
      <c r="N695" t="str">
        <v>CC11</v>
      </c>
      <c r="O695" t="str">
        <v>gastos_produccion</v>
      </c>
      <c r="P695">
        <v>1</v>
      </c>
      <c r="Q695" t="str">
        <v>EXPORTACION</v>
      </c>
      <c r="R695">
        <v>1</v>
      </c>
      <c r="S695">
        <v>-783466.9</v>
      </c>
      <c r="T695">
        <v>1</v>
      </c>
      <c r="U695" t="str">
        <v>APERTURADO POR EMPRESA</v>
      </c>
      <c r="V695" t="str">
        <v>EXPORTACION</v>
      </c>
    </row>
    <row r="696" spans="1:22" x14ac:dyDescent="0.25">
      <c r="A696" vm="8">
        <v>46106</v>
      </c>
      <c r="B696" t="str">
        <v>Marotta, Claudio Mauricio</v>
      </c>
      <c r="C696" t="str">
        <v>FA-A 00002-00000437</v>
      </c>
      <c r="D696">
        <v>-753830</v>
      </c>
      <c r="E696" t="str">
        <v xml:space="preserve">LOGISTICA
19/03
Entrega de Are </v>
      </c>
      <c r="F696">
        <v>24.92</v>
      </c>
      <c r="G696">
        <v>25000</v>
      </c>
      <c r="H696" t="str">
        <v xml:space="preserve">UN </v>
      </c>
      <c r="I696" t="str">
        <v>LOGISTICA</v>
      </c>
      <c r="J696" t="str">
        <v>OPEX</v>
      </c>
      <c r="K696" t="str">
        <v>VARIABLE</v>
      </c>
      <c r="L696" t="str">
        <v>DIRECTO</v>
      </c>
      <c r="M696">
        <v>0</v>
      </c>
      <c r="N696" t="str">
        <v>CC5</v>
      </c>
      <c r="O696" t="str">
        <v>gastos_produccion</v>
      </c>
      <c r="P696">
        <v>1</v>
      </c>
      <c r="Q696" t="str">
        <v>REACTORES</v>
      </c>
      <c r="R696">
        <v>1</v>
      </c>
      <c r="S696">
        <v>-753830</v>
      </c>
      <c r="T696">
        <v>24.92</v>
      </c>
      <c r="U696" t="str">
        <v>APERTURADO POR EMPRESA</v>
      </c>
      <c r="V696" t="str">
        <v>REACTORES</v>
      </c>
    </row>
    <row r="697" spans="1:22" x14ac:dyDescent="0.25">
      <c r="A697" vm="11">
        <v>46112</v>
      </c>
      <c r="B697" t="str">
        <v>RRHH WORMS (NUEVO)</v>
      </c>
      <c r="C697" t="str">
        <v>MIGUEL ANGEL MONZON</v>
      </c>
      <c r="D697">
        <v>-739779.68209999998</v>
      </c>
      <c r="E697" t="str">
        <v>DISPOSICIÓN FINAL RESIDUOS LIQUIDOS + EXPORTACION</v>
      </c>
      <c r="F697">
        <v>1</v>
      </c>
      <c r="G697">
        <v>739779.68209999998</v>
      </c>
      <c r="H697" t="str">
        <v># RRHH</v>
      </c>
      <c r="I697" t="str">
        <v>PERSONAL</v>
      </c>
      <c r="J697" t="str">
        <v>OPEX</v>
      </c>
      <c r="K697" t="str">
        <v>FIJO</v>
      </c>
      <c r="L697" t="str">
        <v>DIRECTO</v>
      </c>
      <c r="M697">
        <v>0</v>
      </c>
      <c r="N697" t="str">
        <v>CC25</v>
      </c>
      <c r="O697" t="str">
        <v>rrhh_nuevo</v>
      </c>
      <c r="P697">
        <v>2</v>
      </c>
      <c r="Q697" t="str">
        <v>DISPOSICION FINAL DE R. LIQUIDOS, EXPORTACION</v>
      </c>
      <c r="R697">
        <v>1</v>
      </c>
      <c r="S697">
        <v>-739779.68209999998</v>
      </c>
      <c r="T697">
        <v>1</v>
      </c>
      <c r="U697" t="str">
        <v>APERTURADO POR EMPRESA</v>
      </c>
      <c r="V697" t="str">
        <v>DISPOSICION FINAL DE R. LIQUIDOS</v>
      </c>
    </row>
    <row r="698" spans="1:22" x14ac:dyDescent="0.25">
      <c r="A698" vm="11">
        <v>46112</v>
      </c>
      <c r="B698" t="str">
        <v>RRHH WORMS (NUEVO)</v>
      </c>
      <c r="C698" t="str">
        <v>MIGUEL ANGEL MONZON</v>
      </c>
      <c r="D698">
        <v>-739779.68209999998</v>
      </c>
      <c r="E698" t="str">
        <v>DISPOSICIÓN FINAL RESIDUOS LIQUIDOS + EXPORTACION</v>
      </c>
      <c r="F698">
        <v>1</v>
      </c>
      <c r="G698">
        <v>739779.68209999998</v>
      </c>
      <c r="H698" t="str">
        <v># RRHH</v>
      </c>
      <c r="I698" t="str">
        <v>PERSONAL</v>
      </c>
      <c r="J698" t="str">
        <v>OPEX</v>
      </c>
      <c r="K698" t="str">
        <v>FIJO</v>
      </c>
      <c r="L698" t="str">
        <v>DIRECTO</v>
      </c>
      <c r="M698">
        <v>0</v>
      </c>
      <c r="N698" t="str">
        <v>CC25</v>
      </c>
      <c r="O698" t="str">
        <v>rrhh_nuevo</v>
      </c>
      <c r="P698">
        <v>2</v>
      </c>
      <c r="Q698" t="str">
        <v>DISPOSICION FINAL DE R. LIQUIDOS, EXPORTACION</v>
      </c>
      <c r="R698">
        <v>1</v>
      </c>
      <c r="S698">
        <v>-739779.68209999998</v>
      </c>
      <c r="T698">
        <v>1</v>
      </c>
      <c r="U698" t="str">
        <v>APERTURADO POR EMPRESA</v>
      </c>
      <c r="V698" t="str">
        <v>EXPORTACION</v>
      </c>
    </row>
    <row r="699" spans="1:22" x14ac:dyDescent="0.25">
      <c r="A699" vm="1">
        <v>46111</v>
      </c>
      <c r="B699" t="str">
        <v>Aranda, Marisa Isabel</v>
      </c>
      <c r="C699" t="str">
        <v>FA-C 00005-00000260</v>
      </c>
      <c r="D699">
        <v>-720000</v>
      </c>
      <c r="E699" t="str">
        <v xml:space="preserve">SERVICIOS
corte de pasto
30-03 </v>
      </c>
      <c r="F699">
        <v>9</v>
      </c>
      <c r="G699">
        <v>80000</v>
      </c>
      <c r="H699" t="str">
        <v xml:space="preserve">UN </v>
      </c>
      <c r="I699" t="str">
        <v>SERVICIOS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-720000</v>
      </c>
      <c r="T699">
        <v>9</v>
      </c>
      <c r="U699" t="str">
        <v>APERTURADO POR EMPRESA</v>
      </c>
      <c r="V699" t="str">
        <v>BACHAS</v>
      </c>
    </row>
    <row r="700" spans="1:22" x14ac:dyDescent="0.25">
      <c r="A700" vm="1">
        <v>46111</v>
      </c>
      <c r="B700" t="str">
        <v>Aranda, Marisa Isabel</v>
      </c>
      <c r="C700" t="str">
        <v>FA-C 00005-00000260</v>
      </c>
      <c r="D700">
        <v>-720000</v>
      </c>
      <c r="E700" t="str">
        <v xml:space="preserve">SERVICIOS
corte de pasto
30-03 </v>
      </c>
      <c r="F700">
        <v>9</v>
      </c>
      <c r="G700">
        <v>80000</v>
      </c>
      <c r="H700" t="str">
        <v xml:space="preserve">UN </v>
      </c>
      <c r="I700" t="str">
        <v>SERVICIOS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-720000</v>
      </c>
      <c r="T700">
        <v>9</v>
      </c>
      <c r="U700" t="str">
        <v>APERTURADO POR EMPRESA</v>
      </c>
      <c r="V700" t="str">
        <v>CEREAL &amp; POLVILLO</v>
      </c>
    </row>
    <row r="701" spans="1:22" x14ac:dyDescent="0.25">
      <c r="A701" vm="1">
        <v>46111</v>
      </c>
      <c r="B701" t="str">
        <v>Aranda, Marisa Isabel</v>
      </c>
      <c r="C701" t="str">
        <v>FA-C 00005-00000260</v>
      </c>
      <c r="D701">
        <v>-720000</v>
      </c>
      <c r="E701" t="str">
        <v xml:space="preserve">SERVICIOS
corte de pasto
30-03 </v>
      </c>
      <c r="F701">
        <v>9</v>
      </c>
      <c r="G701">
        <v>80000</v>
      </c>
      <c r="H701" t="str">
        <v xml:space="preserve">UN </v>
      </c>
      <c r="I701" t="str">
        <v>SERVICIOS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-720000</v>
      </c>
      <c r="T701">
        <v>9</v>
      </c>
      <c r="U701" t="str">
        <v>APERTURADO POR EMPRESA</v>
      </c>
      <c r="V701" t="str">
        <v>COMPOST &amp; FERTILIZANTES</v>
      </c>
    </row>
    <row r="702" spans="1:22" x14ac:dyDescent="0.25">
      <c r="A702" vm="1">
        <v>46111</v>
      </c>
      <c r="B702" t="str">
        <v>Aranda, Marisa Isabel</v>
      </c>
      <c r="C702" t="str">
        <v>FA-C 00005-00000260</v>
      </c>
      <c r="D702">
        <v>-720000</v>
      </c>
      <c r="E702" t="str">
        <v xml:space="preserve">SERVICIOS
corte de pasto
30-03 </v>
      </c>
      <c r="F702">
        <v>9</v>
      </c>
      <c r="G702">
        <v>80000</v>
      </c>
      <c r="H702" t="str">
        <v xml:space="preserve">UN </v>
      </c>
      <c r="I702" t="str">
        <v>SERVICIOS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-720000</v>
      </c>
      <c r="T702">
        <v>9</v>
      </c>
      <c r="U702" t="str">
        <v>APERTURADO POR EMPRESA</v>
      </c>
      <c r="V702" t="str">
        <v>DISPOSICIÓN FINAL RESIDUOS LIQUIDOS</v>
      </c>
    </row>
    <row r="703" spans="1:22" x14ac:dyDescent="0.25">
      <c r="A703" vm="1">
        <v>46111</v>
      </c>
      <c r="B703" t="str">
        <v>Aranda, Marisa Isabel</v>
      </c>
      <c r="C703" t="str">
        <v>FA-C 00005-00000260</v>
      </c>
      <c r="D703">
        <v>-720000</v>
      </c>
      <c r="E703" t="str">
        <v xml:space="preserve">SERVICIOS
corte de pasto
30-03 </v>
      </c>
      <c r="F703">
        <v>9</v>
      </c>
      <c r="G703">
        <v>80000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-720000</v>
      </c>
      <c r="T703">
        <v>9</v>
      </c>
      <c r="U703" t="str">
        <v>APERTURADO POR EMPRESA</v>
      </c>
      <c r="V703" t="str">
        <v>DISPOSICIÓN FINAL RESIDUOS SOLIDOS</v>
      </c>
    </row>
    <row r="704" spans="1:22" x14ac:dyDescent="0.25">
      <c r="A704" vm="1">
        <v>46111</v>
      </c>
      <c r="B704" t="str">
        <v>Aranda, Marisa Isabel</v>
      </c>
      <c r="C704" t="str">
        <v>FA-C 00005-00000260</v>
      </c>
      <c r="D704">
        <v>-720000</v>
      </c>
      <c r="E704" t="str">
        <v xml:space="preserve">SERVICIOS
corte de pasto
30-03 </v>
      </c>
      <c r="F704">
        <v>9</v>
      </c>
      <c r="G704">
        <v>80000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-720000</v>
      </c>
      <c r="T704">
        <v>9</v>
      </c>
      <c r="U704" t="str">
        <v>APERTURADO POR EMPRESA</v>
      </c>
      <c r="V704" t="str">
        <v>EXPORTACION</v>
      </c>
    </row>
    <row r="705" spans="1:22" x14ac:dyDescent="0.25">
      <c r="A705" vm="1">
        <v>46111</v>
      </c>
      <c r="B705" t="str">
        <v>Aranda, Marisa Isabel</v>
      </c>
      <c r="C705" t="str">
        <v>FA-C 00005-00000260</v>
      </c>
      <c r="D705">
        <v>-720000</v>
      </c>
      <c r="E705" t="str">
        <v xml:space="preserve">SERVICIOS
corte de pasto
30-03 </v>
      </c>
      <c r="F705">
        <v>9</v>
      </c>
      <c r="G705">
        <v>80000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-720000</v>
      </c>
      <c r="T705">
        <v>9</v>
      </c>
      <c r="U705" t="str">
        <v>APERTURADO POR EMPRESA</v>
      </c>
      <c r="V705" t="str">
        <v>NFU</v>
      </c>
    </row>
    <row r="706" spans="1:22" x14ac:dyDescent="0.25">
      <c r="A706" vm="1">
        <v>46111</v>
      </c>
      <c r="B706" t="str">
        <v>Aranda, Marisa Isabel</v>
      </c>
      <c r="C706" t="str">
        <v>FA-C 00005-00000260</v>
      </c>
      <c r="D706">
        <v>-720000</v>
      </c>
      <c r="E706" t="str">
        <v xml:space="preserve">SERVICIOS
corte de pasto
30-03 </v>
      </c>
      <c r="F706">
        <v>9</v>
      </c>
      <c r="G706">
        <v>80000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-720000</v>
      </c>
      <c r="T706">
        <v>9</v>
      </c>
      <c r="U706" t="str">
        <v>APERTURADO POR EMPRESA</v>
      </c>
      <c r="V706" t="str">
        <v>PILETAS</v>
      </c>
    </row>
    <row r="707" spans="1:22" x14ac:dyDescent="0.25">
      <c r="A707" vm="1">
        <v>46111</v>
      </c>
      <c r="B707" t="str">
        <v>Aranda, Marisa Isabel</v>
      </c>
      <c r="C707" t="str">
        <v>FA-C 00005-00000260</v>
      </c>
      <c r="D707">
        <v>-720000</v>
      </c>
      <c r="E707" t="str">
        <v xml:space="preserve">SERVICIOS
corte de pasto
30-03 </v>
      </c>
      <c r="F707">
        <v>9</v>
      </c>
      <c r="G707">
        <v>80000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-720000</v>
      </c>
      <c r="T707">
        <v>9</v>
      </c>
      <c r="U707" t="str">
        <v>APERTURADO POR EMPRESA</v>
      </c>
      <c r="V707" t="str">
        <v>REACTORES</v>
      </c>
    </row>
    <row r="708" spans="1:22" x14ac:dyDescent="0.25">
      <c r="A708" vm="1">
        <v>46111</v>
      </c>
      <c r="B708" t="str">
        <v>Aranda, Marisa Isabel</v>
      </c>
      <c r="C708" t="str">
        <v>FA-C 00005-00000260</v>
      </c>
      <c r="D708">
        <v>-720000</v>
      </c>
      <c r="E708" t="str">
        <v xml:space="preserve">SERVICIOS
corte de pasto
30-03 </v>
      </c>
      <c r="F708">
        <v>9</v>
      </c>
      <c r="G708">
        <v>80000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-720000</v>
      </c>
      <c r="T708">
        <v>9</v>
      </c>
      <c r="U708" t="str">
        <v>APERTURADO POR EMPRESA</v>
      </c>
      <c r="V708" t="str">
        <v>TIERRAS FILTRANTES</v>
      </c>
    </row>
    <row r="709" spans="1:22" x14ac:dyDescent="0.25">
      <c r="A709" vm="20">
        <v>46105</v>
      </c>
      <c r="B709" t="str">
        <v>Aranda, Marisa Isabel</v>
      </c>
      <c r="C709" t="str">
        <v>FA-C 00005-00000258</v>
      </c>
      <c r="D709">
        <v>-720000</v>
      </c>
      <c r="E709" t="str">
        <v>SERVICIOS
corte de pasto 
24/03</v>
      </c>
      <c r="F709">
        <v>9</v>
      </c>
      <c r="G709">
        <v>80000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-720000</v>
      </c>
      <c r="T709">
        <v>9</v>
      </c>
      <c r="U709" t="str">
        <v>APERTURADO POR EMPRESA</v>
      </c>
      <c r="V709" t="str">
        <v>BACHAS</v>
      </c>
    </row>
    <row r="710" spans="1:22" x14ac:dyDescent="0.25">
      <c r="A710" vm="20">
        <v>46105</v>
      </c>
      <c r="B710" t="str">
        <v>Aranda, Marisa Isabel</v>
      </c>
      <c r="C710" t="str">
        <v>FA-C 00005-00000258</v>
      </c>
      <c r="D710">
        <v>-720000</v>
      </c>
      <c r="E710" t="str">
        <v>SERVICIOS
corte de pasto 
24/03</v>
      </c>
      <c r="F710">
        <v>9</v>
      </c>
      <c r="G710">
        <v>80000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-720000</v>
      </c>
      <c r="T710">
        <v>9</v>
      </c>
      <c r="U710" t="str">
        <v>APERTURADO POR EMPRESA</v>
      </c>
      <c r="V710" t="str">
        <v>CEREAL &amp; POLVILLO</v>
      </c>
    </row>
    <row r="711" spans="1:22" x14ac:dyDescent="0.25">
      <c r="A711" vm="20">
        <v>46105</v>
      </c>
      <c r="B711" t="str">
        <v>Aranda, Marisa Isabel</v>
      </c>
      <c r="C711" t="str">
        <v>FA-C 00005-00000258</v>
      </c>
      <c r="D711">
        <v>-720000</v>
      </c>
      <c r="E711" t="str">
        <v>SERVICIOS
corte de pasto 
24/03</v>
      </c>
      <c r="F711">
        <v>9</v>
      </c>
      <c r="G711">
        <v>80000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-720000</v>
      </c>
      <c r="T711">
        <v>9</v>
      </c>
      <c r="U711" t="str">
        <v>APERTURADO POR EMPRESA</v>
      </c>
      <c r="V711" t="str">
        <v>COMPOST &amp; FERTILIZANTES</v>
      </c>
    </row>
    <row r="712" spans="1:22" x14ac:dyDescent="0.25">
      <c r="A712" vm="20">
        <v>46105</v>
      </c>
      <c r="B712" t="str">
        <v>Aranda, Marisa Isabel</v>
      </c>
      <c r="C712" t="str">
        <v>FA-C 00005-00000258</v>
      </c>
      <c r="D712">
        <v>-720000</v>
      </c>
      <c r="E712" t="str">
        <v>SERVICIOS
corte de pasto 
24/03</v>
      </c>
      <c r="F712">
        <v>9</v>
      </c>
      <c r="G712">
        <v>80000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-720000</v>
      </c>
      <c r="T712">
        <v>9</v>
      </c>
      <c r="U712" t="str">
        <v>APERTURADO POR EMPRESA</v>
      </c>
      <c r="V712" t="str">
        <v>DISPOSICIÓN FINAL RESIDUOS LIQUIDOS</v>
      </c>
    </row>
    <row r="713" spans="1:22" x14ac:dyDescent="0.25">
      <c r="A713" vm="20">
        <v>46105</v>
      </c>
      <c r="B713" t="str">
        <v>Aranda, Marisa Isabel</v>
      </c>
      <c r="C713" t="str">
        <v>FA-C 00005-00000258</v>
      </c>
      <c r="D713">
        <v>-720000</v>
      </c>
      <c r="E713" t="str">
        <v>SERVICIOS
corte de pasto 
24/03</v>
      </c>
      <c r="F713">
        <v>9</v>
      </c>
      <c r="G713">
        <v>80000</v>
      </c>
      <c r="H713" t="str">
        <v xml:space="preserve">UN </v>
      </c>
      <c r="I713" t="str">
        <v>SERVICIOS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-720000</v>
      </c>
      <c r="T713">
        <v>9</v>
      </c>
      <c r="U713" t="str">
        <v>APERTURADO POR EMPRESA</v>
      </c>
      <c r="V713" t="str">
        <v>DISPOSICIÓN FINAL RESIDUOS SOLIDOS</v>
      </c>
    </row>
    <row r="714" spans="1:22" x14ac:dyDescent="0.25">
      <c r="A714" vm="20">
        <v>46105</v>
      </c>
      <c r="B714" t="str">
        <v>Aranda, Marisa Isabel</v>
      </c>
      <c r="C714" t="str">
        <v>FA-C 00005-00000258</v>
      </c>
      <c r="D714">
        <v>-720000</v>
      </c>
      <c r="E714" t="str">
        <v>SERVICIOS
corte de pasto 
24/03</v>
      </c>
      <c r="F714">
        <v>9</v>
      </c>
      <c r="G714">
        <v>80000</v>
      </c>
      <c r="H714" t="str">
        <v xml:space="preserve">UN </v>
      </c>
      <c r="I714" t="str">
        <v>SERVICIOS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-720000</v>
      </c>
      <c r="T714">
        <v>9</v>
      </c>
      <c r="U714" t="str">
        <v>APERTURADO POR EMPRESA</v>
      </c>
      <c r="V714" t="str">
        <v>EXPORTACION</v>
      </c>
    </row>
    <row r="715" spans="1:22" x14ac:dyDescent="0.25">
      <c r="A715" vm="20">
        <v>46105</v>
      </c>
      <c r="B715" t="str">
        <v>Aranda, Marisa Isabel</v>
      </c>
      <c r="C715" t="str">
        <v>FA-C 00005-00000258</v>
      </c>
      <c r="D715">
        <v>-720000</v>
      </c>
      <c r="E715" t="str">
        <v>SERVICIOS
corte de pasto 
24/03</v>
      </c>
      <c r="F715">
        <v>9</v>
      </c>
      <c r="G715">
        <v>80000</v>
      </c>
      <c r="H715" t="str">
        <v xml:space="preserve">UN </v>
      </c>
      <c r="I715" t="str">
        <v>SERVICIOS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-720000</v>
      </c>
      <c r="T715">
        <v>9</v>
      </c>
      <c r="U715" t="str">
        <v>APERTURADO POR EMPRESA</v>
      </c>
      <c r="V715" t="str">
        <v>NFU</v>
      </c>
    </row>
    <row r="716" spans="1:22" x14ac:dyDescent="0.25">
      <c r="A716" vm="20">
        <v>46105</v>
      </c>
      <c r="B716" t="str">
        <v>Aranda, Marisa Isabel</v>
      </c>
      <c r="C716" t="str">
        <v>FA-C 00005-00000258</v>
      </c>
      <c r="D716">
        <v>-720000</v>
      </c>
      <c r="E716" t="str">
        <v>SERVICIOS
corte de pasto 
24/03</v>
      </c>
      <c r="F716">
        <v>9</v>
      </c>
      <c r="G716">
        <v>80000</v>
      </c>
      <c r="H716" t="str">
        <v xml:space="preserve">UN </v>
      </c>
      <c r="I716" t="str">
        <v>SERVICIOS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-720000</v>
      </c>
      <c r="T716">
        <v>9</v>
      </c>
      <c r="U716" t="str">
        <v>APERTURADO POR EMPRESA</v>
      </c>
      <c r="V716" t="str">
        <v>PILETAS</v>
      </c>
    </row>
    <row r="717" spans="1:22" x14ac:dyDescent="0.25">
      <c r="A717" vm="20">
        <v>46105</v>
      </c>
      <c r="B717" t="str">
        <v>Aranda, Marisa Isabel</v>
      </c>
      <c r="C717" t="str">
        <v>FA-C 00005-00000258</v>
      </c>
      <c r="D717">
        <v>-720000</v>
      </c>
      <c r="E717" t="str">
        <v>SERVICIOS
corte de pasto 
24/03</v>
      </c>
      <c r="F717">
        <v>9</v>
      </c>
      <c r="G717">
        <v>80000</v>
      </c>
      <c r="H717" t="str">
        <v xml:space="preserve">UN </v>
      </c>
      <c r="I717" t="str">
        <v>SERVICIOS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-720000</v>
      </c>
      <c r="T717">
        <v>9</v>
      </c>
      <c r="U717" t="str">
        <v>APERTURADO POR EMPRESA</v>
      </c>
      <c r="V717" t="str">
        <v>REACTORES</v>
      </c>
    </row>
    <row r="718" spans="1:22" x14ac:dyDescent="0.25">
      <c r="A718" vm="20">
        <v>46105</v>
      </c>
      <c r="B718" t="str">
        <v>Aranda, Marisa Isabel</v>
      </c>
      <c r="C718" t="str">
        <v>FA-C 00005-00000258</v>
      </c>
      <c r="D718">
        <v>-720000</v>
      </c>
      <c r="E718" t="str">
        <v>SERVICIOS
corte de pasto 
24/03</v>
      </c>
      <c r="F718">
        <v>9</v>
      </c>
      <c r="G718">
        <v>80000</v>
      </c>
      <c r="H718" t="str">
        <v xml:space="preserve">UN </v>
      </c>
      <c r="I718" t="str">
        <v>SERVICIOS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-720000</v>
      </c>
      <c r="T718">
        <v>9</v>
      </c>
      <c r="U718" t="str">
        <v>APERTURADO POR EMPRESA</v>
      </c>
      <c r="V718" t="str">
        <v>TIERRAS FILTRANTES</v>
      </c>
    </row>
    <row r="719" spans="1:22" x14ac:dyDescent="0.25">
      <c r="A719" vm="21">
        <v>46097</v>
      </c>
      <c r="B719" t="str">
        <v>Aranda, Marisa Isabel</v>
      </c>
      <c r="C719" t="str">
        <v>FA-C 00005-00000256</v>
      </c>
      <c r="D719">
        <v>-720000</v>
      </c>
      <c r="E719" t="str">
        <v xml:space="preserve">SERVICIOS
corte de pasto
16 de marzo </v>
      </c>
      <c r="F719">
        <v>9</v>
      </c>
      <c r="G719">
        <v>80000</v>
      </c>
      <c r="H719" t="str">
        <v xml:space="preserve">UN </v>
      </c>
      <c r="I719" t="str">
        <v>SERVICIOS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-720000</v>
      </c>
      <c r="T719">
        <v>9</v>
      </c>
      <c r="U719" t="str">
        <v>APERTURADO POR EMPRESA</v>
      </c>
      <c r="V719" t="str">
        <v>BACHAS</v>
      </c>
    </row>
    <row r="720" spans="1:22" x14ac:dyDescent="0.25">
      <c r="A720" vm="21">
        <v>46097</v>
      </c>
      <c r="B720" t="str">
        <v>Aranda, Marisa Isabel</v>
      </c>
      <c r="C720" t="str">
        <v>FA-C 00005-00000256</v>
      </c>
      <c r="D720">
        <v>-720000</v>
      </c>
      <c r="E720" t="str">
        <v xml:space="preserve">SERVICIOS
corte de pasto
16 de marzo </v>
      </c>
      <c r="F720">
        <v>9</v>
      </c>
      <c r="G720">
        <v>80000</v>
      </c>
      <c r="H720" t="str">
        <v xml:space="preserve">UN </v>
      </c>
      <c r="I720" t="str">
        <v>SERVICIOS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-720000</v>
      </c>
      <c r="T720">
        <v>9</v>
      </c>
      <c r="U720" t="str">
        <v>APERTURADO POR EMPRESA</v>
      </c>
      <c r="V720" t="str">
        <v>CEREAL &amp; POLVILLO</v>
      </c>
    </row>
    <row r="721" spans="1:22" x14ac:dyDescent="0.25">
      <c r="A721" vm="21">
        <v>46097</v>
      </c>
      <c r="B721" t="str">
        <v>Aranda, Marisa Isabel</v>
      </c>
      <c r="C721" t="str">
        <v>FA-C 00005-00000256</v>
      </c>
      <c r="D721">
        <v>-720000</v>
      </c>
      <c r="E721" t="str">
        <v xml:space="preserve">SERVICIOS
corte de pasto
16 de marzo </v>
      </c>
      <c r="F721">
        <v>9</v>
      </c>
      <c r="G721">
        <v>80000</v>
      </c>
      <c r="H721" t="str">
        <v xml:space="preserve">UN </v>
      </c>
      <c r="I721" t="str">
        <v>SERVICIOS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-720000</v>
      </c>
      <c r="T721">
        <v>9</v>
      </c>
      <c r="U721" t="str">
        <v>APERTURADO POR EMPRESA</v>
      </c>
      <c r="V721" t="str">
        <v>COMPOST &amp; FERTILIZANTES</v>
      </c>
    </row>
    <row r="722" spans="1:22" x14ac:dyDescent="0.25">
      <c r="A722" vm="21">
        <v>46097</v>
      </c>
      <c r="B722" t="str">
        <v>Aranda, Marisa Isabel</v>
      </c>
      <c r="C722" t="str">
        <v>FA-C 00005-00000256</v>
      </c>
      <c r="D722">
        <v>-720000</v>
      </c>
      <c r="E722" t="str">
        <v xml:space="preserve">SERVICIOS
corte de pasto
16 de marzo </v>
      </c>
      <c r="F722">
        <v>9</v>
      </c>
      <c r="G722">
        <v>80000</v>
      </c>
      <c r="H722" t="str">
        <v xml:space="preserve">UN </v>
      </c>
      <c r="I722" t="str">
        <v>SERVICIOS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-720000</v>
      </c>
      <c r="T722">
        <v>9</v>
      </c>
      <c r="U722" t="str">
        <v>APERTURADO POR EMPRESA</v>
      </c>
      <c r="V722" t="str">
        <v>DISPOSICIÓN FINAL RESIDUOS LIQUIDOS</v>
      </c>
    </row>
    <row r="723" spans="1:22" x14ac:dyDescent="0.25">
      <c r="A723" vm="21">
        <v>46097</v>
      </c>
      <c r="B723" t="str">
        <v>Aranda, Marisa Isabel</v>
      </c>
      <c r="C723" t="str">
        <v>FA-C 00005-00000256</v>
      </c>
      <c r="D723">
        <v>-720000</v>
      </c>
      <c r="E723" t="str">
        <v xml:space="preserve">SERVICIOS
corte de pasto
16 de marzo </v>
      </c>
      <c r="F723">
        <v>9</v>
      </c>
      <c r="G723">
        <v>80000</v>
      </c>
      <c r="H723" t="str">
        <v xml:space="preserve">UN </v>
      </c>
      <c r="I723" t="str">
        <v>SERVICIOS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-720000</v>
      </c>
      <c r="T723">
        <v>9</v>
      </c>
      <c r="U723" t="str">
        <v>APERTURADO POR EMPRESA</v>
      </c>
      <c r="V723" t="str">
        <v>DISPOSICIÓN FINAL RESIDUOS SOLIDOS</v>
      </c>
    </row>
    <row r="724" spans="1:22" x14ac:dyDescent="0.25">
      <c r="A724" vm="21">
        <v>46097</v>
      </c>
      <c r="B724" t="str">
        <v>Aranda, Marisa Isabel</v>
      </c>
      <c r="C724" t="str">
        <v>FA-C 00005-00000256</v>
      </c>
      <c r="D724">
        <v>-720000</v>
      </c>
      <c r="E724" t="str">
        <v xml:space="preserve">SERVICIOS
corte de pasto
16 de marzo </v>
      </c>
      <c r="F724">
        <v>9</v>
      </c>
      <c r="G724">
        <v>80000</v>
      </c>
      <c r="H724" t="str">
        <v xml:space="preserve">UN </v>
      </c>
      <c r="I724" t="str">
        <v>SERVICIOS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-720000</v>
      </c>
      <c r="T724">
        <v>9</v>
      </c>
      <c r="U724" t="str">
        <v>APERTURADO POR EMPRESA</v>
      </c>
      <c r="V724" t="str">
        <v>EXPORTACION</v>
      </c>
    </row>
    <row r="725" spans="1:22" x14ac:dyDescent="0.25">
      <c r="A725" vm="21">
        <v>46097</v>
      </c>
      <c r="B725" t="str">
        <v>Aranda, Marisa Isabel</v>
      </c>
      <c r="C725" t="str">
        <v>FA-C 00005-00000256</v>
      </c>
      <c r="D725">
        <v>-720000</v>
      </c>
      <c r="E725" t="str">
        <v xml:space="preserve">SERVICIOS
corte de pasto
16 de marzo </v>
      </c>
      <c r="F725">
        <v>9</v>
      </c>
      <c r="G725">
        <v>80000</v>
      </c>
      <c r="H725" t="str">
        <v xml:space="preserve">UN </v>
      </c>
      <c r="I725" t="str">
        <v>SERVICIOS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-720000</v>
      </c>
      <c r="T725">
        <v>9</v>
      </c>
      <c r="U725" t="str">
        <v>APERTURADO POR EMPRESA</v>
      </c>
      <c r="V725" t="str">
        <v>NFU</v>
      </c>
    </row>
    <row r="726" spans="1:22" x14ac:dyDescent="0.25">
      <c r="A726" vm="21">
        <v>46097</v>
      </c>
      <c r="B726" t="str">
        <v>Aranda, Marisa Isabel</v>
      </c>
      <c r="C726" t="str">
        <v>FA-C 00005-00000256</v>
      </c>
      <c r="D726">
        <v>-720000</v>
      </c>
      <c r="E726" t="str">
        <v xml:space="preserve">SERVICIOS
corte de pasto
16 de marzo </v>
      </c>
      <c r="F726">
        <v>9</v>
      </c>
      <c r="G726">
        <v>80000</v>
      </c>
      <c r="H726" t="str">
        <v xml:space="preserve">UN </v>
      </c>
      <c r="I726" t="str">
        <v>SERVICIOS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-720000</v>
      </c>
      <c r="T726">
        <v>9</v>
      </c>
      <c r="U726" t="str">
        <v>APERTURADO POR EMPRESA</v>
      </c>
      <c r="V726" t="str">
        <v>PILETAS</v>
      </c>
    </row>
    <row r="727" spans="1:22" x14ac:dyDescent="0.25">
      <c r="A727" vm="21">
        <v>46097</v>
      </c>
      <c r="B727" t="str">
        <v>Aranda, Marisa Isabel</v>
      </c>
      <c r="C727" t="str">
        <v>FA-C 00005-00000256</v>
      </c>
      <c r="D727">
        <v>-720000</v>
      </c>
      <c r="E727" t="str">
        <v xml:space="preserve">SERVICIOS
corte de pasto
16 de marzo </v>
      </c>
      <c r="F727">
        <v>9</v>
      </c>
      <c r="G727">
        <v>80000</v>
      </c>
      <c r="H727" t="str">
        <v xml:space="preserve">UN </v>
      </c>
      <c r="I727" t="str">
        <v>SERVICIOS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-720000</v>
      </c>
      <c r="T727">
        <v>9</v>
      </c>
      <c r="U727" t="str">
        <v>APERTURADO POR EMPRESA</v>
      </c>
      <c r="V727" t="str">
        <v>REACTORES</v>
      </c>
    </row>
    <row r="728" spans="1:22" x14ac:dyDescent="0.25">
      <c r="A728" vm="21">
        <v>46097</v>
      </c>
      <c r="B728" t="str">
        <v>Aranda, Marisa Isabel</v>
      </c>
      <c r="C728" t="str">
        <v>FA-C 00005-00000256</v>
      </c>
      <c r="D728">
        <v>-720000</v>
      </c>
      <c r="E728" t="str">
        <v xml:space="preserve">SERVICIOS
corte de pasto
16 de marzo </v>
      </c>
      <c r="F728">
        <v>9</v>
      </c>
      <c r="G728">
        <v>80000</v>
      </c>
      <c r="H728" t="str">
        <v xml:space="preserve">UN </v>
      </c>
      <c r="I728" t="str">
        <v>SERVICIOS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-720000</v>
      </c>
      <c r="T728">
        <v>9</v>
      </c>
      <c r="U728" t="str">
        <v>APERTURADO POR EMPRESA</v>
      </c>
      <c r="V728" t="str">
        <v>TIERRAS FILTRANTES</v>
      </c>
    </row>
    <row r="729" spans="1:22" x14ac:dyDescent="0.25">
      <c r="A729" vm="13">
        <v>46091</v>
      </c>
      <c r="B729" t="str">
        <v>Aranda, Marisa Isabel</v>
      </c>
      <c r="C729" t="str">
        <v>FA-C 00005-00000255</v>
      </c>
      <c r="D729">
        <v>-720000</v>
      </c>
      <c r="E729" t="str">
        <v>SERVICIOS
corte de pasto 10/03</v>
      </c>
      <c r="F729">
        <v>9</v>
      </c>
      <c r="G729">
        <v>80000</v>
      </c>
      <c r="H729" t="str">
        <v xml:space="preserve">UN </v>
      </c>
      <c r="I729" t="str">
        <v>SERVICIOS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-720000</v>
      </c>
      <c r="T729">
        <v>9</v>
      </c>
      <c r="U729" t="str">
        <v>APERTURADO POR EMPRESA</v>
      </c>
      <c r="V729" t="str">
        <v>BACHAS</v>
      </c>
    </row>
    <row r="730" spans="1:22" x14ac:dyDescent="0.25">
      <c r="A730" vm="13">
        <v>46091</v>
      </c>
      <c r="B730" t="str">
        <v>Aranda, Marisa Isabel</v>
      </c>
      <c r="C730" t="str">
        <v>FA-C 00005-00000255</v>
      </c>
      <c r="D730">
        <v>-720000</v>
      </c>
      <c r="E730" t="str">
        <v>SERVICIOS
corte de pasto 10/03</v>
      </c>
      <c r="F730">
        <v>9</v>
      </c>
      <c r="G730">
        <v>80000</v>
      </c>
      <c r="H730" t="str">
        <v xml:space="preserve">UN </v>
      </c>
      <c r="I730" t="str">
        <v>SERVICIOS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-720000</v>
      </c>
      <c r="T730">
        <v>9</v>
      </c>
      <c r="U730" t="str">
        <v>APERTURADO POR EMPRESA</v>
      </c>
      <c r="V730" t="str">
        <v>CEREAL &amp; POLVILLO</v>
      </c>
    </row>
    <row r="731" spans="1:22" x14ac:dyDescent="0.25">
      <c r="A731" vm="13">
        <v>46091</v>
      </c>
      <c r="B731" t="str">
        <v>Aranda, Marisa Isabel</v>
      </c>
      <c r="C731" t="str">
        <v>FA-C 00005-00000255</v>
      </c>
      <c r="D731">
        <v>-720000</v>
      </c>
      <c r="E731" t="str">
        <v>SERVICIOS
corte de pasto 10/03</v>
      </c>
      <c r="F731">
        <v>9</v>
      </c>
      <c r="G731">
        <v>80000</v>
      </c>
      <c r="H731" t="str">
        <v xml:space="preserve">UN </v>
      </c>
      <c r="I731" t="str">
        <v>SERVICIOS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-720000</v>
      </c>
      <c r="T731">
        <v>9</v>
      </c>
      <c r="U731" t="str">
        <v>APERTURADO POR EMPRESA</v>
      </c>
      <c r="V731" t="str">
        <v>COMPOST &amp; FERTILIZANTES</v>
      </c>
    </row>
    <row r="732" spans="1:22" x14ac:dyDescent="0.25">
      <c r="A732" vm="13">
        <v>46091</v>
      </c>
      <c r="B732" t="str">
        <v>Aranda, Marisa Isabel</v>
      </c>
      <c r="C732" t="str">
        <v>FA-C 00005-00000255</v>
      </c>
      <c r="D732">
        <v>-720000</v>
      </c>
      <c r="E732" t="str">
        <v>SERVICIOS
corte de pasto 10/03</v>
      </c>
      <c r="F732">
        <v>9</v>
      </c>
      <c r="G732">
        <v>80000</v>
      </c>
      <c r="H732" t="str">
        <v xml:space="preserve">UN </v>
      </c>
      <c r="I732" t="str">
        <v>SERVICIOS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-720000</v>
      </c>
      <c r="T732">
        <v>9</v>
      </c>
      <c r="U732" t="str">
        <v>APERTURADO POR EMPRESA</v>
      </c>
      <c r="V732" t="str">
        <v>DISPOSICIÓN FINAL RESIDUOS LIQUIDOS</v>
      </c>
    </row>
    <row r="733" spans="1:22" x14ac:dyDescent="0.25">
      <c r="A733" vm="13">
        <v>46091</v>
      </c>
      <c r="B733" t="str">
        <v>Aranda, Marisa Isabel</v>
      </c>
      <c r="C733" t="str">
        <v>FA-C 00005-00000255</v>
      </c>
      <c r="D733">
        <v>-720000</v>
      </c>
      <c r="E733" t="str">
        <v>SERVICIOS
corte de pasto 10/03</v>
      </c>
      <c r="F733">
        <v>9</v>
      </c>
      <c r="G733">
        <v>80000</v>
      </c>
      <c r="H733" t="str">
        <v xml:space="preserve">UN </v>
      </c>
      <c r="I733" t="str">
        <v>SERVICIOS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-720000</v>
      </c>
      <c r="T733">
        <v>9</v>
      </c>
      <c r="U733" t="str">
        <v>APERTURADO POR EMPRESA</v>
      </c>
      <c r="V733" t="str">
        <v>DISPOSICIÓN FINAL RESIDUOS SOLIDOS</v>
      </c>
    </row>
    <row r="734" spans="1:22" x14ac:dyDescent="0.25">
      <c r="A734" vm="13">
        <v>46091</v>
      </c>
      <c r="B734" t="str">
        <v>Aranda, Marisa Isabel</v>
      </c>
      <c r="C734" t="str">
        <v>FA-C 00005-00000255</v>
      </c>
      <c r="D734">
        <v>-720000</v>
      </c>
      <c r="E734" t="str">
        <v>SERVICIOS
corte de pasto 10/03</v>
      </c>
      <c r="F734">
        <v>9</v>
      </c>
      <c r="G734">
        <v>80000</v>
      </c>
      <c r="H734" t="str">
        <v xml:space="preserve">UN </v>
      </c>
      <c r="I734" t="str">
        <v>SERVICIOS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-720000</v>
      </c>
      <c r="T734">
        <v>9</v>
      </c>
      <c r="U734" t="str">
        <v>APERTURADO POR EMPRESA</v>
      </c>
      <c r="V734" t="str">
        <v>EXPORTACION</v>
      </c>
    </row>
    <row r="735" spans="1:22" x14ac:dyDescent="0.25">
      <c r="A735" vm="13">
        <v>46091</v>
      </c>
      <c r="B735" t="str">
        <v>Aranda, Marisa Isabel</v>
      </c>
      <c r="C735" t="str">
        <v>FA-C 00005-00000255</v>
      </c>
      <c r="D735">
        <v>-720000</v>
      </c>
      <c r="E735" t="str">
        <v>SERVICIOS
corte de pasto 10/03</v>
      </c>
      <c r="F735">
        <v>9</v>
      </c>
      <c r="G735">
        <v>80000</v>
      </c>
      <c r="H735" t="str">
        <v xml:space="preserve">UN </v>
      </c>
      <c r="I735" t="str">
        <v>SERVICIOS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-720000</v>
      </c>
      <c r="T735">
        <v>9</v>
      </c>
      <c r="U735" t="str">
        <v>APERTURADO POR EMPRESA</v>
      </c>
      <c r="V735" t="str">
        <v>NFU</v>
      </c>
    </row>
    <row r="736" spans="1:22" x14ac:dyDescent="0.25">
      <c r="A736" vm="13">
        <v>46091</v>
      </c>
      <c r="B736" t="str">
        <v>Aranda, Marisa Isabel</v>
      </c>
      <c r="C736" t="str">
        <v>FA-C 00005-00000255</v>
      </c>
      <c r="D736">
        <v>-720000</v>
      </c>
      <c r="E736" t="str">
        <v>SERVICIOS
corte de pasto 10/03</v>
      </c>
      <c r="F736">
        <v>9</v>
      </c>
      <c r="G736">
        <v>80000</v>
      </c>
      <c r="H736" t="str">
        <v xml:space="preserve">UN </v>
      </c>
      <c r="I736" t="str">
        <v>SERVICIOS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-720000</v>
      </c>
      <c r="T736">
        <v>9</v>
      </c>
      <c r="U736" t="str">
        <v>APERTURADO POR EMPRESA</v>
      </c>
      <c r="V736" t="str">
        <v>PILETAS</v>
      </c>
    </row>
    <row r="737" spans="1:22" x14ac:dyDescent="0.25">
      <c r="A737" vm="13">
        <v>46091</v>
      </c>
      <c r="B737" t="str">
        <v>Aranda, Marisa Isabel</v>
      </c>
      <c r="C737" t="str">
        <v>FA-C 00005-00000255</v>
      </c>
      <c r="D737">
        <v>-720000</v>
      </c>
      <c r="E737" t="str">
        <v>SERVICIOS
corte de pasto 10/03</v>
      </c>
      <c r="F737">
        <v>9</v>
      </c>
      <c r="G737">
        <v>80000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-720000</v>
      </c>
      <c r="T737">
        <v>9</v>
      </c>
      <c r="U737" t="str">
        <v>APERTURADO POR EMPRESA</v>
      </c>
      <c r="V737" t="str">
        <v>REACTORES</v>
      </c>
    </row>
    <row r="738" spans="1:22" x14ac:dyDescent="0.25">
      <c r="A738" vm="13">
        <v>46091</v>
      </c>
      <c r="B738" t="str">
        <v>Aranda, Marisa Isabel</v>
      </c>
      <c r="C738" t="str">
        <v>FA-C 00005-00000255</v>
      </c>
      <c r="D738">
        <v>-720000</v>
      </c>
      <c r="E738" t="str">
        <v>SERVICIOS
corte de pasto 10/03</v>
      </c>
      <c r="F738">
        <v>9</v>
      </c>
      <c r="G738">
        <v>80000</v>
      </c>
      <c r="H738" t="str">
        <v xml:space="preserve">UN </v>
      </c>
      <c r="I738" t="str">
        <v>SERVICIOS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-720000</v>
      </c>
      <c r="T738">
        <v>9</v>
      </c>
      <c r="U738" t="str">
        <v>APERTURADO POR EMPRESA</v>
      </c>
      <c r="V738" t="str">
        <v>TIERRAS FILTRANTES</v>
      </c>
    </row>
    <row r="739" spans="1:22" x14ac:dyDescent="0.25">
      <c r="A739" vm="6">
        <v>46083</v>
      </c>
      <c r="B739" t="str">
        <v>Aranda, Marisa Isabel</v>
      </c>
      <c r="C739" t="str">
        <v>FA-C 00005-00000254</v>
      </c>
      <c r="D739">
        <v>-720000</v>
      </c>
      <c r="E739" t="str">
        <v>SERVICIOS
corte de pasto</v>
      </c>
      <c r="F739">
        <v>9</v>
      </c>
      <c r="G739">
        <v>80000</v>
      </c>
      <c r="H739" t="str">
        <v xml:space="preserve">UN </v>
      </c>
      <c r="I739" t="str">
        <v>SERVICIOS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-720000</v>
      </c>
      <c r="T739">
        <v>9</v>
      </c>
      <c r="U739" t="str">
        <v>APERTURADO POR EMPRESA</v>
      </c>
      <c r="V739" t="str">
        <v>BACHAS</v>
      </c>
    </row>
    <row r="740" spans="1:22" x14ac:dyDescent="0.25">
      <c r="A740" vm="6">
        <v>46083</v>
      </c>
      <c r="B740" t="str">
        <v>Aranda, Marisa Isabel</v>
      </c>
      <c r="C740" t="str">
        <v>FA-C 00005-00000254</v>
      </c>
      <c r="D740">
        <v>-720000</v>
      </c>
      <c r="E740" t="str">
        <v>SERVICIOS
corte de pasto</v>
      </c>
      <c r="F740">
        <v>9</v>
      </c>
      <c r="G740">
        <v>80000</v>
      </c>
      <c r="H740" t="str">
        <v xml:space="preserve">UN </v>
      </c>
      <c r="I740" t="str">
        <v>SERVICIOS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-720000</v>
      </c>
      <c r="T740">
        <v>9</v>
      </c>
      <c r="U740" t="str">
        <v>APERTURADO POR EMPRESA</v>
      </c>
      <c r="V740" t="str">
        <v>CEREAL &amp; POLVILLO</v>
      </c>
    </row>
    <row r="741" spans="1:22" x14ac:dyDescent="0.25">
      <c r="A741" vm="6">
        <v>46083</v>
      </c>
      <c r="B741" t="str">
        <v>Aranda, Marisa Isabel</v>
      </c>
      <c r="C741" t="str">
        <v>FA-C 00005-00000254</v>
      </c>
      <c r="D741">
        <v>-720000</v>
      </c>
      <c r="E741" t="str">
        <v>SERVICIOS
corte de pasto</v>
      </c>
      <c r="F741">
        <v>9</v>
      </c>
      <c r="G741">
        <v>80000</v>
      </c>
      <c r="H741" t="str">
        <v xml:space="preserve">UN </v>
      </c>
      <c r="I741" t="str">
        <v>SERVICIOS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-720000</v>
      </c>
      <c r="T741">
        <v>9</v>
      </c>
      <c r="U741" t="str">
        <v>APERTURADO POR EMPRESA</v>
      </c>
      <c r="V741" t="str">
        <v>COMPOST &amp; FERTILIZANTES</v>
      </c>
    </row>
    <row r="742" spans="1:22" x14ac:dyDescent="0.25">
      <c r="A742" vm="6">
        <v>46083</v>
      </c>
      <c r="B742" t="str">
        <v>Aranda, Marisa Isabel</v>
      </c>
      <c r="C742" t="str">
        <v>FA-C 00005-00000254</v>
      </c>
      <c r="D742">
        <v>-720000</v>
      </c>
      <c r="E742" t="str">
        <v>SERVICIOS
corte de pasto</v>
      </c>
      <c r="F742">
        <v>9</v>
      </c>
      <c r="G742">
        <v>80000</v>
      </c>
      <c r="H742" t="str">
        <v xml:space="preserve">UN </v>
      </c>
      <c r="I742" t="str">
        <v>SERVICIOS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-720000</v>
      </c>
      <c r="T742">
        <v>9</v>
      </c>
      <c r="U742" t="str">
        <v>APERTURADO POR EMPRESA</v>
      </c>
      <c r="V742" t="str">
        <v>DISPOSICIÓN FINAL RESIDUOS LIQUIDOS</v>
      </c>
    </row>
    <row r="743" spans="1:22" x14ac:dyDescent="0.25">
      <c r="A743" vm="6">
        <v>46083</v>
      </c>
      <c r="B743" t="str">
        <v>Aranda, Marisa Isabel</v>
      </c>
      <c r="C743" t="str">
        <v>FA-C 00005-00000254</v>
      </c>
      <c r="D743">
        <v>-720000</v>
      </c>
      <c r="E743" t="str">
        <v>SERVICIOS
corte de pasto</v>
      </c>
      <c r="F743">
        <v>9</v>
      </c>
      <c r="G743">
        <v>80000</v>
      </c>
      <c r="H743" t="str">
        <v xml:space="preserve">UN </v>
      </c>
      <c r="I743" t="str">
        <v>SERVICIOS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-720000</v>
      </c>
      <c r="T743">
        <v>9</v>
      </c>
      <c r="U743" t="str">
        <v>APERTURADO POR EMPRESA</v>
      </c>
      <c r="V743" t="str">
        <v>DISPOSICIÓN FINAL RESIDUOS SOLIDOS</v>
      </c>
    </row>
    <row r="744" spans="1:22" x14ac:dyDescent="0.25">
      <c r="A744" vm="6">
        <v>46083</v>
      </c>
      <c r="B744" t="str">
        <v>Aranda, Marisa Isabel</v>
      </c>
      <c r="C744" t="str">
        <v>FA-C 00005-00000254</v>
      </c>
      <c r="D744">
        <v>-720000</v>
      </c>
      <c r="E744" t="str">
        <v>SERVICIOS
corte de pasto</v>
      </c>
      <c r="F744">
        <v>9</v>
      </c>
      <c r="G744">
        <v>80000</v>
      </c>
      <c r="H744" t="str">
        <v xml:space="preserve">UN </v>
      </c>
      <c r="I744" t="str">
        <v>SERVICIOS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-720000</v>
      </c>
      <c r="T744">
        <v>9</v>
      </c>
      <c r="U744" t="str">
        <v>APERTURADO POR EMPRESA</v>
      </c>
      <c r="V744" t="str">
        <v>EXPORTACION</v>
      </c>
    </row>
    <row r="745" spans="1:22" x14ac:dyDescent="0.25">
      <c r="A745" vm="6">
        <v>46083</v>
      </c>
      <c r="B745" t="str">
        <v>Aranda, Marisa Isabel</v>
      </c>
      <c r="C745" t="str">
        <v>FA-C 00005-00000254</v>
      </c>
      <c r="D745">
        <v>-720000</v>
      </c>
      <c r="E745" t="str">
        <v>SERVICIOS
corte de pasto</v>
      </c>
      <c r="F745">
        <v>9</v>
      </c>
      <c r="G745">
        <v>80000</v>
      </c>
      <c r="H745" t="str">
        <v xml:space="preserve">UN </v>
      </c>
      <c r="I745" t="str">
        <v>SERVICIOS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-720000</v>
      </c>
      <c r="T745">
        <v>9</v>
      </c>
      <c r="U745" t="str">
        <v>APERTURADO POR EMPRESA</v>
      </c>
      <c r="V745" t="str">
        <v>NFU</v>
      </c>
    </row>
    <row r="746" spans="1:22" x14ac:dyDescent="0.25">
      <c r="A746" vm="6">
        <v>46083</v>
      </c>
      <c r="B746" t="str">
        <v>Aranda, Marisa Isabel</v>
      </c>
      <c r="C746" t="str">
        <v>FA-C 00005-00000254</v>
      </c>
      <c r="D746">
        <v>-720000</v>
      </c>
      <c r="E746" t="str">
        <v>SERVICIOS
corte de pasto</v>
      </c>
      <c r="F746">
        <v>9</v>
      </c>
      <c r="G746">
        <v>80000</v>
      </c>
      <c r="H746" t="str">
        <v xml:space="preserve">UN </v>
      </c>
      <c r="I746" t="str">
        <v>SERVICIOS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-720000</v>
      </c>
      <c r="T746">
        <v>9</v>
      </c>
      <c r="U746" t="str">
        <v>APERTURADO POR EMPRESA</v>
      </c>
      <c r="V746" t="str">
        <v>PILETAS</v>
      </c>
    </row>
    <row r="747" spans="1:22" x14ac:dyDescent="0.25">
      <c r="A747" vm="6">
        <v>46083</v>
      </c>
      <c r="B747" t="str">
        <v>Aranda, Marisa Isabel</v>
      </c>
      <c r="C747" t="str">
        <v>FA-C 00005-00000254</v>
      </c>
      <c r="D747">
        <v>-720000</v>
      </c>
      <c r="E747" t="str">
        <v>SERVICIOS
corte de pasto</v>
      </c>
      <c r="F747">
        <v>9</v>
      </c>
      <c r="G747">
        <v>80000</v>
      </c>
      <c r="H747" t="str">
        <v xml:space="preserve">UN </v>
      </c>
      <c r="I747" t="str">
        <v>SERVICIOS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-720000</v>
      </c>
      <c r="T747">
        <v>9</v>
      </c>
      <c r="U747" t="str">
        <v>APERTURADO POR EMPRESA</v>
      </c>
      <c r="V747" t="str">
        <v>REACTORES</v>
      </c>
    </row>
    <row r="748" spans="1:22" x14ac:dyDescent="0.25">
      <c r="A748" vm="6">
        <v>46083</v>
      </c>
      <c r="B748" t="str">
        <v>Aranda, Marisa Isabel</v>
      </c>
      <c r="C748" t="str">
        <v>FA-C 00005-00000254</v>
      </c>
      <c r="D748">
        <v>-720000</v>
      </c>
      <c r="E748" t="str">
        <v>SERVICIOS
corte de pasto</v>
      </c>
      <c r="F748">
        <v>9</v>
      </c>
      <c r="G748">
        <v>80000</v>
      </c>
      <c r="H748" t="str">
        <v xml:space="preserve">UN </v>
      </c>
      <c r="I748" t="str">
        <v>SERVICIOS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-720000</v>
      </c>
      <c r="T748">
        <v>9</v>
      </c>
      <c r="U748" t="str">
        <v>APERTURADO POR EMPRESA</v>
      </c>
      <c r="V748" t="str">
        <v>TIERRAS FILTRANTES</v>
      </c>
    </row>
    <row r="749" spans="1:22" x14ac:dyDescent="0.25">
      <c r="A749" vm="19">
        <v>46107</v>
      </c>
      <c r="B749" t="str">
        <v>Rodados Integrales S A</v>
      </c>
      <c r="C749" t="str">
        <v>FA-A 00003-00045180</v>
      </c>
      <c r="D749">
        <v>-700845.12</v>
      </c>
      <c r="E749" t="str">
        <v xml:space="preserve">REPARACIONES
Desperfecto de la viscosa . 
Camión Ford 
Rolof </v>
      </c>
      <c r="F749">
        <v>1</v>
      </c>
      <c r="G749">
        <v>579210.84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-700845.12</v>
      </c>
      <c r="T749">
        <v>1</v>
      </c>
      <c r="U749" t="str">
        <v>APERTURADO POR EMPRESA</v>
      </c>
      <c r="V749" t="str">
        <v>BACHAS</v>
      </c>
    </row>
    <row r="750" spans="1:22" x14ac:dyDescent="0.25">
      <c r="A750" vm="19">
        <v>46107</v>
      </c>
      <c r="B750" t="str">
        <v>Rodados Integrales S A</v>
      </c>
      <c r="C750" t="str">
        <v>FA-A 00003-00045180</v>
      </c>
      <c r="D750">
        <v>-700845.12</v>
      </c>
      <c r="E750" t="str">
        <v xml:space="preserve">REPARACIONES
Desperfecto de la viscosa . 
Camión Ford 
Rolof </v>
      </c>
      <c r="F750">
        <v>1</v>
      </c>
      <c r="G750">
        <v>579210.84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-700845.12</v>
      </c>
      <c r="T750">
        <v>1</v>
      </c>
      <c r="U750" t="str">
        <v>APERTURADO POR EMPRESA</v>
      </c>
      <c r="V750" t="str">
        <v>CEREAL &amp; POLVILLO</v>
      </c>
    </row>
    <row r="751" spans="1:22" x14ac:dyDescent="0.25">
      <c r="A751" vm="19">
        <v>46107</v>
      </c>
      <c r="B751" t="str">
        <v>Rodados Integrales S A</v>
      </c>
      <c r="C751" t="str">
        <v>FA-A 00003-00045180</v>
      </c>
      <c r="D751">
        <v>-700845.12</v>
      </c>
      <c r="E751" t="str">
        <v xml:space="preserve">REPARACIONES
Desperfecto de la viscosa . 
Camión Ford 
Rolof </v>
      </c>
      <c r="F751">
        <v>1</v>
      </c>
      <c r="G751">
        <v>579210.84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-700845.12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25">
      <c r="A752" vm="19">
        <v>46107</v>
      </c>
      <c r="B752" t="str">
        <v>Rodados Integrales S A</v>
      </c>
      <c r="C752" t="str">
        <v>FA-A 00003-00045180</v>
      </c>
      <c r="D752">
        <v>-700845.12</v>
      </c>
      <c r="E752" t="str">
        <v xml:space="preserve">REPARACIONES
Desperfecto de la viscosa . 
Camión Ford 
Rolof </v>
      </c>
      <c r="F752">
        <v>1</v>
      </c>
      <c r="G752">
        <v>579210.84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-700845.12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25">
      <c r="A753" vm="19">
        <v>46107</v>
      </c>
      <c r="B753" t="str">
        <v>Rodados Integrales S A</v>
      </c>
      <c r="C753" t="str">
        <v>FA-A 00003-00045180</v>
      </c>
      <c r="D753">
        <v>-700845.12</v>
      </c>
      <c r="E753" t="str">
        <v xml:space="preserve">REPARACIONES
Desperfecto de la viscosa . 
Camión Ford 
Rolof </v>
      </c>
      <c r="F753">
        <v>1</v>
      </c>
      <c r="G753">
        <v>579210.84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-700845.12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25">
      <c r="A754" vm="19">
        <v>46107</v>
      </c>
      <c r="B754" t="str">
        <v>Rodados Integrales S A</v>
      </c>
      <c r="C754" t="str">
        <v>FA-A 00003-00045180</v>
      </c>
      <c r="D754">
        <v>-700845.12</v>
      </c>
      <c r="E754" t="str">
        <v xml:space="preserve">REPARACIONES
Desperfecto de la viscosa . 
Camión Ford 
Rolof </v>
      </c>
      <c r="F754">
        <v>1</v>
      </c>
      <c r="G754">
        <v>579210.84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-700845.12</v>
      </c>
      <c r="T754">
        <v>1</v>
      </c>
      <c r="U754" t="str">
        <v>APERTURADO POR EMPRESA</v>
      </c>
      <c r="V754" t="str">
        <v>EXPORTACION</v>
      </c>
    </row>
    <row r="755" spans="1:22" x14ac:dyDescent="0.25">
      <c r="A755" vm="19">
        <v>46107</v>
      </c>
      <c r="B755" t="str">
        <v>Rodados Integrales S A</v>
      </c>
      <c r="C755" t="str">
        <v>FA-A 00003-00045180</v>
      </c>
      <c r="D755">
        <v>-700845.12</v>
      </c>
      <c r="E755" t="str">
        <v xml:space="preserve">REPARACIONES
Desperfecto de la viscosa . 
Camión Ford 
Rolof </v>
      </c>
      <c r="F755">
        <v>1</v>
      </c>
      <c r="G755">
        <v>579210.84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-700845.12</v>
      </c>
      <c r="T755">
        <v>1</v>
      </c>
      <c r="U755" t="str">
        <v>APERTURADO POR EMPRESA</v>
      </c>
      <c r="V755" t="str">
        <v>NFU</v>
      </c>
    </row>
    <row r="756" spans="1:22" x14ac:dyDescent="0.25">
      <c r="A756" vm="19">
        <v>46107</v>
      </c>
      <c r="B756" t="str">
        <v>Rodados Integrales S A</v>
      </c>
      <c r="C756" t="str">
        <v>FA-A 00003-00045180</v>
      </c>
      <c r="D756">
        <v>-700845.12</v>
      </c>
      <c r="E756" t="str">
        <v xml:space="preserve">REPARACIONES
Desperfecto de la viscosa . 
Camión Ford 
Rolof </v>
      </c>
      <c r="F756">
        <v>1</v>
      </c>
      <c r="G756">
        <v>579210.84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-700845.12</v>
      </c>
      <c r="T756">
        <v>1</v>
      </c>
      <c r="U756" t="str">
        <v>APERTURADO POR EMPRESA</v>
      </c>
      <c r="V756" t="str">
        <v>PILETAS</v>
      </c>
    </row>
    <row r="757" spans="1:22" x14ac:dyDescent="0.25">
      <c r="A757" vm="19">
        <v>46107</v>
      </c>
      <c r="B757" t="str">
        <v>Rodados Integrales S A</v>
      </c>
      <c r="C757" t="str">
        <v>FA-A 00003-00045180</v>
      </c>
      <c r="D757">
        <v>-700845.12</v>
      </c>
      <c r="E757" t="str">
        <v xml:space="preserve">REPARACIONES
Desperfecto de la viscosa . 
Camión Ford 
Rolof </v>
      </c>
      <c r="F757">
        <v>1</v>
      </c>
      <c r="G757">
        <v>579210.84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-700845.12</v>
      </c>
      <c r="T757">
        <v>1</v>
      </c>
      <c r="U757" t="str">
        <v>APERTURADO POR EMPRESA</v>
      </c>
      <c r="V757" t="str">
        <v>REACTORES</v>
      </c>
    </row>
    <row r="758" spans="1:22" x14ac:dyDescent="0.25">
      <c r="A758" vm="19">
        <v>46107</v>
      </c>
      <c r="B758" t="str">
        <v>Rodados Integrales S A</v>
      </c>
      <c r="C758" t="str">
        <v>FA-A 00003-00045180</v>
      </c>
      <c r="D758">
        <v>-700845.12</v>
      </c>
      <c r="E758" t="str">
        <v xml:space="preserve">REPARACIONES
Desperfecto de la viscosa . 
Camión Ford 
Rolof </v>
      </c>
      <c r="F758">
        <v>1</v>
      </c>
      <c r="G758">
        <v>579210.84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-700845.12</v>
      </c>
      <c r="T758">
        <v>1</v>
      </c>
      <c r="U758" t="str">
        <v>APERTURADO POR EMPRESA</v>
      </c>
      <c r="V758" t="str">
        <v>TIERRAS FILTRANTES</v>
      </c>
    </row>
    <row r="759" spans="1:22" x14ac:dyDescent="0.25">
      <c r="A759" vm="11">
        <v>46112</v>
      </c>
      <c r="B759" t="str">
        <v>Comercial Uritorco S. R. L. (w)</v>
      </c>
      <c r="C759" t="str">
        <v>FA-A 00001-00009286</v>
      </c>
      <c r="D759">
        <v>-681156.86</v>
      </c>
      <c r="E759" t="str">
        <v>REPOSICION</v>
      </c>
      <c r="F759">
        <v>1</v>
      </c>
      <c r="G759">
        <v>88835.98</v>
      </c>
      <c r="H759" t="str">
        <v xml:space="preserve">UN </v>
      </c>
      <c r="I759" t="str">
        <v>REPOSICION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CC5</v>
      </c>
      <c r="O759" t="str">
        <v>gastos_produccion</v>
      </c>
      <c r="P759">
        <v>1</v>
      </c>
      <c r="Q759" t="str">
        <v>REACTORES</v>
      </c>
      <c r="R759">
        <v>1</v>
      </c>
      <c r="S759">
        <v>-681156.86</v>
      </c>
      <c r="T759">
        <v>1</v>
      </c>
      <c r="U759" t="str">
        <v>APERTURADO POR EMPRESA</v>
      </c>
      <c r="V759" t="str">
        <v>REACTORES</v>
      </c>
    </row>
    <row r="760" spans="1:22" x14ac:dyDescent="0.25">
      <c r="A760" vm="1">
        <v>46111</v>
      </c>
      <c r="B760" t="str">
        <v>IMPUESTOS</v>
      </c>
      <c r="C760" t="str">
        <v>imp4</v>
      </c>
      <c r="D760">
        <v>-674169.95</v>
      </c>
      <c r="E760" t="str">
        <v>IMPUESTOS</v>
      </c>
      <c r="F760">
        <v>1</v>
      </c>
      <c r="G760">
        <v>674169.95</v>
      </c>
      <c r="H760" t="str">
        <v xml:space="preserve">UN </v>
      </c>
      <c r="I760" t="str">
        <v>IMPUESTOS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CC3</v>
      </c>
      <c r="O760" t="str">
        <v>gastos_impuestos</v>
      </c>
      <c r="P760">
        <v>1</v>
      </c>
      <c r="Q760" t="str">
        <v>DISPOSICIÓN FINAL RESIDUOS LIQUIDOS</v>
      </c>
      <c r="R760">
        <v>1</v>
      </c>
      <c r="S760">
        <v>-674169.95</v>
      </c>
      <c r="T760">
        <v>1</v>
      </c>
      <c r="U760" t="str">
        <v>APERTURADO POR EMPRESA</v>
      </c>
      <c r="V760" t="str">
        <v>DISPOSICIÓN FINAL RESIDUOS LIQUIDOS</v>
      </c>
    </row>
    <row r="761" spans="1:22" x14ac:dyDescent="0.25">
      <c r="A761" vm="6">
        <v>46083</v>
      </c>
      <c r="B761" t="str">
        <v>Berardi, Alberto Jose -</v>
      </c>
      <c r="C761" t="str">
        <v>FA-C 00005-00000221</v>
      </c>
      <c r="D761">
        <v>-670000</v>
      </c>
      <c r="E761" t="str">
        <v>SERVICIOS
Abono mensual</v>
      </c>
      <c r="F761">
        <v>1</v>
      </c>
      <c r="G761">
        <v>670000</v>
      </c>
      <c r="H761" t="str">
        <v xml:space="preserve">UN </v>
      </c>
      <c r="I761" t="str">
        <v>SERVICIOS</v>
      </c>
      <c r="J761" t="str">
        <v>OPEX</v>
      </c>
      <c r="K761" t="str">
        <v>FIJO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-670000</v>
      </c>
      <c r="T761">
        <v>1</v>
      </c>
      <c r="U761" t="str">
        <v>APERTURADO POR EMPRESA</v>
      </c>
      <c r="V761" t="str">
        <v>BACHAS</v>
      </c>
    </row>
    <row r="762" spans="1:22" x14ac:dyDescent="0.25">
      <c r="A762" vm="6">
        <v>46083</v>
      </c>
      <c r="B762" t="str">
        <v>Berardi, Alberto Jose -</v>
      </c>
      <c r="C762" t="str">
        <v>FA-C 00005-00000221</v>
      </c>
      <c r="D762">
        <v>-670000</v>
      </c>
      <c r="E762" t="str">
        <v>SERVICIOS
Abono mensual</v>
      </c>
      <c r="F762">
        <v>1</v>
      </c>
      <c r="G762">
        <v>670000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-670000</v>
      </c>
      <c r="T762">
        <v>1</v>
      </c>
      <c r="U762" t="str">
        <v>APERTURADO POR EMPRESA</v>
      </c>
      <c r="V762" t="str">
        <v>CEREAL &amp; POLVILLO</v>
      </c>
    </row>
    <row r="763" spans="1:22" x14ac:dyDescent="0.25">
      <c r="A763" vm="6">
        <v>46083</v>
      </c>
      <c r="B763" t="str">
        <v>Berardi, Alberto Jose -</v>
      </c>
      <c r="C763" t="str">
        <v>FA-C 00005-00000221</v>
      </c>
      <c r="D763">
        <v>-670000</v>
      </c>
      <c r="E763" t="str">
        <v>SERVICIOS
Abono mensual</v>
      </c>
      <c r="F763">
        <v>1</v>
      </c>
      <c r="G763">
        <v>670000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-670000</v>
      </c>
      <c r="T763">
        <v>1</v>
      </c>
      <c r="U763" t="str">
        <v>APERTURADO POR EMPRESA</v>
      </c>
      <c r="V763" t="str">
        <v>COMPOST &amp; FERTILIZANTES</v>
      </c>
    </row>
    <row r="764" spans="1:22" x14ac:dyDescent="0.25">
      <c r="A764" vm="6">
        <v>46083</v>
      </c>
      <c r="B764" t="str">
        <v>Berardi, Alberto Jose -</v>
      </c>
      <c r="C764" t="str">
        <v>FA-C 00005-00000221</v>
      </c>
      <c r="D764">
        <v>-670000</v>
      </c>
      <c r="E764" t="str">
        <v>SERVICIOS
Abono mensual</v>
      </c>
      <c r="F764">
        <v>1</v>
      </c>
      <c r="G764">
        <v>670000</v>
      </c>
      <c r="H764" t="str">
        <v xml:space="preserve">UN </v>
      </c>
      <c r="I764" t="str">
        <v>SERVICIOS</v>
      </c>
      <c r="J764" t="str">
        <v>OPEX</v>
      </c>
      <c r="K764" t="str">
        <v>FIJO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-670000</v>
      </c>
      <c r="T764">
        <v>1</v>
      </c>
      <c r="U764" t="str">
        <v>APERTURADO POR EMPRESA</v>
      </c>
      <c r="V764" t="str">
        <v>DISPOSICIÓN FINAL RESIDUOS LIQUIDOS</v>
      </c>
    </row>
    <row r="765" spans="1:22" x14ac:dyDescent="0.25">
      <c r="A765" vm="6">
        <v>46083</v>
      </c>
      <c r="B765" t="str">
        <v>Berardi, Alberto Jose -</v>
      </c>
      <c r="C765" t="str">
        <v>FA-C 00005-00000221</v>
      </c>
      <c r="D765">
        <v>-670000</v>
      </c>
      <c r="E765" t="str">
        <v>SERVICIOS
Abono mensual</v>
      </c>
      <c r="F765">
        <v>1</v>
      </c>
      <c r="G765">
        <v>670000</v>
      </c>
      <c r="H765" t="str">
        <v xml:space="preserve">UN </v>
      </c>
      <c r="I765" t="str">
        <v>SERVICIOS</v>
      </c>
      <c r="J765" t="str">
        <v>OPEX</v>
      </c>
      <c r="K765" t="str">
        <v>FIJO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-670000</v>
      </c>
      <c r="T765">
        <v>1</v>
      </c>
      <c r="U765" t="str">
        <v>APERTURADO POR EMPRESA</v>
      </c>
      <c r="V765" t="str">
        <v>DISPOSICIÓN FINAL RESIDUOS SOLIDOS</v>
      </c>
    </row>
    <row r="766" spans="1:22" x14ac:dyDescent="0.25">
      <c r="A766" vm="6">
        <v>46083</v>
      </c>
      <c r="B766" t="str">
        <v>Berardi, Alberto Jose -</v>
      </c>
      <c r="C766" t="str">
        <v>FA-C 00005-00000221</v>
      </c>
      <c r="D766">
        <v>-670000</v>
      </c>
      <c r="E766" t="str">
        <v>SERVICIOS
Abono mensual</v>
      </c>
      <c r="F766">
        <v>1</v>
      </c>
      <c r="G766">
        <v>670000</v>
      </c>
      <c r="H766" t="str">
        <v xml:space="preserve">UN </v>
      </c>
      <c r="I766" t="str">
        <v>SERVICIOS</v>
      </c>
      <c r="J766" t="str">
        <v>OPEX</v>
      </c>
      <c r="K766" t="str">
        <v>FIJO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-670000</v>
      </c>
      <c r="T766">
        <v>1</v>
      </c>
      <c r="U766" t="str">
        <v>APERTURADO POR EMPRESA</v>
      </c>
      <c r="V766" t="str">
        <v>EXPORTACION</v>
      </c>
    </row>
    <row r="767" spans="1:22" x14ac:dyDescent="0.25">
      <c r="A767" vm="6">
        <v>46083</v>
      </c>
      <c r="B767" t="str">
        <v>Berardi, Alberto Jose -</v>
      </c>
      <c r="C767" t="str">
        <v>FA-C 00005-00000221</v>
      </c>
      <c r="D767">
        <v>-670000</v>
      </c>
      <c r="E767" t="str">
        <v>SERVICIOS
Abono mensual</v>
      </c>
      <c r="F767">
        <v>1</v>
      </c>
      <c r="G767">
        <v>670000</v>
      </c>
      <c r="H767" t="str">
        <v xml:space="preserve">UN </v>
      </c>
      <c r="I767" t="str">
        <v>SERVICIOS</v>
      </c>
      <c r="J767" t="str">
        <v>OPEX</v>
      </c>
      <c r="K767" t="str">
        <v>FIJO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-670000</v>
      </c>
      <c r="T767">
        <v>1</v>
      </c>
      <c r="U767" t="str">
        <v>APERTURADO POR EMPRESA</v>
      </c>
      <c r="V767" t="str">
        <v>NFU</v>
      </c>
    </row>
    <row r="768" spans="1:22" x14ac:dyDescent="0.25">
      <c r="A768" vm="6">
        <v>46083</v>
      </c>
      <c r="B768" t="str">
        <v>Berardi, Alberto Jose -</v>
      </c>
      <c r="C768" t="str">
        <v>FA-C 00005-00000221</v>
      </c>
      <c r="D768">
        <v>-670000</v>
      </c>
      <c r="E768" t="str">
        <v>SERVICIOS
Abono mensual</v>
      </c>
      <c r="F768">
        <v>1</v>
      </c>
      <c r="G768">
        <v>670000</v>
      </c>
      <c r="H768" t="str">
        <v xml:space="preserve">UN </v>
      </c>
      <c r="I768" t="str">
        <v>SERVICIOS</v>
      </c>
      <c r="J768" t="str">
        <v>OPEX</v>
      </c>
      <c r="K768" t="str">
        <v>FIJO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-670000</v>
      </c>
      <c r="T768">
        <v>1</v>
      </c>
      <c r="U768" t="str">
        <v>APERTURADO POR EMPRESA</v>
      </c>
      <c r="V768" t="str">
        <v>PILETAS</v>
      </c>
    </row>
    <row r="769" spans="1:22" x14ac:dyDescent="0.25">
      <c r="A769" vm="6">
        <v>46083</v>
      </c>
      <c r="B769" t="str">
        <v>Berardi, Alberto Jose -</v>
      </c>
      <c r="C769" t="str">
        <v>FA-C 00005-00000221</v>
      </c>
      <c r="D769">
        <v>-670000</v>
      </c>
      <c r="E769" t="str">
        <v>SERVICIOS
Abono mensual</v>
      </c>
      <c r="F769">
        <v>1</v>
      </c>
      <c r="G769">
        <v>670000</v>
      </c>
      <c r="H769" t="str">
        <v xml:space="preserve">UN </v>
      </c>
      <c r="I769" t="str">
        <v>SERVICIOS</v>
      </c>
      <c r="J769" t="str">
        <v>OPEX</v>
      </c>
      <c r="K769" t="str">
        <v>FIJO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-670000</v>
      </c>
      <c r="T769">
        <v>1</v>
      </c>
      <c r="U769" t="str">
        <v>APERTURADO POR EMPRESA</v>
      </c>
      <c r="V769" t="str">
        <v>REACTORES</v>
      </c>
    </row>
    <row r="770" spans="1:22" x14ac:dyDescent="0.25">
      <c r="A770" vm="6">
        <v>46083</v>
      </c>
      <c r="B770" t="str">
        <v>Berardi, Alberto Jose -</v>
      </c>
      <c r="C770" t="str">
        <v>FA-C 00005-00000221</v>
      </c>
      <c r="D770">
        <v>-670000</v>
      </c>
      <c r="E770" t="str">
        <v>SERVICIOS
Abono mensual</v>
      </c>
      <c r="F770">
        <v>1</v>
      </c>
      <c r="G770">
        <v>670000</v>
      </c>
      <c r="H770" t="str">
        <v xml:space="preserve">UN </v>
      </c>
      <c r="I770" t="str">
        <v>SERVICIOS</v>
      </c>
      <c r="J770" t="str">
        <v>OPEX</v>
      </c>
      <c r="K770" t="str">
        <v>FIJO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-670000</v>
      </c>
      <c r="T770">
        <v>1</v>
      </c>
      <c r="U770" t="str">
        <v>APERTURADO POR EMPRESA</v>
      </c>
      <c r="V770" t="str">
        <v>TIERRAS FILTRANTES</v>
      </c>
    </row>
    <row r="771" spans="1:22" x14ac:dyDescent="0.25">
      <c r="A771" vm="13">
        <v>46091</v>
      </c>
      <c r="B771" t="str">
        <v>Franklin Santiago Boglich Srl</v>
      </c>
      <c r="C771" t="str">
        <v>FA-A 00009-00044589</v>
      </c>
      <c r="D771">
        <v>-648318</v>
      </c>
      <c r="E771" t="str">
        <v xml:space="preserve">MANTENIMIENTO PREVENTIVO
Aceite motor plus -50
Komatzu y Manitub </v>
      </c>
      <c r="F771">
        <v>4</v>
      </c>
      <c r="G771">
        <v>133950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-648318</v>
      </c>
      <c r="T771">
        <v>4</v>
      </c>
      <c r="U771" t="str">
        <v>APERTURADO POR EMPRESA</v>
      </c>
      <c r="V771" t="str">
        <v>BACHAS</v>
      </c>
    </row>
    <row r="772" spans="1:22" x14ac:dyDescent="0.25">
      <c r="A772" vm="13">
        <v>46091</v>
      </c>
      <c r="B772" t="str">
        <v>Franklin Santiago Boglich Srl</v>
      </c>
      <c r="C772" t="str">
        <v>FA-A 00009-00044589</v>
      </c>
      <c r="D772">
        <v>-648318</v>
      </c>
      <c r="E772" t="str">
        <v xml:space="preserve">MANTENIMIENTO PREVENTIVO
Aceite motor plus -50
Komatzu y Manitub </v>
      </c>
      <c r="F772">
        <v>4</v>
      </c>
      <c r="G772">
        <v>133950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-648318</v>
      </c>
      <c r="T772">
        <v>4</v>
      </c>
      <c r="U772" t="str">
        <v>APERTURADO POR EMPRESA</v>
      </c>
      <c r="V772" t="str">
        <v>CEREAL &amp; POLVILLO</v>
      </c>
    </row>
    <row r="773" spans="1:22" x14ac:dyDescent="0.25">
      <c r="A773" vm="13">
        <v>46091</v>
      </c>
      <c r="B773" t="str">
        <v>Franklin Santiago Boglich Srl</v>
      </c>
      <c r="C773" t="str">
        <v>FA-A 00009-00044589</v>
      </c>
      <c r="D773">
        <v>-648318</v>
      </c>
      <c r="E773" t="str">
        <v xml:space="preserve">MANTENIMIENTO PREVENTIVO
Aceite motor plus -50
Komatzu y Manitub </v>
      </c>
      <c r="F773">
        <v>4</v>
      </c>
      <c r="G773">
        <v>133950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-648318</v>
      </c>
      <c r="T773">
        <v>4</v>
      </c>
      <c r="U773" t="str">
        <v>APERTURADO POR EMPRESA</v>
      </c>
      <c r="V773" t="str">
        <v>COMPOST &amp; FERTILIZANTES</v>
      </c>
    </row>
    <row r="774" spans="1:22" x14ac:dyDescent="0.25">
      <c r="A774" vm="13">
        <v>46091</v>
      </c>
      <c r="B774" t="str">
        <v>Franklin Santiago Boglich Srl</v>
      </c>
      <c r="C774" t="str">
        <v>FA-A 00009-00044589</v>
      </c>
      <c r="D774">
        <v>-648318</v>
      </c>
      <c r="E774" t="str">
        <v xml:space="preserve">MANTENIMIENTO PREVENTIVO
Aceite motor plus -50
Komatzu y Manitub </v>
      </c>
      <c r="F774">
        <v>4</v>
      </c>
      <c r="G774">
        <v>133950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-648318</v>
      </c>
      <c r="T774">
        <v>4</v>
      </c>
      <c r="U774" t="str">
        <v>APERTURADO POR EMPRESA</v>
      </c>
      <c r="V774" t="str">
        <v>DISPOSICIÓN FINAL RESIDUOS LIQUIDOS</v>
      </c>
    </row>
    <row r="775" spans="1:22" x14ac:dyDescent="0.25">
      <c r="A775" vm="13">
        <v>46091</v>
      </c>
      <c r="B775" t="str">
        <v>Franklin Santiago Boglich Srl</v>
      </c>
      <c r="C775" t="str">
        <v>FA-A 00009-00044589</v>
      </c>
      <c r="D775">
        <v>-648318</v>
      </c>
      <c r="E775" t="str">
        <v xml:space="preserve">MANTENIMIENTO PREVENTIVO
Aceite motor plus -50
Komatzu y Manitub </v>
      </c>
      <c r="F775">
        <v>4</v>
      </c>
      <c r="G775">
        <v>133950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-648318</v>
      </c>
      <c r="T775">
        <v>4</v>
      </c>
      <c r="U775" t="str">
        <v>APERTURADO POR EMPRESA</v>
      </c>
      <c r="V775" t="str">
        <v>DISPOSICIÓN FINAL RESIDUOS SOLIDOS</v>
      </c>
    </row>
    <row r="776" spans="1:22" x14ac:dyDescent="0.25">
      <c r="A776" vm="13">
        <v>46091</v>
      </c>
      <c r="B776" t="str">
        <v>Franklin Santiago Boglich Srl</v>
      </c>
      <c r="C776" t="str">
        <v>FA-A 00009-00044589</v>
      </c>
      <c r="D776">
        <v>-648318</v>
      </c>
      <c r="E776" t="str">
        <v xml:space="preserve">MANTENIMIENTO PREVENTIVO
Aceite motor plus -50
Komatzu y Manitub </v>
      </c>
      <c r="F776">
        <v>4</v>
      </c>
      <c r="G776">
        <v>133950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-648318</v>
      </c>
      <c r="T776">
        <v>4</v>
      </c>
      <c r="U776" t="str">
        <v>APERTURADO POR EMPRESA</v>
      </c>
      <c r="V776" t="str">
        <v>EXPORTACION</v>
      </c>
    </row>
    <row r="777" spans="1:22" x14ac:dyDescent="0.25">
      <c r="A777" vm="13">
        <v>46091</v>
      </c>
      <c r="B777" t="str">
        <v>Franklin Santiago Boglich Srl</v>
      </c>
      <c r="C777" t="str">
        <v>FA-A 00009-00044589</v>
      </c>
      <c r="D777">
        <v>-648318</v>
      </c>
      <c r="E777" t="str">
        <v xml:space="preserve">MANTENIMIENTO PREVENTIVO
Aceite motor plus -50
Komatzu y Manitub </v>
      </c>
      <c r="F777">
        <v>4</v>
      </c>
      <c r="G777">
        <v>133950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-648318</v>
      </c>
      <c r="T777">
        <v>4</v>
      </c>
      <c r="U777" t="str">
        <v>APERTURADO POR EMPRESA</v>
      </c>
      <c r="V777" t="str">
        <v>NFU</v>
      </c>
    </row>
    <row r="778" spans="1:22" x14ac:dyDescent="0.25">
      <c r="A778" vm="13">
        <v>46091</v>
      </c>
      <c r="B778" t="str">
        <v>Franklin Santiago Boglich Srl</v>
      </c>
      <c r="C778" t="str">
        <v>FA-A 00009-00044589</v>
      </c>
      <c r="D778">
        <v>-648318</v>
      </c>
      <c r="E778" t="str">
        <v xml:space="preserve">MANTENIMIENTO PREVENTIVO
Aceite motor plus -50
Komatzu y Manitub </v>
      </c>
      <c r="F778">
        <v>4</v>
      </c>
      <c r="G778">
        <v>133950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-648318</v>
      </c>
      <c r="T778">
        <v>4</v>
      </c>
      <c r="U778" t="str">
        <v>APERTURADO POR EMPRESA</v>
      </c>
      <c r="V778" t="str">
        <v>PILETAS</v>
      </c>
    </row>
    <row r="779" spans="1:22" x14ac:dyDescent="0.25">
      <c r="A779" vm="13">
        <v>46091</v>
      </c>
      <c r="B779" t="str">
        <v>Franklin Santiago Boglich Srl</v>
      </c>
      <c r="C779" t="str">
        <v>FA-A 00009-00044589</v>
      </c>
      <c r="D779">
        <v>-648318</v>
      </c>
      <c r="E779" t="str">
        <v xml:space="preserve">MANTENIMIENTO PREVENTIVO
Aceite motor plus -50
Komatzu y Manitub </v>
      </c>
      <c r="F779">
        <v>4</v>
      </c>
      <c r="G779">
        <v>133950</v>
      </c>
      <c r="H779" t="str">
        <v xml:space="preserve">UN </v>
      </c>
      <c r="I779" t="str">
        <v>MANTENIMIENTO PREVENTIVO</v>
      </c>
      <c r="J779" t="str">
        <v>OPEX</v>
      </c>
      <c r="K779" t="str">
        <v>VARIABLE</v>
      </c>
      <c r="L779" t="str">
        <v>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-648318</v>
      </c>
      <c r="T779">
        <v>4</v>
      </c>
      <c r="U779" t="str">
        <v>APERTURADO POR EMPRESA</v>
      </c>
      <c r="V779" t="str">
        <v>REACTORES</v>
      </c>
    </row>
    <row r="780" spans="1:22" x14ac:dyDescent="0.25">
      <c r="A780" vm="13">
        <v>46091</v>
      </c>
      <c r="B780" t="str">
        <v>Franklin Santiago Boglich Srl</v>
      </c>
      <c r="C780" t="str">
        <v>FA-A 00009-00044589</v>
      </c>
      <c r="D780">
        <v>-648318</v>
      </c>
      <c r="E780" t="str">
        <v xml:space="preserve">MANTENIMIENTO PREVENTIVO
Aceite motor plus -50
Komatzu y Manitub </v>
      </c>
      <c r="F780">
        <v>4</v>
      </c>
      <c r="G780">
        <v>133950</v>
      </c>
      <c r="H780" t="str">
        <v xml:space="preserve">UN </v>
      </c>
      <c r="I780" t="str">
        <v>MANTENIMIENTO PREVENTIVO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-648318</v>
      </c>
      <c r="T780">
        <v>4</v>
      </c>
      <c r="U780" t="str">
        <v>APERTURADO POR EMPRESA</v>
      </c>
      <c r="V780" t="str">
        <v>TIERRAS FILTRANTES</v>
      </c>
    </row>
    <row r="781" spans="1:22" x14ac:dyDescent="0.25">
      <c r="A781" vm="6">
        <v>46083</v>
      </c>
      <c r="B781" t="str">
        <v>Forciniti, Maria Alejandra(W)</v>
      </c>
      <c r="C781" t="str">
        <v>FA-C 00002-00000822</v>
      </c>
      <c r="D781">
        <v>-646500</v>
      </c>
      <c r="E781" t="str">
        <v>SERVICIOS
Soporte tecnico</v>
      </c>
      <c r="F781">
        <v>1</v>
      </c>
      <c r="G781">
        <v>646500</v>
      </c>
      <c r="H781" t="str">
        <v xml:space="preserve">UN </v>
      </c>
      <c r="I781" t="str">
        <v>SERVICIOS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-646500</v>
      </c>
      <c r="T781">
        <v>1</v>
      </c>
      <c r="U781" t="str">
        <v>APERTURADO POR EMPRESA</v>
      </c>
      <c r="V781" t="str">
        <v>BACHAS</v>
      </c>
    </row>
    <row r="782" spans="1:22" x14ac:dyDescent="0.25">
      <c r="A782" vm="6">
        <v>46083</v>
      </c>
      <c r="B782" t="str">
        <v>Forciniti, Maria Alejandra(W)</v>
      </c>
      <c r="C782" t="str">
        <v>FA-C 00002-00000822</v>
      </c>
      <c r="D782">
        <v>-646500</v>
      </c>
      <c r="E782" t="str">
        <v>SERVICIOS
Soporte tecnico</v>
      </c>
      <c r="F782">
        <v>1</v>
      </c>
      <c r="G782">
        <v>646500</v>
      </c>
      <c r="H782" t="str">
        <v xml:space="preserve">UN </v>
      </c>
      <c r="I782" t="str">
        <v>SERVICIOS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-646500</v>
      </c>
      <c r="T782">
        <v>1</v>
      </c>
      <c r="U782" t="str">
        <v>APERTURADO POR EMPRESA</v>
      </c>
      <c r="V782" t="str">
        <v>CEREAL &amp; POLVILLO</v>
      </c>
    </row>
    <row r="783" spans="1:22" x14ac:dyDescent="0.25">
      <c r="A783" vm="6">
        <v>46083</v>
      </c>
      <c r="B783" t="str">
        <v>Forciniti, Maria Alejandra(W)</v>
      </c>
      <c r="C783" t="str">
        <v>FA-C 00002-00000822</v>
      </c>
      <c r="D783">
        <v>-646500</v>
      </c>
      <c r="E783" t="str">
        <v>SERVICIOS
Soporte tecnico</v>
      </c>
      <c r="F783">
        <v>1</v>
      </c>
      <c r="G783">
        <v>646500</v>
      </c>
      <c r="H783" t="str">
        <v xml:space="preserve">UN </v>
      </c>
      <c r="I783" t="str">
        <v>SERVICIOS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-646500</v>
      </c>
      <c r="T783">
        <v>1</v>
      </c>
      <c r="U783" t="str">
        <v>APERTURADO POR EMPRESA</v>
      </c>
      <c r="V783" t="str">
        <v>COMPOST &amp; FERTILIZANTES</v>
      </c>
    </row>
    <row r="784" spans="1:22" x14ac:dyDescent="0.25">
      <c r="A784" vm="6">
        <v>46083</v>
      </c>
      <c r="B784" t="str">
        <v>Forciniti, Maria Alejandra(W)</v>
      </c>
      <c r="C784" t="str">
        <v>FA-C 00002-00000822</v>
      </c>
      <c r="D784">
        <v>-646500</v>
      </c>
      <c r="E784" t="str">
        <v>SERVICIOS
Soporte tecnico</v>
      </c>
      <c r="F784">
        <v>1</v>
      </c>
      <c r="G784">
        <v>646500</v>
      </c>
      <c r="H784" t="str">
        <v xml:space="preserve">UN </v>
      </c>
      <c r="I784" t="str">
        <v>SERVICIOS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-646500</v>
      </c>
      <c r="T784">
        <v>1</v>
      </c>
      <c r="U784" t="str">
        <v>APERTURADO POR EMPRESA</v>
      </c>
      <c r="V784" t="str">
        <v>DISPOSICIÓN FINAL RESIDUOS LIQUIDOS</v>
      </c>
    </row>
    <row r="785" spans="1:22" x14ac:dyDescent="0.25">
      <c r="A785" vm="6">
        <v>46083</v>
      </c>
      <c r="B785" t="str">
        <v>Forciniti, Maria Alejandra(W)</v>
      </c>
      <c r="C785" t="str">
        <v>FA-C 00002-00000822</v>
      </c>
      <c r="D785">
        <v>-646500</v>
      </c>
      <c r="E785" t="str">
        <v>SERVICIOS
Soporte tecnico</v>
      </c>
      <c r="F785">
        <v>1</v>
      </c>
      <c r="G785">
        <v>646500</v>
      </c>
      <c r="H785" t="str">
        <v xml:space="preserve">UN </v>
      </c>
      <c r="I785" t="str">
        <v>SERVICIOS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-646500</v>
      </c>
      <c r="T785">
        <v>1</v>
      </c>
      <c r="U785" t="str">
        <v>APERTURADO POR EMPRESA</v>
      </c>
      <c r="V785" t="str">
        <v>DISPOSICIÓN FINAL RESIDUOS SOLIDOS</v>
      </c>
    </row>
    <row r="786" spans="1:22" x14ac:dyDescent="0.25">
      <c r="A786" vm="6">
        <v>46083</v>
      </c>
      <c r="B786" t="str">
        <v>Forciniti, Maria Alejandra(W)</v>
      </c>
      <c r="C786" t="str">
        <v>FA-C 00002-00000822</v>
      </c>
      <c r="D786">
        <v>-646500</v>
      </c>
      <c r="E786" t="str">
        <v>SERVICIOS
Soporte tecnico</v>
      </c>
      <c r="F786">
        <v>1</v>
      </c>
      <c r="G786">
        <v>646500</v>
      </c>
      <c r="H786" t="str">
        <v xml:space="preserve">UN </v>
      </c>
      <c r="I786" t="str">
        <v>SERVICIOS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-646500</v>
      </c>
      <c r="T786">
        <v>1</v>
      </c>
      <c r="U786" t="str">
        <v>APERTURADO POR EMPRESA</v>
      </c>
      <c r="V786" t="str">
        <v>EXPORTACION</v>
      </c>
    </row>
    <row r="787" spans="1:22" x14ac:dyDescent="0.25">
      <c r="A787" vm="6">
        <v>46083</v>
      </c>
      <c r="B787" t="str">
        <v>Forciniti, Maria Alejandra(W)</v>
      </c>
      <c r="C787" t="str">
        <v>FA-C 00002-00000822</v>
      </c>
      <c r="D787">
        <v>-646500</v>
      </c>
      <c r="E787" t="str">
        <v>SERVICIOS
Soporte tecnico</v>
      </c>
      <c r="F787">
        <v>1</v>
      </c>
      <c r="G787">
        <v>646500</v>
      </c>
      <c r="H787" t="str">
        <v xml:space="preserve">UN </v>
      </c>
      <c r="I787" t="str">
        <v>SERVICIOS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-646500</v>
      </c>
      <c r="T787">
        <v>1</v>
      </c>
      <c r="U787" t="str">
        <v>APERTURADO POR EMPRESA</v>
      </c>
      <c r="V787" t="str">
        <v>NFU</v>
      </c>
    </row>
    <row r="788" spans="1:22" x14ac:dyDescent="0.25">
      <c r="A788" vm="6">
        <v>46083</v>
      </c>
      <c r="B788" t="str">
        <v>Forciniti, Maria Alejandra(W)</v>
      </c>
      <c r="C788" t="str">
        <v>FA-C 00002-00000822</v>
      </c>
      <c r="D788">
        <v>-646500</v>
      </c>
      <c r="E788" t="str">
        <v>SERVICIOS
Soporte tecnico</v>
      </c>
      <c r="F788">
        <v>1</v>
      </c>
      <c r="G788">
        <v>646500</v>
      </c>
      <c r="H788" t="str">
        <v xml:space="preserve">UN </v>
      </c>
      <c r="I788" t="str">
        <v>SERVICIOS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-646500</v>
      </c>
      <c r="T788">
        <v>1</v>
      </c>
      <c r="U788" t="str">
        <v>APERTURADO POR EMPRESA</v>
      </c>
      <c r="V788" t="str">
        <v>PILETAS</v>
      </c>
    </row>
    <row r="789" spans="1:22" x14ac:dyDescent="0.25">
      <c r="A789" vm="6">
        <v>46083</v>
      </c>
      <c r="B789" t="str">
        <v>Forciniti, Maria Alejandra(W)</v>
      </c>
      <c r="C789" t="str">
        <v>FA-C 00002-00000822</v>
      </c>
      <c r="D789">
        <v>-646500</v>
      </c>
      <c r="E789" t="str">
        <v>SERVICIOS
Soporte tecnico</v>
      </c>
      <c r="F789">
        <v>1</v>
      </c>
      <c r="G789">
        <v>646500</v>
      </c>
      <c r="H789" t="str">
        <v xml:space="preserve">UN </v>
      </c>
      <c r="I789" t="str">
        <v>SERVICIOS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-646500</v>
      </c>
      <c r="T789">
        <v>1</v>
      </c>
      <c r="U789" t="str">
        <v>APERTURADO POR EMPRESA</v>
      </c>
      <c r="V789" t="str">
        <v>REACTORES</v>
      </c>
    </row>
    <row r="790" spans="1:22" x14ac:dyDescent="0.25">
      <c r="A790" vm="6">
        <v>46083</v>
      </c>
      <c r="B790" t="str">
        <v>Forciniti, Maria Alejandra(W)</v>
      </c>
      <c r="C790" t="str">
        <v>FA-C 00002-00000822</v>
      </c>
      <c r="D790">
        <v>-646500</v>
      </c>
      <c r="E790" t="str">
        <v>SERVICIOS
Soporte tecnico</v>
      </c>
      <c r="F790">
        <v>1</v>
      </c>
      <c r="G790">
        <v>646500</v>
      </c>
      <c r="H790" t="str">
        <v xml:space="preserve">UN </v>
      </c>
      <c r="I790" t="str">
        <v>SERVICIOS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-646500</v>
      </c>
      <c r="T790">
        <v>1</v>
      </c>
      <c r="U790" t="str">
        <v>APERTURADO POR EMPRESA</v>
      </c>
      <c r="V790" t="str">
        <v>TIERRAS FILTRANTES</v>
      </c>
    </row>
    <row r="791" spans="1:22" x14ac:dyDescent="0.25">
      <c r="A791" vm="9">
        <v>46086</v>
      </c>
      <c r="B791" t="str">
        <v>Maini, Moira</v>
      </c>
      <c r="C791" t="str">
        <v>FA-A 00002-00002153</v>
      </c>
      <c r="D791">
        <v>-600000</v>
      </c>
      <c r="E791" t="str">
        <v xml:space="preserve">SERVICIOS
Escribana
Honorarios y acta de comprobación y anulada </v>
      </c>
      <c r="F791">
        <v>1</v>
      </c>
      <c r="G791">
        <v>350000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-600000</v>
      </c>
      <c r="T791">
        <v>1</v>
      </c>
      <c r="U791" t="str">
        <v>APERTURADO POR EMPRESA</v>
      </c>
      <c r="V791" t="str">
        <v>BACHAS</v>
      </c>
    </row>
    <row r="792" spans="1:22" x14ac:dyDescent="0.25">
      <c r="A792" vm="9">
        <v>46086</v>
      </c>
      <c r="B792" t="str">
        <v>Maini, Moira</v>
      </c>
      <c r="C792" t="str">
        <v>FA-A 00002-00002153</v>
      </c>
      <c r="D792">
        <v>-600000</v>
      </c>
      <c r="E792" t="str">
        <v xml:space="preserve">SERVICIOS
Escribana
Honorarios y acta de comprobación y anulada </v>
      </c>
      <c r="F792">
        <v>1</v>
      </c>
      <c r="G792">
        <v>350000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-600000</v>
      </c>
      <c r="T792">
        <v>1</v>
      </c>
      <c r="U792" t="str">
        <v>APERTURADO POR EMPRESA</v>
      </c>
      <c r="V792" t="str">
        <v>CEREAL &amp; POLVILLO</v>
      </c>
    </row>
    <row r="793" spans="1:22" x14ac:dyDescent="0.25">
      <c r="A793" vm="9">
        <v>46086</v>
      </c>
      <c r="B793" t="str">
        <v>Maini, Moira</v>
      </c>
      <c r="C793" t="str">
        <v>FA-A 00002-00002153</v>
      </c>
      <c r="D793">
        <v>-600000</v>
      </c>
      <c r="E793" t="str">
        <v xml:space="preserve">SERVICIOS
Escribana
Honorarios y acta de comprobación y anulada </v>
      </c>
      <c r="F793">
        <v>1</v>
      </c>
      <c r="G793">
        <v>350000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-600000</v>
      </c>
      <c r="T793">
        <v>1</v>
      </c>
      <c r="U793" t="str">
        <v>APERTURADO POR EMPRESA</v>
      </c>
      <c r="V793" t="str">
        <v>COMPOST &amp; FERTILIZANTES</v>
      </c>
    </row>
    <row r="794" spans="1:22" x14ac:dyDescent="0.25">
      <c r="A794" vm="9">
        <v>46086</v>
      </c>
      <c r="B794" t="str">
        <v>Maini, Moira</v>
      </c>
      <c r="C794" t="str">
        <v>FA-A 00002-00002153</v>
      </c>
      <c r="D794">
        <v>-600000</v>
      </c>
      <c r="E794" t="str">
        <v xml:space="preserve">SERVICIOS
Escribana
Honorarios y acta de comprobación y anulada </v>
      </c>
      <c r="F794">
        <v>1</v>
      </c>
      <c r="G794">
        <v>350000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-600000</v>
      </c>
      <c r="T794">
        <v>1</v>
      </c>
      <c r="U794" t="str">
        <v>APERTURADO POR EMPRESA</v>
      </c>
      <c r="V794" t="str">
        <v>DISPOSICIÓN FINAL RESIDUOS LIQUIDOS</v>
      </c>
    </row>
    <row r="795" spans="1:22" x14ac:dyDescent="0.25">
      <c r="A795" vm="9">
        <v>46086</v>
      </c>
      <c r="B795" t="str">
        <v>Maini, Moira</v>
      </c>
      <c r="C795" t="str">
        <v>FA-A 00002-00002153</v>
      </c>
      <c r="D795">
        <v>-600000</v>
      </c>
      <c r="E795" t="str">
        <v xml:space="preserve">SERVICIOS
Escribana
Honorarios y acta de comprobación y anulada </v>
      </c>
      <c r="F795">
        <v>1</v>
      </c>
      <c r="G795">
        <v>350000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-600000</v>
      </c>
      <c r="T795">
        <v>1</v>
      </c>
      <c r="U795" t="str">
        <v>APERTURADO POR EMPRESA</v>
      </c>
      <c r="V795" t="str">
        <v>DISPOSICIÓN FINAL RESIDUOS SOLIDOS</v>
      </c>
    </row>
    <row r="796" spans="1:22" x14ac:dyDescent="0.25">
      <c r="A796" vm="9">
        <v>46086</v>
      </c>
      <c r="B796" t="str">
        <v>Maini, Moira</v>
      </c>
      <c r="C796" t="str">
        <v>FA-A 00002-00002153</v>
      </c>
      <c r="D796">
        <v>-600000</v>
      </c>
      <c r="E796" t="str">
        <v xml:space="preserve">SERVICIOS
Escribana
Honorarios y acta de comprobación y anulada </v>
      </c>
      <c r="F796">
        <v>1</v>
      </c>
      <c r="G796">
        <v>350000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-600000</v>
      </c>
      <c r="T796">
        <v>1</v>
      </c>
      <c r="U796" t="str">
        <v>APERTURADO POR EMPRESA</v>
      </c>
      <c r="V796" t="str">
        <v>EXPORTACION</v>
      </c>
    </row>
    <row r="797" spans="1:22" x14ac:dyDescent="0.25">
      <c r="A797" vm="9">
        <v>46086</v>
      </c>
      <c r="B797" t="str">
        <v>Maini, Moira</v>
      </c>
      <c r="C797" t="str">
        <v>FA-A 00002-00002153</v>
      </c>
      <c r="D797">
        <v>-600000</v>
      </c>
      <c r="E797" t="str">
        <v xml:space="preserve">SERVICIOS
Escribana
Honorarios y acta de comprobación y anulada </v>
      </c>
      <c r="F797">
        <v>1</v>
      </c>
      <c r="G797">
        <v>350000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-600000</v>
      </c>
      <c r="T797">
        <v>1</v>
      </c>
      <c r="U797" t="str">
        <v>APERTURADO POR EMPRESA</v>
      </c>
      <c r="V797" t="str">
        <v>NFU</v>
      </c>
    </row>
    <row r="798" spans="1:22" x14ac:dyDescent="0.25">
      <c r="A798" vm="9">
        <v>46086</v>
      </c>
      <c r="B798" t="str">
        <v>Maini, Moira</v>
      </c>
      <c r="C798" t="str">
        <v>FA-A 00002-00002153</v>
      </c>
      <c r="D798">
        <v>-600000</v>
      </c>
      <c r="E798" t="str">
        <v xml:space="preserve">SERVICIOS
Escribana
Honorarios y acta de comprobación y anulada </v>
      </c>
      <c r="F798">
        <v>1</v>
      </c>
      <c r="G798">
        <v>350000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-600000</v>
      </c>
      <c r="T798">
        <v>1</v>
      </c>
      <c r="U798" t="str">
        <v>APERTURADO POR EMPRESA</v>
      </c>
      <c r="V798" t="str">
        <v>PILETAS</v>
      </c>
    </row>
    <row r="799" spans="1:22" x14ac:dyDescent="0.25">
      <c r="A799" vm="9">
        <v>46086</v>
      </c>
      <c r="B799" t="str">
        <v>Maini, Moira</v>
      </c>
      <c r="C799" t="str">
        <v>FA-A 00002-00002153</v>
      </c>
      <c r="D799">
        <v>-600000</v>
      </c>
      <c r="E799" t="str">
        <v xml:space="preserve">SERVICIOS
Escribana
Honorarios y acta de comprobación y anulada </v>
      </c>
      <c r="F799">
        <v>1</v>
      </c>
      <c r="G799">
        <v>350000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-600000</v>
      </c>
      <c r="T799">
        <v>1</v>
      </c>
      <c r="U799" t="str">
        <v>APERTURADO POR EMPRESA</v>
      </c>
      <c r="V799" t="str">
        <v>REACTORES</v>
      </c>
    </row>
    <row r="800" spans="1:22" x14ac:dyDescent="0.25">
      <c r="A800" vm="9">
        <v>46086</v>
      </c>
      <c r="B800" t="str">
        <v>Maini, Moira</v>
      </c>
      <c r="C800" t="str">
        <v>FA-A 00002-00002153</v>
      </c>
      <c r="D800">
        <v>-600000</v>
      </c>
      <c r="E800" t="str">
        <v xml:space="preserve">SERVICIOS
Escribana
Honorarios y acta de comprobación y anulada </v>
      </c>
      <c r="F800">
        <v>1</v>
      </c>
      <c r="G800">
        <v>350000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-600000</v>
      </c>
      <c r="T800">
        <v>1</v>
      </c>
      <c r="U800" t="str">
        <v>APERTURADO POR EMPRESA</v>
      </c>
      <c r="V800" t="str">
        <v>TIERRAS FILTRANTES</v>
      </c>
    </row>
    <row r="801" spans="1:22" x14ac:dyDescent="0.25">
      <c r="A801" vm="11">
        <v>46112</v>
      </c>
      <c r="B801" t="str">
        <v>RRHH WORMS (NUEVO)</v>
      </c>
      <c r="C801" t="str">
        <v>CARLOS ANDRES MANSILLA</v>
      </c>
      <c r="D801">
        <v>-593054.81969999999</v>
      </c>
      <c r="E801" t="str">
        <v>PILETAS + BACHAS</v>
      </c>
      <c r="F801">
        <v>1</v>
      </c>
      <c r="G801">
        <v>593054.81969999999</v>
      </c>
      <c r="H801" t="str">
        <v># 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CC21</v>
      </c>
      <c r="O801" t="str">
        <v>rrhh_nuevo</v>
      </c>
      <c r="P801">
        <v>2</v>
      </c>
      <c r="Q801" t="str">
        <v>BACHAS, PILETAS</v>
      </c>
      <c r="R801">
        <v>1</v>
      </c>
      <c r="S801">
        <v>-593054.81969999999</v>
      </c>
      <c r="T801">
        <v>1</v>
      </c>
      <c r="U801" t="str">
        <v>APERTURADO POR EMPRESA</v>
      </c>
      <c r="V801" t="str">
        <v>BACHAS</v>
      </c>
    </row>
    <row r="802" spans="1:22" x14ac:dyDescent="0.25">
      <c r="A802" vm="11">
        <v>46112</v>
      </c>
      <c r="B802" t="str">
        <v>RRHH WORMS (NUEVO)</v>
      </c>
      <c r="C802" t="str">
        <v>CARLOS ANDRES MANSILLA</v>
      </c>
      <c r="D802">
        <v>-593054.81969999999</v>
      </c>
      <c r="E802" t="str">
        <v>PILETAS + BACHAS</v>
      </c>
      <c r="F802">
        <v>1</v>
      </c>
      <c r="G802">
        <v>593054.81969999999</v>
      </c>
      <c r="H802" t="str">
        <v># 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CC21</v>
      </c>
      <c r="O802" t="str">
        <v>rrhh_nuevo</v>
      </c>
      <c r="P802">
        <v>2</v>
      </c>
      <c r="Q802" t="str">
        <v>BACHAS, PILETAS</v>
      </c>
      <c r="R802">
        <v>1</v>
      </c>
      <c r="S802">
        <v>-593054.81969999999</v>
      </c>
      <c r="T802">
        <v>1</v>
      </c>
      <c r="U802" t="str">
        <v>APERTURADO POR EMPRESA</v>
      </c>
      <c r="V802" t="str">
        <v>PILETAS</v>
      </c>
    </row>
    <row r="803" spans="1:22" x14ac:dyDescent="0.25">
      <c r="A803" vm="10">
        <v>46087</v>
      </c>
      <c r="B803" t="str">
        <v>Rial, Jose Angel</v>
      </c>
      <c r="C803" t="str">
        <v>FA-A 00003-00012847</v>
      </c>
      <c r="D803">
        <v>-582739.99</v>
      </c>
      <c r="E803" t="str">
        <v xml:space="preserve">REPARACIONES
mano de obra y bomba - Mercedes 1620
                                                          </v>
      </c>
      <c r="F803">
        <v>1</v>
      </c>
      <c r="G803">
        <v>481603.3</v>
      </c>
      <c r="H803" t="str">
        <v xml:space="preserve">UN </v>
      </c>
      <c r="I803" t="str">
        <v>REPARACIONES</v>
      </c>
      <c r="J803" t="str">
        <v>OPEX</v>
      </c>
      <c r="K803" t="str">
        <v>VARIABLE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-582739.99</v>
      </c>
      <c r="T803">
        <v>1</v>
      </c>
      <c r="U803" t="str">
        <v>APERTURADO POR EMPRESA</v>
      </c>
      <c r="V803" t="str">
        <v>BACHAS</v>
      </c>
    </row>
    <row r="804" spans="1:22" x14ac:dyDescent="0.25">
      <c r="A804" vm="10">
        <v>46087</v>
      </c>
      <c r="B804" t="str">
        <v>Rial, Jose Angel</v>
      </c>
      <c r="C804" t="str">
        <v>FA-A 00003-00012847</v>
      </c>
      <c r="D804">
        <v>-582739.99</v>
      </c>
      <c r="E804" t="str">
        <v xml:space="preserve">REPARACIONES
mano de obra y bomba - Mercedes 1620
                                                          </v>
      </c>
      <c r="F804">
        <v>1</v>
      </c>
      <c r="G804">
        <v>481603.3</v>
      </c>
      <c r="H804" t="str">
        <v xml:space="preserve">UN </v>
      </c>
      <c r="I804" t="str">
        <v>REPARACIONES</v>
      </c>
      <c r="J804" t="str">
        <v>OPEX</v>
      </c>
      <c r="K804" t="str">
        <v>VARIABLE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-582739.99</v>
      </c>
      <c r="T804">
        <v>1</v>
      </c>
      <c r="U804" t="str">
        <v>APERTURADO POR EMPRESA</v>
      </c>
      <c r="V804" t="str">
        <v>CEREAL &amp; POLVILLO</v>
      </c>
    </row>
    <row r="805" spans="1:22" x14ac:dyDescent="0.25">
      <c r="A805" vm="10">
        <v>46087</v>
      </c>
      <c r="B805" t="str">
        <v>Rial, Jose Angel</v>
      </c>
      <c r="C805" t="str">
        <v>FA-A 00003-00012847</v>
      </c>
      <c r="D805">
        <v>-582739.99</v>
      </c>
      <c r="E805" t="str">
        <v xml:space="preserve">REPARACIONES
mano de obra y bomba - Mercedes 1620
                                                          </v>
      </c>
      <c r="F805">
        <v>1</v>
      </c>
      <c r="G805">
        <v>481603.3</v>
      </c>
      <c r="H805" t="str">
        <v xml:space="preserve">UN </v>
      </c>
      <c r="I805" t="str">
        <v>REPARACIONES</v>
      </c>
      <c r="J805" t="str">
        <v>OPEX</v>
      </c>
      <c r="K805" t="str">
        <v>VARIABLE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-582739.99</v>
      </c>
      <c r="T805">
        <v>1</v>
      </c>
      <c r="U805" t="str">
        <v>APERTURADO POR EMPRESA</v>
      </c>
      <c r="V805" t="str">
        <v>COMPOST &amp; FERTILIZANTES</v>
      </c>
    </row>
    <row r="806" spans="1:22" x14ac:dyDescent="0.25">
      <c r="A806" vm="10">
        <v>46087</v>
      </c>
      <c r="B806" t="str">
        <v>Rial, Jose Angel</v>
      </c>
      <c r="C806" t="str">
        <v>FA-A 00003-00012847</v>
      </c>
      <c r="D806">
        <v>-582739.99</v>
      </c>
      <c r="E806" t="str">
        <v xml:space="preserve">REPARACIONES
mano de obra y bomba - Mercedes 1620
                                                          </v>
      </c>
      <c r="F806">
        <v>1</v>
      </c>
      <c r="G806">
        <v>481603.3</v>
      </c>
      <c r="H806" t="str">
        <v xml:space="preserve">UN </v>
      </c>
      <c r="I806" t="str">
        <v>REPARACIONES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-582739.99</v>
      </c>
      <c r="T806">
        <v>1</v>
      </c>
      <c r="U806" t="str">
        <v>APERTURADO POR EMPRESA</v>
      </c>
      <c r="V806" t="str">
        <v>DISPOSICIÓN FINAL RESIDUOS LIQUIDOS</v>
      </c>
    </row>
    <row r="807" spans="1:22" x14ac:dyDescent="0.25">
      <c r="A807" vm="10">
        <v>46087</v>
      </c>
      <c r="B807" t="str">
        <v>Rial, Jose Angel</v>
      </c>
      <c r="C807" t="str">
        <v>FA-A 00003-00012847</v>
      </c>
      <c r="D807">
        <v>-582739.99</v>
      </c>
      <c r="E807" t="str">
        <v xml:space="preserve">REPARACIONES
mano de obra y bomba - Mercedes 1620
                                                          </v>
      </c>
      <c r="F807">
        <v>1</v>
      </c>
      <c r="G807">
        <v>481603.3</v>
      </c>
      <c r="H807" t="str">
        <v xml:space="preserve">UN </v>
      </c>
      <c r="I807" t="str">
        <v>REPARACIONES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-582739.99</v>
      </c>
      <c r="T807">
        <v>1</v>
      </c>
      <c r="U807" t="str">
        <v>APERTURADO POR EMPRESA</v>
      </c>
      <c r="V807" t="str">
        <v>DISPOSICIÓN FINAL RESIDUOS SOLIDOS</v>
      </c>
    </row>
    <row r="808" spans="1:22" x14ac:dyDescent="0.25">
      <c r="A808" vm="10">
        <v>46087</v>
      </c>
      <c r="B808" t="str">
        <v>Rial, Jose Angel</v>
      </c>
      <c r="C808" t="str">
        <v>FA-A 00003-00012847</v>
      </c>
      <c r="D808">
        <v>-582739.99</v>
      </c>
      <c r="E808" t="str">
        <v xml:space="preserve">REPARACIONES
mano de obra y bomba - Mercedes 1620
                                                          </v>
      </c>
      <c r="F808">
        <v>1</v>
      </c>
      <c r="G808">
        <v>481603.3</v>
      </c>
      <c r="H808" t="str">
        <v xml:space="preserve">UN </v>
      </c>
      <c r="I808" t="str">
        <v>REPARACIONES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-582739.99</v>
      </c>
      <c r="T808">
        <v>1</v>
      </c>
      <c r="U808" t="str">
        <v>APERTURADO POR EMPRESA</v>
      </c>
      <c r="V808" t="str">
        <v>EXPORTACION</v>
      </c>
    </row>
    <row r="809" spans="1:22" x14ac:dyDescent="0.25">
      <c r="A809" vm="10">
        <v>46087</v>
      </c>
      <c r="B809" t="str">
        <v>Rial, Jose Angel</v>
      </c>
      <c r="C809" t="str">
        <v>FA-A 00003-00012847</v>
      </c>
      <c r="D809">
        <v>-582739.99</v>
      </c>
      <c r="E809" t="str">
        <v xml:space="preserve">REPARACIONES
mano de obra y bomba - Mercedes 1620
                                                          </v>
      </c>
      <c r="F809">
        <v>1</v>
      </c>
      <c r="G809">
        <v>481603.3</v>
      </c>
      <c r="H809" t="str">
        <v xml:space="preserve">UN </v>
      </c>
      <c r="I809" t="str">
        <v>REPARACIONES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-582739.99</v>
      </c>
      <c r="T809">
        <v>1</v>
      </c>
      <c r="U809" t="str">
        <v>APERTURADO POR EMPRESA</v>
      </c>
      <c r="V809" t="str">
        <v>NFU</v>
      </c>
    </row>
    <row r="810" spans="1:22" x14ac:dyDescent="0.25">
      <c r="A810" vm="10">
        <v>46087</v>
      </c>
      <c r="B810" t="str">
        <v>Rial, Jose Angel</v>
      </c>
      <c r="C810" t="str">
        <v>FA-A 00003-00012847</v>
      </c>
      <c r="D810">
        <v>-582739.99</v>
      </c>
      <c r="E810" t="str">
        <v xml:space="preserve">REPARACIONES
mano de obra y bomba - Mercedes 1620
                                                          </v>
      </c>
      <c r="F810">
        <v>1</v>
      </c>
      <c r="G810">
        <v>481603.3</v>
      </c>
      <c r="H810" t="str">
        <v xml:space="preserve">UN </v>
      </c>
      <c r="I810" t="str">
        <v>REPARACIONES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-582739.99</v>
      </c>
      <c r="T810">
        <v>1</v>
      </c>
      <c r="U810" t="str">
        <v>APERTURADO POR EMPRESA</v>
      </c>
      <c r="V810" t="str">
        <v>PILETAS</v>
      </c>
    </row>
    <row r="811" spans="1:22" x14ac:dyDescent="0.25">
      <c r="A811" vm="10">
        <v>46087</v>
      </c>
      <c r="B811" t="str">
        <v>Rial, Jose Angel</v>
      </c>
      <c r="C811" t="str">
        <v>FA-A 00003-00012847</v>
      </c>
      <c r="D811">
        <v>-582739.99</v>
      </c>
      <c r="E811" t="str">
        <v xml:space="preserve">REPARACIONES
mano de obra y bomba - Mercedes 1620
                                                          </v>
      </c>
      <c r="F811">
        <v>1</v>
      </c>
      <c r="G811">
        <v>481603.3</v>
      </c>
      <c r="H811" t="str">
        <v xml:space="preserve">UN </v>
      </c>
      <c r="I811" t="str">
        <v>REPARACIONES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-582739.99</v>
      </c>
      <c r="T811">
        <v>1</v>
      </c>
      <c r="U811" t="str">
        <v>APERTURADO POR EMPRESA</v>
      </c>
      <c r="V811" t="str">
        <v>REACTORES</v>
      </c>
    </row>
    <row r="812" spans="1:22" x14ac:dyDescent="0.25">
      <c r="A812" vm="10">
        <v>46087</v>
      </c>
      <c r="B812" t="str">
        <v>Rial, Jose Angel</v>
      </c>
      <c r="C812" t="str">
        <v>FA-A 00003-00012847</v>
      </c>
      <c r="D812">
        <v>-582739.99</v>
      </c>
      <c r="E812" t="str">
        <v xml:space="preserve">REPARACIONES
mano de obra y bomba - Mercedes 1620
                                                          </v>
      </c>
      <c r="F812">
        <v>1</v>
      </c>
      <c r="G812">
        <v>481603.3</v>
      </c>
      <c r="H812" t="str">
        <v xml:space="preserve">UN </v>
      </c>
      <c r="I812" t="str">
        <v>REPARACIONES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-582739.99</v>
      </c>
      <c r="T812">
        <v>1</v>
      </c>
      <c r="U812" t="str">
        <v>APERTURADO POR EMPRESA</v>
      </c>
      <c r="V812" t="str">
        <v>TIERRAS FILTRANTES</v>
      </c>
    </row>
    <row r="813" spans="1:22" x14ac:dyDescent="0.25">
      <c r="A813" vm="4">
        <v>46093</v>
      </c>
      <c r="B813" t="str">
        <v>Exolgan Sociedad Anonima</v>
      </c>
      <c r="C813" t="str">
        <v>FA-A 00043-00069627</v>
      </c>
      <c r="D813">
        <v>-568000</v>
      </c>
      <c r="E813" t="str">
        <v xml:space="preserve">SERVICIOS
Exportación </v>
      </c>
      <c r="F813">
        <v>10</v>
      </c>
      <c r="G813">
        <v>45440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DIRECTO</v>
      </c>
      <c r="M813">
        <v>0</v>
      </c>
      <c r="N813" t="str">
        <v>CC11</v>
      </c>
      <c r="O813" t="str">
        <v>gastos_produccion</v>
      </c>
      <c r="P813">
        <v>1</v>
      </c>
      <c r="Q813" t="str">
        <v>EXPORTACION</v>
      </c>
      <c r="R813">
        <v>1</v>
      </c>
      <c r="S813">
        <v>-568000</v>
      </c>
      <c r="T813">
        <v>10</v>
      </c>
      <c r="U813" t="str">
        <v>APERTURADO POR EMPRESA</v>
      </c>
      <c r="V813" t="str">
        <v>EXPORTACION</v>
      </c>
    </row>
    <row r="814" spans="1:22" x14ac:dyDescent="0.25">
      <c r="A814" vm="15">
        <v>46094</v>
      </c>
      <c r="B814" t="str">
        <v>Exolgan Sociedad Anonima</v>
      </c>
      <c r="C814" t="str">
        <v>FA-A 00043-00069664</v>
      </c>
      <c r="D814">
        <v>-566000</v>
      </c>
      <c r="E814" t="str">
        <v xml:space="preserve">SERVICIOS
Exportación </v>
      </c>
      <c r="F814">
        <v>10</v>
      </c>
      <c r="G814">
        <v>45280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DIRECTO</v>
      </c>
      <c r="M814">
        <v>0</v>
      </c>
      <c r="N814" t="str">
        <v>CC11</v>
      </c>
      <c r="O814" t="str">
        <v>gastos_produccion</v>
      </c>
      <c r="P814">
        <v>1</v>
      </c>
      <c r="Q814" t="str">
        <v>EXPORTACION</v>
      </c>
      <c r="R814">
        <v>1</v>
      </c>
      <c r="S814">
        <v>-566000</v>
      </c>
      <c r="T814">
        <v>10</v>
      </c>
      <c r="U814" t="str">
        <v>APERTURADO POR EMPRESA</v>
      </c>
      <c r="V814" t="str">
        <v>EXPORTACION</v>
      </c>
    </row>
    <row r="815" spans="1:22" x14ac:dyDescent="0.25">
      <c r="A815" vm="12">
        <v>46084</v>
      </c>
      <c r="B815" t="str">
        <v>Exolgan Sociedad Anonima</v>
      </c>
      <c r="C815" t="str">
        <v>FA-A 00043-00069440</v>
      </c>
      <c r="D815">
        <v>-566000</v>
      </c>
      <c r="E815" t="str">
        <v xml:space="preserve">SERVICIOS
Exportación </v>
      </c>
      <c r="F815">
        <v>10</v>
      </c>
      <c r="G815">
        <v>45280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DIRECTO</v>
      </c>
      <c r="M815">
        <v>0</v>
      </c>
      <c r="N815" t="str">
        <v>CC11</v>
      </c>
      <c r="O815" t="str">
        <v>gastos_produccion</v>
      </c>
      <c r="P815">
        <v>1</v>
      </c>
      <c r="Q815" t="str">
        <v>EXPORTACION</v>
      </c>
      <c r="R815">
        <v>1</v>
      </c>
      <c r="S815">
        <v>-566000</v>
      </c>
      <c r="T815">
        <v>10</v>
      </c>
      <c r="U815" t="str">
        <v>APERTURADO POR EMPRESA</v>
      </c>
      <c r="V815" t="str">
        <v>EXPORTACION</v>
      </c>
    </row>
    <row r="816" spans="1:22" x14ac:dyDescent="0.25">
      <c r="A816" vm="11">
        <v>46112</v>
      </c>
      <c r="B816" t="str">
        <v>RRHH WORMS (NUEVO)</v>
      </c>
      <c r="C816" t="str">
        <v>LEANDRO MARCELO ALEJANDRO RODRIGUEZ</v>
      </c>
      <c r="D816">
        <v>-565149.28480000002</v>
      </c>
      <c r="E816" t="str">
        <v>REACTOR</v>
      </c>
      <c r="F816">
        <v>1</v>
      </c>
      <c r="G816">
        <v>565149.28480000002</v>
      </c>
      <c r="H816" t="str">
        <v># RRHH</v>
      </c>
      <c r="I816" t="str">
        <v>PERSONAL</v>
      </c>
      <c r="J816" t="str">
        <v>OPEX</v>
      </c>
      <c r="K816" t="str">
        <v>FIJO</v>
      </c>
      <c r="L816" t="str">
        <v>DIRECTO</v>
      </c>
      <c r="M816">
        <v>0</v>
      </c>
      <c r="N816" t="str">
        <v>CC5</v>
      </c>
      <c r="O816" t="str">
        <v>rrhh_nuevo</v>
      </c>
      <c r="P816">
        <v>1</v>
      </c>
      <c r="Q816" t="str">
        <v>REACTORES</v>
      </c>
      <c r="R816">
        <v>1</v>
      </c>
      <c r="S816">
        <v>-565149.28480000002</v>
      </c>
      <c r="T816">
        <v>1</v>
      </c>
      <c r="U816" t="str">
        <v>APERTURADO POR EMPRESA</v>
      </c>
      <c r="V816" t="str">
        <v>REACTORES</v>
      </c>
    </row>
    <row r="817" spans="1:22" x14ac:dyDescent="0.25">
      <c r="A817" vm="4">
        <v>46093</v>
      </c>
      <c r="B817" t="str">
        <v>Cina, Dario Ruben</v>
      </c>
      <c r="C817" t="str">
        <v>FA-A 00002-00000013</v>
      </c>
      <c r="D817">
        <v>-562650</v>
      </c>
      <c r="E817" t="str">
        <v>INVERSION
Perforación de muestreo 
Arreglo de caño superior de perforación</v>
      </c>
      <c r="F817">
        <v>1</v>
      </c>
      <c r="G817">
        <v>465000</v>
      </c>
      <c r="H817" t="str">
        <v xml:space="preserve">UN </v>
      </c>
      <c r="I817" t="str">
        <v>INVERSION</v>
      </c>
      <c r="J817" t="str">
        <v>CAPEX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-562650</v>
      </c>
      <c r="T817">
        <v>1</v>
      </c>
      <c r="U817" t="str">
        <v>APERTURADO POR EMPRESA</v>
      </c>
      <c r="V817" t="str">
        <v>BACHAS</v>
      </c>
    </row>
    <row r="818" spans="1:22" x14ac:dyDescent="0.25">
      <c r="A818" vm="4">
        <v>46093</v>
      </c>
      <c r="B818" t="str">
        <v>Cina, Dario Ruben</v>
      </c>
      <c r="C818" t="str">
        <v>FA-A 00002-00000013</v>
      </c>
      <c r="D818">
        <v>-562650</v>
      </c>
      <c r="E818" t="str">
        <v>INVERSION
Perforación de muestreo 
Arreglo de caño superior de perforación</v>
      </c>
      <c r="F818">
        <v>1</v>
      </c>
      <c r="G818">
        <v>465000</v>
      </c>
      <c r="H818" t="str">
        <v xml:space="preserve">UN </v>
      </c>
      <c r="I818" t="str">
        <v>INVERSION</v>
      </c>
      <c r="J818" t="str">
        <v>CAPEX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-562650</v>
      </c>
      <c r="T818">
        <v>1</v>
      </c>
      <c r="U818" t="str">
        <v>APERTURADO POR EMPRESA</v>
      </c>
      <c r="V818" t="str">
        <v>CEREAL &amp; POLVILLO</v>
      </c>
    </row>
    <row r="819" spans="1:22" x14ac:dyDescent="0.25">
      <c r="A819" vm="4">
        <v>46093</v>
      </c>
      <c r="B819" t="str">
        <v>Cina, Dario Ruben</v>
      </c>
      <c r="C819" t="str">
        <v>FA-A 00002-00000013</v>
      </c>
      <c r="D819">
        <v>-562650</v>
      </c>
      <c r="E819" t="str">
        <v>INVERSION
Perforación de muestreo 
Arreglo de caño superior de perforación</v>
      </c>
      <c r="F819">
        <v>1</v>
      </c>
      <c r="G819">
        <v>465000</v>
      </c>
      <c r="H819" t="str">
        <v xml:space="preserve">UN </v>
      </c>
      <c r="I819" t="str">
        <v>INVERSION</v>
      </c>
      <c r="J819" t="str">
        <v>CAPEX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-562650</v>
      </c>
      <c r="T819">
        <v>1</v>
      </c>
      <c r="U819" t="str">
        <v>APERTURADO POR EMPRESA</v>
      </c>
      <c r="V819" t="str">
        <v>COMPOST &amp; FERTILIZANTES</v>
      </c>
    </row>
    <row r="820" spans="1:22" x14ac:dyDescent="0.25">
      <c r="A820" vm="4">
        <v>46093</v>
      </c>
      <c r="B820" t="str">
        <v>Cina, Dario Ruben</v>
      </c>
      <c r="C820" t="str">
        <v>FA-A 00002-00000013</v>
      </c>
      <c r="D820">
        <v>-562650</v>
      </c>
      <c r="E820" t="str">
        <v>INVERSION
Perforación de muestreo 
Arreglo de caño superior de perforación</v>
      </c>
      <c r="F820">
        <v>1</v>
      </c>
      <c r="G820">
        <v>465000</v>
      </c>
      <c r="H820" t="str">
        <v xml:space="preserve">UN </v>
      </c>
      <c r="I820" t="str">
        <v>INVERSION</v>
      </c>
      <c r="J820" t="str">
        <v>CAPEX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-562650</v>
      </c>
      <c r="T820">
        <v>1</v>
      </c>
      <c r="U820" t="str">
        <v>APERTURADO POR EMPRESA</v>
      </c>
      <c r="V820" t="str">
        <v>DISPOSICIÓN FINAL RESIDUOS LIQUIDOS</v>
      </c>
    </row>
    <row r="821" spans="1:22" x14ac:dyDescent="0.25">
      <c r="A821" vm="4">
        <v>46093</v>
      </c>
      <c r="B821" t="str">
        <v>Cina, Dario Ruben</v>
      </c>
      <c r="C821" t="str">
        <v>FA-A 00002-00000013</v>
      </c>
      <c r="D821">
        <v>-562650</v>
      </c>
      <c r="E821" t="str">
        <v>INVERSION
Perforación de muestreo 
Arreglo de caño superior de perforación</v>
      </c>
      <c r="F821">
        <v>1</v>
      </c>
      <c r="G821">
        <v>465000</v>
      </c>
      <c r="H821" t="str">
        <v xml:space="preserve">UN </v>
      </c>
      <c r="I821" t="str">
        <v>INVERSION</v>
      </c>
      <c r="J821" t="str">
        <v>CAPEX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-562650</v>
      </c>
      <c r="T821">
        <v>1</v>
      </c>
      <c r="U821" t="str">
        <v>APERTURADO POR EMPRESA</v>
      </c>
      <c r="V821" t="str">
        <v>DISPOSICIÓN FINAL RESIDUOS SOLIDOS</v>
      </c>
    </row>
    <row r="822" spans="1:22" x14ac:dyDescent="0.25">
      <c r="A822" vm="4">
        <v>46093</v>
      </c>
      <c r="B822" t="str">
        <v>Cina, Dario Ruben</v>
      </c>
      <c r="C822" t="str">
        <v>FA-A 00002-00000013</v>
      </c>
      <c r="D822">
        <v>-562650</v>
      </c>
      <c r="E822" t="str">
        <v>INVERSION
Perforación de muestreo 
Arreglo de caño superior de perforación</v>
      </c>
      <c r="F822">
        <v>1</v>
      </c>
      <c r="G822">
        <v>465000</v>
      </c>
      <c r="H822" t="str">
        <v xml:space="preserve">UN </v>
      </c>
      <c r="I822" t="str">
        <v>INVERSION</v>
      </c>
      <c r="J822" t="str">
        <v>CAPEX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-562650</v>
      </c>
      <c r="T822">
        <v>1</v>
      </c>
      <c r="U822" t="str">
        <v>APERTURADO POR EMPRESA</v>
      </c>
      <c r="V822" t="str">
        <v>EXPORTACION</v>
      </c>
    </row>
    <row r="823" spans="1:22" x14ac:dyDescent="0.25">
      <c r="A823" vm="4">
        <v>46093</v>
      </c>
      <c r="B823" t="str">
        <v>Cina, Dario Ruben</v>
      </c>
      <c r="C823" t="str">
        <v>FA-A 00002-00000013</v>
      </c>
      <c r="D823">
        <v>-562650</v>
      </c>
      <c r="E823" t="str">
        <v>INVERSION
Perforación de muestreo 
Arreglo de caño superior de perforación</v>
      </c>
      <c r="F823">
        <v>1</v>
      </c>
      <c r="G823">
        <v>465000</v>
      </c>
      <c r="H823" t="str">
        <v xml:space="preserve">UN </v>
      </c>
      <c r="I823" t="str">
        <v>INVERSION</v>
      </c>
      <c r="J823" t="str">
        <v>CAPEX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-562650</v>
      </c>
      <c r="T823">
        <v>1</v>
      </c>
      <c r="U823" t="str">
        <v>APERTURADO POR EMPRESA</v>
      </c>
      <c r="V823" t="str">
        <v>NFU</v>
      </c>
    </row>
    <row r="824" spans="1:22" x14ac:dyDescent="0.25">
      <c r="A824" vm="4">
        <v>46093</v>
      </c>
      <c r="B824" t="str">
        <v>Cina, Dario Ruben</v>
      </c>
      <c r="C824" t="str">
        <v>FA-A 00002-00000013</v>
      </c>
      <c r="D824">
        <v>-562650</v>
      </c>
      <c r="E824" t="str">
        <v>INVERSION
Perforación de muestreo 
Arreglo de caño superior de perforación</v>
      </c>
      <c r="F824">
        <v>1</v>
      </c>
      <c r="G824">
        <v>465000</v>
      </c>
      <c r="H824" t="str">
        <v xml:space="preserve">UN </v>
      </c>
      <c r="I824" t="str">
        <v>INVERSION</v>
      </c>
      <c r="J824" t="str">
        <v>CAPEX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-562650</v>
      </c>
      <c r="T824">
        <v>1</v>
      </c>
      <c r="U824" t="str">
        <v>APERTURADO POR EMPRESA</v>
      </c>
      <c r="V824" t="str">
        <v>PILETAS</v>
      </c>
    </row>
    <row r="825" spans="1:22" x14ac:dyDescent="0.25">
      <c r="A825" vm="4">
        <v>46093</v>
      </c>
      <c r="B825" t="str">
        <v>Cina, Dario Ruben</v>
      </c>
      <c r="C825" t="str">
        <v>FA-A 00002-00000013</v>
      </c>
      <c r="D825">
        <v>-562650</v>
      </c>
      <c r="E825" t="str">
        <v>INVERSION
Perforación de muestreo 
Arreglo de caño superior de perforación</v>
      </c>
      <c r="F825">
        <v>1</v>
      </c>
      <c r="G825">
        <v>465000</v>
      </c>
      <c r="H825" t="str">
        <v xml:space="preserve">UN </v>
      </c>
      <c r="I825" t="str">
        <v>INVERSION</v>
      </c>
      <c r="J825" t="str">
        <v>CAPEX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-562650</v>
      </c>
      <c r="T825">
        <v>1</v>
      </c>
      <c r="U825" t="str">
        <v>APERTURADO POR EMPRESA</v>
      </c>
      <c r="V825" t="str">
        <v>REACTORES</v>
      </c>
    </row>
    <row r="826" spans="1:22" x14ac:dyDescent="0.25">
      <c r="A826" vm="4">
        <v>46093</v>
      </c>
      <c r="B826" t="str">
        <v>Cina, Dario Ruben</v>
      </c>
      <c r="C826" t="str">
        <v>FA-A 00002-00000013</v>
      </c>
      <c r="D826">
        <v>-562650</v>
      </c>
      <c r="E826" t="str">
        <v>INVERSION
Perforación de muestreo 
Arreglo de caño superior de perforación</v>
      </c>
      <c r="F826">
        <v>1</v>
      </c>
      <c r="G826">
        <v>465000</v>
      </c>
      <c r="H826" t="str">
        <v xml:space="preserve">UN </v>
      </c>
      <c r="I826" t="str">
        <v>INVERSION</v>
      </c>
      <c r="J826" t="str">
        <v>CAPEX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-562650</v>
      </c>
      <c r="T826">
        <v>1</v>
      </c>
      <c r="U826" t="str">
        <v>APERTURADO POR EMPRESA</v>
      </c>
      <c r="V826" t="str">
        <v>TIERRAS FILTRANTES</v>
      </c>
    </row>
    <row r="827" spans="1:22" x14ac:dyDescent="0.25">
      <c r="A827" vm="12">
        <v>46084</v>
      </c>
      <c r="B827" t="str">
        <v>Alvarez, Alejandro Dario</v>
      </c>
      <c r="C827" t="str">
        <v>FA-C 00002-00000302</v>
      </c>
      <c r="D827">
        <v>-545622</v>
      </c>
      <c r="E827" t="str">
        <v>HIGIENE Y SEGURIDAD
Servicio de higiene y seguridad em el trabajo s/resol srt 905/15.
Servicio de asesor técnico ambiental en el marco de decreto maycc 153/25
mes 2/2026</v>
      </c>
      <c r="F827">
        <v>1</v>
      </c>
      <c r="G827">
        <v>545622</v>
      </c>
      <c r="H827" t="str">
        <v xml:space="preserve">UN </v>
      </c>
      <c r="I827" t="str">
        <v>HIGIENE Y SEGURIDAD</v>
      </c>
      <c r="J827" t="str">
        <v>OPEX</v>
      </c>
      <c r="K827" t="str">
        <v>FIJO</v>
      </c>
      <c r="L827" t="str">
        <v>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-545622</v>
      </c>
      <c r="T827">
        <v>1</v>
      </c>
      <c r="U827" t="str">
        <v>APERTURADO POR EMPRESA</v>
      </c>
      <c r="V827" t="str">
        <v>BACHAS</v>
      </c>
    </row>
    <row r="828" spans="1:22" x14ac:dyDescent="0.25">
      <c r="A828" vm="12">
        <v>46084</v>
      </c>
      <c r="B828" t="str">
        <v>Alvarez, Alejandro Dario</v>
      </c>
      <c r="C828" t="str">
        <v>FA-C 00002-00000302</v>
      </c>
      <c r="D828">
        <v>-545622</v>
      </c>
      <c r="E828" t="str">
        <v>HIGIENE Y SEGURIDAD
Servicio de higiene y seguridad em el trabajo s/resol srt 905/15.
Servicio de asesor técnico ambiental en el marco de decreto maycc 153/25
mes 2/2026</v>
      </c>
      <c r="F828">
        <v>1</v>
      </c>
      <c r="G828">
        <v>545622</v>
      </c>
      <c r="H828" t="str">
        <v xml:space="preserve">UN </v>
      </c>
      <c r="I828" t="str">
        <v>HIGIENE Y SEGURIDAD</v>
      </c>
      <c r="J828" t="str">
        <v>OPEX</v>
      </c>
      <c r="K828" t="str">
        <v>FIJO</v>
      </c>
      <c r="L828" t="str">
        <v>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-545622</v>
      </c>
      <c r="T828">
        <v>1</v>
      </c>
      <c r="U828" t="str">
        <v>APERTURADO POR EMPRESA</v>
      </c>
      <c r="V828" t="str">
        <v>CEREAL &amp; POLVILLO</v>
      </c>
    </row>
    <row r="829" spans="1:22" x14ac:dyDescent="0.25">
      <c r="A829" vm="12">
        <v>46084</v>
      </c>
      <c r="B829" t="str">
        <v>Alvarez, Alejandro Dario</v>
      </c>
      <c r="C829" t="str">
        <v>FA-C 00002-00000302</v>
      </c>
      <c r="D829">
        <v>-545622</v>
      </c>
      <c r="E829" t="str">
        <v>HIGIENE Y SEGURIDAD
Servicio de higiene y seguridad em el trabajo s/resol srt 905/15.
Servicio de asesor técnico ambiental en el marco de decreto maycc 153/25
mes 2/2026</v>
      </c>
      <c r="F829">
        <v>1</v>
      </c>
      <c r="G829">
        <v>545622</v>
      </c>
      <c r="H829" t="str">
        <v xml:space="preserve">UN </v>
      </c>
      <c r="I829" t="str">
        <v>HIGIENE Y SEGURIDAD</v>
      </c>
      <c r="J829" t="str">
        <v>OPEX</v>
      </c>
      <c r="K829" t="str">
        <v>FIJO</v>
      </c>
      <c r="L829" t="str">
        <v>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-545622</v>
      </c>
      <c r="T829">
        <v>1</v>
      </c>
      <c r="U829" t="str">
        <v>APERTURADO POR EMPRESA</v>
      </c>
      <c r="V829" t="str">
        <v>COMPOST &amp; FERTILIZANTES</v>
      </c>
    </row>
    <row r="830" spans="1:22" x14ac:dyDescent="0.25">
      <c r="A830" vm="12">
        <v>46084</v>
      </c>
      <c r="B830" t="str">
        <v>Alvarez, Alejandro Dario</v>
      </c>
      <c r="C830" t="str">
        <v>FA-C 00002-00000302</v>
      </c>
      <c r="D830">
        <v>-545622</v>
      </c>
      <c r="E830" t="str">
        <v>HIGIENE Y SEGURIDAD
Servicio de higiene y seguridad em el trabajo s/resol srt 905/15.
Servicio de asesor técnico ambiental en el marco de decreto maycc 153/25
mes 2/2026</v>
      </c>
      <c r="F830">
        <v>1</v>
      </c>
      <c r="G830">
        <v>545622</v>
      </c>
      <c r="H830" t="str">
        <v xml:space="preserve">UN </v>
      </c>
      <c r="I830" t="str">
        <v>HIGIENE Y SEGURIDAD</v>
      </c>
      <c r="J830" t="str">
        <v>OPEX</v>
      </c>
      <c r="K830" t="str">
        <v>FIJO</v>
      </c>
      <c r="L830" t="str">
        <v>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-545622</v>
      </c>
      <c r="T830">
        <v>1</v>
      </c>
      <c r="U830" t="str">
        <v>APERTURADO POR EMPRESA</v>
      </c>
      <c r="V830" t="str">
        <v>DISPOSICIÓN FINAL RESIDUOS LIQUIDOS</v>
      </c>
    </row>
    <row r="831" spans="1:22" x14ac:dyDescent="0.25">
      <c r="A831" vm="12">
        <v>46084</v>
      </c>
      <c r="B831" t="str">
        <v>Alvarez, Alejandro Dario</v>
      </c>
      <c r="C831" t="str">
        <v>FA-C 00002-00000302</v>
      </c>
      <c r="D831">
        <v>-545622</v>
      </c>
      <c r="E831" t="str">
        <v>HIGIENE Y SEGURIDAD
Servicio de higiene y seguridad em el trabajo s/resol srt 905/15.
Servicio de asesor técnico ambiental en el marco de decreto maycc 153/25
mes 2/2026</v>
      </c>
      <c r="F831">
        <v>1</v>
      </c>
      <c r="G831">
        <v>545622</v>
      </c>
      <c r="H831" t="str">
        <v xml:space="preserve">UN </v>
      </c>
      <c r="I831" t="str">
        <v>HIGIENE Y SEGURIDAD</v>
      </c>
      <c r="J831" t="str">
        <v>OPEX</v>
      </c>
      <c r="K831" t="str">
        <v>FIJO</v>
      </c>
      <c r="L831" t="str">
        <v>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-545622</v>
      </c>
      <c r="T831">
        <v>1</v>
      </c>
      <c r="U831" t="str">
        <v>APERTURADO POR EMPRESA</v>
      </c>
      <c r="V831" t="str">
        <v>DISPOSICIÓN FINAL RESIDUOS SOLIDOS</v>
      </c>
    </row>
    <row r="832" spans="1:22" x14ac:dyDescent="0.25">
      <c r="A832" vm="12">
        <v>46084</v>
      </c>
      <c r="B832" t="str">
        <v>Alvarez, Alejandro Dario</v>
      </c>
      <c r="C832" t="str">
        <v>FA-C 00002-00000302</v>
      </c>
      <c r="D832">
        <v>-545622</v>
      </c>
      <c r="E832" t="str">
        <v>HIGIENE Y SEGURIDAD
Servicio de higiene y seguridad em el trabajo s/resol srt 905/15.
Servicio de asesor técnico ambiental en el marco de decreto maycc 153/25
mes 2/2026</v>
      </c>
      <c r="F832">
        <v>1</v>
      </c>
      <c r="G832">
        <v>545622</v>
      </c>
      <c r="H832" t="str">
        <v xml:space="preserve">UN </v>
      </c>
      <c r="I832" t="str">
        <v>HIGIENE Y SEGURIDAD</v>
      </c>
      <c r="J832" t="str">
        <v>OPEX</v>
      </c>
      <c r="K832" t="str">
        <v>FIJO</v>
      </c>
      <c r="L832" t="str">
        <v>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-545622</v>
      </c>
      <c r="T832">
        <v>1</v>
      </c>
      <c r="U832" t="str">
        <v>APERTURADO POR EMPRESA</v>
      </c>
      <c r="V832" t="str">
        <v>EXPORTACION</v>
      </c>
    </row>
    <row r="833" spans="1:22" x14ac:dyDescent="0.25">
      <c r="A833" vm="12">
        <v>46084</v>
      </c>
      <c r="B833" t="str">
        <v>Alvarez, Alejandro Dario</v>
      </c>
      <c r="C833" t="str">
        <v>FA-C 00002-00000302</v>
      </c>
      <c r="D833">
        <v>-545622</v>
      </c>
      <c r="E833" t="str">
        <v>HIGIENE Y SEGURIDAD
Servicio de higiene y seguridad em el trabajo s/resol srt 905/15.
Servicio de asesor técnico ambiental en el marco de decreto maycc 153/25
mes 2/2026</v>
      </c>
      <c r="F833">
        <v>1</v>
      </c>
      <c r="G833">
        <v>545622</v>
      </c>
      <c r="H833" t="str">
        <v xml:space="preserve">UN </v>
      </c>
      <c r="I833" t="str">
        <v>HIGIENE Y SEGURIDAD</v>
      </c>
      <c r="J833" t="str">
        <v>OPEX</v>
      </c>
      <c r="K833" t="str">
        <v>FIJO</v>
      </c>
      <c r="L833" t="str">
        <v>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-545622</v>
      </c>
      <c r="T833">
        <v>1</v>
      </c>
      <c r="U833" t="str">
        <v>APERTURADO POR EMPRESA</v>
      </c>
      <c r="V833" t="str">
        <v>NFU</v>
      </c>
    </row>
    <row r="834" spans="1:22" x14ac:dyDescent="0.25">
      <c r="A834" vm="12">
        <v>46084</v>
      </c>
      <c r="B834" t="str">
        <v>Alvarez, Alejandro Dario</v>
      </c>
      <c r="C834" t="str">
        <v>FA-C 00002-00000302</v>
      </c>
      <c r="D834">
        <v>-545622</v>
      </c>
      <c r="E834" t="str">
        <v>HIGIENE Y SEGURIDAD
Servicio de higiene y seguridad em el trabajo s/resol srt 905/15.
Servicio de asesor técnico ambiental en el marco de decreto maycc 153/25
mes 2/2026</v>
      </c>
      <c r="F834">
        <v>1</v>
      </c>
      <c r="G834">
        <v>545622</v>
      </c>
      <c r="H834" t="str">
        <v xml:space="preserve">UN </v>
      </c>
      <c r="I834" t="str">
        <v>HIGIENE Y SEGURIDAD</v>
      </c>
      <c r="J834" t="str">
        <v>OPEX</v>
      </c>
      <c r="K834" t="str">
        <v>FIJO</v>
      </c>
      <c r="L834" t="str">
        <v>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-545622</v>
      </c>
      <c r="T834">
        <v>1</v>
      </c>
      <c r="U834" t="str">
        <v>APERTURADO POR EMPRESA</v>
      </c>
      <c r="V834" t="str">
        <v>PILETAS</v>
      </c>
    </row>
    <row r="835" spans="1:22" x14ac:dyDescent="0.25">
      <c r="A835" vm="12">
        <v>46084</v>
      </c>
      <c r="B835" t="str">
        <v>Alvarez, Alejandro Dario</v>
      </c>
      <c r="C835" t="str">
        <v>FA-C 00002-00000302</v>
      </c>
      <c r="D835">
        <v>-545622</v>
      </c>
      <c r="E835" t="str">
        <v>HIGIENE Y SEGURIDAD
Servicio de higiene y seguridad em el trabajo s/resol srt 905/15.
Servicio de asesor técnico ambiental en el marco de decreto maycc 153/25
mes 2/2026</v>
      </c>
      <c r="F835">
        <v>1</v>
      </c>
      <c r="G835">
        <v>545622</v>
      </c>
      <c r="H835" t="str">
        <v xml:space="preserve">UN </v>
      </c>
      <c r="I835" t="str">
        <v>HIGIENE Y SEGURIDAD</v>
      </c>
      <c r="J835" t="str">
        <v>OPEX</v>
      </c>
      <c r="K835" t="str">
        <v>FIJO</v>
      </c>
      <c r="L835" t="str">
        <v>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-545622</v>
      </c>
      <c r="T835">
        <v>1</v>
      </c>
      <c r="U835" t="str">
        <v>APERTURADO POR EMPRESA</v>
      </c>
      <c r="V835" t="str">
        <v>REACTORES</v>
      </c>
    </row>
    <row r="836" spans="1:22" x14ac:dyDescent="0.25">
      <c r="A836" vm="12">
        <v>46084</v>
      </c>
      <c r="B836" t="str">
        <v>Alvarez, Alejandro Dario</v>
      </c>
      <c r="C836" t="str">
        <v>FA-C 00002-00000302</v>
      </c>
      <c r="D836">
        <v>-545622</v>
      </c>
      <c r="E836" t="str">
        <v>HIGIENE Y SEGURIDAD
Servicio de higiene y seguridad em el trabajo s/resol srt 905/15.
Servicio de asesor técnico ambiental en el marco de decreto maycc 153/25
mes 2/2026</v>
      </c>
      <c r="F836">
        <v>1</v>
      </c>
      <c r="G836">
        <v>545622</v>
      </c>
      <c r="H836" t="str">
        <v xml:space="preserve">UN </v>
      </c>
      <c r="I836" t="str">
        <v>HIGIENE Y SEGURIDAD</v>
      </c>
      <c r="J836" t="str">
        <v>OPEX</v>
      </c>
      <c r="K836" t="str">
        <v>FIJO</v>
      </c>
      <c r="L836" t="str">
        <v>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-545622</v>
      </c>
      <c r="T836">
        <v>1</v>
      </c>
      <c r="U836" t="str">
        <v>APERTURADO POR EMPRESA</v>
      </c>
      <c r="V836" t="str">
        <v>TIERRAS FILTRANTES</v>
      </c>
    </row>
    <row r="837" spans="1:22" x14ac:dyDescent="0.25">
      <c r="A837" vm="9">
        <v>46086</v>
      </c>
      <c r="B837" t="str">
        <v>Goma Paz S.R.L.</v>
      </c>
      <c r="C837" t="str">
        <v>FA-A 00005-00092591</v>
      </c>
      <c r="D837">
        <v>-526345.31999999995</v>
      </c>
      <c r="E837" t="str">
        <v>REPOSICION
Mangueras para reactores</v>
      </c>
      <c r="F837">
        <v>1</v>
      </c>
      <c r="G837">
        <v>434996.13</v>
      </c>
      <c r="H837" t="str">
        <v xml:space="preserve">UN </v>
      </c>
      <c r="I837" t="str">
        <v>REPOSICION</v>
      </c>
      <c r="J837" t="str">
        <v>OPEX</v>
      </c>
      <c r="K837" t="str">
        <v>VARIABLE</v>
      </c>
      <c r="L837" t="str">
        <v>DIRECTO</v>
      </c>
      <c r="M837">
        <v>0</v>
      </c>
      <c r="N837" t="str">
        <v>CC5</v>
      </c>
      <c r="O837" t="str">
        <v>gastos_produccion</v>
      </c>
      <c r="P837">
        <v>1</v>
      </c>
      <c r="Q837" t="str">
        <v>REACTORES</v>
      </c>
      <c r="R837">
        <v>1</v>
      </c>
      <c r="S837">
        <v>-526345.31999999995</v>
      </c>
      <c r="T837">
        <v>1</v>
      </c>
      <c r="U837" t="str">
        <v>APERTURADO POR EMPRESA</v>
      </c>
      <c r="V837" t="str">
        <v>REACTORES</v>
      </c>
    </row>
    <row r="838" spans="1:22" x14ac:dyDescent="0.25">
      <c r="A838" vm="11">
        <v>46112</v>
      </c>
      <c r="B838" t="str">
        <v>Neviera, Gustavo Jose</v>
      </c>
      <c r="C838" t="str">
        <v>FA-C 00002-00001232</v>
      </c>
      <c r="D838">
        <v>-500000</v>
      </c>
      <c r="E838" t="str">
        <v xml:space="preserve">HONORARIOS
Estudio contable 
Servicio impositivo </v>
      </c>
      <c r="F838">
        <v>1</v>
      </c>
      <c r="G838">
        <v>500000</v>
      </c>
      <c r="H838" t="str">
        <v xml:space="preserve">UN </v>
      </c>
      <c r="I838" t="str">
        <v>HONORARIOS</v>
      </c>
      <c r="J838" t="str">
        <v>OPEX</v>
      </c>
      <c r="K838" t="str">
        <v>FIJO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-500000</v>
      </c>
      <c r="T838">
        <v>1</v>
      </c>
      <c r="U838" t="str">
        <v>APERTURADO POR EMPRESA</v>
      </c>
      <c r="V838" t="str">
        <v>BACHAS</v>
      </c>
    </row>
    <row r="839" spans="1:22" x14ac:dyDescent="0.25">
      <c r="A839" vm="11">
        <v>46112</v>
      </c>
      <c r="B839" t="str">
        <v>Neviera, Gustavo Jose</v>
      </c>
      <c r="C839" t="str">
        <v>FA-C 00002-00001232</v>
      </c>
      <c r="D839">
        <v>-500000</v>
      </c>
      <c r="E839" t="str">
        <v xml:space="preserve">HONORARIOS
Estudio contable 
Servicio impositivo </v>
      </c>
      <c r="F839">
        <v>1</v>
      </c>
      <c r="G839">
        <v>500000</v>
      </c>
      <c r="H839" t="str">
        <v xml:space="preserve">UN </v>
      </c>
      <c r="I839" t="str">
        <v>HONORARIOS</v>
      </c>
      <c r="J839" t="str">
        <v>OPEX</v>
      </c>
      <c r="K839" t="str">
        <v>FIJO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-500000</v>
      </c>
      <c r="T839">
        <v>1</v>
      </c>
      <c r="U839" t="str">
        <v>APERTURADO POR EMPRESA</v>
      </c>
      <c r="V839" t="str">
        <v>CEREAL &amp; POLVILLO</v>
      </c>
    </row>
    <row r="840" spans="1:22" x14ac:dyDescent="0.25">
      <c r="A840" vm="11">
        <v>46112</v>
      </c>
      <c r="B840" t="str">
        <v>Neviera, Gustavo Jose</v>
      </c>
      <c r="C840" t="str">
        <v>FA-C 00002-00001232</v>
      </c>
      <c r="D840">
        <v>-500000</v>
      </c>
      <c r="E840" t="str">
        <v xml:space="preserve">HONORARIOS
Estudio contable 
Servicio impositivo </v>
      </c>
      <c r="F840">
        <v>1</v>
      </c>
      <c r="G840">
        <v>500000</v>
      </c>
      <c r="H840" t="str">
        <v xml:space="preserve">UN </v>
      </c>
      <c r="I840" t="str">
        <v>HONORARIOS</v>
      </c>
      <c r="J840" t="str">
        <v>OPEX</v>
      </c>
      <c r="K840" t="str">
        <v>FIJO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-500000</v>
      </c>
      <c r="T840">
        <v>1</v>
      </c>
      <c r="U840" t="str">
        <v>APERTURADO POR EMPRESA</v>
      </c>
      <c r="V840" t="str">
        <v>COMPOST &amp; FERTILIZANTES</v>
      </c>
    </row>
    <row r="841" spans="1:22" x14ac:dyDescent="0.25">
      <c r="A841" vm="11">
        <v>46112</v>
      </c>
      <c r="B841" t="str">
        <v>Neviera, Gustavo Jose</v>
      </c>
      <c r="C841" t="str">
        <v>FA-C 00002-00001232</v>
      </c>
      <c r="D841">
        <v>-500000</v>
      </c>
      <c r="E841" t="str">
        <v xml:space="preserve">HONORARIOS
Estudio contable 
Servicio impositivo </v>
      </c>
      <c r="F841">
        <v>1</v>
      </c>
      <c r="G841">
        <v>500000</v>
      </c>
      <c r="H841" t="str">
        <v xml:space="preserve">UN </v>
      </c>
      <c r="I841" t="str">
        <v>HONORARIOS</v>
      </c>
      <c r="J841" t="str">
        <v>OPEX</v>
      </c>
      <c r="K841" t="str">
        <v>FIJO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-500000</v>
      </c>
      <c r="T841">
        <v>1</v>
      </c>
      <c r="U841" t="str">
        <v>APERTURADO POR EMPRESA</v>
      </c>
      <c r="V841" t="str">
        <v>DISPOSICIÓN FINAL RESIDUOS LIQUIDOS</v>
      </c>
    </row>
    <row r="842" spans="1:22" x14ac:dyDescent="0.25">
      <c r="A842" vm="11">
        <v>46112</v>
      </c>
      <c r="B842" t="str">
        <v>Neviera, Gustavo Jose</v>
      </c>
      <c r="C842" t="str">
        <v>FA-C 00002-00001232</v>
      </c>
      <c r="D842">
        <v>-500000</v>
      </c>
      <c r="E842" t="str">
        <v xml:space="preserve">HONORARIOS
Estudio contable 
Servicio impositivo </v>
      </c>
      <c r="F842">
        <v>1</v>
      </c>
      <c r="G842">
        <v>500000</v>
      </c>
      <c r="H842" t="str">
        <v xml:space="preserve">UN </v>
      </c>
      <c r="I842" t="str">
        <v>HONORARIOS</v>
      </c>
      <c r="J842" t="str">
        <v>OPEX</v>
      </c>
      <c r="K842" t="str">
        <v>FIJO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-500000</v>
      </c>
      <c r="T842">
        <v>1</v>
      </c>
      <c r="U842" t="str">
        <v>APERTURADO POR EMPRESA</v>
      </c>
      <c r="V842" t="str">
        <v>DISPOSICIÓN FINAL RESIDUOS SOLIDOS</v>
      </c>
    </row>
    <row r="843" spans="1:22" x14ac:dyDescent="0.25">
      <c r="A843" vm="11">
        <v>46112</v>
      </c>
      <c r="B843" t="str">
        <v>Neviera, Gustavo Jose</v>
      </c>
      <c r="C843" t="str">
        <v>FA-C 00002-00001232</v>
      </c>
      <c r="D843">
        <v>-500000</v>
      </c>
      <c r="E843" t="str">
        <v xml:space="preserve">HONORARIOS
Estudio contable 
Servicio impositivo </v>
      </c>
      <c r="F843">
        <v>1</v>
      </c>
      <c r="G843">
        <v>500000</v>
      </c>
      <c r="H843" t="str">
        <v xml:space="preserve">UN </v>
      </c>
      <c r="I843" t="str">
        <v>HONORARIOS</v>
      </c>
      <c r="J843" t="str">
        <v>OPEX</v>
      </c>
      <c r="K843" t="str">
        <v>FIJO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-500000</v>
      </c>
      <c r="T843">
        <v>1</v>
      </c>
      <c r="U843" t="str">
        <v>APERTURADO POR EMPRESA</v>
      </c>
      <c r="V843" t="str">
        <v>EXPORTACION</v>
      </c>
    </row>
    <row r="844" spans="1:22" x14ac:dyDescent="0.25">
      <c r="A844" vm="11">
        <v>46112</v>
      </c>
      <c r="B844" t="str">
        <v>Neviera, Gustavo Jose</v>
      </c>
      <c r="C844" t="str">
        <v>FA-C 00002-00001232</v>
      </c>
      <c r="D844">
        <v>-500000</v>
      </c>
      <c r="E844" t="str">
        <v xml:space="preserve">HONORARIOS
Estudio contable 
Servicio impositivo </v>
      </c>
      <c r="F844">
        <v>1</v>
      </c>
      <c r="G844">
        <v>500000</v>
      </c>
      <c r="H844" t="str">
        <v xml:space="preserve">UN </v>
      </c>
      <c r="I844" t="str">
        <v>HONORARIOS</v>
      </c>
      <c r="J844" t="str">
        <v>OPEX</v>
      </c>
      <c r="K844" t="str">
        <v>FIJO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-500000</v>
      </c>
      <c r="T844">
        <v>1</v>
      </c>
      <c r="U844" t="str">
        <v>APERTURADO POR EMPRESA</v>
      </c>
      <c r="V844" t="str">
        <v>NFU</v>
      </c>
    </row>
    <row r="845" spans="1:22" x14ac:dyDescent="0.25">
      <c r="A845" vm="11">
        <v>46112</v>
      </c>
      <c r="B845" t="str">
        <v>Neviera, Gustavo Jose</v>
      </c>
      <c r="C845" t="str">
        <v>FA-C 00002-00001232</v>
      </c>
      <c r="D845">
        <v>-500000</v>
      </c>
      <c r="E845" t="str">
        <v xml:space="preserve">HONORARIOS
Estudio contable 
Servicio impositivo </v>
      </c>
      <c r="F845">
        <v>1</v>
      </c>
      <c r="G845">
        <v>500000</v>
      </c>
      <c r="H845" t="str">
        <v xml:space="preserve">UN </v>
      </c>
      <c r="I845" t="str">
        <v>HONORARIOS</v>
      </c>
      <c r="J845" t="str">
        <v>OPEX</v>
      </c>
      <c r="K845" t="str">
        <v>FIJO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-500000</v>
      </c>
      <c r="T845">
        <v>1</v>
      </c>
      <c r="U845" t="str">
        <v>APERTURADO POR EMPRESA</v>
      </c>
      <c r="V845" t="str">
        <v>PILETAS</v>
      </c>
    </row>
    <row r="846" spans="1:22" x14ac:dyDescent="0.25">
      <c r="A846" vm="11">
        <v>46112</v>
      </c>
      <c r="B846" t="str">
        <v>Neviera, Gustavo Jose</v>
      </c>
      <c r="C846" t="str">
        <v>FA-C 00002-00001232</v>
      </c>
      <c r="D846">
        <v>-500000</v>
      </c>
      <c r="E846" t="str">
        <v xml:space="preserve">HONORARIOS
Estudio contable 
Servicio impositivo </v>
      </c>
      <c r="F846">
        <v>1</v>
      </c>
      <c r="G846">
        <v>500000</v>
      </c>
      <c r="H846" t="str">
        <v xml:space="preserve">UN </v>
      </c>
      <c r="I846" t="str">
        <v>HONORARIOS</v>
      </c>
      <c r="J846" t="str">
        <v>OPEX</v>
      </c>
      <c r="K846" t="str">
        <v>FIJO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-500000</v>
      </c>
      <c r="T846">
        <v>1</v>
      </c>
      <c r="U846" t="str">
        <v>APERTURADO POR EMPRESA</v>
      </c>
      <c r="V846" t="str">
        <v>REACTORES</v>
      </c>
    </row>
    <row r="847" spans="1:22" x14ac:dyDescent="0.25">
      <c r="A847" vm="11">
        <v>46112</v>
      </c>
      <c r="B847" t="str">
        <v>Neviera, Gustavo Jose</v>
      </c>
      <c r="C847" t="str">
        <v>FA-C 00002-00001232</v>
      </c>
      <c r="D847">
        <v>-500000</v>
      </c>
      <c r="E847" t="str">
        <v xml:space="preserve">HONORARIOS
Estudio contable 
Servicio impositivo </v>
      </c>
      <c r="F847">
        <v>1</v>
      </c>
      <c r="G847">
        <v>500000</v>
      </c>
      <c r="H847" t="str">
        <v xml:space="preserve">UN </v>
      </c>
      <c r="I847" t="str">
        <v>HONORARIOS</v>
      </c>
      <c r="J847" t="str">
        <v>OPEX</v>
      </c>
      <c r="K847" t="str">
        <v>FIJO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-500000</v>
      </c>
      <c r="T847">
        <v>1</v>
      </c>
      <c r="U847" t="str">
        <v>APERTURADO POR EMPRESA</v>
      </c>
      <c r="V847" t="str">
        <v>TIERRAS FILTRANTES</v>
      </c>
    </row>
    <row r="848" spans="1:22" x14ac:dyDescent="0.25">
      <c r="A848" vm="4">
        <v>46093</v>
      </c>
      <c r="B848" t="str">
        <v>Petrolera Del Sur S R L</v>
      </c>
      <c r="C848" t="str">
        <v>FA-A 00002-00006752</v>
      </c>
      <c r="D848">
        <v>-489799.99</v>
      </c>
      <c r="E848" t="str">
        <v>COMERCIAL
Hidráulico 68 tower oil x 20</v>
      </c>
      <c r="F848">
        <v>2</v>
      </c>
      <c r="G848">
        <v>65041.33</v>
      </c>
      <c r="H848" t="str">
        <v xml:space="preserve">UN </v>
      </c>
      <c r="I848" t="str">
        <v>COMERCIAL</v>
      </c>
      <c r="J848" t="str">
        <v>OPEX</v>
      </c>
      <c r="K848" t="str">
        <v>VARIABLE</v>
      </c>
      <c r="L848" t="str">
        <v>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-489799.99</v>
      </c>
      <c r="T848">
        <v>2</v>
      </c>
      <c r="U848" t="str">
        <v>APERTURADO POR EMPRESA</v>
      </c>
      <c r="V848" t="str">
        <v>BACHAS</v>
      </c>
    </row>
    <row r="849" spans="1:22" x14ac:dyDescent="0.25">
      <c r="A849" vm="4">
        <v>46093</v>
      </c>
      <c r="B849" t="str">
        <v>Petrolera Del Sur S R L</v>
      </c>
      <c r="C849" t="str">
        <v>FA-A 00002-00006752</v>
      </c>
      <c r="D849">
        <v>-489799.99</v>
      </c>
      <c r="E849" t="str">
        <v>COMERCIAL
Hidráulico 68 tower oil x 20</v>
      </c>
      <c r="F849">
        <v>2</v>
      </c>
      <c r="G849">
        <v>65041.33</v>
      </c>
      <c r="H849" t="str">
        <v xml:space="preserve">UN </v>
      </c>
      <c r="I849" t="str">
        <v>COMERCIAL</v>
      </c>
      <c r="J849" t="str">
        <v>OPEX</v>
      </c>
      <c r="K849" t="str">
        <v>VARIABLE</v>
      </c>
      <c r="L849" t="str">
        <v>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-489799.99</v>
      </c>
      <c r="T849">
        <v>2</v>
      </c>
      <c r="U849" t="str">
        <v>APERTURADO POR EMPRESA</v>
      </c>
      <c r="V849" t="str">
        <v>CEREAL &amp; POLVILLO</v>
      </c>
    </row>
    <row r="850" spans="1:22" x14ac:dyDescent="0.25">
      <c r="A850" vm="4">
        <v>46093</v>
      </c>
      <c r="B850" t="str">
        <v>Petrolera Del Sur S R L</v>
      </c>
      <c r="C850" t="str">
        <v>FA-A 00002-00006752</v>
      </c>
      <c r="D850">
        <v>-489799.99</v>
      </c>
      <c r="E850" t="str">
        <v>COMERCIAL
Hidráulico 68 tower oil x 20</v>
      </c>
      <c r="F850">
        <v>2</v>
      </c>
      <c r="G850">
        <v>65041.33</v>
      </c>
      <c r="H850" t="str">
        <v xml:space="preserve">UN </v>
      </c>
      <c r="I850" t="str">
        <v>COMERCIAL</v>
      </c>
      <c r="J850" t="str">
        <v>OPEX</v>
      </c>
      <c r="K850" t="str">
        <v>VARIABLE</v>
      </c>
      <c r="L850" t="str">
        <v>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-489799.99</v>
      </c>
      <c r="T850">
        <v>2</v>
      </c>
      <c r="U850" t="str">
        <v>APERTURADO POR EMPRESA</v>
      </c>
      <c r="V850" t="str">
        <v>COMPOST &amp; FERTILIZANTES</v>
      </c>
    </row>
    <row r="851" spans="1:22" x14ac:dyDescent="0.25">
      <c r="A851" vm="4">
        <v>46093</v>
      </c>
      <c r="B851" t="str">
        <v>Petrolera Del Sur S R L</v>
      </c>
      <c r="C851" t="str">
        <v>FA-A 00002-00006752</v>
      </c>
      <c r="D851">
        <v>-489799.99</v>
      </c>
      <c r="E851" t="str">
        <v>COMERCIAL
Hidráulico 68 tower oil x 20</v>
      </c>
      <c r="F851">
        <v>2</v>
      </c>
      <c r="G851">
        <v>65041.33</v>
      </c>
      <c r="H851" t="str">
        <v xml:space="preserve">UN </v>
      </c>
      <c r="I851" t="str">
        <v>COMERCIAL</v>
      </c>
      <c r="J851" t="str">
        <v>OPEX</v>
      </c>
      <c r="K851" t="str">
        <v>VARIABLE</v>
      </c>
      <c r="L851" t="str">
        <v>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-489799.99</v>
      </c>
      <c r="T851">
        <v>2</v>
      </c>
      <c r="U851" t="str">
        <v>APERTURADO POR EMPRESA</v>
      </c>
      <c r="V851" t="str">
        <v>DISPOSICIÓN FINAL RESIDUOS LIQUIDOS</v>
      </c>
    </row>
    <row r="852" spans="1:22" x14ac:dyDescent="0.25">
      <c r="A852" vm="4">
        <v>46093</v>
      </c>
      <c r="B852" t="str">
        <v>Petrolera Del Sur S R L</v>
      </c>
      <c r="C852" t="str">
        <v>FA-A 00002-00006752</v>
      </c>
      <c r="D852">
        <v>-489799.99</v>
      </c>
      <c r="E852" t="str">
        <v>COMERCIAL
Hidráulico 68 tower oil x 20</v>
      </c>
      <c r="F852">
        <v>2</v>
      </c>
      <c r="G852">
        <v>65041.33</v>
      </c>
      <c r="H852" t="str">
        <v xml:space="preserve">UN </v>
      </c>
      <c r="I852" t="str">
        <v>COMERCIAL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-489799.99</v>
      </c>
      <c r="T852">
        <v>2</v>
      </c>
      <c r="U852" t="str">
        <v>APERTURADO POR EMPRESA</v>
      </c>
      <c r="V852" t="str">
        <v>DISPOSICIÓN FINAL RESIDUOS SOLIDOS</v>
      </c>
    </row>
    <row r="853" spans="1:22" x14ac:dyDescent="0.25">
      <c r="A853" vm="4">
        <v>46093</v>
      </c>
      <c r="B853" t="str">
        <v>Petrolera Del Sur S R L</v>
      </c>
      <c r="C853" t="str">
        <v>FA-A 00002-00006752</v>
      </c>
      <c r="D853">
        <v>-489799.99</v>
      </c>
      <c r="E853" t="str">
        <v>COMERCIAL
Hidráulico 68 tower oil x 20</v>
      </c>
      <c r="F853">
        <v>2</v>
      </c>
      <c r="G853">
        <v>65041.33</v>
      </c>
      <c r="H853" t="str">
        <v xml:space="preserve">UN </v>
      </c>
      <c r="I853" t="str">
        <v>COMERCIAL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-489799.99</v>
      </c>
      <c r="T853">
        <v>2</v>
      </c>
      <c r="U853" t="str">
        <v>APERTURADO POR EMPRESA</v>
      </c>
      <c r="V853" t="str">
        <v>EXPORTACION</v>
      </c>
    </row>
    <row r="854" spans="1:22" x14ac:dyDescent="0.25">
      <c r="A854" vm="4">
        <v>46093</v>
      </c>
      <c r="B854" t="str">
        <v>Petrolera Del Sur S R L</v>
      </c>
      <c r="C854" t="str">
        <v>FA-A 00002-00006752</v>
      </c>
      <c r="D854">
        <v>-489799.99</v>
      </c>
      <c r="E854" t="str">
        <v>COMERCIAL
Hidráulico 68 tower oil x 20</v>
      </c>
      <c r="F854">
        <v>2</v>
      </c>
      <c r="G854">
        <v>65041.33</v>
      </c>
      <c r="H854" t="str">
        <v xml:space="preserve">UN </v>
      </c>
      <c r="I854" t="str">
        <v>COMERCIAL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-489799.99</v>
      </c>
      <c r="T854">
        <v>2</v>
      </c>
      <c r="U854" t="str">
        <v>APERTURADO POR EMPRESA</v>
      </c>
      <c r="V854" t="str">
        <v>NFU</v>
      </c>
    </row>
    <row r="855" spans="1:22" x14ac:dyDescent="0.25">
      <c r="A855" vm="4">
        <v>46093</v>
      </c>
      <c r="B855" t="str">
        <v>Petrolera Del Sur S R L</v>
      </c>
      <c r="C855" t="str">
        <v>FA-A 00002-00006752</v>
      </c>
      <c r="D855">
        <v>-489799.99</v>
      </c>
      <c r="E855" t="str">
        <v>COMERCIAL
Hidráulico 68 tower oil x 20</v>
      </c>
      <c r="F855">
        <v>2</v>
      </c>
      <c r="G855">
        <v>65041.33</v>
      </c>
      <c r="H855" t="str">
        <v xml:space="preserve">UN </v>
      </c>
      <c r="I855" t="str">
        <v>COMERCIAL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-489799.99</v>
      </c>
      <c r="T855">
        <v>2</v>
      </c>
      <c r="U855" t="str">
        <v>APERTURADO POR EMPRESA</v>
      </c>
      <c r="V855" t="str">
        <v>PILETAS</v>
      </c>
    </row>
    <row r="856" spans="1:22" x14ac:dyDescent="0.25">
      <c r="A856" vm="4">
        <v>46093</v>
      </c>
      <c r="B856" t="str">
        <v>Petrolera Del Sur S R L</v>
      </c>
      <c r="C856" t="str">
        <v>FA-A 00002-00006752</v>
      </c>
      <c r="D856">
        <v>-489799.99</v>
      </c>
      <c r="E856" t="str">
        <v>COMERCIAL
Hidráulico 68 tower oil x 20</v>
      </c>
      <c r="F856">
        <v>2</v>
      </c>
      <c r="G856">
        <v>65041.33</v>
      </c>
      <c r="H856" t="str">
        <v xml:space="preserve">UN </v>
      </c>
      <c r="I856" t="str">
        <v>COMERCIAL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-489799.99</v>
      </c>
      <c r="T856">
        <v>2</v>
      </c>
      <c r="U856" t="str">
        <v>APERTURADO POR EMPRESA</v>
      </c>
      <c r="V856" t="str">
        <v>REACTORES</v>
      </c>
    </row>
    <row r="857" spans="1:22" x14ac:dyDescent="0.25">
      <c r="A857" vm="4">
        <v>46093</v>
      </c>
      <c r="B857" t="str">
        <v>Petrolera Del Sur S R L</v>
      </c>
      <c r="C857" t="str">
        <v>FA-A 00002-00006752</v>
      </c>
      <c r="D857">
        <v>-489799.99</v>
      </c>
      <c r="E857" t="str">
        <v>COMERCIAL
Hidráulico 68 tower oil x 20</v>
      </c>
      <c r="F857">
        <v>2</v>
      </c>
      <c r="G857">
        <v>65041.33</v>
      </c>
      <c r="H857" t="str">
        <v xml:space="preserve">UN </v>
      </c>
      <c r="I857" t="str">
        <v>COMERCIAL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-489799.99</v>
      </c>
      <c r="T857">
        <v>2</v>
      </c>
      <c r="U857" t="str">
        <v>APERTURADO POR EMPRESA</v>
      </c>
      <c r="V857" t="str">
        <v>TIERRAS FILTRANTES</v>
      </c>
    </row>
    <row r="858" spans="1:22" x14ac:dyDescent="0.25">
      <c r="A858" vm="22">
        <v>46101</v>
      </c>
      <c r="B858" t="str">
        <v>Antonini, Nicolas Ezequiel</v>
      </c>
      <c r="C858" t="str">
        <v>FA-C 00001-00000034</v>
      </c>
      <c r="D858">
        <v>-450000</v>
      </c>
      <c r="E858" t="str">
        <v>SERVICIOS
Aire porteria</v>
      </c>
      <c r="F858">
        <v>1</v>
      </c>
      <c r="G858">
        <v>450000</v>
      </c>
      <c r="H858" t="str">
        <v xml:space="preserve">UN </v>
      </c>
      <c r="I858" t="str">
        <v>SERVICIOS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-450000</v>
      </c>
      <c r="T858">
        <v>1</v>
      </c>
      <c r="U858" t="str">
        <v>APERTURADO POR EMPRESA</v>
      </c>
      <c r="V858" t="str">
        <v>BACHAS</v>
      </c>
    </row>
    <row r="859" spans="1:22" x14ac:dyDescent="0.25">
      <c r="A859" vm="22">
        <v>46101</v>
      </c>
      <c r="B859" t="str">
        <v>Antonini, Nicolas Ezequiel</v>
      </c>
      <c r="C859" t="str">
        <v>FA-C 00001-00000034</v>
      </c>
      <c r="D859">
        <v>-450000</v>
      </c>
      <c r="E859" t="str">
        <v>SERVICIOS
Aire porteria</v>
      </c>
      <c r="F859">
        <v>1</v>
      </c>
      <c r="G859">
        <v>450000</v>
      </c>
      <c r="H859" t="str">
        <v xml:space="preserve">UN </v>
      </c>
      <c r="I859" t="str">
        <v>SERVICIOS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-450000</v>
      </c>
      <c r="T859">
        <v>1</v>
      </c>
      <c r="U859" t="str">
        <v>APERTURADO POR EMPRESA</v>
      </c>
      <c r="V859" t="str">
        <v>CEREAL &amp; POLVILLO</v>
      </c>
    </row>
    <row r="860" spans="1:22" x14ac:dyDescent="0.25">
      <c r="A860" vm="22">
        <v>46101</v>
      </c>
      <c r="B860" t="str">
        <v>Antonini, Nicolas Ezequiel</v>
      </c>
      <c r="C860" t="str">
        <v>FA-C 00001-00000034</v>
      </c>
      <c r="D860">
        <v>-450000</v>
      </c>
      <c r="E860" t="str">
        <v>SERVICIOS
Aire porteria</v>
      </c>
      <c r="F860">
        <v>1</v>
      </c>
      <c r="G860">
        <v>450000</v>
      </c>
      <c r="H860" t="str">
        <v xml:space="preserve">UN </v>
      </c>
      <c r="I860" t="str">
        <v>SERVICIOS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-450000</v>
      </c>
      <c r="T860">
        <v>1</v>
      </c>
      <c r="U860" t="str">
        <v>APERTURADO POR EMPRESA</v>
      </c>
      <c r="V860" t="str">
        <v>COMPOST &amp; FERTILIZANTES</v>
      </c>
    </row>
    <row r="861" spans="1:22" x14ac:dyDescent="0.25">
      <c r="A861" vm="22">
        <v>46101</v>
      </c>
      <c r="B861" t="str">
        <v>Antonini, Nicolas Ezequiel</v>
      </c>
      <c r="C861" t="str">
        <v>FA-C 00001-00000034</v>
      </c>
      <c r="D861">
        <v>-450000</v>
      </c>
      <c r="E861" t="str">
        <v>SERVICIOS
Aire porteria</v>
      </c>
      <c r="F861">
        <v>1</v>
      </c>
      <c r="G861">
        <v>450000</v>
      </c>
      <c r="H861" t="str">
        <v xml:space="preserve">UN </v>
      </c>
      <c r="I861" t="str">
        <v>SERVICIOS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-450000</v>
      </c>
      <c r="T861">
        <v>1</v>
      </c>
      <c r="U861" t="str">
        <v>APERTURADO POR EMPRESA</v>
      </c>
      <c r="V861" t="str">
        <v>DISPOSICIÓN FINAL RESIDUOS LIQUIDOS</v>
      </c>
    </row>
    <row r="862" spans="1:22" x14ac:dyDescent="0.25">
      <c r="A862" vm="22">
        <v>46101</v>
      </c>
      <c r="B862" t="str">
        <v>Antonini, Nicolas Ezequiel</v>
      </c>
      <c r="C862" t="str">
        <v>FA-C 00001-00000034</v>
      </c>
      <c r="D862">
        <v>-450000</v>
      </c>
      <c r="E862" t="str">
        <v>SERVICIOS
Aire porteria</v>
      </c>
      <c r="F862">
        <v>1</v>
      </c>
      <c r="G862">
        <v>450000</v>
      </c>
      <c r="H862" t="str">
        <v xml:space="preserve">UN </v>
      </c>
      <c r="I862" t="str">
        <v>SERVICIOS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-450000</v>
      </c>
      <c r="T862">
        <v>1</v>
      </c>
      <c r="U862" t="str">
        <v>APERTURADO POR EMPRESA</v>
      </c>
      <c r="V862" t="str">
        <v>DISPOSICIÓN FINAL RESIDUOS SOLIDOS</v>
      </c>
    </row>
    <row r="863" spans="1:22" x14ac:dyDescent="0.25">
      <c r="A863" vm="22">
        <v>46101</v>
      </c>
      <c r="B863" t="str">
        <v>Antonini, Nicolas Ezequiel</v>
      </c>
      <c r="C863" t="str">
        <v>FA-C 00001-00000034</v>
      </c>
      <c r="D863">
        <v>-450000</v>
      </c>
      <c r="E863" t="str">
        <v>SERVICIOS
Aire porteria</v>
      </c>
      <c r="F863">
        <v>1</v>
      </c>
      <c r="G863">
        <v>450000</v>
      </c>
      <c r="H863" t="str">
        <v xml:space="preserve">UN </v>
      </c>
      <c r="I863" t="str">
        <v>SERVICIOS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-450000</v>
      </c>
      <c r="T863">
        <v>1</v>
      </c>
      <c r="U863" t="str">
        <v>APERTURADO POR EMPRESA</v>
      </c>
      <c r="V863" t="str">
        <v>EXPORTACION</v>
      </c>
    </row>
    <row r="864" spans="1:22" x14ac:dyDescent="0.25">
      <c r="A864" vm="22">
        <v>46101</v>
      </c>
      <c r="B864" t="str">
        <v>Antonini, Nicolas Ezequiel</v>
      </c>
      <c r="C864" t="str">
        <v>FA-C 00001-00000034</v>
      </c>
      <c r="D864">
        <v>-450000</v>
      </c>
      <c r="E864" t="str">
        <v>SERVICIOS
Aire porteria</v>
      </c>
      <c r="F864">
        <v>1</v>
      </c>
      <c r="G864">
        <v>450000</v>
      </c>
      <c r="H864" t="str">
        <v xml:space="preserve">UN </v>
      </c>
      <c r="I864" t="str">
        <v>SERVICIOS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-450000</v>
      </c>
      <c r="T864">
        <v>1</v>
      </c>
      <c r="U864" t="str">
        <v>APERTURADO POR EMPRESA</v>
      </c>
      <c r="V864" t="str">
        <v>NFU</v>
      </c>
    </row>
    <row r="865" spans="1:22" x14ac:dyDescent="0.25">
      <c r="A865" vm="22">
        <v>46101</v>
      </c>
      <c r="B865" t="str">
        <v>Antonini, Nicolas Ezequiel</v>
      </c>
      <c r="C865" t="str">
        <v>FA-C 00001-00000034</v>
      </c>
      <c r="D865">
        <v>-450000</v>
      </c>
      <c r="E865" t="str">
        <v>SERVICIOS
Aire porteria</v>
      </c>
      <c r="F865">
        <v>1</v>
      </c>
      <c r="G865">
        <v>450000</v>
      </c>
      <c r="H865" t="str">
        <v xml:space="preserve">UN </v>
      </c>
      <c r="I865" t="str">
        <v>SERVICIOS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-450000</v>
      </c>
      <c r="T865">
        <v>1</v>
      </c>
      <c r="U865" t="str">
        <v>APERTURADO POR EMPRESA</v>
      </c>
      <c r="V865" t="str">
        <v>PILETAS</v>
      </c>
    </row>
    <row r="866" spans="1:22" x14ac:dyDescent="0.25">
      <c r="A866" vm="22">
        <v>46101</v>
      </c>
      <c r="B866" t="str">
        <v>Antonini, Nicolas Ezequiel</v>
      </c>
      <c r="C866" t="str">
        <v>FA-C 00001-00000034</v>
      </c>
      <c r="D866">
        <v>-450000</v>
      </c>
      <c r="E866" t="str">
        <v>SERVICIOS
Aire porteria</v>
      </c>
      <c r="F866">
        <v>1</v>
      </c>
      <c r="G866">
        <v>450000</v>
      </c>
      <c r="H866" t="str">
        <v xml:space="preserve">UN </v>
      </c>
      <c r="I866" t="str">
        <v>SERVICIOS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-450000</v>
      </c>
      <c r="T866">
        <v>1</v>
      </c>
      <c r="U866" t="str">
        <v>APERTURADO POR EMPRESA</v>
      </c>
      <c r="V866" t="str">
        <v>REACTORES</v>
      </c>
    </row>
    <row r="867" spans="1:22" x14ac:dyDescent="0.25">
      <c r="A867" vm="22">
        <v>46101</v>
      </c>
      <c r="B867" t="str">
        <v>Antonini, Nicolas Ezequiel</v>
      </c>
      <c r="C867" t="str">
        <v>FA-C 00001-00000034</v>
      </c>
      <c r="D867">
        <v>-450000</v>
      </c>
      <c r="E867" t="str">
        <v>SERVICIOS
Aire porteria</v>
      </c>
      <c r="F867">
        <v>1</v>
      </c>
      <c r="G867">
        <v>450000</v>
      </c>
      <c r="H867" t="str">
        <v xml:space="preserve">UN </v>
      </c>
      <c r="I867" t="str">
        <v>SERVICIOS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-450000</v>
      </c>
      <c r="T867">
        <v>1</v>
      </c>
      <c r="U867" t="str">
        <v>APERTURADO POR EMPRESA</v>
      </c>
      <c r="V867" t="str">
        <v>TIERRAS FILTRANTES</v>
      </c>
    </row>
    <row r="868" spans="1:22" x14ac:dyDescent="0.25">
      <c r="A868" vm="11">
        <v>46112</v>
      </c>
      <c r="B868" t="str">
        <v>RRHH WORMS (NUEVO)</v>
      </c>
      <c r="C868" t="str">
        <v>ENZO MORENO</v>
      </c>
      <c r="D868">
        <v>-446505.43479999999</v>
      </c>
      <c r="E868" t="str">
        <v>REACTOR</v>
      </c>
      <c r="F868">
        <v>1</v>
      </c>
      <c r="G868">
        <v>446505.43479999999</v>
      </c>
      <c r="H868" t="str">
        <v># RRHH</v>
      </c>
      <c r="I868" t="str">
        <v>PERSONAL</v>
      </c>
      <c r="J868" t="str">
        <v>OPEX</v>
      </c>
      <c r="K868" t="str">
        <v>FIJO</v>
      </c>
      <c r="L868" t="str">
        <v>DIRECTO</v>
      </c>
      <c r="M868">
        <v>0</v>
      </c>
      <c r="N868" t="str">
        <v>CC5</v>
      </c>
      <c r="O868" t="str">
        <v>rrhh_nuevo</v>
      </c>
      <c r="P868">
        <v>1</v>
      </c>
      <c r="Q868" t="str">
        <v>REACTORES</v>
      </c>
      <c r="R868">
        <v>1</v>
      </c>
      <c r="S868">
        <v>-446505.43479999999</v>
      </c>
      <c r="T868">
        <v>1</v>
      </c>
      <c r="U868" t="str">
        <v>APERTURADO POR EMPRESA</v>
      </c>
      <c r="V868" t="str">
        <v>REACTORES</v>
      </c>
    </row>
    <row r="869" spans="1:22" x14ac:dyDescent="0.25">
      <c r="A869" vm="9">
        <v>46086</v>
      </c>
      <c r="B869" t="str">
        <v>Manufacturas Plasticas Tensil Sa</v>
      </c>
      <c r="C869" t="str">
        <v>FA-A 00006-00006642</v>
      </c>
      <c r="D869">
        <v>-436906.8</v>
      </c>
      <c r="E869" t="str">
        <v>REPOSICION
soga poli revestida</v>
      </c>
      <c r="F869">
        <v>4000</v>
      </c>
      <c r="G869">
        <v>90.27</v>
      </c>
      <c r="H869" t="str">
        <v xml:space="preserve">UN </v>
      </c>
      <c r="I869" t="str">
        <v>REPOSICION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CC11</v>
      </c>
      <c r="O869" t="str">
        <v>gastos_produccion</v>
      </c>
      <c r="P869">
        <v>1</v>
      </c>
      <c r="Q869" t="str">
        <v>EXPORTACION</v>
      </c>
      <c r="R869">
        <v>1</v>
      </c>
      <c r="S869">
        <v>-436906.8</v>
      </c>
      <c r="T869">
        <v>4000</v>
      </c>
      <c r="U869" t="str">
        <v>APERTURADO POR EMPRESA</v>
      </c>
      <c r="V869" t="str">
        <v>EXPORTACION</v>
      </c>
    </row>
    <row r="870" spans="1:22" x14ac:dyDescent="0.25">
      <c r="A870" vm="1">
        <v>46111</v>
      </c>
      <c r="B870" t="str">
        <v>LOPEZ, JESUS RODRIGO</v>
      </c>
      <c r="C870" t="str">
        <v>FA-C 2-2026-3</v>
      </c>
      <c r="D870">
        <v>-418000</v>
      </c>
      <c r="E870" t="str">
        <v>LOGISTICA PUERT</v>
      </c>
      <c r="F870">
        <v>22</v>
      </c>
      <c r="G870">
        <v>19000</v>
      </c>
      <c r="H870" t="str">
        <v xml:space="preserve">UN </v>
      </c>
      <c r="I870" t="str">
        <v>LOGISTICA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CC9</v>
      </c>
      <c r="O870" t="str">
        <v>gastos_produccion</v>
      </c>
      <c r="P870">
        <v>1</v>
      </c>
      <c r="Q870" t="str">
        <v>CEREAL &amp; POLVILLO</v>
      </c>
      <c r="R870">
        <v>1</v>
      </c>
      <c r="S870">
        <v>-418000</v>
      </c>
      <c r="T870">
        <v>22</v>
      </c>
      <c r="U870" t="str">
        <v>APERTURADO POR EMPRESA</v>
      </c>
      <c r="V870" t="str">
        <v>CEREAL &amp; POLVILLO</v>
      </c>
    </row>
    <row r="871" spans="1:22" x14ac:dyDescent="0.25">
      <c r="A871" vm="11">
        <v>46112</v>
      </c>
      <c r="B871" t="str">
        <v>RRHH WORMS (NUEVO)</v>
      </c>
      <c r="C871" t="str">
        <v>LUQUE, ADRIAN</v>
      </c>
      <c r="D871">
        <v>-412518.67479999998</v>
      </c>
      <c r="E871" t="str">
        <v>MANTENIMIENTO</v>
      </c>
      <c r="F871">
        <v>1</v>
      </c>
      <c r="G871">
        <v>412518.67479999998</v>
      </c>
      <c r="H871" t="str">
        <v># RRHH</v>
      </c>
      <c r="I871" t="str">
        <v>PERSONAL</v>
      </c>
      <c r="J871" t="str">
        <v>OPEX</v>
      </c>
      <c r="K871" t="str">
        <v>FIJO</v>
      </c>
      <c r="L871" t="str">
        <v>DIRECTO</v>
      </c>
      <c r="M871">
        <v>0</v>
      </c>
      <c r="N871" t="str">
        <v>CC19</v>
      </c>
      <c r="O871" t="str">
        <v>rrhh_nuevo</v>
      </c>
      <c r="P871">
        <v>6</v>
      </c>
      <c r="Q871" t="str">
        <v>BACHAS, DISPOSICION FINAL DE R. LIQUIDOS, EXPORTACION, NFU, PILETAS, REACTORES</v>
      </c>
      <c r="R871">
        <v>1</v>
      </c>
      <c r="S871">
        <v>-412518.67479999998</v>
      </c>
      <c r="T871">
        <v>1</v>
      </c>
      <c r="U871" t="str">
        <v>APERTURADO POR EMPRESA</v>
      </c>
      <c r="V871" t="str">
        <v>BACHAS</v>
      </c>
    </row>
    <row r="872" spans="1:22" x14ac:dyDescent="0.25">
      <c r="A872" vm="11">
        <v>46112</v>
      </c>
      <c r="B872" t="str">
        <v>RRHH WORMS (NUEVO)</v>
      </c>
      <c r="C872" t="str">
        <v>LUQUE, ADRIAN</v>
      </c>
      <c r="D872">
        <v>-412518.67479999998</v>
      </c>
      <c r="E872" t="str">
        <v>MANTENIMIENTO</v>
      </c>
      <c r="F872">
        <v>1</v>
      </c>
      <c r="G872">
        <v>412518.67479999998</v>
      </c>
      <c r="H872" t="str">
        <v># RRHH</v>
      </c>
      <c r="I872" t="str">
        <v>PERSONAL</v>
      </c>
      <c r="J872" t="str">
        <v>OPEX</v>
      </c>
      <c r="K872" t="str">
        <v>FIJO</v>
      </c>
      <c r="L872" t="str">
        <v>DIRECTO</v>
      </c>
      <c r="M872">
        <v>0</v>
      </c>
      <c r="N872" t="str">
        <v>CC19</v>
      </c>
      <c r="O872" t="str">
        <v>rrhh_nuevo</v>
      </c>
      <c r="P872">
        <v>6</v>
      </c>
      <c r="Q872" t="str">
        <v>BACHAS, DISPOSICION FINAL DE R. LIQUIDOS, EXPORTACION, NFU, PILETAS, REACTORES</v>
      </c>
      <c r="R872">
        <v>1</v>
      </c>
      <c r="S872">
        <v>-412518.67479999998</v>
      </c>
      <c r="T872">
        <v>1</v>
      </c>
      <c r="U872" t="str">
        <v>APERTURADO POR EMPRESA</v>
      </c>
      <c r="V872" t="str">
        <v>DISPOSICION FINAL DE R. LIQUIDOS</v>
      </c>
    </row>
    <row r="873" spans="1:22" x14ac:dyDescent="0.25">
      <c r="A873" vm="11">
        <v>46112</v>
      </c>
      <c r="B873" t="str">
        <v>RRHH WORMS (NUEVO)</v>
      </c>
      <c r="C873" t="str">
        <v>LUQUE, ADRIAN</v>
      </c>
      <c r="D873">
        <v>-412518.67479999998</v>
      </c>
      <c r="E873" t="str">
        <v>MANTENIMIENTO</v>
      </c>
      <c r="F873">
        <v>1</v>
      </c>
      <c r="G873">
        <v>412518.67479999998</v>
      </c>
      <c r="H873" t="str">
        <v># RRHH</v>
      </c>
      <c r="I873" t="str">
        <v>PERSONAL</v>
      </c>
      <c r="J873" t="str">
        <v>OPEX</v>
      </c>
      <c r="K873" t="str">
        <v>FIJO</v>
      </c>
      <c r="L873" t="str">
        <v>DIRECTO</v>
      </c>
      <c r="M873">
        <v>0</v>
      </c>
      <c r="N873" t="str">
        <v>CC19</v>
      </c>
      <c r="O873" t="str">
        <v>rrhh_nuevo</v>
      </c>
      <c r="P873">
        <v>6</v>
      </c>
      <c r="Q873" t="str">
        <v>BACHAS, DISPOSICION FINAL DE R. LIQUIDOS, EXPORTACION, NFU, PILETAS, REACTORES</v>
      </c>
      <c r="R873">
        <v>1</v>
      </c>
      <c r="S873">
        <v>-412518.67479999998</v>
      </c>
      <c r="T873">
        <v>1</v>
      </c>
      <c r="U873" t="str">
        <v>APERTURADO POR EMPRESA</v>
      </c>
      <c r="V873" t="str">
        <v>EXPORTACION</v>
      </c>
    </row>
    <row r="874" spans="1:22" x14ac:dyDescent="0.25">
      <c r="A874" vm="11">
        <v>46112</v>
      </c>
      <c r="B874" t="str">
        <v>RRHH WORMS (NUEVO)</v>
      </c>
      <c r="C874" t="str">
        <v>LUQUE, ADRIAN</v>
      </c>
      <c r="D874">
        <v>-412518.67479999998</v>
      </c>
      <c r="E874" t="str">
        <v>MANTENIMIENTO</v>
      </c>
      <c r="F874">
        <v>1</v>
      </c>
      <c r="G874">
        <v>412518.67479999998</v>
      </c>
      <c r="H874" t="str">
        <v># RRHH</v>
      </c>
      <c r="I874" t="str">
        <v>PERSONAL</v>
      </c>
      <c r="J874" t="str">
        <v>OPEX</v>
      </c>
      <c r="K874" t="str">
        <v>FIJO</v>
      </c>
      <c r="L874" t="str">
        <v>DIRECTO</v>
      </c>
      <c r="M874">
        <v>0</v>
      </c>
      <c r="N874" t="str">
        <v>CC19</v>
      </c>
      <c r="O874" t="str">
        <v>rrhh_nuevo</v>
      </c>
      <c r="P874">
        <v>6</v>
      </c>
      <c r="Q874" t="str">
        <v>BACHAS, DISPOSICION FINAL DE R. LIQUIDOS, EXPORTACION, NFU, PILETAS, REACTORES</v>
      </c>
      <c r="R874">
        <v>1</v>
      </c>
      <c r="S874">
        <v>-412518.67479999998</v>
      </c>
      <c r="T874">
        <v>1</v>
      </c>
      <c r="U874" t="str">
        <v>APERTURADO POR EMPRESA</v>
      </c>
      <c r="V874" t="str">
        <v>NFU</v>
      </c>
    </row>
    <row r="875" spans="1:22" x14ac:dyDescent="0.25">
      <c r="A875" vm="11">
        <v>46112</v>
      </c>
      <c r="B875" t="str">
        <v>RRHH WORMS (NUEVO)</v>
      </c>
      <c r="C875" t="str">
        <v>LUQUE, ADRIAN</v>
      </c>
      <c r="D875">
        <v>-412518.67479999998</v>
      </c>
      <c r="E875" t="str">
        <v>MANTENIMIENTO</v>
      </c>
      <c r="F875">
        <v>1</v>
      </c>
      <c r="G875">
        <v>412518.67479999998</v>
      </c>
      <c r="H875" t="str">
        <v># RRHH</v>
      </c>
      <c r="I875" t="str">
        <v>PERSONAL</v>
      </c>
      <c r="J875" t="str">
        <v>OPEX</v>
      </c>
      <c r="K875" t="str">
        <v>FIJO</v>
      </c>
      <c r="L875" t="str">
        <v>DIRECTO</v>
      </c>
      <c r="M875">
        <v>0</v>
      </c>
      <c r="N875" t="str">
        <v>CC19</v>
      </c>
      <c r="O875" t="str">
        <v>rrhh_nuevo</v>
      </c>
      <c r="P875">
        <v>6</v>
      </c>
      <c r="Q875" t="str">
        <v>BACHAS, DISPOSICION FINAL DE R. LIQUIDOS, EXPORTACION, NFU, PILETAS, REACTORES</v>
      </c>
      <c r="R875">
        <v>1</v>
      </c>
      <c r="S875">
        <v>-412518.67479999998</v>
      </c>
      <c r="T875">
        <v>1</v>
      </c>
      <c r="U875" t="str">
        <v>APERTURADO POR EMPRESA</v>
      </c>
      <c r="V875" t="str">
        <v>PILETAS</v>
      </c>
    </row>
    <row r="876" spans="1:22" x14ac:dyDescent="0.25">
      <c r="A876" vm="11">
        <v>46112</v>
      </c>
      <c r="B876" t="str">
        <v>RRHH WORMS (NUEVO)</v>
      </c>
      <c r="C876" t="str">
        <v>LUQUE, ADRIAN</v>
      </c>
      <c r="D876">
        <v>-412518.67479999998</v>
      </c>
      <c r="E876" t="str">
        <v>MANTENIMIENTO</v>
      </c>
      <c r="F876">
        <v>1</v>
      </c>
      <c r="G876">
        <v>412518.67479999998</v>
      </c>
      <c r="H876" t="str">
        <v># RRHH</v>
      </c>
      <c r="I876" t="str">
        <v>PERSONAL</v>
      </c>
      <c r="J876" t="str">
        <v>OPEX</v>
      </c>
      <c r="K876" t="str">
        <v>FIJO</v>
      </c>
      <c r="L876" t="str">
        <v>DIRECTO</v>
      </c>
      <c r="M876">
        <v>0</v>
      </c>
      <c r="N876" t="str">
        <v>CC19</v>
      </c>
      <c r="O876" t="str">
        <v>rrhh_nuevo</v>
      </c>
      <c r="P876">
        <v>6</v>
      </c>
      <c r="Q876" t="str">
        <v>BACHAS, DISPOSICION FINAL DE R. LIQUIDOS, EXPORTACION, NFU, PILETAS, REACTORES</v>
      </c>
      <c r="R876">
        <v>1</v>
      </c>
      <c r="S876">
        <v>-412518.67479999998</v>
      </c>
      <c r="T876">
        <v>1</v>
      </c>
      <c r="U876" t="str">
        <v>APERTURADO POR EMPRESA</v>
      </c>
      <c r="V876" t="str">
        <v>REACTORES</v>
      </c>
    </row>
    <row r="877" spans="1:22" x14ac:dyDescent="0.25">
      <c r="A877" vm="11">
        <v>46112</v>
      </c>
      <c r="B877" t="str">
        <v>RRHH WORMS (NUEVO)</v>
      </c>
      <c r="C877" t="str">
        <v>PELUZZA, CLAUDIA</v>
      </c>
      <c r="D877">
        <v>-409297.34389999998</v>
      </c>
      <c r="E877" t="str">
        <v>ADMINISTRACION</v>
      </c>
      <c r="F877">
        <v>1</v>
      </c>
      <c r="G877">
        <v>409297.34389999998</v>
      </c>
      <c r="H877" t="str">
        <v># RRHH</v>
      </c>
      <c r="I877" t="str">
        <v>PERSONAL</v>
      </c>
      <c r="J877" t="str">
        <v>OPEX</v>
      </c>
      <c r="K877" t="str">
        <v>FIJO</v>
      </c>
      <c r="L877" t="str">
        <v>DIRECTO</v>
      </c>
      <c r="M877">
        <v>0</v>
      </c>
      <c r="N877" t="str">
        <v>CC15</v>
      </c>
      <c r="O877" t="str">
        <v>rrhh_nuevo</v>
      </c>
      <c r="P877">
        <v>10</v>
      </c>
      <c r="Q877" t="str">
        <v>BACHAS, CEREAL Y POLVILLO, COMPOST Y FERTILIZANTES, DISPOSICION FINAL DE R. LIQUIDOS, DISPOSICION FINAL DE R. SOLIDOS, EXPORTACION, NFU, PILETAS, REACTORES, TIERRAS FILTRANTES</v>
      </c>
      <c r="R877">
        <v>1</v>
      </c>
      <c r="S877">
        <v>-409297.34389999998</v>
      </c>
      <c r="T877">
        <v>1</v>
      </c>
      <c r="U877" t="str">
        <v>APERTURADO POR EMPRESA</v>
      </c>
      <c r="V877" t="str">
        <v>BACHAS</v>
      </c>
    </row>
    <row r="878" spans="1:22" x14ac:dyDescent="0.25">
      <c r="A878" vm="11">
        <v>46112</v>
      </c>
      <c r="B878" t="str">
        <v>RRHH WORMS (NUEVO)</v>
      </c>
      <c r="C878" t="str">
        <v>PELUZZA, CLAUDIA</v>
      </c>
      <c r="D878">
        <v>-409297.34389999998</v>
      </c>
      <c r="E878" t="str">
        <v>ADMINISTRACION</v>
      </c>
      <c r="F878">
        <v>1</v>
      </c>
      <c r="G878">
        <v>409297.34389999998</v>
      </c>
      <c r="H878" t="str">
        <v># RRHH</v>
      </c>
      <c r="I878" t="str">
        <v>PERSONAL</v>
      </c>
      <c r="J878" t="str">
        <v>OPEX</v>
      </c>
      <c r="K878" t="str">
        <v>FIJO</v>
      </c>
      <c r="L878" t="str">
        <v>DIRECTO</v>
      </c>
      <c r="M878">
        <v>0</v>
      </c>
      <c r="N878" t="str">
        <v>CC15</v>
      </c>
      <c r="O878" t="str">
        <v>rrhh_nuevo</v>
      </c>
      <c r="P878">
        <v>10</v>
      </c>
      <c r="Q878" t="str">
        <v>BACHAS, CEREAL Y POLVILLO, COMPOST Y FERTILIZANTES, DISPOSICION FINAL DE R. LIQUIDOS, DISPOSICION FINAL DE R. SOLIDOS, EXPORTACION, NFU, PILETAS, REACTORES, TIERRAS FILTRANTES</v>
      </c>
      <c r="R878">
        <v>1</v>
      </c>
      <c r="S878">
        <v>-409297.34389999998</v>
      </c>
      <c r="T878">
        <v>1</v>
      </c>
      <c r="U878" t="str">
        <v>APERTURADO POR EMPRESA</v>
      </c>
      <c r="V878" t="str">
        <v>CEREAL Y POLVILLO</v>
      </c>
    </row>
    <row r="879" spans="1:22" x14ac:dyDescent="0.25">
      <c r="A879" vm="11">
        <v>46112</v>
      </c>
      <c r="B879" t="str">
        <v>RRHH WORMS (NUEVO)</v>
      </c>
      <c r="C879" t="str">
        <v>PELUZZA, CLAUDIA</v>
      </c>
      <c r="D879">
        <v>-409297.34389999998</v>
      </c>
      <c r="E879" t="str">
        <v>ADMINISTRACION</v>
      </c>
      <c r="F879">
        <v>1</v>
      </c>
      <c r="G879">
        <v>409297.34389999998</v>
      </c>
      <c r="H879" t="str">
        <v># RRHH</v>
      </c>
      <c r="I879" t="str">
        <v>PERSONAL</v>
      </c>
      <c r="J879" t="str">
        <v>OPEX</v>
      </c>
      <c r="K879" t="str">
        <v>FIJO</v>
      </c>
      <c r="L879" t="str">
        <v>DIRECTO</v>
      </c>
      <c r="M879">
        <v>0</v>
      </c>
      <c r="N879" t="str">
        <v>CC15</v>
      </c>
      <c r="O879" t="str">
        <v>rrhh_nuevo</v>
      </c>
      <c r="P879">
        <v>10</v>
      </c>
      <c r="Q879" t="str">
        <v>BACHAS, CEREAL Y POLVILLO, COMPOST Y FERTILIZANTES, DISPOSICION FINAL DE R. LIQUIDOS, DISPOSICION FINAL DE R. SOLIDOS, EXPORTACION, NFU, PILETAS, REACTORES, TIERRAS FILTRANTES</v>
      </c>
      <c r="R879">
        <v>1</v>
      </c>
      <c r="S879">
        <v>-409297.34389999998</v>
      </c>
      <c r="T879">
        <v>1</v>
      </c>
      <c r="U879" t="str">
        <v>APERTURADO POR EMPRESA</v>
      </c>
      <c r="V879" t="str">
        <v>COMPOST Y FERTILIZANTES</v>
      </c>
    </row>
    <row r="880" spans="1:22" x14ac:dyDescent="0.25">
      <c r="A880" vm="11">
        <v>46112</v>
      </c>
      <c r="B880" t="str">
        <v>RRHH WORMS (NUEVO)</v>
      </c>
      <c r="C880" t="str">
        <v>PELUZZA, CLAUDIA</v>
      </c>
      <c r="D880">
        <v>-409297.34389999998</v>
      </c>
      <c r="E880" t="str">
        <v>ADMINISTRACION</v>
      </c>
      <c r="F880">
        <v>1</v>
      </c>
      <c r="G880">
        <v>409297.34389999998</v>
      </c>
      <c r="H880" t="str">
        <v># RRHH</v>
      </c>
      <c r="I880" t="str">
        <v>PERSONAL</v>
      </c>
      <c r="J880" t="str">
        <v>OPEX</v>
      </c>
      <c r="K880" t="str">
        <v>FIJO</v>
      </c>
      <c r="L880" t="str">
        <v>DIRECTO</v>
      </c>
      <c r="M880">
        <v>0</v>
      </c>
      <c r="N880" t="str">
        <v>CC15</v>
      </c>
      <c r="O880" t="str">
        <v>rrhh_nuevo</v>
      </c>
      <c r="P880">
        <v>10</v>
      </c>
      <c r="Q880" t="str">
        <v>BACHAS, CEREAL Y POLVILLO, COMPOST Y FERTILIZANTES, DISPOSICION FINAL DE R. LIQUIDOS, DISPOSICION FINAL DE R. SOLIDOS, EXPORTACION, NFU, PILETAS, REACTORES, TIERRAS FILTRANTES</v>
      </c>
      <c r="R880">
        <v>1</v>
      </c>
      <c r="S880">
        <v>-409297.34389999998</v>
      </c>
      <c r="T880">
        <v>1</v>
      </c>
      <c r="U880" t="str">
        <v>APERTURADO POR EMPRESA</v>
      </c>
      <c r="V880" t="str">
        <v>DISPOSICION FINAL DE R. LIQUIDOS</v>
      </c>
    </row>
    <row r="881" spans="1:22" x14ac:dyDescent="0.25">
      <c r="A881" vm="11">
        <v>46112</v>
      </c>
      <c r="B881" t="str">
        <v>RRHH WORMS (NUEVO)</v>
      </c>
      <c r="C881" t="str">
        <v>PELUZZA, CLAUDIA</v>
      </c>
      <c r="D881">
        <v>-409297.34389999998</v>
      </c>
      <c r="E881" t="str">
        <v>ADMINISTRACION</v>
      </c>
      <c r="F881">
        <v>1</v>
      </c>
      <c r="G881">
        <v>409297.34389999998</v>
      </c>
      <c r="H881" t="str">
        <v># RRHH</v>
      </c>
      <c r="I881" t="str">
        <v>PERSONAL</v>
      </c>
      <c r="J881" t="str">
        <v>OPEX</v>
      </c>
      <c r="K881" t="str">
        <v>FIJO</v>
      </c>
      <c r="L881" t="str">
        <v>DIRECTO</v>
      </c>
      <c r="M881">
        <v>0</v>
      </c>
      <c r="N881" t="str">
        <v>CC15</v>
      </c>
      <c r="O881" t="str">
        <v>rrhh_nuevo</v>
      </c>
      <c r="P881">
        <v>10</v>
      </c>
      <c r="Q881" t="str">
        <v>BACHAS, CEREAL Y POLVILLO, COMPOST Y FERTILIZANTES, DISPOSICION FINAL DE R. LIQUIDOS, DISPOSICION FINAL DE R. SOLIDOS, EXPORTACION, NFU, PILETAS, REACTORES, TIERRAS FILTRANTES</v>
      </c>
      <c r="R881">
        <v>1</v>
      </c>
      <c r="S881">
        <v>-409297.34389999998</v>
      </c>
      <c r="T881">
        <v>1</v>
      </c>
      <c r="U881" t="str">
        <v>APERTURADO POR EMPRESA</v>
      </c>
      <c r="V881" t="str">
        <v>DISPOSICION FINAL DE R. SOLIDOS</v>
      </c>
    </row>
    <row r="882" spans="1:22" x14ac:dyDescent="0.25">
      <c r="A882" vm="11">
        <v>46112</v>
      </c>
      <c r="B882" t="str">
        <v>RRHH WORMS (NUEVO)</v>
      </c>
      <c r="C882" t="str">
        <v>PELUZZA, CLAUDIA</v>
      </c>
      <c r="D882">
        <v>-409297.34389999998</v>
      </c>
      <c r="E882" t="str">
        <v>ADMINISTRACION</v>
      </c>
      <c r="F882">
        <v>1</v>
      </c>
      <c r="G882">
        <v>409297.34389999998</v>
      </c>
      <c r="H882" t="str">
        <v># RRHH</v>
      </c>
      <c r="I882" t="str">
        <v>PERSONAL</v>
      </c>
      <c r="J882" t="str">
        <v>OPEX</v>
      </c>
      <c r="K882" t="str">
        <v>FIJO</v>
      </c>
      <c r="L882" t="str">
        <v>DIRECTO</v>
      </c>
      <c r="M882">
        <v>0</v>
      </c>
      <c r="N882" t="str">
        <v>CC15</v>
      </c>
      <c r="O882" t="str">
        <v>rrhh_nuevo</v>
      </c>
      <c r="P882">
        <v>10</v>
      </c>
      <c r="Q882" t="str">
        <v>BACHAS, CEREAL Y POLVILLO, COMPOST Y FERTILIZANTES, DISPOSICION FINAL DE R. LIQUIDOS, DISPOSICION FINAL DE R. SOLIDOS, EXPORTACION, NFU, PILETAS, REACTORES, TIERRAS FILTRANTES</v>
      </c>
      <c r="R882">
        <v>1</v>
      </c>
      <c r="S882">
        <v>-409297.34389999998</v>
      </c>
      <c r="T882">
        <v>1</v>
      </c>
      <c r="U882" t="str">
        <v>APERTURADO POR EMPRESA</v>
      </c>
      <c r="V882" t="str">
        <v>EXPORTACION</v>
      </c>
    </row>
    <row r="883" spans="1:22" x14ac:dyDescent="0.25">
      <c r="A883" vm="11">
        <v>46112</v>
      </c>
      <c r="B883" t="str">
        <v>RRHH WORMS (NUEVO)</v>
      </c>
      <c r="C883" t="str">
        <v>PELUZZA, CLAUDIA</v>
      </c>
      <c r="D883">
        <v>-409297.34389999998</v>
      </c>
      <c r="E883" t="str">
        <v>ADMINISTRACION</v>
      </c>
      <c r="F883">
        <v>1</v>
      </c>
      <c r="G883">
        <v>409297.34389999998</v>
      </c>
      <c r="H883" t="str">
        <v># RRHH</v>
      </c>
      <c r="I883" t="str">
        <v>PERSONAL</v>
      </c>
      <c r="J883" t="str">
        <v>OPEX</v>
      </c>
      <c r="K883" t="str">
        <v>FIJO</v>
      </c>
      <c r="L883" t="str">
        <v>DIRECTO</v>
      </c>
      <c r="M883">
        <v>0</v>
      </c>
      <c r="N883" t="str">
        <v>CC15</v>
      </c>
      <c r="O883" t="str">
        <v>rrhh_nuevo</v>
      </c>
      <c r="P883">
        <v>10</v>
      </c>
      <c r="Q883" t="str">
        <v>BACHAS, CEREAL Y POLVILLO, COMPOST Y FERTILIZANTES, DISPOSICION FINAL DE R. LIQUIDOS, DISPOSICION FINAL DE R. SOLIDOS, EXPORTACION, NFU, PILETAS, REACTORES, TIERRAS FILTRANTES</v>
      </c>
      <c r="R883">
        <v>1</v>
      </c>
      <c r="S883">
        <v>-409297.34389999998</v>
      </c>
      <c r="T883">
        <v>1</v>
      </c>
      <c r="U883" t="str">
        <v>APERTURADO POR EMPRESA</v>
      </c>
      <c r="V883" t="str">
        <v>NFU</v>
      </c>
    </row>
    <row r="884" spans="1:22" x14ac:dyDescent="0.25">
      <c r="A884" vm="11">
        <v>46112</v>
      </c>
      <c r="B884" t="str">
        <v>RRHH WORMS (NUEVO)</v>
      </c>
      <c r="C884" t="str">
        <v>PELUZZA, CLAUDIA</v>
      </c>
      <c r="D884">
        <v>-409297.34389999998</v>
      </c>
      <c r="E884" t="str">
        <v>ADMINISTRACION</v>
      </c>
      <c r="F884">
        <v>1</v>
      </c>
      <c r="G884">
        <v>409297.34389999998</v>
      </c>
      <c r="H884" t="str">
        <v># RRHH</v>
      </c>
      <c r="I884" t="str">
        <v>PERSONAL</v>
      </c>
      <c r="J884" t="str">
        <v>OPEX</v>
      </c>
      <c r="K884" t="str">
        <v>FIJO</v>
      </c>
      <c r="L884" t="str">
        <v>DIRECTO</v>
      </c>
      <c r="M884">
        <v>0</v>
      </c>
      <c r="N884" t="str">
        <v>CC15</v>
      </c>
      <c r="O884" t="str">
        <v>rrhh_nuevo</v>
      </c>
      <c r="P884">
        <v>10</v>
      </c>
      <c r="Q884" t="str">
        <v>BACHAS, CEREAL Y POLVILLO, COMPOST Y FERTILIZANTES, DISPOSICION FINAL DE R. LIQUIDOS, DISPOSICION FINAL DE R. SOLIDOS, EXPORTACION, NFU, PILETAS, REACTORES, TIERRAS FILTRANTES</v>
      </c>
      <c r="R884">
        <v>1</v>
      </c>
      <c r="S884">
        <v>-409297.34389999998</v>
      </c>
      <c r="T884">
        <v>1</v>
      </c>
      <c r="U884" t="str">
        <v>APERTURADO POR EMPRESA</v>
      </c>
      <c r="V884" t="str">
        <v>PILETAS</v>
      </c>
    </row>
    <row r="885" spans="1:22" x14ac:dyDescent="0.25">
      <c r="A885" vm="11">
        <v>46112</v>
      </c>
      <c r="B885" t="str">
        <v>RRHH WORMS (NUEVO)</v>
      </c>
      <c r="C885" t="str">
        <v>PELUZZA, CLAUDIA</v>
      </c>
      <c r="D885">
        <v>-409297.34389999998</v>
      </c>
      <c r="E885" t="str">
        <v>ADMINISTRACION</v>
      </c>
      <c r="F885">
        <v>1</v>
      </c>
      <c r="G885">
        <v>409297.34389999998</v>
      </c>
      <c r="H885" t="str">
        <v># RRHH</v>
      </c>
      <c r="I885" t="str">
        <v>PERSONAL</v>
      </c>
      <c r="J885" t="str">
        <v>OPEX</v>
      </c>
      <c r="K885" t="str">
        <v>FIJO</v>
      </c>
      <c r="L885" t="str">
        <v>DIRECTO</v>
      </c>
      <c r="M885">
        <v>0</v>
      </c>
      <c r="N885" t="str">
        <v>CC15</v>
      </c>
      <c r="O885" t="str">
        <v>rrhh_nuevo</v>
      </c>
      <c r="P885">
        <v>10</v>
      </c>
      <c r="Q885" t="str">
        <v>BACHAS, CEREAL Y POLVILLO, COMPOST Y FERTILIZANTES, DISPOSICION FINAL DE R. LIQUIDOS, DISPOSICION FINAL DE R. SOLIDOS, EXPORTACION, NFU, PILETAS, REACTORES, TIERRAS FILTRANTES</v>
      </c>
      <c r="R885">
        <v>1</v>
      </c>
      <c r="S885">
        <v>-409297.34389999998</v>
      </c>
      <c r="T885">
        <v>1</v>
      </c>
      <c r="U885" t="str">
        <v>APERTURADO POR EMPRESA</v>
      </c>
      <c r="V885" t="str">
        <v>REACTORES</v>
      </c>
    </row>
    <row r="886" spans="1:22" x14ac:dyDescent="0.25">
      <c r="A886" vm="11">
        <v>46112</v>
      </c>
      <c r="B886" t="str">
        <v>RRHH WORMS (NUEVO)</v>
      </c>
      <c r="C886" t="str">
        <v>PELUZZA, CLAUDIA</v>
      </c>
      <c r="D886">
        <v>-409297.34389999998</v>
      </c>
      <c r="E886" t="str">
        <v>ADMINISTRACION</v>
      </c>
      <c r="F886">
        <v>1</v>
      </c>
      <c r="G886">
        <v>409297.34389999998</v>
      </c>
      <c r="H886" t="str">
        <v># 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CC15</v>
      </c>
      <c r="O886" t="str">
        <v>rrhh_nuevo</v>
      </c>
      <c r="P886">
        <v>10</v>
      </c>
      <c r="Q886" t="str">
        <v>BACHAS, CEREAL Y POLVILLO, COMPOST Y FERTILIZANTES, DISPOSICION FINAL DE R. LIQUIDOS, DISPOSICION FINAL DE R. SOLIDOS, EXPORTACION, NFU, PILETAS, REACTORES, TIERRAS FILTRANTES</v>
      </c>
      <c r="R886">
        <v>1</v>
      </c>
      <c r="S886">
        <v>-409297.34389999998</v>
      </c>
      <c r="T886">
        <v>1</v>
      </c>
      <c r="U886" t="str">
        <v>APERTURADO POR EMPRESA</v>
      </c>
      <c r="V886" t="str">
        <v>TIERRAS FILTRANTES</v>
      </c>
    </row>
    <row r="887" spans="1:22" x14ac:dyDescent="0.25">
      <c r="A887" vm="21">
        <v>46097</v>
      </c>
      <c r="B887" t="str">
        <v>Oxitodo S. A.</v>
      </c>
      <c r="C887" t="str">
        <v>FA-A 00010-00186708</v>
      </c>
      <c r="D887">
        <v>-406520.14</v>
      </c>
      <c r="E887" t="str">
        <v xml:space="preserve">REPOSICION
Electrodos conarco </v>
      </c>
      <c r="F887">
        <v>1</v>
      </c>
      <c r="G887">
        <v>335967.06</v>
      </c>
      <c r="H887" t="str">
        <v xml:space="preserve">UN </v>
      </c>
      <c r="I887" t="str">
        <v>REPOSICION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-406520.14</v>
      </c>
      <c r="T887">
        <v>1</v>
      </c>
      <c r="U887" t="str">
        <v>APERTURADO POR EMPRESA</v>
      </c>
      <c r="V887" t="str">
        <v>BACHAS</v>
      </c>
    </row>
    <row r="888" spans="1:22" x14ac:dyDescent="0.25">
      <c r="A888" vm="21">
        <v>46097</v>
      </c>
      <c r="B888" t="str">
        <v>Oxitodo S. A.</v>
      </c>
      <c r="C888" t="str">
        <v>FA-A 00010-00186708</v>
      </c>
      <c r="D888">
        <v>-406520.14</v>
      </c>
      <c r="E888" t="str">
        <v xml:space="preserve">REPOSICION
Electrodos conarco </v>
      </c>
      <c r="F888">
        <v>1</v>
      </c>
      <c r="G888">
        <v>335967.06</v>
      </c>
      <c r="H888" t="str">
        <v xml:space="preserve">UN </v>
      </c>
      <c r="I888" t="str">
        <v>REPOSICION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-406520.14</v>
      </c>
      <c r="T888">
        <v>1</v>
      </c>
      <c r="U888" t="str">
        <v>APERTURADO POR EMPRESA</v>
      </c>
      <c r="V888" t="str">
        <v>CEREAL &amp; POLVILLO</v>
      </c>
    </row>
    <row r="889" spans="1:22" x14ac:dyDescent="0.25">
      <c r="A889" vm="21">
        <v>46097</v>
      </c>
      <c r="B889" t="str">
        <v>Oxitodo S. A.</v>
      </c>
      <c r="C889" t="str">
        <v>FA-A 00010-00186708</v>
      </c>
      <c r="D889">
        <v>-406520.14</v>
      </c>
      <c r="E889" t="str">
        <v xml:space="preserve">REPOSICION
Electrodos conarco </v>
      </c>
      <c r="F889">
        <v>1</v>
      </c>
      <c r="G889">
        <v>335967.06</v>
      </c>
      <c r="H889" t="str">
        <v xml:space="preserve">UN </v>
      </c>
      <c r="I889" t="str">
        <v>REPOSICION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-406520.14</v>
      </c>
      <c r="T889">
        <v>1</v>
      </c>
      <c r="U889" t="str">
        <v>APERTURADO POR EMPRESA</v>
      </c>
      <c r="V889" t="str">
        <v>COMPOST &amp; FERTILIZANTES</v>
      </c>
    </row>
    <row r="890" spans="1:22" x14ac:dyDescent="0.25">
      <c r="A890" vm="21">
        <v>46097</v>
      </c>
      <c r="B890" t="str">
        <v>Oxitodo S. A.</v>
      </c>
      <c r="C890" t="str">
        <v>FA-A 00010-00186708</v>
      </c>
      <c r="D890">
        <v>-406520.14</v>
      </c>
      <c r="E890" t="str">
        <v xml:space="preserve">REPOSICION
Electrodos conarco </v>
      </c>
      <c r="F890">
        <v>1</v>
      </c>
      <c r="G890">
        <v>335967.06</v>
      </c>
      <c r="H890" t="str">
        <v xml:space="preserve">UN </v>
      </c>
      <c r="I890" t="str">
        <v>REPOSICION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-406520.14</v>
      </c>
      <c r="T890">
        <v>1</v>
      </c>
      <c r="U890" t="str">
        <v>APERTURADO POR EMPRESA</v>
      </c>
      <c r="V890" t="str">
        <v>DISPOSICIÓN FINAL RESIDUOS LIQUIDOS</v>
      </c>
    </row>
    <row r="891" spans="1:22" x14ac:dyDescent="0.25">
      <c r="A891" vm="21">
        <v>46097</v>
      </c>
      <c r="B891" t="str">
        <v>Oxitodo S. A.</v>
      </c>
      <c r="C891" t="str">
        <v>FA-A 00010-00186708</v>
      </c>
      <c r="D891">
        <v>-406520.14</v>
      </c>
      <c r="E891" t="str">
        <v xml:space="preserve">REPOSICION
Electrodos conarco </v>
      </c>
      <c r="F891">
        <v>1</v>
      </c>
      <c r="G891">
        <v>335967.06</v>
      </c>
      <c r="H891" t="str">
        <v xml:space="preserve">UN </v>
      </c>
      <c r="I891" t="str">
        <v>REPOSICION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-406520.14</v>
      </c>
      <c r="T891">
        <v>1</v>
      </c>
      <c r="U891" t="str">
        <v>APERTURADO POR EMPRESA</v>
      </c>
      <c r="V891" t="str">
        <v>DISPOSICIÓN FINAL RESIDUOS SOLIDOS</v>
      </c>
    </row>
    <row r="892" spans="1:22" x14ac:dyDescent="0.25">
      <c r="A892" vm="21">
        <v>46097</v>
      </c>
      <c r="B892" t="str">
        <v>Oxitodo S. A.</v>
      </c>
      <c r="C892" t="str">
        <v>FA-A 00010-00186708</v>
      </c>
      <c r="D892">
        <v>-406520.14</v>
      </c>
      <c r="E892" t="str">
        <v xml:space="preserve">REPOSICION
Electrodos conarco </v>
      </c>
      <c r="F892">
        <v>1</v>
      </c>
      <c r="G892">
        <v>335967.06</v>
      </c>
      <c r="H892" t="str">
        <v xml:space="preserve">UN </v>
      </c>
      <c r="I892" t="str">
        <v>REPOSICION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-406520.14</v>
      </c>
      <c r="T892">
        <v>1</v>
      </c>
      <c r="U892" t="str">
        <v>APERTURADO POR EMPRESA</v>
      </c>
      <c r="V892" t="str">
        <v>EXPORTACION</v>
      </c>
    </row>
    <row r="893" spans="1:22" x14ac:dyDescent="0.25">
      <c r="A893" vm="21">
        <v>46097</v>
      </c>
      <c r="B893" t="str">
        <v>Oxitodo S. A.</v>
      </c>
      <c r="C893" t="str">
        <v>FA-A 00010-00186708</v>
      </c>
      <c r="D893">
        <v>-406520.14</v>
      </c>
      <c r="E893" t="str">
        <v xml:space="preserve">REPOSICION
Electrodos conarco </v>
      </c>
      <c r="F893">
        <v>1</v>
      </c>
      <c r="G893">
        <v>335967.06</v>
      </c>
      <c r="H893" t="str">
        <v xml:space="preserve">UN </v>
      </c>
      <c r="I893" t="str">
        <v>REPOSICION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-406520.14</v>
      </c>
      <c r="T893">
        <v>1</v>
      </c>
      <c r="U893" t="str">
        <v>APERTURADO POR EMPRESA</v>
      </c>
      <c r="V893" t="str">
        <v>NFU</v>
      </c>
    </row>
    <row r="894" spans="1:22" x14ac:dyDescent="0.25">
      <c r="A894" vm="21">
        <v>46097</v>
      </c>
      <c r="B894" t="str">
        <v>Oxitodo S. A.</v>
      </c>
      <c r="C894" t="str">
        <v>FA-A 00010-00186708</v>
      </c>
      <c r="D894">
        <v>-406520.14</v>
      </c>
      <c r="E894" t="str">
        <v xml:space="preserve">REPOSICION
Electrodos conarco </v>
      </c>
      <c r="F894">
        <v>1</v>
      </c>
      <c r="G894">
        <v>335967.06</v>
      </c>
      <c r="H894" t="str">
        <v xml:space="preserve">UN </v>
      </c>
      <c r="I894" t="str">
        <v>REPOSICION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-406520.14</v>
      </c>
      <c r="T894">
        <v>1</v>
      </c>
      <c r="U894" t="str">
        <v>APERTURADO POR EMPRESA</v>
      </c>
      <c r="V894" t="str">
        <v>PILETAS</v>
      </c>
    </row>
    <row r="895" spans="1:22" x14ac:dyDescent="0.25">
      <c r="A895" vm="21">
        <v>46097</v>
      </c>
      <c r="B895" t="str">
        <v>Oxitodo S. A.</v>
      </c>
      <c r="C895" t="str">
        <v>FA-A 00010-00186708</v>
      </c>
      <c r="D895">
        <v>-406520.14</v>
      </c>
      <c r="E895" t="str">
        <v xml:space="preserve">REPOSICION
Electrodos conarco </v>
      </c>
      <c r="F895">
        <v>1</v>
      </c>
      <c r="G895">
        <v>335967.06</v>
      </c>
      <c r="H895" t="str">
        <v xml:space="preserve">UN </v>
      </c>
      <c r="I895" t="str">
        <v>REPOSICION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-406520.14</v>
      </c>
      <c r="T895">
        <v>1</v>
      </c>
      <c r="U895" t="str">
        <v>APERTURADO POR EMPRESA</v>
      </c>
      <c r="V895" t="str">
        <v>REACTORES</v>
      </c>
    </row>
    <row r="896" spans="1:22" x14ac:dyDescent="0.25">
      <c r="A896" vm="21">
        <v>46097</v>
      </c>
      <c r="B896" t="str">
        <v>Oxitodo S. A.</v>
      </c>
      <c r="C896" t="str">
        <v>FA-A 00010-00186708</v>
      </c>
      <c r="D896">
        <v>-406520.14</v>
      </c>
      <c r="E896" t="str">
        <v xml:space="preserve">REPOSICION
Electrodos conarco </v>
      </c>
      <c r="F896">
        <v>1</v>
      </c>
      <c r="G896">
        <v>335967.06</v>
      </c>
      <c r="H896" t="str">
        <v xml:space="preserve">UN </v>
      </c>
      <c r="I896" t="str">
        <v>REPOSICION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-406520.14</v>
      </c>
      <c r="T896">
        <v>1</v>
      </c>
      <c r="U896" t="str">
        <v>APERTURADO POR EMPRESA</v>
      </c>
      <c r="V896" t="str">
        <v>TIERRAS FILTRANTES</v>
      </c>
    </row>
    <row r="897" spans="1:22" x14ac:dyDescent="0.25">
      <c r="A897" vm="21">
        <v>46097</v>
      </c>
      <c r="B897" t="str">
        <v>Epp Y Mas S.A.</v>
      </c>
      <c r="C897" t="str">
        <v>FA-A 00006-00019518</v>
      </c>
      <c r="D897">
        <v>-391301.3</v>
      </c>
      <c r="E897" t="str">
        <v xml:space="preserve">HIGIENE Y SEGURIDAD
Mamelucos - botín se seguridad- anteojo </v>
      </c>
      <c r="F897">
        <v>1</v>
      </c>
      <c r="G897">
        <v>323389.5</v>
      </c>
      <c r="H897" t="str">
        <v xml:space="preserve">UN </v>
      </c>
      <c r="I897" t="str">
        <v>HIGIENE Y SEGURIDAD</v>
      </c>
      <c r="J897" t="str">
        <v>OPEX</v>
      </c>
      <c r="K897" t="str">
        <v>VARIABLE</v>
      </c>
      <c r="L897" t="str">
        <v>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-391301.3</v>
      </c>
      <c r="T897">
        <v>1</v>
      </c>
      <c r="U897" t="str">
        <v>APERTURADO POR EMPRESA</v>
      </c>
      <c r="V897" t="str">
        <v>BACHAS</v>
      </c>
    </row>
    <row r="898" spans="1:22" x14ac:dyDescent="0.25">
      <c r="A898" vm="21">
        <v>46097</v>
      </c>
      <c r="B898" t="str">
        <v>Epp Y Mas S.A.</v>
      </c>
      <c r="C898" t="str">
        <v>FA-A 00006-00019518</v>
      </c>
      <c r="D898">
        <v>-391301.3</v>
      </c>
      <c r="E898" t="str">
        <v xml:space="preserve">HIGIENE Y SEGURIDAD
Mamelucos - botín se seguridad- anteojo </v>
      </c>
      <c r="F898">
        <v>1</v>
      </c>
      <c r="G898">
        <v>323389.5</v>
      </c>
      <c r="H898" t="str">
        <v xml:space="preserve">UN </v>
      </c>
      <c r="I898" t="str">
        <v>HIGIENE Y SEGURIDAD</v>
      </c>
      <c r="J898" t="str">
        <v>OPEX</v>
      </c>
      <c r="K898" t="str">
        <v>VARIABLE</v>
      </c>
      <c r="L898" t="str">
        <v>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-391301.3</v>
      </c>
      <c r="T898">
        <v>1</v>
      </c>
      <c r="U898" t="str">
        <v>APERTURADO POR EMPRESA</v>
      </c>
      <c r="V898" t="str">
        <v>CEREAL &amp; POLVILLO</v>
      </c>
    </row>
    <row r="899" spans="1:22" x14ac:dyDescent="0.25">
      <c r="A899" vm="21">
        <v>46097</v>
      </c>
      <c r="B899" t="str">
        <v>Epp Y Mas S.A.</v>
      </c>
      <c r="C899" t="str">
        <v>FA-A 00006-00019518</v>
      </c>
      <c r="D899">
        <v>-391301.3</v>
      </c>
      <c r="E899" t="str">
        <v xml:space="preserve">HIGIENE Y SEGURIDAD
Mamelucos - botín se seguridad- anteojo </v>
      </c>
      <c r="F899">
        <v>1</v>
      </c>
      <c r="G899">
        <v>323389.5</v>
      </c>
      <c r="H899" t="str">
        <v xml:space="preserve">UN </v>
      </c>
      <c r="I899" t="str">
        <v>HIGIENE Y SEGURIDAD</v>
      </c>
      <c r="J899" t="str">
        <v>OPEX</v>
      </c>
      <c r="K899" t="str">
        <v>VARIABLE</v>
      </c>
      <c r="L899" t="str">
        <v>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-391301.3</v>
      </c>
      <c r="T899">
        <v>1</v>
      </c>
      <c r="U899" t="str">
        <v>APERTURADO POR EMPRESA</v>
      </c>
      <c r="V899" t="str">
        <v>COMPOST &amp; FERTILIZANTES</v>
      </c>
    </row>
    <row r="900" spans="1:22" x14ac:dyDescent="0.25">
      <c r="A900" vm="21">
        <v>46097</v>
      </c>
      <c r="B900" t="str">
        <v>Epp Y Mas S.A.</v>
      </c>
      <c r="C900" t="str">
        <v>FA-A 00006-00019518</v>
      </c>
      <c r="D900">
        <v>-391301.3</v>
      </c>
      <c r="E900" t="str">
        <v xml:space="preserve">HIGIENE Y SEGURIDAD
Mamelucos - botín se seguridad- anteojo </v>
      </c>
      <c r="F900">
        <v>1</v>
      </c>
      <c r="G900">
        <v>323389.5</v>
      </c>
      <c r="H900" t="str">
        <v xml:space="preserve">UN </v>
      </c>
      <c r="I900" t="str">
        <v>HIGIENE Y SEGURIDAD</v>
      </c>
      <c r="J900" t="str">
        <v>OPEX</v>
      </c>
      <c r="K900" t="str">
        <v>VARIABLE</v>
      </c>
      <c r="L900" t="str">
        <v>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-391301.3</v>
      </c>
      <c r="T900">
        <v>1</v>
      </c>
      <c r="U900" t="str">
        <v>APERTURADO POR EMPRESA</v>
      </c>
      <c r="V900" t="str">
        <v>DISPOSICIÓN FINAL RESIDUOS LIQUIDOS</v>
      </c>
    </row>
    <row r="901" spans="1:22" x14ac:dyDescent="0.25">
      <c r="A901" vm="21">
        <v>46097</v>
      </c>
      <c r="B901" t="str">
        <v>Epp Y Mas S.A.</v>
      </c>
      <c r="C901" t="str">
        <v>FA-A 00006-00019518</v>
      </c>
      <c r="D901">
        <v>-391301.3</v>
      </c>
      <c r="E901" t="str">
        <v xml:space="preserve">HIGIENE Y SEGURIDAD
Mamelucos - botín se seguridad- anteojo </v>
      </c>
      <c r="F901">
        <v>1</v>
      </c>
      <c r="G901">
        <v>323389.5</v>
      </c>
      <c r="H901" t="str">
        <v xml:space="preserve">UN </v>
      </c>
      <c r="I901" t="str">
        <v>HIGIENE Y SEGURIDAD</v>
      </c>
      <c r="J901" t="str">
        <v>OPEX</v>
      </c>
      <c r="K901" t="str">
        <v>VARIABLE</v>
      </c>
      <c r="L901" t="str">
        <v>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-391301.3</v>
      </c>
      <c r="T901">
        <v>1</v>
      </c>
      <c r="U901" t="str">
        <v>APERTURADO POR EMPRESA</v>
      </c>
      <c r="V901" t="str">
        <v>DISPOSICIÓN FINAL RESIDUOS SOLIDOS</v>
      </c>
    </row>
    <row r="902" spans="1:22" x14ac:dyDescent="0.25">
      <c r="A902" vm="21">
        <v>46097</v>
      </c>
      <c r="B902" t="str">
        <v>Epp Y Mas S.A.</v>
      </c>
      <c r="C902" t="str">
        <v>FA-A 00006-00019518</v>
      </c>
      <c r="D902">
        <v>-391301.3</v>
      </c>
      <c r="E902" t="str">
        <v xml:space="preserve">HIGIENE Y SEGURIDAD
Mamelucos - botín se seguridad- anteojo </v>
      </c>
      <c r="F902">
        <v>1</v>
      </c>
      <c r="G902">
        <v>323389.5</v>
      </c>
      <c r="H902" t="str">
        <v xml:space="preserve">UN </v>
      </c>
      <c r="I902" t="str">
        <v>HIGIENE Y SEGURIDAD</v>
      </c>
      <c r="J902" t="str">
        <v>OPEX</v>
      </c>
      <c r="K902" t="str">
        <v>VARIABLE</v>
      </c>
      <c r="L902" t="str">
        <v>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-391301.3</v>
      </c>
      <c r="T902">
        <v>1</v>
      </c>
      <c r="U902" t="str">
        <v>APERTURADO POR EMPRESA</v>
      </c>
      <c r="V902" t="str">
        <v>EXPORTACION</v>
      </c>
    </row>
    <row r="903" spans="1:22" x14ac:dyDescent="0.25">
      <c r="A903" vm="21">
        <v>46097</v>
      </c>
      <c r="B903" t="str">
        <v>Epp Y Mas S.A.</v>
      </c>
      <c r="C903" t="str">
        <v>FA-A 00006-00019518</v>
      </c>
      <c r="D903">
        <v>-391301.3</v>
      </c>
      <c r="E903" t="str">
        <v xml:space="preserve">HIGIENE Y SEGURIDAD
Mamelucos - botín se seguridad- anteojo </v>
      </c>
      <c r="F903">
        <v>1</v>
      </c>
      <c r="G903">
        <v>323389.5</v>
      </c>
      <c r="H903" t="str">
        <v xml:space="preserve">UN </v>
      </c>
      <c r="I903" t="str">
        <v>HIGIENE Y SEGURIDAD</v>
      </c>
      <c r="J903" t="str">
        <v>OPEX</v>
      </c>
      <c r="K903" t="str">
        <v>VARIABLE</v>
      </c>
      <c r="L903" t="str">
        <v>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-391301.3</v>
      </c>
      <c r="T903">
        <v>1</v>
      </c>
      <c r="U903" t="str">
        <v>APERTURADO POR EMPRESA</v>
      </c>
      <c r="V903" t="str">
        <v>NFU</v>
      </c>
    </row>
    <row r="904" spans="1:22" x14ac:dyDescent="0.25">
      <c r="A904" vm="21">
        <v>46097</v>
      </c>
      <c r="B904" t="str">
        <v>Epp Y Mas S.A.</v>
      </c>
      <c r="C904" t="str">
        <v>FA-A 00006-00019518</v>
      </c>
      <c r="D904">
        <v>-391301.3</v>
      </c>
      <c r="E904" t="str">
        <v xml:space="preserve">HIGIENE Y SEGURIDAD
Mamelucos - botín se seguridad- anteojo </v>
      </c>
      <c r="F904">
        <v>1</v>
      </c>
      <c r="G904">
        <v>323389.5</v>
      </c>
      <c r="H904" t="str">
        <v xml:space="preserve">UN </v>
      </c>
      <c r="I904" t="str">
        <v>HIGIENE Y SEGURIDAD</v>
      </c>
      <c r="J904" t="str">
        <v>OPEX</v>
      </c>
      <c r="K904" t="str">
        <v>VARIABLE</v>
      </c>
      <c r="L904" t="str">
        <v>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-391301.3</v>
      </c>
      <c r="T904">
        <v>1</v>
      </c>
      <c r="U904" t="str">
        <v>APERTURADO POR EMPRESA</v>
      </c>
      <c r="V904" t="str">
        <v>PILETAS</v>
      </c>
    </row>
    <row r="905" spans="1:22" x14ac:dyDescent="0.25">
      <c r="A905" vm="21">
        <v>46097</v>
      </c>
      <c r="B905" t="str">
        <v>Epp Y Mas S.A.</v>
      </c>
      <c r="C905" t="str">
        <v>FA-A 00006-00019518</v>
      </c>
      <c r="D905">
        <v>-391301.3</v>
      </c>
      <c r="E905" t="str">
        <v xml:space="preserve">HIGIENE Y SEGURIDAD
Mamelucos - botín se seguridad- anteojo </v>
      </c>
      <c r="F905">
        <v>1</v>
      </c>
      <c r="G905">
        <v>323389.5</v>
      </c>
      <c r="H905" t="str">
        <v xml:space="preserve">UN </v>
      </c>
      <c r="I905" t="str">
        <v>HIGIENE Y SEGURIDAD</v>
      </c>
      <c r="J905" t="str">
        <v>OPEX</v>
      </c>
      <c r="K905" t="str">
        <v>VARIABLE</v>
      </c>
      <c r="L905" t="str">
        <v>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-391301.3</v>
      </c>
      <c r="T905">
        <v>1</v>
      </c>
      <c r="U905" t="str">
        <v>APERTURADO POR EMPRESA</v>
      </c>
      <c r="V905" t="str">
        <v>REACTORES</v>
      </c>
    </row>
    <row r="906" spans="1:22" x14ac:dyDescent="0.25">
      <c r="A906" vm="21">
        <v>46097</v>
      </c>
      <c r="B906" t="str">
        <v>Epp Y Mas S.A.</v>
      </c>
      <c r="C906" t="str">
        <v>FA-A 00006-00019518</v>
      </c>
      <c r="D906">
        <v>-391301.3</v>
      </c>
      <c r="E906" t="str">
        <v xml:space="preserve">HIGIENE Y SEGURIDAD
Mamelucos - botín se seguridad- anteojo </v>
      </c>
      <c r="F906">
        <v>1</v>
      </c>
      <c r="G906">
        <v>323389.5</v>
      </c>
      <c r="H906" t="str">
        <v xml:space="preserve">UN </v>
      </c>
      <c r="I906" t="str">
        <v>HIGIENE Y SEGURIDAD</v>
      </c>
      <c r="J906" t="str">
        <v>OPEX</v>
      </c>
      <c r="K906" t="str">
        <v>VARIABLE</v>
      </c>
      <c r="L906" t="str">
        <v>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-391301.3</v>
      </c>
      <c r="T906">
        <v>1</v>
      </c>
      <c r="U906" t="str">
        <v>APERTURADO POR EMPRESA</v>
      </c>
      <c r="V906" t="str">
        <v>TIERRAS FILTRANTES</v>
      </c>
    </row>
    <row r="907" spans="1:22" x14ac:dyDescent="0.25">
      <c r="A907" vm="11">
        <v>46112</v>
      </c>
      <c r="B907" t="str">
        <v>Septima Region S A</v>
      </c>
      <c r="C907" t="str">
        <v>FA-A 00002-00005365</v>
      </c>
      <c r="D907">
        <v>-385070.4</v>
      </c>
      <c r="E907" t="str">
        <v xml:space="preserve">SERVICIOS
Disposición final de residuos industriales no peligrosos -PERIODO Febrero </v>
      </c>
      <c r="F907">
        <v>9.36</v>
      </c>
      <c r="G907">
        <v>34000</v>
      </c>
      <c r="H907" t="str">
        <v xml:space="preserve">UN </v>
      </c>
      <c r="I907" t="str">
        <v>SERVICIOS</v>
      </c>
      <c r="J907" t="str">
        <v>OPEX</v>
      </c>
      <c r="K907" t="str">
        <v>FIJO</v>
      </c>
      <c r="L907" t="str">
        <v>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-385070.4</v>
      </c>
      <c r="T907">
        <v>9.36</v>
      </c>
      <c r="U907" t="str">
        <v>APERTURADO POR EMPRESA</v>
      </c>
      <c r="V907" t="str">
        <v>BACHAS</v>
      </c>
    </row>
    <row r="908" spans="1:22" x14ac:dyDescent="0.25">
      <c r="A908" vm="11">
        <v>46112</v>
      </c>
      <c r="B908" t="str">
        <v>Septima Region S A</v>
      </c>
      <c r="C908" t="str">
        <v>FA-A 00002-00005365</v>
      </c>
      <c r="D908">
        <v>-385070.4</v>
      </c>
      <c r="E908" t="str">
        <v xml:space="preserve">SERVICIOS
Disposición final de residuos industriales no peligrosos -PERIODO Febrero </v>
      </c>
      <c r="F908">
        <v>9.36</v>
      </c>
      <c r="G908">
        <v>34000</v>
      </c>
      <c r="H908" t="str">
        <v xml:space="preserve">UN </v>
      </c>
      <c r="I908" t="str">
        <v>SERVICIOS</v>
      </c>
      <c r="J908" t="str">
        <v>OPEX</v>
      </c>
      <c r="K908" t="str">
        <v>FIJO</v>
      </c>
      <c r="L908" t="str">
        <v>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-385070.4</v>
      </c>
      <c r="T908">
        <v>9.36</v>
      </c>
      <c r="U908" t="str">
        <v>APERTURADO POR EMPRESA</v>
      </c>
      <c r="V908" t="str">
        <v>CEREAL &amp; POLVILLO</v>
      </c>
    </row>
    <row r="909" spans="1:22" x14ac:dyDescent="0.25">
      <c r="A909" vm="11">
        <v>46112</v>
      </c>
      <c r="B909" t="str">
        <v>Septima Region S A</v>
      </c>
      <c r="C909" t="str">
        <v>FA-A 00002-00005365</v>
      </c>
      <c r="D909">
        <v>-385070.4</v>
      </c>
      <c r="E909" t="str">
        <v xml:space="preserve">SERVICIOS
Disposición final de residuos industriales no peligrosos -PERIODO Febrero </v>
      </c>
      <c r="F909">
        <v>9.36</v>
      </c>
      <c r="G909">
        <v>34000</v>
      </c>
      <c r="H909" t="str">
        <v xml:space="preserve">UN </v>
      </c>
      <c r="I909" t="str">
        <v>SERVICIOS</v>
      </c>
      <c r="J909" t="str">
        <v>OPEX</v>
      </c>
      <c r="K909" t="str">
        <v>FIJO</v>
      </c>
      <c r="L909" t="str">
        <v>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-385070.4</v>
      </c>
      <c r="T909">
        <v>9.36</v>
      </c>
      <c r="U909" t="str">
        <v>APERTURADO POR EMPRESA</v>
      </c>
      <c r="V909" t="str">
        <v>COMPOST &amp; FERTILIZANTES</v>
      </c>
    </row>
    <row r="910" spans="1:22" x14ac:dyDescent="0.25">
      <c r="A910" vm="11">
        <v>46112</v>
      </c>
      <c r="B910" t="str">
        <v>Septima Region S A</v>
      </c>
      <c r="C910" t="str">
        <v>FA-A 00002-00005365</v>
      </c>
      <c r="D910">
        <v>-385070.4</v>
      </c>
      <c r="E910" t="str">
        <v xml:space="preserve">SERVICIOS
Disposición final de residuos industriales no peligrosos -PERIODO Febrero </v>
      </c>
      <c r="F910">
        <v>9.36</v>
      </c>
      <c r="G910">
        <v>34000</v>
      </c>
      <c r="H910" t="str">
        <v xml:space="preserve">UN </v>
      </c>
      <c r="I910" t="str">
        <v>SERVICIOS</v>
      </c>
      <c r="J910" t="str">
        <v>OPEX</v>
      </c>
      <c r="K910" t="str">
        <v>FIJO</v>
      </c>
      <c r="L910" t="str">
        <v>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-385070.4</v>
      </c>
      <c r="T910">
        <v>9.36</v>
      </c>
      <c r="U910" t="str">
        <v>APERTURADO POR EMPRESA</v>
      </c>
      <c r="V910" t="str">
        <v>DISPOSICIÓN FINAL RESIDUOS LIQUIDOS</v>
      </c>
    </row>
    <row r="911" spans="1:22" x14ac:dyDescent="0.25">
      <c r="A911" vm="11">
        <v>46112</v>
      </c>
      <c r="B911" t="str">
        <v>Septima Region S A</v>
      </c>
      <c r="C911" t="str">
        <v>FA-A 00002-00005365</v>
      </c>
      <c r="D911">
        <v>-385070.4</v>
      </c>
      <c r="E911" t="str">
        <v xml:space="preserve">SERVICIOS
Disposición final de residuos industriales no peligrosos -PERIODO Febrero </v>
      </c>
      <c r="F911">
        <v>9.36</v>
      </c>
      <c r="G911">
        <v>34000</v>
      </c>
      <c r="H911" t="str">
        <v xml:space="preserve">UN </v>
      </c>
      <c r="I911" t="str">
        <v>SERVICIOS</v>
      </c>
      <c r="J911" t="str">
        <v>OPEX</v>
      </c>
      <c r="K911" t="str">
        <v>FIJO</v>
      </c>
      <c r="L911" t="str">
        <v>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-385070.4</v>
      </c>
      <c r="T911">
        <v>9.36</v>
      </c>
      <c r="U911" t="str">
        <v>APERTURADO POR EMPRESA</v>
      </c>
      <c r="V911" t="str">
        <v>DISPOSICIÓN FINAL RESIDUOS SOLIDOS</v>
      </c>
    </row>
    <row r="912" spans="1:22" x14ac:dyDescent="0.25">
      <c r="A912" vm="11">
        <v>46112</v>
      </c>
      <c r="B912" t="str">
        <v>Septima Region S A</v>
      </c>
      <c r="C912" t="str">
        <v>FA-A 00002-00005365</v>
      </c>
      <c r="D912">
        <v>-385070.4</v>
      </c>
      <c r="E912" t="str">
        <v xml:space="preserve">SERVICIOS
Disposición final de residuos industriales no peligrosos -PERIODO Febrero </v>
      </c>
      <c r="F912">
        <v>9.36</v>
      </c>
      <c r="G912">
        <v>34000</v>
      </c>
      <c r="H912" t="str">
        <v xml:space="preserve">UN </v>
      </c>
      <c r="I912" t="str">
        <v>SERVICIOS</v>
      </c>
      <c r="J912" t="str">
        <v>OPEX</v>
      </c>
      <c r="K912" t="str">
        <v>FIJO</v>
      </c>
      <c r="L912" t="str">
        <v>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-385070.4</v>
      </c>
      <c r="T912">
        <v>9.36</v>
      </c>
      <c r="U912" t="str">
        <v>APERTURADO POR EMPRESA</v>
      </c>
      <c r="V912" t="str">
        <v>EXPORTACION</v>
      </c>
    </row>
    <row r="913" spans="1:22" x14ac:dyDescent="0.25">
      <c r="A913" vm="11">
        <v>46112</v>
      </c>
      <c r="B913" t="str">
        <v>Septima Region S A</v>
      </c>
      <c r="C913" t="str">
        <v>FA-A 00002-00005365</v>
      </c>
      <c r="D913">
        <v>-385070.4</v>
      </c>
      <c r="E913" t="str">
        <v xml:space="preserve">SERVICIOS
Disposición final de residuos industriales no peligrosos -PERIODO Febrero </v>
      </c>
      <c r="F913">
        <v>9.36</v>
      </c>
      <c r="G913">
        <v>34000</v>
      </c>
      <c r="H913" t="str">
        <v xml:space="preserve">UN </v>
      </c>
      <c r="I913" t="str">
        <v>SERVICIOS</v>
      </c>
      <c r="J913" t="str">
        <v>OPEX</v>
      </c>
      <c r="K913" t="str">
        <v>FIJO</v>
      </c>
      <c r="L913" t="str">
        <v>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-385070.4</v>
      </c>
      <c r="T913">
        <v>9.36</v>
      </c>
      <c r="U913" t="str">
        <v>APERTURADO POR EMPRESA</v>
      </c>
      <c r="V913" t="str">
        <v>NFU</v>
      </c>
    </row>
    <row r="914" spans="1:22" x14ac:dyDescent="0.25">
      <c r="A914" vm="11">
        <v>46112</v>
      </c>
      <c r="B914" t="str">
        <v>Septima Region S A</v>
      </c>
      <c r="C914" t="str">
        <v>FA-A 00002-00005365</v>
      </c>
      <c r="D914">
        <v>-385070.4</v>
      </c>
      <c r="E914" t="str">
        <v xml:space="preserve">SERVICIOS
Disposición final de residuos industriales no peligrosos -PERIODO Febrero </v>
      </c>
      <c r="F914">
        <v>9.36</v>
      </c>
      <c r="G914">
        <v>34000</v>
      </c>
      <c r="H914" t="str">
        <v xml:space="preserve">UN </v>
      </c>
      <c r="I914" t="str">
        <v>SERVICIOS</v>
      </c>
      <c r="J914" t="str">
        <v>OPEX</v>
      </c>
      <c r="K914" t="str">
        <v>FIJO</v>
      </c>
      <c r="L914" t="str">
        <v>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-385070.4</v>
      </c>
      <c r="T914">
        <v>9.36</v>
      </c>
      <c r="U914" t="str">
        <v>APERTURADO POR EMPRESA</v>
      </c>
      <c r="V914" t="str">
        <v>PILETAS</v>
      </c>
    </row>
    <row r="915" spans="1:22" x14ac:dyDescent="0.25">
      <c r="A915" vm="11">
        <v>46112</v>
      </c>
      <c r="B915" t="str">
        <v>Septima Region S A</v>
      </c>
      <c r="C915" t="str">
        <v>FA-A 00002-00005365</v>
      </c>
      <c r="D915">
        <v>-385070.4</v>
      </c>
      <c r="E915" t="str">
        <v xml:space="preserve">SERVICIOS
Disposición final de residuos industriales no peligrosos -PERIODO Febrero </v>
      </c>
      <c r="F915">
        <v>9.36</v>
      </c>
      <c r="G915">
        <v>34000</v>
      </c>
      <c r="H915" t="str">
        <v xml:space="preserve">UN </v>
      </c>
      <c r="I915" t="str">
        <v>SERVICIOS</v>
      </c>
      <c r="J915" t="str">
        <v>OPEX</v>
      </c>
      <c r="K915" t="str">
        <v>FIJO</v>
      </c>
      <c r="L915" t="str">
        <v>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-385070.4</v>
      </c>
      <c r="T915">
        <v>9.36</v>
      </c>
      <c r="U915" t="str">
        <v>APERTURADO POR EMPRESA</v>
      </c>
      <c r="V915" t="str">
        <v>REACTORES</v>
      </c>
    </row>
    <row r="916" spans="1:22" x14ac:dyDescent="0.25">
      <c r="A916" vm="11">
        <v>46112</v>
      </c>
      <c r="B916" t="str">
        <v>Septima Region S A</v>
      </c>
      <c r="C916" t="str">
        <v>FA-A 00002-00005365</v>
      </c>
      <c r="D916">
        <v>-385070.4</v>
      </c>
      <c r="E916" t="str">
        <v xml:space="preserve">SERVICIOS
Disposición final de residuos industriales no peligrosos -PERIODO Febrero </v>
      </c>
      <c r="F916">
        <v>9.36</v>
      </c>
      <c r="G916">
        <v>34000</v>
      </c>
      <c r="H916" t="str">
        <v xml:space="preserve">UN </v>
      </c>
      <c r="I916" t="str">
        <v>SERVICIOS</v>
      </c>
      <c r="J916" t="str">
        <v>OPEX</v>
      </c>
      <c r="K916" t="str">
        <v>FIJO</v>
      </c>
      <c r="L916" t="str">
        <v>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-385070.4</v>
      </c>
      <c r="T916">
        <v>9.36</v>
      </c>
      <c r="U916" t="str">
        <v>APERTURADO POR EMPRESA</v>
      </c>
      <c r="V916" t="str">
        <v>TIERRAS FILTRANTES</v>
      </c>
    </row>
    <row r="917" spans="1:22" x14ac:dyDescent="0.25">
      <c r="A917" vm="12">
        <v>46084</v>
      </c>
      <c r="B917" t="str">
        <v>Acosta, Roberto Maximiliano</v>
      </c>
      <c r="C917" t="str">
        <v>FA-C 00001-00000688</v>
      </c>
      <c r="D917">
        <v>-372727</v>
      </c>
      <c r="E917" t="str">
        <v xml:space="preserve">SERVICIOS
Servicio de limpieza Febrero 2026
Feriado 2 x 2 operarios 
</v>
      </c>
      <c r="F917">
        <v>1</v>
      </c>
      <c r="G917">
        <v>372727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-372727</v>
      </c>
      <c r="T917">
        <v>1</v>
      </c>
      <c r="U917" t="str">
        <v>APERTURADO POR EMPRESA</v>
      </c>
      <c r="V917" t="str">
        <v>BACHAS</v>
      </c>
    </row>
    <row r="918" spans="1:22" x14ac:dyDescent="0.25">
      <c r="A918" vm="12">
        <v>46084</v>
      </c>
      <c r="B918" t="str">
        <v>Acosta, Roberto Maximiliano</v>
      </c>
      <c r="C918" t="str">
        <v>FA-C 00001-00000688</v>
      </c>
      <c r="D918">
        <v>-372727</v>
      </c>
      <c r="E918" t="str">
        <v xml:space="preserve">SERVICIOS
Servicio de limpieza Febrero 2026
Feriado 2 x 2 operarios 
</v>
      </c>
      <c r="F918">
        <v>1</v>
      </c>
      <c r="G918">
        <v>372727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-372727</v>
      </c>
      <c r="T918">
        <v>1</v>
      </c>
      <c r="U918" t="str">
        <v>APERTURADO POR EMPRESA</v>
      </c>
      <c r="V918" t="str">
        <v>CEREAL &amp; POLVILLO</v>
      </c>
    </row>
    <row r="919" spans="1:22" x14ac:dyDescent="0.25">
      <c r="A919" vm="12">
        <v>46084</v>
      </c>
      <c r="B919" t="str">
        <v>Acosta, Roberto Maximiliano</v>
      </c>
      <c r="C919" t="str">
        <v>FA-C 00001-00000688</v>
      </c>
      <c r="D919">
        <v>-372727</v>
      </c>
      <c r="E919" t="str">
        <v xml:space="preserve">SERVICIOS
Servicio de limpieza Febrero 2026
Feriado 2 x 2 operarios 
</v>
      </c>
      <c r="F919">
        <v>1</v>
      </c>
      <c r="G919">
        <v>372727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-372727</v>
      </c>
      <c r="T919">
        <v>1</v>
      </c>
      <c r="U919" t="str">
        <v>APERTURADO POR EMPRESA</v>
      </c>
      <c r="V919" t="str">
        <v>COMPOST &amp; FERTILIZANTES</v>
      </c>
    </row>
    <row r="920" spans="1:22" x14ac:dyDescent="0.25">
      <c r="A920" vm="12">
        <v>46084</v>
      </c>
      <c r="B920" t="str">
        <v>Acosta, Roberto Maximiliano</v>
      </c>
      <c r="C920" t="str">
        <v>FA-C 00001-00000688</v>
      </c>
      <c r="D920">
        <v>-372727</v>
      </c>
      <c r="E920" t="str">
        <v xml:space="preserve">SERVICIOS
Servicio de limpieza Febrero 2026
Feriado 2 x 2 operarios 
</v>
      </c>
      <c r="F920">
        <v>1</v>
      </c>
      <c r="G920">
        <v>372727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-372727</v>
      </c>
      <c r="T920">
        <v>1</v>
      </c>
      <c r="U920" t="str">
        <v>APERTURADO POR EMPRESA</v>
      </c>
      <c r="V920" t="str">
        <v>DISPOSICIÓN FINAL RESIDUOS LIQUIDOS</v>
      </c>
    </row>
    <row r="921" spans="1:22" x14ac:dyDescent="0.25">
      <c r="A921" vm="12">
        <v>46084</v>
      </c>
      <c r="B921" t="str">
        <v>Acosta, Roberto Maximiliano</v>
      </c>
      <c r="C921" t="str">
        <v>FA-C 00001-00000688</v>
      </c>
      <c r="D921">
        <v>-372727</v>
      </c>
      <c r="E921" t="str">
        <v xml:space="preserve">SERVICIOS
Servicio de limpieza Febrero 2026
Feriado 2 x 2 operarios 
</v>
      </c>
      <c r="F921">
        <v>1</v>
      </c>
      <c r="G921">
        <v>372727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-372727</v>
      </c>
      <c r="T921">
        <v>1</v>
      </c>
      <c r="U921" t="str">
        <v>APERTURADO POR EMPRESA</v>
      </c>
      <c r="V921" t="str">
        <v>DISPOSICIÓN FINAL RESIDUOS SOLIDOS</v>
      </c>
    </row>
    <row r="922" spans="1:22" x14ac:dyDescent="0.25">
      <c r="A922" vm="12">
        <v>46084</v>
      </c>
      <c r="B922" t="str">
        <v>Acosta, Roberto Maximiliano</v>
      </c>
      <c r="C922" t="str">
        <v>FA-C 00001-00000688</v>
      </c>
      <c r="D922">
        <v>-372727</v>
      </c>
      <c r="E922" t="str">
        <v xml:space="preserve">SERVICIOS
Servicio de limpieza Febrero 2026
Feriado 2 x 2 operarios 
</v>
      </c>
      <c r="F922">
        <v>1</v>
      </c>
      <c r="G922">
        <v>372727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-372727</v>
      </c>
      <c r="T922">
        <v>1</v>
      </c>
      <c r="U922" t="str">
        <v>APERTURADO POR EMPRESA</v>
      </c>
      <c r="V922" t="str">
        <v>EXPORTACION</v>
      </c>
    </row>
    <row r="923" spans="1:22" x14ac:dyDescent="0.25">
      <c r="A923" vm="12">
        <v>46084</v>
      </c>
      <c r="B923" t="str">
        <v>Acosta, Roberto Maximiliano</v>
      </c>
      <c r="C923" t="str">
        <v>FA-C 00001-00000688</v>
      </c>
      <c r="D923">
        <v>-372727</v>
      </c>
      <c r="E923" t="str">
        <v xml:space="preserve">SERVICIOS
Servicio de limpieza Febrero 2026
Feriado 2 x 2 operarios 
</v>
      </c>
      <c r="F923">
        <v>1</v>
      </c>
      <c r="G923">
        <v>372727</v>
      </c>
      <c r="H923" t="str">
        <v xml:space="preserve">UN </v>
      </c>
      <c r="I923" t="str">
        <v>SERVICIOS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-372727</v>
      </c>
      <c r="T923">
        <v>1</v>
      </c>
      <c r="U923" t="str">
        <v>APERTURADO POR EMPRESA</v>
      </c>
      <c r="V923" t="str">
        <v>NFU</v>
      </c>
    </row>
    <row r="924" spans="1:22" x14ac:dyDescent="0.25">
      <c r="A924" vm="12">
        <v>46084</v>
      </c>
      <c r="B924" t="str">
        <v>Acosta, Roberto Maximiliano</v>
      </c>
      <c r="C924" t="str">
        <v>FA-C 00001-00000688</v>
      </c>
      <c r="D924">
        <v>-372727</v>
      </c>
      <c r="E924" t="str">
        <v xml:space="preserve">SERVICIOS
Servicio de limpieza Febrero 2026
Feriado 2 x 2 operarios 
</v>
      </c>
      <c r="F924">
        <v>1</v>
      </c>
      <c r="G924">
        <v>372727</v>
      </c>
      <c r="H924" t="str">
        <v xml:space="preserve">UN </v>
      </c>
      <c r="I924" t="str">
        <v>SERVICIOS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-372727</v>
      </c>
      <c r="T924">
        <v>1</v>
      </c>
      <c r="U924" t="str">
        <v>APERTURADO POR EMPRESA</v>
      </c>
      <c r="V924" t="str">
        <v>PILETAS</v>
      </c>
    </row>
    <row r="925" spans="1:22" x14ac:dyDescent="0.25">
      <c r="A925" vm="12">
        <v>46084</v>
      </c>
      <c r="B925" t="str">
        <v>Acosta, Roberto Maximiliano</v>
      </c>
      <c r="C925" t="str">
        <v>FA-C 00001-00000688</v>
      </c>
      <c r="D925">
        <v>-372727</v>
      </c>
      <c r="E925" t="str">
        <v xml:space="preserve">SERVICIOS
Servicio de limpieza Febrero 2026
Feriado 2 x 2 operarios 
</v>
      </c>
      <c r="F925">
        <v>1</v>
      </c>
      <c r="G925">
        <v>372727</v>
      </c>
      <c r="H925" t="str">
        <v xml:space="preserve">UN </v>
      </c>
      <c r="I925" t="str">
        <v>SERVICIOS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-372727</v>
      </c>
      <c r="T925">
        <v>1</v>
      </c>
      <c r="U925" t="str">
        <v>APERTURADO POR EMPRESA</v>
      </c>
      <c r="V925" t="str">
        <v>REACTORES</v>
      </c>
    </row>
    <row r="926" spans="1:22" x14ac:dyDescent="0.25">
      <c r="A926" vm="12">
        <v>46084</v>
      </c>
      <c r="B926" t="str">
        <v>Acosta, Roberto Maximiliano</v>
      </c>
      <c r="C926" t="str">
        <v>FA-C 00001-00000688</v>
      </c>
      <c r="D926">
        <v>-372727</v>
      </c>
      <c r="E926" t="str">
        <v xml:space="preserve">SERVICIOS
Servicio de limpieza Febrero 2026
Feriado 2 x 2 operarios 
</v>
      </c>
      <c r="F926">
        <v>1</v>
      </c>
      <c r="G926">
        <v>372727</v>
      </c>
      <c r="H926" t="str">
        <v xml:space="preserve">UN </v>
      </c>
      <c r="I926" t="str">
        <v>SERVICIOS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-372727</v>
      </c>
      <c r="T926">
        <v>1</v>
      </c>
      <c r="U926" t="str">
        <v>APERTURADO POR EMPRESA</v>
      </c>
      <c r="V926" t="str">
        <v>TIERRAS FILTRANTES</v>
      </c>
    </row>
    <row r="927" spans="1:22" x14ac:dyDescent="0.25">
      <c r="A927" vm="18">
        <v>46099</v>
      </c>
      <c r="B927" t="str">
        <v>Strupeni, Federico Lisandro</v>
      </c>
      <c r="C927" t="str">
        <v>FA-A 00008-00000129</v>
      </c>
      <c r="D927">
        <v>-338800</v>
      </c>
      <c r="E927" t="str">
        <v xml:space="preserve">SERVICIOS
Servicio de mantenimiento de instalaciones </v>
      </c>
      <c r="F927">
        <v>1</v>
      </c>
      <c r="G927">
        <v>280000</v>
      </c>
      <c r="H927" t="str">
        <v xml:space="preserve">UN </v>
      </c>
      <c r="I927" t="str">
        <v>SERVICIOS</v>
      </c>
      <c r="J927" t="str">
        <v>CAPEX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-338800</v>
      </c>
      <c r="T927">
        <v>1</v>
      </c>
      <c r="U927" t="str">
        <v>APERTURADO POR EMPRESA</v>
      </c>
      <c r="V927" t="str">
        <v>BACHAS</v>
      </c>
    </row>
    <row r="928" spans="1:22" x14ac:dyDescent="0.25">
      <c r="A928" vm="18">
        <v>46099</v>
      </c>
      <c r="B928" t="str">
        <v>Strupeni, Federico Lisandro</v>
      </c>
      <c r="C928" t="str">
        <v>FA-A 00008-00000129</v>
      </c>
      <c r="D928">
        <v>-338800</v>
      </c>
      <c r="E928" t="str">
        <v xml:space="preserve">SERVICIOS
Servicio de mantenimiento de instalaciones </v>
      </c>
      <c r="F928">
        <v>1</v>
      </c>
      <c r="G928">
        <v>280000</v>
      </c>
      <c r="H928" t="str">
        <v xml:space="preserve">UN </v>
      </c>
      <c r="I928" t="str">
        <v>SERVICIOS</v>
      </c>
      <c r="J928" t="str">
        <v>CAPEX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-338800</v>
      </c>
      <c r="T928">
        <v>1</v>
      </c>
      <c r="U928" t="str">
        <v>APERTURADO POR EMPRESA</v>
      </c>
      <c r="V928" t="str">
        <v>CEREAL &amp; POLVILLO</v>
      </c>
    </row>
    <row r="929" spans="1:22" x14ac:dyDescent="0.25">
      <c r="A929" vm="18">
        <v>46099</v>
      </c>
      <c r="B929" t="str">
        <v>Strupeni, Federico Lisandro</v>
      </c>
      <c r="C929" t="str">
        <v>FA-A 00008-00000129</v>
      </c>
      <c r="D929">
        <v>-338800</v>
      </c>
      <c r="E929" t="str">
        <v xml:space="preserve">SERVICIOS
Servicio de mantenimiento de instalaciones </v>
      </c>
      <c r="F929">
        <v>1</v>
      </c>
      <c r="G929">
        <v>280000</v>
      </c>
      <c r="H929" t="str">
        <v xml:space="preserve">UN </v>
      </c>
      <c r="I929" t="str">
        <v>SERVICIOS</v>
      </c>
      <c r="J929" t="str">
        <v>CAPEX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-338800</v>
      </c>
      <c r="T929">
        <v>1</v>
      </c>
      <c r="U929" t="str">
        <v>APERTURADO POR EMPRESA</v>
      </c>
      <c r="V929" t="str">
        <v>COMPOST &amp; FERTILIZANTES</v>
      </c>
    </row>
    <row r="930" spans="1:22" x14ac:dyDescent="0.25">
      <c r="A930" vm="18">
        <v>46099</v>
      </c>
      <c r="B930" t="str">
        <v>Strupeni, Federico Lisandro</v>
      </c>
      <c r="C930" t="str">
        <v>FA-A 00008-00000129</v>
      </c>
      <c r="D930">
        <v>-338800</v>
      </c>
      <c r="E930" t="str">
        <v xml:space="preserve">SERVICIOS
Servicio de mantenimiento de instalaciones </v>
      </c>
      <c r="F930">
        <v>1</v>
      </c>
      <c r="G930">
        <v>280000</v>
      </c>
      <c r="H930" t="str">
        <v xml:space="preserve">UN </v>
      </c>
      <c r="I930" t="str">
        <v>SERVICIOS</v>
      </c>
      <c r="J930" t="str">
        <v>CAPEX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-338800</v>
      </c>
      <c r="T930">
        <v>1</v>
      </c>
      <c r="U930" t="str">
        <v>APERTURADO POR EMPRESA</v>
      </c>
      <c r="V930" t="str">
        <v>DISPOSICIÓN FINAL RESIDUOS LIQUIDOS</v>
      </c>
    </row>
    <row r="931" spans="1:22" x14ac:dyDescent="0.25">
      <c r="A931" vm="18">
        <v>46099</v>
      </c>
      <c r="B931" t="str">
        <v>Strupeni, Federico Lisandro</v>
      </c>
      <c r="C931" t="str">
        <v>FA-A 00008-00000129</v>
      </c>
      <c r="D931">
        <v>-338800</v>
      </c>
      <c r="E931" t="str">
        <v xml:space="preserve">SERVICIOS
Servicio de mantenimiento de instalaciones </v>
      </c>
      <c r="F931">
        <v>1</v>
      </c>
      <c r="G931">
        <v>280000</v>
      </c>
      <c r="H931" t="str">
        <v xml:space="preserve">UN </v>
      </c>
      <c r="I931" t="str">
        <v>SERVICIOS</v>
      </c>
      <c r="J931" t="str">
        <v>CAPEX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-338800</v>
      </c>
      <c r="T931">
        <v>1</v>
      </c>
      <c r="U931" t="str">
        <v>APERTURADO POR EMPRESA</v>
      </c>
      <c r="V931" t="str">
        <v>DISPOSICIÓN FINAL RESIDUOS SOLIDOS</v>
      </c>
    </row>
    <row r="932" spans="1:22" x14ac:dyDescent="0.25">
      <c r="A932" vm="18">
        <v>46099</v>
      </c>
      <c r="B932" t="str">
        <v>Strupeni, Federico Lisandro</v>
      </c>
      <c r="C932" t="str">
        <v>FA-A 00008-00000129</v>
      </c>
      <c r="D932">
        <v>-338800</v>
      </c>
      <c r="E932" t="str">
        <v xml:space="preserve">SERVICIOS
Servicio de mantenimiento de instalaciones </v>
      </c>
      <c r="F932">
        <v>1</v>
      </c>
      <c r="G932">
        <v>280000</v>
      </c>
      <c r="H932" t="str">
        <v xml:space="preserve">UN </v>
      </c>
      <c r="I932" t="str">
        <v>SERVICIOS</v>
      </c>
      <c r="J932" t="str">
        <v>CAPEX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-338800</v>
      </c>
      <c r="T932">
        <v>1</v>
      </c>
      <c r="U932" t="str">
        <v>APERTURADO POR EMPRESA</v>
      </c>
      <c r="V932" t="str">
        <v>EXPORTACION</v>
      </c>
    </row>
    <row r="933" spans="1:22" x14ac:dyDescent="0.25">
      <c r="A933" vm="18">
        <v>46099</v>
      </c>
      <c r="B933" t="str">
        <v>Strupeni, Federico Lisandro</v>
      </c>
      <c r="C933" t="str">
        <v>FA-A 00008-00000129</v>
      </c>
      <c r="D933">
        <v>-338800</v>
      </c>
      <c r="E933" t="str">
        <v xml:space="preserve">SERVICIOS
Servicio de mantenimiento de instalaciones </v>
      </c>
      <c r="F933">
        <v>1</v>
      </c>
      <c r="G933">
        <v>280000</v>
      </c>
      <c r="H933" t="str">
        <v xml:space="preserve">UN </v>
      </c>
      <c r="I933" t="str">
        <v>SERVICIOS</v>
      </c>
      <c r="J933" t="str">
        <v>CAPEX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-338800</v>
      </c>
      <c r="T933">
        <v>1</v>
      </c>
      <c r="U933" t="str">
        <v>APERTURADO POR EMPRESA</v>
      </c>
      <c r="V933" t="str">
        <v>NFU</v>
      </c>
    </row>
    <row r="934" spans="1:22" x14ac:dyDescent="0.25">
      <c r="A934" vm="18">
        <v>46099</v>
      </c>
      <c r="B934" t="str">
        <v>Strupeni, Federico Lisandro</v>
      </c>
      <c r="C934" t="str">
        <v>FA-A 00008-00000129</v>
      </c>
      <c r="D934">
        <v>-338800</v>
      </c>
      <c r="E934" t="str">
        <v xml:space="preserve">SERVICIOS
Servicio de mantenimiento de instalaciones </v>
      </c>
      <c r="F934">
        <v>1</v>
      </c>
      <c r="G934">
        <v>280000</v>
      </c>
      <c r="H934" t="str">
        <v xml:space="preserve">UN </v>
      </c>
      <c r="I934" t="str">
        <v>SERVICIOS</v>
      </c>
      <c r="J934" t="str">
        <v>CAPEX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-338800</v>
      </c>
      <c r="T934">
        <v>1</v>
      </c>
      <c r="U934" t="str">
        <v>APERTURADO POR EMPRESA</v>
      </c>
      <c r="V934" t="str">
        <v>PILETAS</v>
      </c>
    </row>
    <row r="935" spans="1:22" x14ac:dyDescent="0.25">
      <c r="A935" vm="18">
        <v>46099</v>
      </c>
      <c r="B935" t="str">
        <v>Strupeni, Federico Lisandro</v>
      </c>
      <c r="C935" t="str">
        <v>FA-A 00008-00000129</v>
      </c>
      <c r="D935">
        <v>-338800</v>
      </c>
      <c r="E935" t="str">
        <v xml:space="preserve">SERVICIOS
Servicio de mantenimiento de instalaciones </v>
      </c>
      <c r="F935">
        <v>1</v>
      </c>
      <c r="G935">
        <v>280000</v>
      </c>
      <c r="H935" t="str">
        <v xml:space="preserve">UN </v>
      </c>
      <c r="I935" t="str">
        <v>SERVICIOS</v>
      </c>
      <c r="J935" t="str">
        <v>CAPEX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-338800</v>
      </c>
      <c r="T935">
        <v>1</v>
      </c>
      <c r="U935" t="str">
        <v>APERTURADO POR EMPRESA</v>
      </c>
      <c r="V935" t="str">
        <v>REACTORES</v>
      </c>
    </row>
    <row r="936" spans="1:22" x14ac:dyDescent="0.25">
      <c r="A936" vm="18">
        <v>46099</v>
      </c>
      <c r="B936" t="str">
        <v>Strupeni, Federico Lisandro</v>
      </c>
      <c r="C936" t="str">
        <v>FA-A 00008-00000129</v>
      </c>
      <c r="D936">
        <v>-338800</v>
      </c>
      <c r="E936" t="str">
        <v xml:space="preserve">SERVICIOS
Servicio de mantenimiento de instalaciones </v>
      </c>
      <c r="F936">
        <v>1</v>
      </c>
      <c r="G936">
        <v>280000</v>
      </c>
      <c r="H936" t="str">
        <v xml:space="preserve">UN </v>
      </c>
      <c r="I936" t="str">
        <v>SERVICIOS</v>
      </c>
      <c r="J936" t="str">
        <v>CAPEX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-338800</v>
      </c>
      <c r="T936">
        <v>1</v>
      </c>
      <c r="U936" t="str">
        <v>APERTURADO POR EMPRESA</v>
      </c>
      <c r="V936" t="str">
        <v>TIERRAS FILTRANTES</v>
      </c>
    </row>
    <row r="937" spans="1:22" x14ac:dyDescent="0.25">
      <c r="A937" vm="21">
        <v>46097</v>
      </c>
      <c r="B937" t="str">
        <v>Sancor Cooperativa De Seguros Limitada (C)</v>
      </c>
      <c r="C937" t="str">
        <v>OCOM/2026/0238</v>
      </c>
      <c r="D937">
        <v>-298579.06</v>
      </c>
      <c r="E937" t="str">
        <v>SERVICIOS
seguro mes Marzo 2026</v>
      </c>
      <c r="F937">
        <v>1</v>
      </c>
      <c r="G937">
        <v>298579.06</v>
      </c>
      <c r="H937" t="str">
        <v xml:space="preserve">UN </v>
      </c>
      <c r="I937" t="str">
        <v>SERVICIOS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-298579.06</v>
      </c>
      <c r="T937">
        <v>1</v>
      </c>
      <c r="U937" t="str">
        <v>APERTURADO POR EMPRESA</v>
      </c>
      <c r="V937" t="str">
        <v>BACHAS</v>
      </c>
    </row>
    <row r="938" spans="1:22" x14ac:dyDescent="0.25">
      <c r="A938" vm="21">
        <v>46097</v>
      </c>
      <c r="B938" t="str">
        <v>Sancor Cooperativa De Seguros Limitada (C)</v>
      </c>
      <c r="C938" t="str">
        <v>OCOM/2026/0238</v>
      </c>
      <c r="D938">
        <v>-298579.06</v>
      </c>
      <c r="E938" t="str">
        <v>SERVICIOS
seguro mes Marzo 2026</v>
      </c>
      <c r="F938">
        <v>1</v>
      </c>
      <c r="G938">
        <v>298579.06</v>
      </c>
      <c r="H938" t="str">
        <v xml:space="preserve">UN </v>
      </c>
      <c r="I938" t="str">
        <v>SERVICIOS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-298579.06</v>
      </c>
      <c r="T938">
        <v>1</v>
      </c>
      <c r="U938" t="str">
        <v>APERTURADO POR EMPRESA</v>
      </c>
      <c r="V938" t="str">
        <v>CEREAL &amp; POLVILLO</v>
      </c>
    </row>
    <row r="939" spans="1:22" x14ac:dyDescent="0.25">
      <c r="A939" vm="21">
        <v>46097</v>
      </c>
      <c r="B939" t="str">
        <v>Sancor Cooperativa De Seguros Limitada (C)</v>
      </c>
      <c r="C939" t="str">
        <v>OCOM/2026/0238</v>
      </c>
      <c r="D939">
        <v>-298579.06</v>
      </c>
      <c r="E939" t="str">
        <v>SERVICIOS
seguro mes Marzo 2026</v>
      </c>
      <c r="F939">
        <v>1</v>
      </c>
      <c r="G939">
        <v>298579.06</v>
      </c>
      <c r="H939" t="str">
        <v xml:space="preserve">UN </v>
      </c>
      <c r="I939" t="str">
        <v>SERVICIOS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-298579.06</v>
      </c>
      <c r="T939">
        <v>1</v>
      </c>
      <c r="U939" t="str">
        <v>APERTURADO POR EMPRESA</v>
      </c>
      <c r="V939" t="str">
        <v>COMPOST &amp; FERTILIZANTES</v>
      </c>
    </row>
    <row r="940" spans="1:22" x14ac:dyDescent="0.25">
      <c r="A940" vm="21">
        <v>46097</v>
      </c>
      <c r="B940" t="str">
        <v>Sancor Cooperativa De Seguros Limitada (C)</v>
      </c>
      <c r="C940" t="str">
        <v>OCOM/2026/0238</v>
      </c>
      <c r="D940">
        <v>-298579.06</v>
      </c>
      <c r="E940" t="str">
        <v>SERVICIOS
seguro mes Marzo 2026</v>
      </c>
      <c r="F940">
        <v>1</v>
      </c>
      <c r="G940">
        <v>298579.06</v>
      </c>
      <c r="H940" t="str">
        <v xml:space="preserve">UN </v>
      </c>
      <c r="I940" t="str">
        <v>SERVICIOS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-298579.06</v>
      </c>
      <c r="T940">
        <v>1</v>
      </c>
      <c r="U940" t="str">
        <v>APERTURADO POR EMPRESA</v>
      </c>
      <c r="V940" t="str">
        <v>DISPOSICIÓN FINAL RESIDUOS LIQUIDOS</v>
      </c>
    </row>
    <row r="941" spans="1:22" x14ac:dyDescent="0.25">
      <c r="A941" vm="21">
        <v>46097</v>
      </c>
      <c r="B941" t="str">
        <v>Sancor Cooperativa De Seguros Limitada (C)</v>
      </c>
      <c r="C941" t="str">
        <v>OCOM/2026/0238</v>
      </c>
      <c r="D941">
        <v>-298579.06</v>
      </c>
      <c r="E941" t="str">
        <v>SERVICIOS
seguro mes Marzo 2026</v>
      </c>
      <c r="F941">
        <v>1</v>
      </c>
      <c r="G941">
        <v>298579.06</v>
      </c>
      <c r="H941" t="str">
        <v xml:space="preserve">UN </v>
      </c>
      <c r="I941" t="str">
        <v>SERVICIOS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-298579.06</v>
      </c>
      <c r="T941">
        <v>1</v>
      </c>
      <c r="U941" t="str">
        <v>APERTURADO POR EMPRESA</v>
      </c>
      <c r="V941" t="str">
        <v>DISPOSICIÓN FINAL RESIDUOS SOLIDOS</v>
      </c>
    </row>
    <row r="942" spans="1:22" x14ac:dyDescent="0.25">
      <c r="A942" vm="21">
        <v>46097</v>
      </c>
      <c r="B942" t="str">
        <v>Sancor Cooperativa De Seguros Limitada (C)</v>
      </c>
      <c r="C942" t="str">
        <v>OCOM/2026/0238</v>
      </c>
      <c r="D942">
        <v>-298579.06</v>
      </c>
      <c r="E942" t="str">
        <v>SERVICIOS
seguro mes Marzo 2026</v>
      </c>
      <c r="F942">
        <v>1</v>
      </c>
      <c r="G942">
        <v>298579.06</v>
      </c>
      <c r="H942" t="str">
        <v xml:space="preserve">UN </v>
      </c>
      <c r="I942" t="str">
        <v>SERVICIOS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-298579.06</v>
      </c>
      <c r="T942">
        <v>1</v>
      </c>
      <c r="U942" t="str">
        <v>APERTURADO POR EMPRESA</v>
      </c>
      <c r="V942" t="str">
        <v>EXPORTACION</v>
      </c>
    </row>
    <row r="943" spans="1:22" x14ac:dyDescent="0.25">
      <c r="A943" vm="21">
        <v>46097</v>
      </c>
      <c r="B943" t="str">
        <v>Sancor Cooperativa De Seguros Limitada (C)</v>
      </c>
      <c r="C943" t="str">
        <v>OCOM/2026/0238</v>
      </c>
      <c r="D943">
        <v>-298579.06</v>
      </c>
      <c r="E943" t="str">
        <v>SERVICIOS
seguro mes Marzo 2026</v>
      </c>
      <c r="F943">
        <v>1</v>
      </c>
      <c r="G943">
        <v>298579.06</v>
      </c>
      <c r="H943" t="str">
        <v xml:space="preserve">UN </v>
      </c>
      <c r="I943" t="str">
        <v>SERVICIOS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-298579.06</v>
      </c>
      <c r="T943">
        <v>1</v>
      </c>
      <c r="U943" t="str">
        <v>APERTURADO POR EMPRESA</v>
      </c>
      <c r="V943" t="str">
        <v>NFU</v>
      </c>
    </row>
    <row r="944" spans="1:22" x14ac:dyDescent="0.25">
      <c r="A944" vm="21">
        <v>46097</v>
      </c>
      <c r="B944" t="str">
        <v>Sancor Cooperativa De Seguros Limitada (C)</v>
      </c>
      <c r="C944" t="str">
        <v>OCOM/2026/0238</v>
      </c>
      <c r="D944">
        <v>-298579.06</v>
      </c>
      <c r="E944" t="str">
        <v>SERVICIOS
seguro mes Marzo 2026</v>
      </c>
      <c r="F944">
        <v>1</v>
      </c>
      <c r="G944">
        <v>298579.06</v>
      </c>
      <c r="H944" t="str">
        <v xml:space="preserve">UN </v>
      </c>
      <c r="I944" t="str">
        <v>SERVICIOS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-298579.06</v>
      </c>
      <c r="T944">
        <v>1</v>
      </c>
      <c r="U944" t="str">
        <v>APERTURADO POR EMPRESA</v>
      </c>
      <c r="V944" t="str">
        <v>PILETAS</v>
      </c>
    </row>
    <row r="945" spans="1:22" x14ac:dyDescent="0.25">
      <c r="A945" vm="21">
        <v>46097</v>
      </c>
      <c r="B945" t="str">
        <v>Sancor Cooperativa De Seguros Limitada (C)</v>
      </c>
      <c r="C945" t="str">
        <v>OCOM/2026/0238</v>
      </c>
      <c r="D945">
        <v>-298579.06</v>
      </c>
      <c r="E945" t="str">
        <v>SERVICIOS
seguro mes Marzo 2026</v>
      </c>
      <c r="F945">
        <v>1</v>
      </c>
      <c r="G945">
        <v>298579.06</v>
      </c>
      <c r="H945" t="str">
        <v xml:space="preserve">UN </v>
      </c>
      <c r="I945" t="str">
        <v>SERVICIOS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-298579.06</v>
      </c>
      <c r="T945">
        <v>1</v>
      </c>
      <c r="U945" t="str">
        <v>APERTURADO POR EMPRESA</v>
      </c>
      <c r="V945" t="str">
        <v>REACTORES</v>
      </c>
    </row>
    <row r="946" spans="1:22" x14ac:dyDescent="0.25">
      <c r="A946" vm="21">
        <v>46097</v>
      </c>
      <c r="B946" t="str">
        <v>Sancor Cooperativa De Seguros Limitada (C)</v>
      </c>
      <c r="C946" t="str">
        <v>OCOM/2026/0238</v>
      </c>
      <c r="D946">
        <v>-298579.06</v>
      </c>
      <c r="E946" t="str">
        <v>SERVICIOS
seguro mes Marzo 2026</v>
      </c>
      <c r="F946">
        <v>1</v>
      </c>
      <c r="G946">
        <v>298579.06</v>
      </c>
      <c r="H946" t="str">
        <v xml:space="preserve">UN </v>
      </c>
      <c r="I946" t="str">
        <v>SERVICIOS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-298579.06</v>
      </c>
      <c r="T946">
        <v>1</v>
      </c>
      <c r="U946" t="str">
        <v>APERTURADO POR EMPRESA</v>
      </c>
      <c r="V946" t="str">
        <v>TIERRAS FILTRANTES</v>
      </c>
    </row>
    <row r="947" spans="1:22" x14ac:dyDescent="0.25">
      <c r="A947" vm="15">
        <v>46094</v>
      </c>
      <c r="B947" t="str">
        <v>Picatto, Santiago</v>
      </c>
      <c r="C947" t="str">
        <v>FA-A 00002-00004679</v>
      </c>
      <c r="D947">
        <v>-295627.2</v>
      </c>
      <c r="E947" t="str">
        <v xml:space="preserve">INSUMOS
Alcohol puro al 96%
Laboratorio </v>
      </c>
      <c r="F947">
        <v>1</v>
      </c>
      <c r="G947">
        <v>244320</v>
      </c>
      <c r="H947" t="str">
        <v xml:space="preserve">UN </v>
      </c>
      <c r="I947" t="str">
        <v>INSUMOS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-295627.2</v>
      </c>
      <c r="T947">
        <v>1</v>
      </c>
      <c r="U947" t="str">
        <v>APERTURADO POR EMPRESA</v>
      </c>
      <c r="V947" t="str">
        <v>BACHAS</v>
      </c>
    </row>
    <row r="948" spans="1:22" x14ac:dyDescent="0.25">
      <c r="A948" vm="15">
        <v>46094</v>
      </c>
      <c r="B948" t="str">
        <v>Picatto, Santiago</v>
      </c>
      <c r="C948" t="str">
        <v>FA-A 00002-00004679</v>
      </c>
      <c r="D948">
        <v>-295627.2</v>
      </c>
      <c r="E948" t="str">
        <v xml:space="preserve">INSUMOS
Alcohol puro al 96%
Laboratorio </v>
      </c>
      <c r="F948">
        <v>1</v>
      </c>
      <c r="G948">
        <v>244320</v>
      </c>
      <c r="H948" t="str">
        <v xml:space="preserve">UN </v>
      </c>
      <c r="I948" t="str">
        <v>INSUMOS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-295627.2</v>
      </c>
      <c r="T948">
        <v>1</v>
      </c>
      <c r="U948" t="str">
        <v>APERTURADO POR EMPRESA</v>
      </c>
      <c r="V948" t="str">
        <v>CEREAL &amp; POLVILLO</v>
      </c>
    </row>
    <row r="949" spans="1:22" x14ac:dyDescent="0.25">
      <c r="A949" vm="15">
        <v>46094</v>
      </c>
      <c r="B949" t="str">
        <v>Picatto, Santiago</v>
      </c>
      <c r="C949" t="str">
        <v>FA-A 00002-00004679</v>
      </c>
      <c r="D949">
        <v>-295627.2</v>
      </c>
      <c r="E949" t="str">
        <v xml:space="preserve">INSUMOS
Alcohol puro al 96%
Laboratorio </v>
      </c>
      <c r="F949">
        <v>1</v>
      </c>
      <c r="G949">
        <v>244320</v>
      </c>
      <c r="H949" t="str">
        <v xml:space="preserve">UN </v>
      </c>
      <c r="I949" t="str">
        <v>INSUMOS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-295627.2</v>
      </c>
      <c r="T949">
        <v>1</v>
      </c>
      <c r="U949" t="str">
        <v>APERTURADO POR EMPRESA</v>
      </c>
      <c r="V949" t="str">
        <v>COMPOST &amp; FERTILIZANTES</v>
      </c>
    </row>
    <row r="950" spans="1:22" x14ac:dyDescent="0.25">
      <c r="A950" vm="15">
        <v>46094</v>
      </c>
      <c r="B950" t="str">
        <v>Picatto, Santiago</v>
      </c>
      <c r="C950" t="str">
        <v>FA-A 00002-00004679</v>
      </c>
      <c r="D950">
        <v>-295627.2</v>
      </c>
      <c r="E950" t="str">
        <v xml:space="preserve">INSUMOS
Alcohol puro al 96%
Laboratorio </v>
      </c>
      <c r="F950">
        <v>1</v>
      </c>
      <c r="G950">
        <v>244320</v>
      </c>
      <c r="H950" t="str">
        <v xml:space="preserve">UN </v>
      </c>
      <c r="I950" t="str">
        <v>INSUMOS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-295627.2</v>
      </c>
      <c r="T950">
        <v>1</v>
      </c>
      <c r="U950" t="str">
        <v>APERTURADO POR EMPRESA</v>
      </c>
      <c r="V950" t="str">
        <v>DISPOSICIÓN FINAL RESIDUOS LIQUIDOS</v>
      </c>
    </row>
    <row r="951" spans="1:22" x14ac:dyDescent="0.25">
      <c r="A951" vm="15">
        <v>46094</v>
      </c>
      <c r="B951" t="str">
        <v>Picatto, Santiago</v>
      </c>
      <c r="C951" t="str">
        <v>FA-A 00002-00004679</v>
      </c>
      <c r="D951">
        <v>-295627.2</v>
      </c>
      <c r="E951" t="str">
        <v xml:space="preserve">INSUMOS
Alcohol puro al 96%
Laboratorio </v>
      </c>
      <c r="F951">
        <v>1</v>
      </c>
      <c r="G951">
        <v>244320</v>
      </c>
      <c r="H951" t="str">
        <v xml:space="preserve">UN </v>
      </c>
      <c r="I951" t="str">
        <v>INSUMOS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-295627.2</v>
      </c>
      <c r="T951">
        <v>1</v>
      </c>
      <c r="U951" t="str">
        <v>APERTURADO POR EMPRESA</v>
      </c>
      <c r="V951" t="str">
        <v>DISPOSICIÓN FINAL RESIDUOS SOLIDOS</v>
      </c>
    </row>
    <row r="952" spans="1:22" x14ac:dyDescent="0.25">
      <c r="A952" vm="15">
        <v>46094</v>
      </c>
      <c r="B952" t="str">
        <v>Picatto, Santiago</v>
      </c>
      <c r="C952" t="str">
        <v>FA-A 00002-00004679</v>
      </c>
      <c r="D952">
        <v>-295627.2</v>
      </c>
      <c r="E952" t="str">
        <v xml:space="preserve">INSUMOS
Alcohol puro al 96%
Laboratorio </v>
      </c>
      <c r="F952">
        <v>1</v>
      </c>
      <c r="G952">
        <v>244320</v>
      </c>
      <c r="H952" t="str">
        <v xml:space="preserve">UN </v>
      </c>
      <c r="I952" t="str">
        <v>INSUMOS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-295627.2</v>
      </c>
      <c r="T952">
        <v>1</v>
      </c>
      <c r="U952" t="str">
        <v>APERTURADO POR EMPRESA</v>
      </c>
      <c r="V952" t="str">
        <v>EXPORTACION</v>
      </c>
    </row>
    <row r="953" spans="1:22" x14ac:dyDescent="0.25">
      <c r="A953" vm="15">
        <v>46094</v>
      </c>
      <c r="B953" t="str">
        <v>Picatto, Santiago</v>
      </c>
      <c r="C953" t="str">
        <v>FA-A 00002-00004679</v>
      </c>
      <c r="D953">
        <v>-295627.2</v>
      </c>
      <c r="E953" t="str">
        <v xml:space="preserve">INSUMOS
Alcohol puro al 96%
Laboratorio </v>
      </c>
      <c r="F953">
        <v>1</v>
      </c>
      <c r="G953">
        <v>244320</v>
      </c>
      <c r="H953" t="str">
        <v xml:space="preserve">UN </v>
      </c>
      <c r="I953" t="str">
        <v>INSUMOS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-295627.2</v>
      </c>
      <c r="T953">
        <v>1</v>
      </c>
      <c r="U953" t="str">
        <v>APERTURADO POR EMPRESA</v>
      </c>
      <c r="V953" t="str">
        <v>NFU</v>
      </c>
    </row>
    <row r="954" spans="1:22" x14ac:dyDescent="0.25">
      <c r="A954" vm="15">
        <v>46094</v>
      </c>
      <c r="B954" t="str">
        <v>Picatto, Santiago</v>
      </c>
      <c r="C954" t="str">
        <v>FA-A 00002-00004679</v>
      </c>
      <c r="D954">
        <v>-295627.2</v>
      </c>
      <c r="E954" t="str">
        <v xml:space="preserve">INSUMOS
Alcohol puro al 96%
Laboratorio </v>
      </c>
      <c r="F954">
        <v>1</v>
      </c>
      <c r="G954">
        <v>244320</v>
      </c>
      <c r="H954" t="str">
        <v xml:space="preserve">UN </v>
      </c>
      <c r="I954" t="str">
        <v>INSUMOS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-295627.2</v>
      </c>
      <c r="T954">
        <v>1</v>
      </c>
      <c r="U954" t="str">
        <v>APERTURADO POR EMPRESA</v>
      </c>
      <c r="V954" t="str">
        <v>PILETAS</v>
      </c>
    </row>
    <row r="955" spans="1:22" x14ac:dyDescent="0.25">
      <c r="A955" vm="15">
        <v>46094</v>
      </c>
      <c r="B955" t="str">
        <v>Picatto, Santiago</v>
      </c>
      <c r="C955" t="str">
        <v>FA-A 00002-00004679</v>
      </c>
      <c r="D955">
        <v>-295627.2</v>
      </c>
      <c r="E955" t="str">
        <v xml:space="preserve">INSUMOS
Alcohol puro al 96%
Laboratorio </v>
      </c>
      <c r="F955">
        <v>1</v>
      </c>
      <c r="G955">
        <v>244320</v>
      </c>
      <c r="H955" t="str">
        <v xml:space="preserve">UN </v>
      </c>
      <c r="I955" t="str">
        <v>INSUMOS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-295627.2</v>
      </c>
      <c r="T955">
        <v>1</v>
      </c>
      <c r="U955" t="str">
        <v>APERTURADO POR EMPRESA</v>
      </c>
      <c r="V955" t="str">
        <v>REACTORES</v>
      </c>
    </row>
    <row r="956" spans="1:22" x14ac:dyDescent="0.25">
      <c r="A956" vm="15">
        <v>46094</v>
      </c>
      <c r="B956" t="str">
        <v>Picatto, Santiago</v>
      </c>
      <c r="C956" t="str">
        <v>FA-A 00002-00004679</v>
      </c>
      <c r="D956">
        <v>-295627.2</v>
      </c>
      <c r="E956" t="str">
        <v xml:space="preserve">INSUMOS
Alcohol puro al 96%
Laboratorio </v>
      </c>
      <c r="F956">
        <v>1</v>
      </c>
      <c r="G956">
        <v>244320</v>
      </c>
      <c r="H956" t="str">
        <v xml:space="preserve">UN </v>
      </c>
      <c r="I956" t="str">
        <v>INSUMOS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str">
        <v>gastos_produccion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-295627.2</v>
      </c>
      <c r="T956">
        <v>1</v>
      </c>
      <c r="U956" t="str">
        <v>APERTURADO POR EMPRESA</v>
      </c>
      <c r="V956" t="str">
        <v>TIERRAS FILTRANTES</v>
      </c>
    </row>
    <row r="957" spans="1:22" x14ac:dyDescent="0.25">
      <c r="A957" vm="1">
        <v>46111</v>
      </c>
      <c r="B957" t="str">
        <v>IMPUESTOS</v>
      </c>
      <c r="C957" t="str">
        <v>imp6</v>
      </c>
      <c r="D957">
        <v>-274451.49</v>
      </c>
      <c r="E957" t="str">
        <v>IMPUESTOS</v>
      </c>
      <c r="F957">
        <v>1</v>
      </c>
      <c r="G957">
        <v>274451.49</v>
      </c>
      <c r="H957" t="str">
        <v xml:space="preserve">UN </v>
      </c>
      <c r="I957" t="str">
        <v>IMPUESTOS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CC4</v>
      </c>
      <c r="O957" t="str">
        <v>gastos_impuestos</v>
      </c>
      <c r="P957">
        <v>1</v>
      </c>
      <c r="Q957" t="str">
        <v>PILETAS</v>
      </c>
      <c r="R957">
        <v>1</v>
      </c>
      <c r="S957">
        <v>-274451.49</v>
      </c>
      <c r="T957">
        <v>1</v>
      </c>
      <c r="U957" t="str">
        <v>APERTURADO POR EMPRESA</v>
      </c>
      <c r="V957" t="str">
        <v>PILETAS</v>
      </c>
    </row>
    <row r="958" spans="1:22" x14ac:dyDescent="0.25">
      <c r="A958" vm="23">
        <v>46102</v>
      </c>
      <c r="B958" t="str">
        <v>Sauli, Julian</v>
      </c>
      <c r="C958" t="str">
        <v>FA-A 00001-00005358</v>
      </c>
      <c r="D958">
        <v>-269999.40000000002</v>
      </c>
      <c r="E958" t="str">
        <v>MANTENIMIENTO PREVENTIVO</v>
      </c>
      <c r="F958">
        <v>1</v>
      </c>
      <c r="G958">
        <v>223140</v>
      </c>
      <c r="H958" t="str">
        <v xml:space="preserve">UN </v>
      </c>
      <c r="I958" t="str">
        <v>MANTENIMIENTO PREVENTIVO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-269999.40000000002</v>
      </c>
      <c r="T958">
        <v>1</v>
      </c>
      <c r="U958" t="str">
        <v>APERTURADO POR EMPRESA</v>
      </c>
      <c r="V958" t="str">
        <v>BACHAS</v>
      </c>
    </row>
    <row r="959" spans="1:22" x14ac:dyDescent="0.25">
      <c r="A959" vm="23">
        <v>46102</v>
      </c>
      <c r="B959" t="str">
        <v>Sauli, Julian</v>
      </c>
      <c r="C959" t="str">
        <v>FA-A 00001-00005358</v>
      </c>
      <c r="D959">
        <v>-269999.40000000002</v>
      </c>
      <c r="E959" t="str">
        <v>MANTENIMIENTO PREVENTIVO</v>
      </c>
      <c r="F959">
        <v>1</v>
      </c>
      <c r="G959">
        <v>223140</v>
      </c>
      <c r="H959" t="str">
        <v xml:space="preserve">UN </v>
      </c>
      <c r="I959" t="str">
        <v>MANTENIMIENTO PREVENTIVO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-269999.40000000002</v>
      </c>
      <c r="T959">
        <v>1</v>
      </c>
      <c r="U959" t="str">
        <v>APERTURADO POR EMPRESA</v>
      </c>
      <c r="V959" t="str">
        <v>CEREAL &amp; POLVILLO</v>
      </c>
    </row>
    <row r="960" spans="1:22" x14ac:dyDescent="0.25">
      <c r="A960" vm="23">
        <v>46102</v>
      </c>
      <c r="B960" t="str">
        <v>Sauli, Julian</v>
      </c>
      <c r="C960" t="str">
        <v>FA-A 00001-00005358</v>
      </c>
      <c r="D960">
        <v>-269999.40000000002</v>
      </c>
      <c r="E960" t="str">
        <v>MANTENIMIENTO PREVENTIVO</v>
      </c>
      <c r="F960">
        <v>1</v>
      </c>
      <c r="G960">
        <v>223140</v>
      </c>
      <c r="H960" t="str">
        <v xml:space="preserve">UN </v>
      </c>
      <c r="I960" t="str">
        <v>MANTENIMIENTO PREVENTIVO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-269999.40000000002</v>
      </c>
      <c r="T960">
        <v>1</v>
      </c>
      <c r="U960" t="str">
        <v>APERTURADO POR EMPRESA</v>
      </c>
      <c r="V960" t="str">
        <v>COMPOST &amp; FERTILIZANTES</v>
      </c>
    </row>
    <row r="961" spans="1:22" x14ac:dyDescent="0.25">
      <c r="A961" vm="23">
        <v>46102</v>
      </c>
      <c r="B961" t="str">
        <v>Sauli, Julian</v>
      </c>
      <c r="C961" t="str">
        <v>FA-A 00001-00005358</v>
      </c>
      <c r="D961">
        <v>-269999.40000000002</v>
      </c>
      <c r="E961" t="str">
        <v>MANTENIMIENTO PREVENTIVO</v>
      </c>
      <c r="F961">
        <v>1</v>
      </c>
      <c r="G961">
        <v>223140</v>
      </c>
      <c r="H961" t="str">
        <v xml:space="preserve">UN </v>
      </c>
      <c r="I961" t="str">
        <v>MANTENIMIENTO PREVENTIVO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-269999.40000000002</v>
      </c>
      <c r="T961">
        <v>1</v>
      </c>
      <c r="U961" t="str">
        <v>APERTURADO POR EMPRESA</v>
      </c>
      <c r="V961" t="str">
        <v>DISPOSICIÓN FINAL RESIDUOS LIQUIDOS</v>
      </c>
    </row>
    <row r="962" spans="1:22" x14ac:dyDescent="0.25">
      <c r="A962" vm="23">
        <v>46102</v>
      </c>
      <c r="B962" t="str">
        <v>Sauli, Julian</v>
      </c>
      <c r="C962" t="str">
        <v>FA-A 00001-00005358</v>
      </c>
      <c r="D962">
        <v>-269999.40000000002</v>
      </c>
      <c r="E962" t="str">
        <v>MANTENIMIENTO PREVENTIVO</v>
      </c>
      <c r="F962">
        <v>1</v>
      </c>
      <c r="G962">
        <v>223140</v>
      </c>
      <c r="H962" t="str">
        <v xml:space="preserve">UN </v>
      </c>
      <c r="I962" t="str">
        <v>MANTENIMIENTO PREVENTIVO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-269999.40000000002</v>
      </c>
      <c r="T962">
        <v>1</v>
      </c>
      <c r="U962" t="str">
        <v>APERTURADO POR EMPRESA</v>
      </c>
      <c r="V962" t="str">
        <v>DISPOSICIÓN FINAL RESIDUOS SOLIDOS</v>
      </c>
    </row>
    <row r="963" spans="1:22" x14ac:dyDescent="0.25">
      <c r="A963" vm="23">
        <v>46102</v>
      </c>
      <c r="B963" t="str">
        <v>Sauli, Julian</v>
      </c>
      <c r="C963" t="str">
        <v>FA-A 00001-00005358</v>
      </c>
      <c r="D963">
        <v>-269999.40000000002</v>
      </c>
      <c r="E963" t="str">
        <v>MANTENIMIENTO PREVENTIVO</v>
      </c>
      <c r="F963">
        <v>1</v>
      </c>
      <c r="G963">
        <v>223140</v>
      </c>
      <c r="H963" t="str">
        <v xml:space="preserve">UN </v>
      </c>
      <c r="I963" t="str">
        <v>MANTENIMIENTO PREVENTIVO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-269999.40000000002</v>
      </c>
      <c r="T963">
        <v>1</v>
      </c>
      <c r="U963" t="str">
        <v>APERTURADO POR EMPRESA</v>
      </c>
      <c r="V963" t="str">
        <v>EXPORTACION</v>
      </c>
    </row>
    <row r="964" spans="1:22" x14ac:dyDescent="0.25">
      <c r="A964" vm="23">
        <v>46102</v>
      </c>
      <c r="B964" t="str">
        <v>Sauli, Julian</v>
      </c>
      <c r="C964" t="str">
        <v>FA-A 00001-00005358</v>
      </c>
      <c r="D964">
        <v>-269999.40000000002</v>
      </c>
      <c r="E964" t="str">
        <v>MANTENIMIENTO PREVENTIVO</v>
      </c>
      <c r="F964">
        <v>1</v>
      </c>
      <c r="G964">
        <v>223140</v>
      </c>
      <c r="H964" t="str">
        <v xml:space="preserve">UN </v>
      </c>
      <c r="I964" t="str">
        <v>MANTENIMIENTO PREVENTIVO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-269999.40000000002</v>
      </c>
      <c r="T964">
        <v>1</v>
      </c>
      <c r="U964" t="str">
        <v>APERTURADO POR EMPRESA</v>
      </c>
      <c r="V964" t="str">
        <v>NFU</v>
      </c>
    </row>
    <row r="965" spans="1:22" x14ac:dyDescent="0.25">
      <c r="A965" vm="23">
        <v>46102</v>
      </c>
      <c r="B965" t="str">
        <v>Sauli, Julian</v>
      </c>
      <c r="C965" t="str">
        <v>FA-A 00001-00005358</v>
      </c>
      <c r="D965">
        <v>-269999.40000000002</v>
      </c>
      <c r="E965" t="str">
        <v>MANTENIMIENTO PREVENTIVO</v>
      </c>
      <c r="F965">
        <v>1</v>
      </c>
      <c r="G965">
        <v>223140</v>
      </c>
      <c r="H965" t="str">
        <v xml:space="preserve">UN </v>
      </c>
      <c r="I965" t="str">
        <v>MANTENIMIENTO PREVENTIVO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-269999.40000000002</v>
      </c>
      <c r="T965">
        <v>1</v>
      </c>
      <c r="U965" t="str">
        <v>APERTURADO POR EMPRESA</v>
      </c>
      <c r="V965" t="str">
        <v>PILETAS</v>
      </c>
    </row>
    <row r="966" spans="1:22" x14ac:dyDescent="0.25">
      <c r="A966" vm="23">
        <v>46102</v>
      </c>
      <c r="B966" t="str">
        <v>Sauli, Julian</v>
      </c>
      <c r="C966" t="str">
        <v>FA-A 00001-00005358</v>
      </c>
      <c r="D966">
        <v>-269999.40000000002</v>
      </c>
      <c r="E966" t="str">
        <v>MANTENIMIENTO PREVENTIVO</v>
      </c>
      <c r="F966">
        <v>1</v>
      </c>
      <c r="G966">
        <v>223140</v>
      </c>
      <c r="H966" t="str">
        <v xml:space="preserve">UN </v>
      </c>
      <c r="I966" t="str">
        <v>MANTENIMIENTO PREVENTIVO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-269999.40000000002</v>
      </c>
      <c r="T966">
        <v>1</v>
      </c>
      <c r="U966" t="str">
        <v>APERTURADO POR EMPRESA</v>
      </c>
      <c r="V966" t="str">
        <v>REACTORES</v>
      </c>
    </row>
    <row r="967" spans="1:22" x14ac:dyDescent="0.25">
      <c r="A967" vm="23">
        <v>46102</v>
      </c>
      <c r="B967" t="str">
        <v>Sauli, Julian</v>
      </c>
      <c r="C967" t="str">
        <v>FA-A 00001-00005358</v>
      </c>
      <c r="D967">
        <v>-269999.40000000002</v>
      </c>
      <c r="E967" t="str">
        <v>MANTENIMIENTO PREVENTIVO</v>
      </c>
      <c r="F967">
        <v>1</v>
      </c>
      <c r="G967">
        <v>223140</v>
      </c>
      <c r="H967" t="str">
        <v xml:space="preserve">UN </v>
      </c>
      <c r="I967" t="str">
        <v>MANTENIMIENTO PREVENTIVO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-269999.40000000002</v>
      </c>
      <c r="T967">
        <v>1</v>
      </c>
      <c r="U967" t="str">
        <v>APERTURADO POR EMPRESA</v>
      </c>
      <c r="V967" t="str">
        <v>TIERRAS FILTRANTES</v>
      </c>
    </row>
    <row r="968" spans="1:22" x14ac:dyDescent="0.25">
      <c r="A968" vm="9">
        <v>46086</v>
      </c>
      <c r="B968" t="str">
        <v>Trimerce Repuestos S. R. L.</v>
      </c>
      <c r="C968" t="str">
        <v>FA-A 00001-00007668</v>
      </c>
      <c r="D968">
        <v>-266200</v>
      </c>
      <c r="E968" t="str">
        <v xml:space="preserve">REPARACIONES
Bomba dirección hidraulica
M.1620
</v>
      </c>
      <c r="F968">
        <v>1</v>
      </c>
      <c r="G968">
        <v>220000</v>
      </c>
      <c r="H968" t="str">
        <v xml:space="preserve">UN </v>
      </c>
      <c r="I968" t="str">
        <v>REPARACIONES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-266200</v>
      </c>
      <c r="T968">
        <v>1</v>
      </c>
      <c r="U968" t="str">
        <v>APERTURADO POR EMPRESA</v>
      </c>
      <c r="V968" t="str">
        <v>BACHAS</v>
      </c>
    </row>
    <row r="969" spans="1:22" x14ac:dyDescent="0.25">
      <c r="A969" vm="9">
        <v>46086</v>
      </c>
      <c r="B969" t="str">
        <v>Trimerce Repuestos S. R. L.</v>
      </c>
      <c r="C969" t="str">
        <v>FA-A 00001-00007668</v>
      </c>
      <c r="D969">
        <v>-266200</v>
      </c>
      <c r="E969" t="str">
        <v xml:space="preserve">REPARACIONES
Bomba dirección hidraulica
M.1620
</v>
      </c>
      <c r="F969">
        <v>1</v>
      </c>
      <c r="G969">
        <v>220000</v>
      </c>
      <c r="H969" t="str">
        <v xml:space="preserve">UN </v>
      </c>
      <c r="I969" t="str">
        <v>REPARACIONES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-266200</v>
      </c>
      <c r="T969">
        <v>1</v>
      </c>
      <c r="U969" t="str">
        <v>APERTURADO POR EMPRESA</v>
      </c>
      <c r="V969" t="str">
        <v>CEREAL &amp; POLVILLO</v>
      </c>
    </row>
    <row r="970" spans="1:22" x14ac:dyDescent="0.25">
      <c r="A970" vm="9">
        <v>46086</v>
      </c>
      <c r="B970" t="str">
        <v>Trimerce Repuestos S. R. L.</v>
      </c>
      <c r="C970" t="str">
        <v>FA-A 00001-00007668</v>
      </c>
      <c r="D970">
        <v>-266200</v>
      </c>
      <c r="E970" t="str">
        <v xml:space="preserve">REPARACIONES
Bomba dirección hidraulica
M.1620
</v>
      </c>
      <c r="F970">
        <v>1</v>
      </c>
      <c r="G970">
        <v>220000</v>
      </c>
      <c r="H970" t="str">
        <v xml:space="preserve">UN </v>
      </c>
      <c r="I970" t="str">
        <v>REPARACIONES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-266200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25">
      <c r="A971" vm="9">
        <v>46086</v>
      </c>
      <c r="B971" t="str">
        <v>Trimerce Repuestos S. R. L.</v>
      </c>
      <c r="C971" t="str">
        <v>FA-A 00001-00007668</v>
      </c>
      <c r="D971">
        <v>-266200</v>
      </c>
      <c r="E971" t="str">
        <v xml:space="preserve">REPARACIONES
Bomba dirección hidraulica
M.1620
</v>
      </c>
      <c r="F971">
        <v>1</v>
      </c>
      <c r="G971">
        <v>220000</v>
      </c>
      <c r="H971" t="str">
        <v xml:space="preserve">UN </v>
      </c>
      <c r="I971" t="str">
        <v>REPARACIONES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-266200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25">
      <c r="A972" vm="9">
        <v>46086</v>
      </c>
      <c r="B972" t="str">
        <v>Trimerce Repuestos S. R. L.</v>
      </c>
      <c r="C972" t="str">
        <v>FA-A 00001-00007668</v>
      </c>
      <c r="D972">
        <v>-266200</v>
      </c>
      <c r="E972" t="str">
        <v xml:space="preserve">REPARACIONES
Bomba dirección hidraulica
M.1620
</v>
      </c>
      <c r="F972">
        <v>1</v>
      </c>
      <c r="G972">
        <v>220000</v>
      </c>
      <c r="H972" t="str">
        <v xml:space="preserve">UN </v>
      </c>
      <c r="I972" t="str">
        <v>REPARACIONES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-266200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25">
      <c r="A973" vm="9">
        <v>46086</v>
      </c>
      <c r="B973" t="str">
        <v>Trimerce Repuestos S. R. L.</v>
      </c>
      <c r="C973" t="str">
        <v>FA-A 00001-00007668</v>
      </c>
      <c r="D973">
        <v>-266200</v>
      </c>
      <c r="E973" t="str">
        <v xml:space="preserve">REPARACIONES
Bomba dirección hidraulica
M.1620
</v>
      </c>
      <c r="F973">
        <v>1</v>
      </c>
      <c r="G973">
        <v>220000</v>
      </c>
      <c r="H973" t="str">
        <v xml:space="preserve">UN </v>
      </c>
      <c r="I973" t="str">
        <v>REPARACIONES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-266200</v>
      </c>
      <c r="T973">
        <v>1</v>
      </c>
      <c r="U973" t="str">
        <v>APERTURADO POR EMPRESA</v>
      </c>
      <c r="V973" t="str">
        <v>EXPORTACION</v>
      </c>
    </row>
    <row r="974" spans="1:22" x14ac:dyDescent="0.25">
      <c r="A974" vm="9">
        <v>46086</v>
      </c>
      <c r="B974" t="str">
        <v>Trimerce Repuestos S. R. L.</v>
      </c>
      <c r="C974" t="str">
        <v>FA-A 00001-00007668</v>
      </c>
      <c r="D974">
        <v>-266200</v>
      </c>
      <c r="E974" t="str">
        <v xml:space="preserve">REPARACIONES
Bomba dirección hidraulica
M.1620
</v>
      </c>
      <c r="F974">
        <v>1</v>
      </c>
      <c r="G974">
        <v>220000</v>
      </c>
      <c r="H974" t="str">
        <v xml:space="preserve">UN </v>
      </c>
      <c r="I974" t="str">
        <v>REPARACIONES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-266200</v>
      </c>
      <c r="T974">
        <v>1</v>
      </c>
      <c r="U974" t="str">
        <v>APERTURADO POR EMPRESA</v>
      </c>
      <c r="V974" t="str">
        <v>NFU</v>
      </c>
    </row>
    <row r="975" spans="1:22" x14ac:dyDescent="0.25">
      <c r="A975" vm="9">
        <v>46086</v>
      </c>
      <c r="B975" t="str">
        <v>Trimerce Repuestos S. R. L.</v>
      </c>
      <c r="C975" t="str">
        <v>FA-A 00001-00007668</v>
      </c>
      <c r="D975">
        <v>-266200</v>
      </c>
      <c r="E975" t="str">
        <v xml:space="preserve">REPARACIONES
Bomba dirección hidraulica
M.1620
</v>
      </c>
      <c r="F975">
        <v>1</v>
      </c>
      <c r="G975">
        <v>220000</v>
      </c>
      <c r="H975" t="str">
        <v xml:space="preserve">UN </v>
      </c>
      <c r="I975" t="str">
        <v>REPARACIONES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-266200</v>
      </c>
      <c r="T975">
        <v>1</v>
      </c>
      <c r="U975" t="str">
        <v>APERTURADO POR EMPRESA</v>
      </c>
      <c r="V975" t="str">
        <v>PILETAS</v>
      </c>
    </row>
    <row r="976" spans="1:22" x14ac:dyDescent="0.25">
      <c r="A976" vm="9">
        <v>46086</v>
      </c>
      <c r="B976" t="str">
        <v>Trimerce Repuestos S. R. L.</v>
      </c>
      <c r="C976" t="str">
        <v>FA-A 00001-00007668</v>
      </c>
      <c r="D976">
        <v>-266200</v>
      </c>
      <c r="E976" t="str">
        <v xml:space="preserve">REPARACIONES
Bomba dirección hidraulica
M.1620
</v>
      </c>
      <c r="F976">
        <v>1</v>
      </c>
      <c r="G976">
        <v>220000</v>
      </c>
      <c r="H976" t="str">
        <v xml:space="preserve">UN </v>
      </c>
      <c r="I976" t="str">
        <v>REPARACIONES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-266200</v>
      </c>
      <c r="T976">
        <v>1</v>
      </c>
      <c r="U976" t="str">
        <v>APERTURADO POR EMPRESA</v>
      </c>
      <c r="V976" t="str">
        <v>REACTORES</v>
      </c>
    </row>
    <row r="977" spans="1:22" x14ac:dyDescent="0.25">
      <c r="A977" vm="9">
        <v>46086</v>
      </c>
      <c r="B977" t="str">
        <v>Trimerce Repuestos S. R. L.</v>
      </c>
      <c r="C977" t="str">
        <v>FA-A 00001-00007668</v>
      </c>
      <c r="D977">
        <v>-266200</v>
      </c>
      <c r="E977" t="str">
        <v xml:space="preserve">REPARACIONES
Bomba dirección hidraulica
M.1620
</v>
      </c>
      <c r="F977">
        <v>1</v>
      </c>
      <c r="G977">
        <v>220000</v>
      </c>
      <c r="H977" t="str">
        <v xml:space="preserve">UN </v>
      </c>
      <c r="I977" t="str">
        <v>REPARACIONES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-266200</v>
      </c>
      <c r="T977">
        <v>1</v>
      </c>
      <c r="U977" t="str">
        <v>APERTURADO POR EMPRESA</v>
      </c>
      <c r="V977" t="str">
        <v>TIERRAS FILTRANTES</v>
      </c>
    </row>
    <row r="978" spans="1:22" x14ac:dyDescent="0.25">
      <c r="A978" vm="24">
        <v>46098</v>
      </c>
      <c r="B978" t="str">
        <v>Fm Company S. R. L.</v>
      </c>
      <c r="C978" t="str">
        <v>FA-A 00001-00001639</v>
      </c>
      <c r="D978">
        <v>-260400.07</v>
      </c>
      <c r="E978" t="str">
        <v>HIGIENE Y SEGURIDAD
recarga matafuego 1kg abc</v>
      </c>
      <c r="F978">
        <v>3</v>
      </c>
      <c r="G978">
        <v>8264.4599999999991</v>
      </c>
      <c r="H978" t="str">
        <v xml:space="preserve">UN </v>
      </c>
      <c r="I978" t="str">
        <v>HIGIENE Y SEGURIDAD</v>
      </c>
      <c r="J978" t="str">
        <v>OPEX</v>
      </c>
      <c r="K978" t="str">
        <v>VARIABLE</v>
      </c>
      <c r="L978" t="str">
        <v>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-260400.07</v>
      </c>
      <c r="T978">
        <v>3</v>
      </c>
      <c r="U978" t="str">
        <v>APERTURADO POR EMPRESA</v>
      </c>
      <c r="V978" t="str">
        <v>BACHAS</v>
      </c>
    </row>
    <row r="979" spans="1:22" x14ac:dyDescent="0.25">
      <c r="A979" vm="24">
        <v>46098</v>
      </c>
      <c r="B979" t="str">
        <v>Fm Company S. R. L.</v>
      </c>
      <c r="C979" t="str">
        <v>FA-A 00001-00001639</v>
      </c>
      <c r="D979">
        <v>-260400.07</v>
      </c>
      <c r="E979" t="str">
        <v>HIGIENE Y SEGURIDAD
recarga matafuego 1kg abc</v>
      </c>
      <c r="F979">
        <v>3</v>
      </c>
      <c r="G979">
        <v>8264.4599999999991</v>
      </c>
      <c r="H979" t="str">
        <v xml:space="preserve">UN </v>
      </c>
      <c r="I979" t="str">
        <v>HIGIENE Y SEGURIDAD</v>
      </c>
      <c r="J979" t="str">
        <v>OPEX</v>
      </c>
      <c r="K979" t="str">
        <v>VARIABLE</v>
      </c>
      <c r="L979" t="str">
        <v>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-260400.07</v>
      </c>
      <c r="T979">
        <v>3</v>
      </c>
      <c r="U979" t="str">
        <v>APERTURADO POR EMPRESA</v>
      </c>
      <c r="V979" t="str">
        <v>CEREAL &amp; POLVILLO</v>
      </c>
    </row>
    <row r="980" spans="1:22" x14ac:dyDescent="0.25">
      <c r="A980" vm="24">
        <v>46098</v>
      </c>
      <c r="B980" t="str">
        <v>Fm Company S. R. L.</v>
      </c>
      <c r="C980" t="str">
        <v>FA-A 00001-00001639</v>
      </c>
      <c r="D980">
        <v>-260400.07</v>
      </c>
      <c r="E980" t="str">
        <v>HIGIENE Y SEGURIDAD
recarga matafuego 1kg abc</v>
      </c>
      <c r="F980">
        <v>3</v>
      </c>
      <c r="G980">
        <v>8264.4599999999991</v>
      </c>
      <c r="H980" t="str">
        <v xml:space="preserve">UN </v>
      </c>
      <c r="I980" t="str">
        <v>HIGIENE Y SEGURIDAD</v>
      </c>
      <c r="J980" t="str">
        <v>OPEX</v>
      </c>
      <c r="K980" t="str">
        <v>VARIABLE</v>
      </c>
      <c r="L980" t="str">
        <v>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-260400.07</v>
      </c>
      <c r="T980">
        <v>3</v>
      </c>
      <c r="U980" t="str">
        <v>APERTURADO POR EMPRESA</v>
      </c>
      <c r="V980" t="str">
        <v>COMPOST &amp; FERTILIZANTES</v>
      </c>
    </row>
    <row r="981" spans="1:22" x14ac:dyDescent="0.25">
      <c r="A981" vm="24">
        <v>46098</v>
      </c>
      <c r="B981" t="str">
        <v>Fm Company S. R. L.</v>
      </c>
      <c r="C981" t="str">
        <v>FA-A 00001-00001639</v>
      </c>
      <c r="D981">
        <v>-260400.07</v>
      </c>
      <c r="E981" t="str">
        <v>HIGIENE Y SEGURIDAD
recarga matafuego 1kg abc</v>
      </c>
      <c r="F981">
        <v>3</v>
      </c>
      <c r="G981">
        <v>8264.4599999999991</v>
      </c>
      <c r="H981" t="str">
        <v xml:space="preserve">UN </v>
      </c>
      <c r="I981" t="str">
        <v>HIGIENE Y SEGURIDAD</v>
      </c>
      <c r="J981" t="str">
        <v>OPEX</v>
      </c>
      <c r="K981" t="str">
        <v>VARIABLE</v>
      </c>
      <c r="L981" t="str">
        <v>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-260400.07</v>
      </c>
      <c r="T981">
        <v>3</v>
      </c>
      <c r="U981" t="str">
        <v>APERTURADO POR EMPRESA</v>
      </c>
      <c r="V981" t="str">
        <v>DISPOSICIÓN FINAL RESIDUOS LIQUIDOS</v>
      </c>
    </row>
    <row r="982" spans="1:22" x14ac:dyDescent="0.25">
      <c r="A982" vm="24">
        <v>46098</v>
      </c>
      <c r="B982" t="str">
        <v>Fm Company S. R. L.</v>
      </c>
      <c r="C982" t="str">
        <v>FA-A 00001-00001639</v>
      </c>
      <c r="D982">
        <v>-260400.07</v>
      </c>
      <c r="E982" t="str">
        <v>HIGIENE Y SEGURIDAD
recarga matafuego 1kg abc</v>
      </c>
      <c r="F982">
        <v>3</v>
      </c>
      <c r="G982">
        <v>8264.4599999999991</v>
      </c>
      <c r="H982" t="str">
        <v xml:space="preserve">UN </v>
      </c>
      <c r="I982" t="str">
        <v>HIGIENE Y SEGURIDAD</v>
      </c>
      <c r="J982" t="str">
        <v>OPEX</v>
      </c>
      <c r="K982" t="str">
        <v>VARIABLE</v>
      </c>
      <c r="L982" t="str">
        <v>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-260400.07</v>
      </c>
      <c r="T982">
        <v>3</v>
      </c>
      <c r="U982" t="str">
        <v>APERTURADO POR EMPRESA</v>
      </c>
      <c r="V982" t="str">
        <v>DISPOSICIÓN FINAL RESIDUOS SOLIDOS</v>
      </c>
    </row>
    <row r="983" spans="1:22" x14ac:dyDescent="0.25">
      <c r="A983" vm="24">
        <v>46098</v>
      </c>
      <c r="B983" t="str">
        <v>Fm Company S. R. L.</v>
      </c>
      <c r="C983" t="str">
        <v>FA-A 00001-00001639</v>
      </c>
      <c r="D983">
        <v>-260400.07</v>
      </c>
      <c r="E983" t="str">
        <v>HIGIENE Y SEGURIDAD
recarga matafuego 1kg abc</v>
      </c>
      <c r="F983">
        <v>3</v>
      </c>
      <c r="G983">
        <v>8264.4599999999991</v>
      </c>
      <c r="H983" t="str">
        <v xml:space="preserve">UN </v>
      </c>
      <c r="I983" t="str">
        <v>HIGIENE Y SEGURIDAD</v>
      </c>
      <c r="J983" t="str">
        <v>OPEX</v>
      </c>
      <c r="K983" t="str">
        <v>VARIABLE</v>
      </c>
      <c r="L983" t="str">
        <v>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-260400.07</v>
      </c>
      <c r="T983">
        <v>3</v>
      </c>
      <c r="U983" t="str">
        <v>APERTURADO POR EMPRESA</v>
      </c>
      <c r="V983" t="str">
        <v>EXPORTACION</v>
      </c>
    </row>
    <row r="984" spans="1:22" x14ac:dyDescent="0.25">
      <c r="A984" vm="24">
        <v>46098</v>
      </c>
      <c r="B984" t="str">
        <v>Fm Company S. R. L.</v>
      </c>
      <c r="C984" t="str">
        <v>FA-A 00001-00001639</v>
      </c>
      <c r="D984">
        <v>-260400.07</v>
      </c>
      <c r="E984" t="str">
        <v>HIGIENE Y SEGURIDAD
recarga matafuego 1kg abc</v>
      </c>
      <c r="F984">
        <v>3</v>
      </c>
      <c r="G984">
        <v>8264.4599999999991</v>
      </c>
      <c r="H984" t="str">
        <v xml:space="preserve">UN </v>
      </c>
      <c r="I984" t="str">
        <v>HIGIENE Y SEGURIDAD</v>
      </c>
      <c r="J984" t="str">
        <v>OPEX</v>
      </c>
      <c r="K984" t="str">
        <v>VARIABLE</v>
      </c>
      <c r="L984" t="str">
        <v>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-260400.07</v>
      </c>
      <c r="T984">
        <v>3</v>
      </c>
      <c r="U984" t="str">
        <v>APERTURADO POR EMPRESA</v>
      </c>
      <c r="V984" t="str">
        <v>NFU</v>
      </c>
    </row>
    <row r="985" spans="1:22" x14ac:dyDescent="0.25">
      <c r="A985" vm="24">
        <v>46098</v>
      </c>
      <c r="B985" t="str">
        <v>Fm Company S. R. L.</v>
      </c>
      <c r="C985" t="str">
        <v>FA-A 00001-00001639</v>
      </c>
      <c r="D985">
        <v>-260400.07</v>
      </c>
      <c r="E985" t="str">
        <v>HIGIENE Y SEGURIDAD
recarga matafuego 1kg abc</v>
      </c>
      <c r="F985">
        <v>3</v>
      </c>
      <c r="G985">
        <v>8264.4599999999991</v>
      </c>
      <c r="H985" t="str">
        <v xml:space="preserve">UN </v>
      </c>
      <c r="I985" t="str">
        <v>HIGIENE Y SEGURIDAD</v>
      </c>
      <c r="J985" t="str">
        <v>OPEX</v>
      </c>
      <c r="K985" t="str">
        <v>VARIABLE</v>
      </c>
      <c r="L985" t="str">
        <v>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-260400.07</v>
      </c>
      <c r="T985">
        <v>3</v>
      </c>
      <c r="U985" t="str">
        <v>APERTURADO POR EMPRESA</v>
      </c>
      <c r="V985" t="str">
        <v>PILETAS</v>
      </c>
    </row>
    <row r="986" spans="1:22" x14ac:dyDescent="0.25">
      <c r="A986" vm="24">
        <v>46098</v>
      </c>
      <c r="B986" t="str">
        <v>Fm Company S. R. L.</v>
      </c>
      <c r="C986" t="str">
        <v>FA-A 00001-00001639</v>
      </c>
      <c r="D986">
        <v>-260400.07</v>
      </c>
      <c r="E986" t="str">
        <v>HIGIENE Y SEGURIDAD
recarga matafuego 1kg abc</v>
      </c>
      <c r="F986">
        <v>3</v>
      </c>
      <c r="G986">
        <v>8264.4599999999991</v>
      </c>
      <c r="H986" t="str">
        <v xml:space="preserve">UN </v>
      </c>
      <c r="I986" t="str">
        <v>HIGIENE Y SEGURIDAD</v>
      </c>
      <c r="J986" t="str">
        <v>OPEX</v>
      </c>
      <c r="K986" t="str">
        <v>VARIABLE</v>
      </c>
      <c r="L986" t="str">
        <v>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-260400.07</v>
      </c>
      <c r="T986">
        <v>3</v>
      </c>
      <c r="U986" t="str">
        <v>APERTURADO POR EMPRESA</v>
      </c>
      <c r="V986" t="str">
        <v>REACTORES</v>
      </c>
    </row>
    <row r="987" spans="1:22" x14ac:dyDescent="0.25">
      <c r="A987" vm="24">
        <v>46098</v>
      </c>
      <c r="B987" t="str">
        <v>Fm Company S. R. L.</v>
      </c>
      <c r="C987" t="str">
        <v>FA-A 00001-00001639</v>
      </c>
      <c r="D987">
        <v>-260400.07</v>
      </c>
      <c r="E987" t="str">
        <v>HIGIENE Y SEGURIDAD
recarga matafuego 1kg abc</v>
      </c>
      <c r="F987">
        <v>3</v>
      </c>
      <c r="G987">
        <v>8264.4599999999991</v>
      </c>
      <c r="H987" t="str">
        <v xml:space="preserve">UN </v>
      </c>
      <c r="I987" t="str">
        <v>HIGIENE Y SEGURIDAD</v>
      </c>
      <c r="J987" t="str">
        <v>OPEX</v>
      </c>
      <c r="K987" t="str">
        <v>VARIABLE</v>
      </c>
      <c r="L987" t="str">
        <v>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-260400.07</v>
      </c>
      <c r="T987">
        <v>3</v>
      </c>
      <c r="U987" t="str">
        <v>APERTURADO POR EMPRESA</v>
      </c>
      <c r="V987" t="str">
        <v>TIERRAS FILTRANTES</v>
      </c>
    </row>
    <row r="988" spans="1:22" x14ac:dyDescent="0.25">
      <c r="A988" vm="9">
        <v>46086</v>
      </c>
      <c r="B988" t="str">
        <v>Tio Tom Sociedad Anonima</v>
      </c>
      <c r="C988" t="str">
        <v>FA-A 00040-00192252</v>
      </c>
      <c r="D988">
        <v>-254845.92</v>
      </c>
      <c r="E988" t="str">
        <v xml:space="preserve">CONSUMIBLE
Pedido de librería </v>
      </c>
      <c r="F988">
        <v>1</v>
      </c>
      <c r="G988">
        <v>210616.46</v>
      </c>
      <c r="H988" t="str">
        <v xml:space="preserve">UN </v>
      </c>
      <c r="I988" t="str">
        <v>CONSUMIBLE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-254845.92</v>
      </c>
      <c r="T988">
        <v>1</v>
      </c>
      <c r="U988" t="str">
        <v>APERTURADO POR EMPRESA</v>
      </c>
      <c r="V988" t="str">
        <v>BACHAS</v>
      </c>
    </row>
    <row r="989" spans="1:22" x14ac:dyDescent="0.25">
      <c r="A989" vm="9">
        <v>46086</v>
      </c>
      <c r="B989" t="str">
        <v>Tio Tom Sociedad Anonima</v>
      </c>
      <c r="C989" t="str">
        <v>FA-A 00040-00192252</v>
      </c>
      <c r="D989">
        <v>-254845.92</v>
      </c>
      <c r="E989" t="str">
        <v xml:space="preserve">CONSUMIBLE
Pedido de librería </v>
      </c>
      <c r="F989">
        <v>1</v>
      </c>
      <c r="G989">
        <v>210616.46</v>
      </c>
      <c r="H989" t="str">
        <v xml:space="preserve">UN </v>
      </c>
      <c r="I989" t="str">
        <v>CONSUMIBLE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-254845.92</v>
      </c>
      <c r="T989">
        <v>1</v>
      </c>
      <c r="U989" t="str">
        <v>APERTURADO POR EMPRESA</v>
      </c>
      <c r="V989" t="str">
        <v>CEREAL &amp; POLVILLO</v>
      </c>
    </row>
    <row r="990" spans="1:22" x14ac:dyDescent="0.25">
      <c r="A990" vm="9">
        <v>46086</v>
      </c>
      <c r="B990" t="str">
        <v>Tio Tom Sociedad Anonima</v>
      </c>
      <c r="C990" t="str">
        <v>FA-A 00040-00192252</v>
      </c>
      <c r="D990">
        <v>-254845.92</v>
      </c>
      <c r="E990" t="str">
        <v xml:space="preserve">CONSUMIBLE
Pedido de librería </v>
      </c>
      <c r="F990">
        <v>1</v>
      </c>
      <c r="G990">
        <v>210616.46</v>
      </c>
      <c r="H990" t="str">
        <v xml:space="preserve">UN </v>
      </c>
      <c r="I990" t="str">
        <v>CONSUMIBLE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-254845.92</v>
      </c>
      <c r="T990">
        <v>1</v>
      </c>
      <c r="U990" t="str">
        <v>APERTURADO POR EMPRESA</v>
      </c>
      <c r="V990" t="str">
        <v>COMPOST &amp; FERTILIZANTES</v>
      </c>
    </row>
    <row r="991" spans="1:22" x14ac:dyDescent="0.25">
      <c r="A991" vm="9">
        <v>46086</v>
      </c>
      <c r="B991" t="str">
        <v>Tio Tom Sociedad Anonima</v>
      </c>
      <c r="C991" t="str">
        <v>FA-A 00040-00192252</v>
      </c>
      <c r="D991">
        <v>-254845.92</v>
      </c>
      <c r="E991" t="str">
        <v xml:space="preserve">CONSUMIBLE
Pedido de librería </v>
      </c>
      <c r="F991">
        <v>1</v>
      </c>
      <c r="G991">
        <v>210616.46</v>
      </c>
      <c r="H991" t="str">
        <v xml:space="preserve">UN </v>
      </c>
      <c r="I991" t="str">
        <v>CONSUMIBLE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-254845.92</v>
      </c>
      <c r="T991">
        <v>1</v>
      </c>
      <c r="U991" t="str">
        <v>APERTURADO POR EMPRESA</v>
      </c>
      <c r="V991" t="str">
        <v>DISPOSICIÓN FINAL RESIDUOS LIQUIDOS</v>
      </c>
    </row>
    <row r="992" spans="1:22" x14ac:dyDescent="0.25">
      <c r="A992" vm="9">
        <v>46086</v>
      </c>
      <c r="B992" t="str">
        <v>Tio Tom Sociedad Anonima</v>
      </c>
      <c r="C992" t="str">
        <v>FA-A 00040-00192252</v>
      </c>
      <c r="D992">
        <v>-254845.92</v>
      </c>
      <c r="E992" t="str">
        <v xml:space="preserve">CONSUMIBLE
Pedido de librería </v>
      </c>
      <c r="F992">
        <v>1</v>
      </c>
      <c r="G992">
        <v>210616.46</v>
      </c>
      <c r="H992" t="str">
        <v xml:space="preserve">UN </v>
      </c>
      <c r="I992" t="str">
        <v>CONSUMIBLE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-254845.92</v>
      </c>
      <c r="T992">
        <v>1</v>
      </c>
      <c r="U992" t="str">
        <v>APERTURADO POR EMPRESA</v>
      </c>
      <c r="V992" t="str">
        <v>DISPOSICIÓN FINAL RESIDUOS SOLIDOS</v>
      </c>
    </row>
    <row r="993" spans="1:22" x14ac:dyDescent="0.25">
      <c r="A993" vm="9">
        <v>46086</v>
      </c>
      <c r="B993" t="str">
        <v>Tio Tom Sociedad Anonima</v>
      </c>
      <c r="C993" t="str">
        <v>FA-A 00040-00192252</v>
      </c>
      <c r="D993">
        <v>-254845.92</v>
      </c>
      <c r="E993" t="str">
        <v xml:space="preserve">CONSUMIBLE
Pedido de librería </v>
      </c>
      <c r="F993">
        <v>1</v>
      </c>
      <c r="G993">
        <v>210616.46</v>
      </c>
      <c r="H993" t="str">
        <v xml:space="preserve">UN </v>
      </c>
      <c r="I993" t="str">
        <v>CONSUMIBLE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-254845.92</v>
      </c>
      <c r="T993">
        <v>1</v>
      </c>
      <c r="U993" t="str">
        <v>APERTURADO POR EMPRESA</v>
      </c>
      <c r="V993" t="str">
        <v>EXPORTACION</v>
      </c>
    </row>
    <row r="994" spans="1:22" x14ac:dyDescent="0.25">
      <c r="A994" vm="9">
        <v>46086</v>
      </c>
      <c r="B994" t="str">
        <v>Tio Tom Sociedad Anonima</v>
      </c>
      <c r="C994" t="str">
        <v>FA-A 00040-00192252</v>
      </c>
      <c r="D994">
        <v>-254845.92</v>
      </c>
      <c r="E994" t="str">
        <v xml:space="preserve">CONSUMIBLE
Pedido de librería </v>
      </c>
      <c r="F994">
        <v>1</v>
      </c>
      <c r="G994">
        <v>210616.46</v>
      </c>
      <c r="H994" t="str">
        <v xml:space="preserve">UN </v>
      </c>
      <c r="I994" t="str">
        <v>CONSUMIBLE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-254845.92</v>
      </c>
      <c r="T994">
        <v>1</v>
      </c>
      <c r="U994" t="str">
        <v>APERTURADO POR EMPRESA</v>
      </c>
      <c r="V994" t="str">
        <v>NFU</v>
      </c>
    </row>
    <row r="995" spans="1:22" x14ac:dyDescent="0.25">
      <c r="A995" vm="9">
        <v>46086</v>
      </c>
      <c r="B995" t="str">
        <v>Tio Tom Sociedad Anonima</v>
      </c>
      <c r="C995" t="str">
        <v>FA-A 00040-00192252</v>
      </c>
      <c r="D995">
        <v>-254845.92</v>
      </c>
      <c r="E995" t="str">
        <v xml:space="preserve">CONSUMIBLE
Pedido de librería </v>
      </c>
      <c r="F995">
        <v>1</v>
      </c>
      <c r="G995">
        <v>210616.46</v>
      </c>
      <c r="H995" t="str">
        <v xml:space="preserve">UN </v>
      </c>
      <c r="I995" t="str">
        <v>CONSUMIBLE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-254845.92</v>
      </c>
      <c r="T995">
        <v>1</v>
      </c>
      <c r="U995" t="str">
        <v>APERTURADO POR EMPRESA</v>
      </c>
      <c r="V995" t="str">
        <v>PILETAS</v>
      </c>
    </row>
    <row r="996" spans="1:22" x14ac:dyDescent="0.25">
      <c r="A996" vm="9">
        <v>46086</v>
      </c>
      <c r="B996" t="str">
        <v>Tio Tom Sociedad Anonima</v>
      </c>
      <c r="C996" t="str">
        <v>FA-A 00040-00192252</v>
      </c>
      <c r="D996">
        <v>-254845.92</v>
      </c>
      <c r="E996" t="str">
        <v xml:space="preserve">CONSUMIBLE
Pedido de librería </v>
      </c>
      <c r="F996">
        <v>1</v>
      </c>
      <c r="G996">
        <v>210616.46</v>
      </c>
      <c r="H996" t="str">
        <v xml:space="preserve">UN </v>
      </c>
      <c r="I996" t="str">
        <v>CONSUMIBLE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-254845.92</v>
      </c>
      <c r="T996">
        <v>1</v>
      </c>
      <c r="U996" t="str">
        <v>APERTURADO POR EMPRESA</v>
      </c>
      <c r="V996" t="str">
        <v>REACTORES</v>
      </c>
    </row>
    <row r="997" spans="1:22" x14ac:dyDescent="0.25">
      <c r="A997" vm="9">
        <v>46086</v>
      </c>
      <c r="B997" t="str">
        <v>Tio Tom Sociedad Anonima</v>
      </c>
      <c r="C997" t="str">
        <v>FA-A 00040-00192252</v>
      </c>
      <c r="D997">
        <v>-254845.92</v>
      </c>
      <c r="E997" t="str">
        <v xml:space="preserve">CONSUMIBLE
Pedido de librería </v>
      </c>
      <c r="F997">
        <v>1</v>
      </c>
      <c r="G997">
        <v>210616.46</v>
      </c>
      <c r="H997" t="str">
        <v xml:space="preserve">UN </v>
      </c>
      <c r="I997" t="str">
        <v>CONSUMIBLE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-254845.92</v>
      </c>
      <c r="T997">
        <v>1</v>
      </c>
      <c r="U997" t="str">
        <v>APERTURADO POR EMPRESA</v>
      </c>
      <c r="V997" t="str">
        <v>TIERRAS FILTRANTES</v>
      </c>
    </row>
    <row r="998" spans="1:22" x14ac:dyDescent="0.25">
      <c r="A998" vm="12">
        <v>46084</v>
      </c>
      <c r="B998" t="str">
        <v>Antonini, Nicolas Ezequiel</v>
      </c>
      <c r="C998" t="str">
        <v>FA-C 00001-00000030</v>
      </c>
      <c r="D998">
        <v>-250000</v>
      </c>
      <c r="E998" t="str">
        <v xml:space="preserve">SERVICIOS
MANTENIMIENTO PREVENTIVO
Servicio de refrigeración reparación de aire acondicionado </v>
      </c>
      <c r="F998">
        <v>1</v>
      </c>
      <c r="G998">
        <v>250000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-250000</v>
      </c>
      <c r="T998">
        <v>1</v>
      </c>
      <c r="U998" t="str">
        <v>APERTURADO POR EMPRESA</v>
      </c>
      <c r="V998" t="str">
        <v>BACHAS</v>
      </c>
    </row>
    <row r="999" spans="1:22" x14ac:dyDescent="0.25">
      <c r="A999" vm="12">
        <v>46084</v>
      </c>
      <c r="B999" t="str">
        <v>Antonini, Nicolas Ezequiel</v>
      </c>
      <c r="C999" t="str">
        <v>FA-C 00001-00000030</v>
      </c>
      <c r="D999">
        <v>-250000</v>
      </c>
      <c r="E999" t="str">
        <v xml:space="preserve">SERVICIOS
MANTENIMIENTO PREVENTIVO
Servicio de refrigeración reparación de aire acondicionado </v>
      </c>
      <c r="F999">
        <v>1</v>
      </c>
      <c r="G999">
        <v>250000</v>
      </c>
      <c r="H999" t="str">
        <v xml:space="preserve">UN </v>
      </c>
      <c r="I999" t="str">
        <v>SERVICIOS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-250000</v>
      </c>
      <c r="T999">
        <v>1</v>
      </c>
      <c r="U999" t="str">
        <v>APERTURADO POR EMPRESA</v>
      </c>
      <c r="V999" t="str">
        <v>CEREAL &amp; POLVILLO</v>
      </c>
    </row>
    <row r="1000" spans="1:22" x14ac:dyDescent="0.25">
      <c r="A1000" vm="12">
        <v>46084</v>
      </c>
      <c r="B1000" t="str">
        <v>Antonini, Nicolas Ezequiel</v>
      </c>
      <c r="C1000" t="str">
        <v>FA-C 00001-00000030</v>
      </c>
      <c r="D1000">
        <v>-250000</v>
      </c>
      <c r="E1000" t="str">
        <v xml:space="preserve">SERVICIOS
MANTENIMIENTO PREVENTIVO
Servicio de refrigeración reparación de aire acondicionado </v>
      </c>
      <c r="F1000">
        <v>1</v>
      </c>
      <c r="G1000">
        <v>250000</v>
      </c>
      <c r="H1000" t="str">
        <v xml:space="preserve">UN </v>
      </c>
      <c r="I1000" t="str">
        <v>SERVICIOS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-250000</v>
      </c>
      <c r="T1000">
        <v>1</v>
      </c>
      <c r="U1000" t="str">
        <v>APERTURADO POR EMPRESA</v>
      </c>
      <c r="V1000" t="str">
        <v>COMPOST &amp; FERTILIZANTES</v>
      </c>
    </row>
    <row r="1001" spans="1:22" x14ac:dyDescent="0.25">
      <c r="A1001" vm="12">
        <v>46084</v>
      </c>
      <c r="B1001" t="str">
        <v>Antonini, Nicolas Ezequiel</v>
      </c>
      <c r="C1001" t="str">
        <v>FA-C 00001-00000030</v>
      </c>
      <c r="D1001">
        <v>-250000</v>
      </c>
      <c r="E1001" t="str">
        <v xml:space="preserve">SERVICIOS
MANTENIMIENTO PREVENTIVO
Servicio de refrigeración reparación de aire acondicionado </v>
      </c>
      <c r="F1001">
        <v>1</v>
      </c>
      <c r="G1001">
        <v>250000</v>
      </c>
      <c r="H1001" t="str">
        <v xml:space="preserve">UN </v>
      </c>
      <c r="I1001" t="str">
        <v>SERVICIOS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-250000</v>
      </c>
      <c r="T1001">
        <v>1</v>
      </c>
      <c r="U1001" t="str">
        <v>APERTURADO POR EMPRESA</v>
      </c>
      <c r="V1001" t="str">
        <v>DISPOSICIÓN FINAL RESIDUOS LIQUIDOS</v>
      </c>
    </row>
    <row r="1002" spans="1:22" x14ac:dyDescent="0.25">
      <c r="A1002" vm="12">
        <v>46084</v>
      </c>
      <c r="B1002" t="str">
        <v>Antonini, Nicolas Ezequiel</v>
      </c>
      <c r="C1002" t="str">
        <v>FA-C 00001-00000030</v>
      </c>
      <c r="D1002">
        <v>-250000</v>
      </c>
      <c r="E1002" t="str">
        <v xml:space="preserve">SERVICIOS
MANTENIMIENTO PREVENTIVO
Servicio de refrigeración reparación de aire acondicionado </v>
      </c>
      <c r="F1002">
        <v>1</v>
      </c>
      <c r="G1002">
        <v>250000</v>
      </c>
      <c r="H1002" t="str">
        <v xml:space="preserve">UN </v>
      </c>
      <c r="I1002" t="str">
        <v>SERVICIOS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-250000</v>
      </c>
      <c r="T1002">
        <v>1</v>
      </c>
      <c r="U1002" t="str">
        <v>APERTURADO POR EMPRESA</v>
      </c>
      <c r="V1002" t="str">
        <v>DISPOSICIÓN FINAL RESIDUOS SOLIDOS</v>
      </c>
    </row>
    <row r="1003" spans="1:22" x14ac:dyDescent="0.25">
      <c r="A1003" vm="12">
        <v>46084</v>
      </c>
      <c r="B1003" t="str">
        <v>Antonini, Nicolas Ezequiel</v>
      </c>
      <c r="C1003" t="str">
        <v>FA-C 00001-00000030</v>
      </c>
      <c r="D1003">
        <v>-250000</v>
      </c>
      <c r="E1003" t="str">
        <v xml:space="preserve">SERVICIOS
MANTENIMIENTO PREVENTIVO
Servicio de refrigeración reparación de aire acondicionado </v>
      </c>
      <c r="F1003">
        <v>1</v>
      </c>
      <c r="G1003">
        <v>250000</v>
      </c>
      <c r="H1003" t="str">
        <v xml:space="preserve">UN </v>
      </c>
      <c r="I1003" t="str">
        <v>SERVICIOS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-250000</v>
      </c>
      <c r="T1003">
        <v>1</v>
      </c>
      <c r="U1003" t="str">
        <v>APERTURADO POR EMPRESA</v>
      </c>
      <c r="V1003" t="str">
        <v>EXPORTACION</v>
      </c>
    </row>
    <row r="1004" spans="1:22" x14ac:dyDescent="0.25">
      <c r="A1004" vm="12">
        <v>46084</v>
      </c>
      <c r="B1004" t="str">
        <v>Antonini, Nicolas Ezequiel</v>
      </c>
      <c r="C1004" t="str">
        <v>FA-C 00001-00000030</v>
      </c>
      <c r="D1004">
        <v>-250000</v>
      </c>
      <c r="E1004" t="str">
        <v xml:space="preserve">SERVICIOS
MANTENIMIENTO PREVENTIVO
Servicio de refrigeración reparación de aire acondicionado </v>
      </c>
      <c r="F1004">
        <v>1</v>
      </c>
      <c r="G1004">
        <v>250000</v>
      </c>
      <c r="H1004" t="str">
        <v xml:space="preserve">UN </v>
      </c>
      <c r="I1004" t="str">
        <v>SERVICIOS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-250000</v>
      </c>
      <c r="T1004">
        <v>1</v>
      </c>
      <c r="U1004" t="str">
        <v>APERTURADO POR EMPRESA</v>
      </c>
      <c r="V1004" t="str">
        <v>NFU</v>
      </c>
    </row>
    <row r="1005" spans="1:22" x14ac:dyDescent="0.25">
      <c r="A1005" vm="12">
        <v>46084</v>
      </c>
      <c r="B1005" t="str">
        <v>Antonini, Nicolas Ezequiel</v>
      </c>
      <c r="C1005" t="str">
        <v>FA-C 00001-00000030</v>
      </c>
      <c r="D1005">
        <v>-250000</v>
      </c>
      <c r="E1005" t="str">
        <v xml:space="preserve">SERVICIOS
MANTENIMIENTO PREVENTIVO
Servicio de refrigeración reparación de aire acondicionado </v>
      </c>
      <c r="F1005">
        <v>1</v>
      </c>
      <c r="G1005">
        <v>250000</v>
      </c>
      <c r="H1005" t="str">
        <v xml:space="preserve">UN </v>
      </c>
      <c r="I1005" t="str">
        <v>SERVICIOS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-250000</v>
      </c>
      <c r="T1005">
        <v>1</v>
      </c>
      <c r="U1005" t="str">
        <v>APERTURADO POR EMPRESA</v>
      </c>
      <c r="V1005" t="str">
        <v>PILETAS</v>
      </c>
    </row>
    <row r="1006" spans="1:22" x14ac:dyDescent="0.25">
      <c r="A1006" vm="12">
        <v>46084</v>
      </c>
      <c r="B1006" t="str">
        <v>Antonini, Nicolas Ezequiel</v>
      </c>
      <c r="C1006" t="str">
        <v>FA-C 00001-00000030</v>
      </c>
      <c r="D1006">
        <v>-250000</v>
      </c>
      <c r="E1006" t="str">
        <v xml:space="preserve">SERVICIOS
MANTENIMIENTO PREVENTIVO
Servicio de refrigeración reparación de aire acondicionado </v>
      </c>
      <c r="F1006">
        <v>1</v>
      </c>
      <c r="G1006">
        <v>250000</v>
      </c>
      <c r="H1006" t="str">
        <v xml:space="preserve">UN </v>
      </c>
      <c r="I1006" t="str">
        <v>SERVICIOS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-250000</v>
      </c>
      <c r="T1006">
        <v>1</v>
      </c>
      <c r="U1006" t="str">
        <v>APERTURADO POR EMPRESA</v>
      </c>
      <c r="V1006" t="str">
        <v>REACTORES</v>
      </c>
    </row>
    <row r="1007" spans="1:22" x14ac:dyDescent="0.25">
      <c r="A1007" vm="12">
        <v>46084</v>
      </c>
      <c r="B1007" t="str">
        <v>Antonini, Nicolas Ezequiel</v>
      </c>
      <c r="C1007" t="str">
        <v>FA-C 00001-00000030</v>
      </c>
      <c r="D1007">
        <v>-250000</v>
      </c>
      <c r="E1007" t="str">
        <v xml:space="preserve">SERVICIOS
MANTENIMIENTO PREVENTIVO
Servicio de refrigeración reparación de aire acondicionado </v>
      </c>
      <c r="F1007">
        <v>1</v>
      </c>
      <c r="G1007">
        <v>250000</v>
      </c>
      <c r="H1007" t="str">
        <v xml:space="preserve">UN </v>
      </c>
      <c r="I1007" t="str">
        <v>SERVICIOS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-250000</v>
      </c>
      <c r="T1007">
        <v>1</v>
      </c>
      <c r="U1007" t="str">
        <v>APERTURADO POR EMPRESA</v>
      </c>
      <c r="V1007" t="str">
        <v>TIERRAS FILTRANTES</v>
      </c>
    </row>
    <row r="1008" spans="1:22" x14ac:dyDescent="0.25">
      <c r="A1008" vm="9">
        <v>46086</v>
      </c>
      <c r="B1008" t="str">
        <v>Barcia, Silvana</v>
      </c>
      <c r="C1008" t="str">
        <v>FA-A 00002-00010050</v>
      </c>
      <c r="D1008">
        <v>-242000</v>
      </c>
      <c r="E1008" t="str">
        <v>SERVICIOS
Aguas de efluentes . conductividad / dbo/dqo /ssee</v>
      </c>
      <c r="F1008">
        <v>2</v>
      </c>
      <c r="G1008">
        <v>100000</v>
      </c>
      <c r="H1008" t="str">
        <v xml:space="preserve">UN </v>
      </c>
      <c r="I1008" t="str">
        <v>SERVICIOS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-242000</v>
      </c>
      <c r="T1008">
        <v>2</v>
      </c>
      <c r="U1008" t="str">
        <v>APERTURADO POR EMPRESA</v>
      </c>
      <c r="V1008" t="str">
        <v>BACHAS</v>
      </c>
    </row>
    <row r="1009" spans="1:22" x14ac:dyDescent="0.25">
      <c r="A1009" vm="9">
        <v>46086</v>
      </c>
      <c r="B1009" t="str">
        <v>Barcia, Silvana</v>
      </c>
      <c r="C1009" t="str">
        <v>FA-A 00002-00010050</v>
      </c>
      <c r="D1009">
        <v>-242000</v>
      </c>
      <c r="E1009" t="str">
        <v>SERVICIOS
Aguas de efluentes . conductividad / dbo/dqo /ssee</v>
      </c>
      <c r="F1009">
        <v>2</v>
      </c>
      <c r="G1009">
        <v>100000</v>
      </c>
      <c r="H1009" t="str">
        <v xml:space="preserve">UN </v>
      </c>
      <c r="I1009" t="str">
        <v>SERVICIOS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-242000</v>
      </c>
      <c r="T1009">
        <v>2</v>
      </c>
      <c r="U1009" t="str">
        <v>APERTURADO POR EMPRESA</v>
      </c>
      <c r="V1009" t="str">
        <v>CEREAL &amp; POLVILLO</v>
      </c>
    </row>
    <row r="1010" spans="1:22" x14ac:dyDescent="0.25">
      <c r="A1010" vm="9">
        <v>46086</v>
      </c>
      <c r="B1010" t="str">
        <v>Barcia, Silvana</v>
      </c>
      <c r="C1010" t="str">
        <v>FA-A 00002-00010050</v>
      </c>
      <c r="D1010">
        <v>-242000</v>
      </c>
      <c r="E1010" t="str">
        <v>SERVICIOS
Aguas de efluentes . conductividad / dbo/dqo /ssee</v>
      </c>
      <c r="F1010">
        <v>2</v>
      </c>
      <c r="G1010">
        <v>100000</v>
      </c>
      <c r="H1010" t="str">
        <v xml:space="preserve">UN </v>
      </c>
      <c r="I1010" t="str">
        <v>SERVICIOS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-242000</v>
      </c>
      <c r="T1010">
        <v>2</v>
      </c>
      <c r="U1010" t="str">
        <v>APERTURADO POR EMPRESA</v>
      </c>
      <c r="V1010" t="str">
        <v>COMPOST &amp; FERTILIZANTES</v>
      </c>
    </row>
    <row r="1011" spans="1:22" x14ac:dyDescent="0.25">
      <c r="A1011" vm="9">
        <v>46086</v>
      </c>
      <c r="B1011" t="str">
        <v>Barcia, Silvana</v>
      </c>
      <c r="C1011" t="str">
        <v>FA-A 00002-00010050</v>
      </c>
      <c r="D1011">
        <v>-242000</v>
      </c>
      <c r="E1011" t="str">
        <v>SERVICIOS
Aguas de efluentes . conductividad / dbo/dqo /ssee</v>
      </c>
      <c r="F1011">
        <v>2</v>
      </c>
      <c r="G1011">
        <v>100000</v>
      </c>
      <c r="H1011" t="str">
        <v xml:space="preserve">UN </v>
      </c>
      <c r="I1011" t="str">
        <v>SERVICIOS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-242000</v>
      </c>
      <c r="T1011">
        <v>2</v>
      </c>
      <c r="U1011" t="str">
        <v>APERTURADO POR EMPRESA</v>
      </c>
      <c r="V1011" t="str">
        <v>DISPOSICIÓN FINAL RESIDUOS LIQUIDOS</v>
      </c>
    </row>
    <row r="1012" spans="1:22" x14ac:dyDescent="0.25">
      <c r="A1012" vm="9">
        <v>46086</v>
      </c>
      <c r="B1012" t="str">
        <v>Barcia, Silvana</v>
      </c>
      <c r="C1012" t="str">
        <v>FA-A 00002-00010050</v>
      </c>
      <c r="D1012">
        <v>-242000</v>
      </c>
      <c r="E1012" t="str">
        <v>SERVICIOS
Aguas de efluentes . conductividad / dbo/dqo /ssee</v>
      </c>
      <c r="F1012">
        <v>2</v>
      </c>
      <c r="G1012">
        <v>100000</v>
      </c>
      <c r="H1012" t="str">
        <v xml:space="preserve">UN </v>
      </c>
      <c r="I1012" t="str">
        <v>SERVICIOS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-242000</v>
      </c>
      <c r="T1012">
        <v>2</v>
      </c>
      <c r="U1012" t="str">
        <v>APERTURADO POR EMPRESA</v>
      </c>
      <c r="V1012" t="str">
        <v>DISPOSICIÓN FINAL RESIDUOS SOLIDOS</v>
      </c>
    </row>
    <row r="1013" spans="1:22" x14ac:dyDescent="0.25">
      <c r="A1013" vm="9">
        <v>46086</v>
      </c>
      <c r="B1013" t="str">
        <v>Barcia, Silvana</v>
      </c>
      <c r="C1013" t="str">
        <v>FA-A 00002-00010050</v>
      </c>
      <c r="D1013">
        <v>-242000</v>
      </c>
      <c r="E1013" t="str">
        <v>SERVICIOS
Aguas de efluentes . conductividad / dbo/dqo /ssee</v>
      </c>
      <c r="F1013">
        <v>2</v>
      </c>
      <c r="G1013">
        <v>100000</v>
      </c>
      <c r="H1013" t="str">
        <v xml:space="preserve">UN </v>
      </c>
      <c r="I1013" t="str">
        <v>SERVICIOS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-242000</v>
      </c>
      <c r="T1013">
        <v>2</v>
      </c>
      <c r="U1013" t="str">
        <v>APERTURADO POR EMPRESA</v>
      </c>
      <c r="V1013" t="str">
        <v>EXPORTACION</v>
      </c>
    </row>
    <row r="1014" spans="1:22" x14ac:dyDescent="0.25">
      <c r="A1014" vm="9">
        <v>46086</v>
      </c>
      <c r="B1014" t="str">
        <v>Barcia, Silvana</v>
      </c>
      <c r="C1014" t="str">
        <v>FA-A 00002-00010050</v>
      </c>
      <c r="D1014">
        <v>-242000</v>
      </c>
      <c r="E1014" t="str">
        <v>SERVICIOS
Aguas de efluentes . conductividad / dbo/dqo /ssee</v>
      </c>
      <c r="F1014">
        <v>2</v>
      </c>
      <c r="G1014">
        <v>100000</v>
      </c>
      <c r="H1014" t="str">
        <v xml:space="preserve">UN </v>
      </c>
      <c r="I1014" t="str">
        <v>SERVICIOS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-242000</v>
      </c>
      <c r="T1014">
        <v>2</v>
      </c>
      <c r="U1014" t="str">
        <v>APERTURADO POR EMPRESA</v>
      </c>
      <c r="V1014" t="str">
        <v>NFU</v>
      </c>
    </row>
    <row r="1015" spans="1:22" x14ac:dyDescent="0.25">
      <c r="A1015" vm="9">
        <v>46086</v>
      </c>
      <c r="B1015" t="str">
        <v>Barcia, Silvana</v>
      </c>
      <c r="C1015" t="str">
        <v>FA-A 00002-00010050</v>
      </c>
      <c r="D1015">
        <v>-242000</v>
      </c>
      <c r="E1015" t="str">
        <v>SERVICIOS
Aguas de efluentes . conductividad / dbo/dqo /ssee</v>
      </c>
      <c r="F1015">
        <v>2</v>
      </c>
      <c r="G1015">
        <v>100000</v>
      </c>
      <c r="H1015" t="str">
        <v xml:space="preserve">UN </v>
      </c>
      <c r="I1015" t="str">
        <v>SERVICIOS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-242000</v>
      </c>
      <c r="T1015">
        <v>2</v>
      </c>
      <c r="U1015" t="str">
        <v>APERTURADO POR EMPRESA</v>
      </c>
      <c r="V1015" t="str">
        <v>PILETAS</v>
      </c>
    </row>
    <row r="1016" spans="1:22" x14ac:dyDescent="0.25">
      <c r="A1016" vm="9">
        <v>46086</v>
      </c>
      <c r="B1016" t="str">
        <v>Barcia, Silvana</v>
      </c>
      <c r="C1016" t="str">
        <v>FA-A 00002-00010050</v>
      </c>
      <c r="D1016">
        <v>-242000</v>
      </c>
      <c r="E1016" t="str">
        <v>SERVICIOS
Aguas de efluentes . conductividad / dbo/dqo /ssee</v>
      </c>
      <c r="F1016">
        <v>2</v>
      </c>
      <c r="G1016">
        <v>100000</v>
      </c>
      <c r="H1016" t="str">
        <v xml:space="preserve">UN </v>
      </c>
      <c r="I1016" t="str">
        <v>SERVICIOS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-242000</v>
      </c>
      <c r="T1016">
        <v>2</v>
      </c>
      <c r="U1016" t="str">
        <v>APERTURADO POR EMPRESA</v>
      </c>
      <c r="V1016" t="str">
        <v>REACTORES</v>
      </c>
    </row>
    <row r="1017" spans="1:22" x14ac:dyDescent="0.25">
      <c r="A1017" vm="9">
        <v>46086</v>
      </c>
      <c r="B1017" t="str">
        <v>Barcia, Silvana</v>
      </c>
      <c r="C1017" t="str">
        <v>FA-A 00002-00010050</v>
      </c>
      <c r="D1017">
        <v>-242000</v>
      </c>
      <c r="E1017" t="str">
        <v>SERVICIOS
Aguas de efluentes . conductividad / dbo/dqo /ssee</v>
      </c>
      <c r="F1017">
        <v>2</v>
      </c>
      <c r="G1017">
        <v>100000</v>
      </c>
      <c r="H1017" t="str">
        <v xml:space="preserve">UN </v>
      </c>
      <c r="I1017" t="str">
        <v>SERVICIOS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-242000</v>
      </c>
      <c r="T1017">
        <v>2</v>
      </c>
      <c r="U1017" t="str">
        <v>APERTURADO POR EMPRESA</v>
      </c>
      <c r="V1017" t="str">
        <v>TIERRAS FILTRANTES</v>
      </c>
    </row>
    <row r="1018" spans="1:22" x14ac:dyDescent="0.25">
      <c r="A1018" vm="1">
        <v>46111</v>
      </c>
      <c r="B1018" t="str">
        <v>MARTINS, JOAQUIN</v>
      </c>
      <c r="C1018" t="str">
        <v>prod11</v>
      </c>
      <c r="D1018">
        <v>-235750</v>
      </c>
      <c r="E1018" t="str">
        <v xml:space="preserve"> NAFTA</v>
      </c>
      <c r="F1018">
        <v>115</v>
      </c>
      <c r="G1018">
        <v>2050</v>
      </c>
      <c r="H1018" t="str">
        <v>Lts</v>
      </c>
      <c r="I1018" t="str">
        <v>ENERGIA</v>
      </c>
      <c r="J1018" t="str">
        <v>OPEX</v>
      </c>
      <c r="K1018" t="str">
        <v>VARIABLE</v>
      </c>
      <c r="L1018" t="str">
        <v>DIRECTO</v>
      </c>
      <c r="M1018">
        <v>0</v>
      </c>
      <c r="N1018" t="str">
        <v>CC3</v>
      </c>
      <c r="O1018" t="str">
        <v>gastos_produccion</v>
      </c>
      <c r="P1018">
        <v>1</v>
      </c>
      <c r="Q1018" t="str">
        <v>DISPOSICIÓN FINAL RESIDUOS LIQUIDOS</v>
      </c>
      <c r="R1018">
        <v>1</v>
      </c>
      <c r="S1018">
        <v>-235750</v>
      </c>
      <c r="T1018">
        <v>115</v>
      </c>
      <c r="U1018" t="str">
        <v>APERTURADO POR EMPRESA</v>
      </c>
      <c r="V1018" t="str">
        <v>DISPOSICIÓN FINAL RESIDUOS LIQUIDOS</v>
      </c>
    </row>
    <row r="1019" spans="1:22" x14ac:dyDescent="0.25">
      <c r="A1019" vm="19">
        <v>46107</v>
      </c>
      <c r="B1019" t="str">
        <v>Comercial Uritorco S. R. L. (w)</v>
      </c>
      <c r="C1019" t="str">
        <v>FA-A 00001-00008936</v>
      </c>
      <c r="D1019">
        <v>-229395.28</v>
      </c>
      <c r="E1019" t="str">
        <v>MANTENIMIENTO PREVENTIVO
SILCOX ROJO 300 G, CARTUCHO,LUBRICANTE MULTIUSO, SOGA TRENZADA</v>
      </c>
      <c r="F1019">
        <v>1</v>
      </c>
      <c r="G1019">
        <v>91820.34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CC7</v>
      </c>
      <c r="O1019" t="str">
        <v>gastos_produccion</v>
      </c>
      <c r="P1019">
        <v>1</v>
      </c>
      <c r="Q1019" t="str">
        <v>NFU</v>
      </c>
      <c r="R1019">
        <v>1</v>
      </c>
      <c r="S1019">
        <v>-229395.28</v>
      </c>
      <c r="T1019">
        <v>1</v>
      </c>
      <c r="U1019" t="str">
        <v>APERTURADO POR EMPRESA</v>
      </c>
      <c r="V1019" t="str">
        <v>NFU</v>
      </c>
    </row>
    <row r="1020" spans="1:22" x14ac:dyDescent="0.25">
      <c r="A1020" vm="11">
        <v>46112</v>
      </c>
      <c r="B1020" t="str">
        <v>Exolgan Sociedad Anonima</v>
      </c>
      <c r="C1020" t="str">
        <v>FA-A 00046-00107625</v>
      </c>
      <c r="D1020">
        <v>-227200</v>
      </c>
      <c r="E1020" t="str">
        <v xml:space="preserve">SERVICIOS
Exportación </v>
      </c>
      <c r="F1020">
        <v>4</v>
      </c>
      <c r="G1020">
        <v>45440</v>
      </c>
      <c r="H1020" t="str">
        <v xml:space="preserve">UN </v>
      </c>
      <c r="I1020" t="str">
        <v>SERVICIOS</v>
      </c>
      <c r="J1020" t="str">
        <v>OPEX</v>
      </c>
      <c r="K1020" t="str">
        <v>VARIABLE</v>
      </c>
      <c r="L1020" t="str">
        <v>DIRECTO</v>
      </c>
      <c r="M1020">
        <v>0</v>
      </c>
      <c r="N1020" t="str">
        <v>CC11</v>
      </c>
      <c r="O1020" t="str">
        <v>gastos_produccion</v>
      </c>
      <c r="P1020">
        <v>1</v>
      </c>
      <c r="Q1020" t="str">
        <v>EXPORTACION</v>
      </c>
      <c r="R1020">
        <v>1</v>
      </c>
      <c r="S1020">
        <v>-227200</v>
      </c>
      <c r="T1020">
        <v>4</v>
      </c>
      <c r="U1020" t="str">
        <v>APERTURADO POR EMPRESA</v>
      </c>
      <c r="V1020" t="str">
        <v>EXPORTACION</v>
      </c>
    </row>
    <row r="1021" spans="1:22" x14ac:dyDescent="0.25">
      <c r="A1021" vm="1">
        <v>46111</v>
      </c>
      <c r="B1021" t="str">
        <v>MARTINS, JOAQUIN</v>
      </c>
      <c r="C1021" t="str">
        <v>prod9</v>
      </c>
      <c r="D1021">
        <v>-215250</v>
      </c>
      <c r="E1021" t="str">
        <v xml:space="preserve"> NAFTA</v>
      </c>
      <c r="F1021">
        <v>105</v>
      </c>
      <c r="G1021">
        <v>2050</v>
      </c>
      <c r="H1021" t="str">
        <v>Lts</v>
      </c>
      <c r="I1021" t="str">
        <v>ENERGIA</v>
      </c>
      <c r="J1021" t="str">
        <v>OPEX</v>
      </c>
      <c r="K1021" t="str">
        <v>VARIABLE</v>
      </c>
      <c r="L1021" t="str">
        <v>DIRECTO</v>
      </c>
      <c r="M1021">
        <v>0</v>
      </c>
      <c r="N1021" t="str">
        <v>CC6</v>
      </c>
      <c r="O1021" t="str">
        <v>gastos_produccion</v>
      </c>
      <c r="P1021">
        <v>1</v>
      </c>
      <c r="Q1021" t="str">
        <v>BACHAS</v>
      </c>
      <c r="R1021">
        <v>1</v>
      </c>
      <c r="S1021">
        <v>-215250</v>
      </c>
      <c r="T1021">
        <v>105</v>
      </c>
      <c r="U1021" t="str">
        <v>APERTURADO POR EMPRESA</v>
      </c>
      <c r="V1021" t="str">
        <v>BACHAS</v>
      </c>
    </row>
    <row r="1022" spans="1:22" x14ac:dyDescent="0.25">
      <c r="A1022" vm="6">
        <v>46083</v>
      </c>
      <c r="B1022" t="str">
        <v>Covaleda, Maximiliano Luis</v>
      </c>
      <c r="C1022" t="str">
        <v>FA-C 00001-00000358</v>
      </c>
      <c r="D1022">
        <v>-200000</v>
      </c>
      <c r="E1022" t="str">
        <v xml:space="preserve">REPARACIONES
configuración de sitio web
</v>
      </c>
      <c r="F1022">
        <v>1</v>
      </c>
      <c r="G1022">
        <v>200000</v>
      </c>
      <c r="H1022" t="str">
        <v xml:space="preserve">UN </v>
      </c>
      <c r="I1022" t="str">
        <v>REPARACIONES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-200000</v>
      </c>
      <c r="T1022">
        <v>1</v>
      </c>
      <c r="U1022" t="str">
        <v>APERTURADO POR EMPRESA</v>
      </c>
      <c r="V1022" t="str">
        <v>BACHAS</v>
      </c>
    </row>
    <row r="1023" spans="1:22" x14ac:dyDescent="0.25">
      <c r="A1023" vm="6">
        <v>46083</v>
      </c>
      <c r="B1023" t="str">
        <v>Covaleda, Maximiliano Luis</v>
      </c>
      <c r="C1023" t="str">
        <v>FA-C 00001-00000358</v>
      </c>
      <c r="D1023">
        <v>-200000</v>
      </c>
      <c r="E1023" t="str">
        <v xml:space="preserve">REPARACIONES
configuración de sitio web
</v>
      </c>
      <c r="F1023">
        <v>1</v>
      </c>
      <c r="G1023">
        <v>200000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-200000</v>
      </c>
      <c r="T1023">
        <v>1</v>
      </c>
      <c r="U1023" t="str">
        <v>APERTURADO POR EMPRESA</v>
      </c>
      <c r="V1023" t="str">
        <v>CEREAL &amp; POLVILLO</v>
      </c>
    </row>
    <row r="1024" spans="1:22" x14ac:dyDescent="0.25">
      <c r="A1024" vm="6">
        <v>46083</v>
      </c>
      <c r="B1024" t="str">
        <v>Covaleda, Maximiliano Luis</v>
      </c>
      <c r="C1024" t="str">
        <v>FA-C 00001-00000358</v>
      </c>
      <c r="D1024">
        <v>-200000</v>
      </c>
      <c r="E1024" t="str">
        <v xml:space="preserve">REPARACIONES
configuración de sitio web
</v>
      </c>
      <c r="F1024">
        <v>1</v>
      </c>
      <c r="G1024">
        <v>200000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-200000</v>
      </c>
      <c r="T1024">
        <v>1</v>
      </c>
      <c r="U1024" t="str">
        <v>APERTURADO POR EMPRESA</v>
      </c>
      <c r="V1024" t="str">
        <v>COMPOST &amp; FERTILIZANTES</v>
      </c>
    </row>
    <row r="1025" spans="1:22" x14ac:dyDescent="0.25">
      <c r="A1025" vm="6">
        <v>46083</v>
      </c>
      <c r="B1025" t="str">
        <v>Covaleda, Maximiliano Luis</v>
      </c>
      <c r="C1025" t="str">
        <v>FA-C 00001-00000358</v>
      </c>
      <c r="D1025">
        <v>-200000</v>
      </c>
      <c r="E1025" t="str">
        <v xml:space="preserve">REPARACIONES
configuración de sitio web
</v>
      </c>
      <c r="F1025">
        <v>1</v>
      </c>
      <c r="G1025">
        <v>200000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-200000</v>
      </c>
      <c r="T1025">
        <v>1</v>
      </c>
      <c r="U1025" t="str">
        <v>APERTURADO POR EMPRESA</v>
      </c>
      <c r="V1025" t="str">
        <v>DISPOSICIÓN FINAL RESIDUOS LIQUIDOS</v>
      </c>
    </row>
    <row r="1026" spans="1:22" x14ac:dyDescent="0.25">
      <c r="A1026" vm="6">
        <v>46083</v>
      </c>
      <c r="B1026" t="str">
        <v>Covaleda, Maximiliano Luis</v>
      </c>
      <c r="C1026" t="str">
        <v>FA-C 00001-00000358</v>
      </c>
      <c r="D1026">
        <v>-200000</v>
      </c>
      <c r="E1026" t="str">
        <v xml:space="preserve">REPARACIONES
configuración de sitio web
</v>
      </c>
      <c r="F1026">
        <v>1</v>
      </c>
      <c r="G1026">
        <v>200000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-200000</v>
      </c>
      <c r="T1026">
        <v>1</v>
      </c>
      <c r="U1026" t="str">
        <v>APERTURADO POR EMPRESA</v>
      </c>
      <c r="V1026" t="str">
        <v>DISPOSICIÓN FINAL RESIDUOS SOLIDOS</v>
      </c>
    </row>
    <row r="1027" spans="1:22" x14ac:dyDescent="0.25">
      <c r="A1027" vm="6">
        <v>46083</v>
      </c>
      <c r="B1027" t="str">
        <v>Covaleda, Maximiliano Luis</v>
      </c>
      <c r="C1027" t="str">
        <v>FA-C 00001-00000358</v>
      </c>
      <c r="D1027">
        <v>-200000</v>
      </c>
      <c r="E1027" t="str">
        <v xml:space="preserve">REPARACIONES
configuración de sitio web
</v>
      </c>
      <c r="F1027">
        <v>1</v>
      </c>
      <c r="G1027">
        <v>200000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-200000</v>
      </c>
      <c r="T1027">
        <v>1</v>
      </c>
      <c r="U1027" t="str">
        <v>APERTURADO POR EMPRESA</v>
      </c>
      <c r="V1027" t="str">
        <v>EXPORTACION</v>
      </c>
    </row>
    <row r="1028" spans="1:22" x14ac:dyDescent="0.25">
      <c r="A1028" vm="6">
        <v>46083</v>
      </c>
      <c r="B1028" t="str">
        <v>Covaleda, Maximiliano Luis</v>
      </c>
      <c r="C1028" t="str">
        <v>FA-C 00001-00000358</v>
      </c>
      <c r="D1028">
        <v>-200000</v>
      </c>
      <c r="E1028" t="str">
        <v xml:space="preserve">REPARACIONES
configuración de sitio web
</v>
      </c>
      <c r="F1028">
        <v>1</v>
      </c>
      <c r="G1028">
        <v>200000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-200000</v>
      </c>
      <c r="T1028">
        <v>1</v>
      </c>
      <c r="U1028" t="str">
        <v>APERTURADO POR EMPRESA</v>
      </c>
      <c r="V1028" t="str">
        <v>NFU</v>
      </c>
    </row>
    <row r="1029" spans="1:22" x14ac:dyDescent="0.25">
      <c r="A1029" vm="6">
        <v>46083</v>
      </c>
      <c r="B1029" t="str">
        <v>Covaleda, Maximiliano Luis</v>
      </c>
      <c r="C1029" t="str">
        <v>FA-C 00001-00000358</v>
      </c>
      <c r="D1029">
        <v>-200000</v>
      </c>
      <c r="E1029" t="str">
        <v xml:space="preserve">REPARACIONES
configuración de sitio web
</v>
      </c>
      <c r="F1029">
        <v>1</v>
      </c>
      <c r="G1029">
        <v>200000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-200000</v>
      </c>
      <c r="T1029">
        <v>1</v>
      </c>
      <c r="U1029" t="str">
        <v>APERTURADO POR EMPRESA</v>
      </c>
      <c r="V1029" t="str">
        <v>PILETAS</v>
      </c>
    </row>
    <row r="1030" spans="1:22" x14ac:dyDescent="0.25">
      <c r="A1030" vm="6">
        <v>46083</v>
      </c>
      <c r="B1030" t="str">
        <v>Covaleda, Maximiliano Luis</v>
      </c>
      <c r="C1030" t="str">
        <v>FA-C 00001-00000358</v>
      </c>
      <c r="D1030">
        <v>-200000</v>
      </c>
      <c r="E1030" t="str">
        <v xml:space="preserve">REPARACIONES
configuración de sitio web
</v>
      </c>
      <c r="F1030">
        <v>1</v>
      </c>
      <c r="G1030">
        <v>200000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-200000</v>
      </c>
      <c r="T1030">
        <v>1</v>
      </c>
      <c r="U1030" t="str">
        <v>APERTURADO POR EMPRESA</v>
      </c>
      <c r="V1030" t="str">
        <v>REACTORES</v>
      </c>
    </row>
    <row r="1031" spans="1:22" x14ac:dyDescent="0.25">
      <c r="A1031" vm="6">
        <v>46083</v>
      </c>
      <c r="B1031" t="str">
        <v>Covaleda, Maximiliano Luis</v>
      </c>
      <c r="C1031" t="str">
        <v>FA-C 00001-00000358</v>
      </c>
      <c r="D1031">
        <v>-200000</v>
      </c>
      <c r="E1031" t="str">
        <v xml:space="preserve">REPARACIONES
configuración de sitio web
</v>
      </c>
      <c r="F1031">
        <v>1</v>
      </c>
      <c r="G1031">
        <v>200000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-200000</v>
      </c>
      <c r="T1031">
        <v>1</v>
      </c>
      <c r="U1031" t="str">
        <v>APERTURADO POR EMPRESA</v>
      </c>
      <c r="V1031" t="str">
        <v>TIERRAS FILTRANTES</v>
      </c>
    </row>
    <row r="1032" spans="1:22" x14ac:dyDescent="0.25">
      <c r="A1032" vm="10">
        <v>46087</v>
      </c>
      <c r="B1032" t="str">
        <v>Mercado Pago</v>
      </c>
      <c r="C1032" t="str">
        <v>OCOM/2026/0209</v>
      </c>
      <c r="D1032">
        <v>-200000</v>
      </c>
      <c r="E1032" t="str">
        <v xml:space="preserve">SERVICIOS
Para boleta se senasa </v>
      </c>
      <c r="F1032">
        <v>1</v>
      </c>
      <c r="G1032">
        <v>200000</v>
      </c>
      <c r="H1032" t="str">
        <v xml:space="preserve">UN </v>
      </c>
      <c r="I1032" t="str">
        <v>SERVICIOS</v>
      </c>
      <c r="J1032" t="str">
        <v>OPEX</v>
      </c>
      <c r="K1032" t="str">
        <v>VARIABLE</v>
      </c>
      <c r="L1032" t="str">
        <v>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-200000</v>
      </c>
      <c r="T1032">
        <v>1</v>
      </c>
      <c r="U1032" t="str">
        <v>APERTURADO POR EMPRESA</v>
      </c>
      <c r="V1032" t="str">
        <v>BACHAS</v>
      </c>
    </row>
    <row r="1033" spans="1:22" x14ac:dyDescent="0.25">
      <c r="A1033" vm="10">
        <v>46087</v>
      </c>
      <c r="B1033" t="str">
        <v>Mercado Pago</v>
      </c>
      <c r="C1033" t="str">
        <v>OCOM/2026/0209</v>
      </c>
      <c r="D1033">
        <v>-200000</v>
      </c>
      <c r="E1033" t="str">
        <v xml:space="preserve">SERVICIOS
Para boleta se senasa </v>
      </c>
      <c r="F1033">
        <v>1</v>
      </c>
      <c r="G1033">
        <v>200000</v>
      </c>
      <c r="H1033" t="str">
        <v xml:space="preserve">UN </v>
      </c>
      <c r="I1033" t="str">
        <v>SERVICIOS</v>
      </c>
      <c r="J1033" t="str">
        <v>OPEX</v>
      </c>
      <c r="K1033" t="str">
        <v>VARIABLE</v>
      </c>
      <c r="L1033" t="str">
        <v>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-200000</v>
      </c>
      <c r="T1033">
        <v>1</v>
      </c>
      <c r="U1033" t="str">
        <v>APERTURADO POR EMPRESA</v>
      </c>
      <c r="V1033" t="str">
        <v>CEREAL &amp; POLVILLO</v>
      </c>
    </row>
    <row r="1034" spans="1:22" x14ac:dyDescent="0.25">
      <c r="A1034" vm="10">
        <v>46087</v>
      </c>
      <c r="B1034" t="str">
        <v>Mercado Pago</v>
      </c>
      <c r="C1034" t="str">
        <v>OCOM/2026/0209</v>
      </c>
      <c r="D1034">
        <v>-200000</v>
      </c>
      <c r="E1034" t="str">
        <v xml:space="preserve">SERVICIOS
Para boleta se senasa </v>
      </c>
      <c r="F1034">
        <v>1</v>
      </c>
      <c r="G1034">
        <v>200000</v>
      </c>
      <c r="H1034" t="str">
        <v xml:space="preserve">UN </v>
      </c>
      <c r="I1034" t="str">
        <v>SERVICIOS</v>
      </c>
      <c r="J1034" t="str">
        <v>OPEX</v>
      </c>
      <c r="K1034" t="str">
        <v>VARIABLE</v>
      </c>
      <c r="L1034" t="str">
        <v>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-200000</v>
      </c>
      <c r="T1034">
        <v>1</v>
      </c>
      <c r="U1034" t="str">
        <v>APERTURADO POR EMPRESA</v>
      </c>
      <c r="V1034" t="str">
        <v>COMPOST &amp; FERTILIZANTES</v>
      </c>
    </row>
    <row r="1035" spans="1:22" x14ac:dyDescent="0.25">
      <c r="A1035" vm="10">
        <v>46087</v>
      </c>
      <c r="B1035" t="str">
        <v>Mercado Pago</v>
      </c>
      <c r="C1035" t="str">
        <v>OCOM/2026/0209</v>
      </c>
      <c r="D1035">
        <v>-200000</v>
      </c>
      <c r="E1035" t="str">
        <v xml:space="preserve">SERVICIOS
Para boleta se senasa </v>
      </c>
      <c r="F1035">
        <v>1</v>
      </c>
      <c r="G1035">
        <v>200000</v>
      </c>
      <c r="H1035" t="str">
        <v xml:space="preserve">UN </v>
      </c>
      <c r="I1035" t="str">
        <v>SERVICIOS</v>
      </c>
      <c r="J1035" t="str">
        <v>OPEX</v>
      </c>
      <c r="K1035" t="str">
        <v>VARIABLE</v>
      </c>
      <c r="L1035" t="str">
        <v>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-200000</v>
      </c>
      <c r="T1035">
        <v>1</v>
      </c>
      <c r="U1035" t="str">
        <v>APERTURADO POR EMPRESA</v>
      </c>
      <c r="V1035" t="str">
        <v>DISPOSICIÓN FINAL RESIDUOS LIQUIDOS</v>
      </c>
    </row>
    <row r="1036" spans="1:22" x14ac:dyDescent="0.25">
      <c r="A1036" vm="10">
        <v>46087</v>
      </c>
      <c r="B1036" t="str">
        <v>Mercado Pago</v>
      </c>
      <c r="C1036" t="str">
        <v>OCOM/2026/0209</v>
      </c>
      <c r="D1036">
        <v>-200000</v>
      </c>
      <c r="E1036" t="str">
        <v xml:space="preserve">SERVICIOS
Para boleta se senasa </v>
      </c>
      <c r="F1036">
        <v>1</v>
      </c>
      <c r="G1036">
        <v>200000</v>
      </c>
      <c r="H1036" t="str">
        <v xml:space="preserve">UN </v>
      </c>
      <c r="I1036" t="str">
        <v>SERVICIOS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-200000</v>
      </c>
      <c r="T1036">
        <v>1</v>
      </c>
      <c r="U1036" t="str">
        <v>APERTURADO POR EMPRESA</v>
      </c>
      <c r="V1036" t="str">
        <v>DISPOSICIÓN FINAL RESIDUOS SOLIDOS</v>
      </c>
    </row>
    <row r="1037" spans="1:22" x14ac:dyDescent="0.25">
      <c r="A1037" vm="10">
        <v>46087</v>
      </c>
      <c r="B1037" t="str">
        <v>Mercado Pago</v>
      </c>
      <c r="C1037" t="str">
        <v>OCOM/2026/0209</v>
      </c>
      <c r="D1037">
        <v>-200000</v>
      </c>
      <c r="E1037" t="str">
        <v xml:space="preserve">SERVICIOS
Para boleta se senasa </v>
      </c>
      <c r="F1037">
        <v>1</v>
      </c>
      <c r="G1037">
        <v>200000</v>
      </c>
      <c r="H1037" t="str">
        <v xml:space="preserve">UN </v>
      </c>
      <c r="I1037" t="str">
        <v>SERVICIOS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-200000</v>
      </c>
      <c r="T1037">
        <v>1</v>
      </c>
      <c r="U1037" t="str">
        <v>APERTURADO POR EMPRESA</v>
      </c>
      <c r="V1037" t="str">
        <v>EXPORTACION</v>
      </c>
    </row>
    <row r="1038" spans="1:22" x14ac:dyDescent="0.25">
      <c r="A1038" vm="10">
        <v>46087</v>
      </c>
      <c r="B1038" t="str">
        <v>Mercado Pago</v>
      </c>
      <c r="C1038" t="str">
        <v>OCOM/2026/0209</v>
      </c>
      <c r="D1038">
        <v>-200000</v>
      </c>
      <c r="E1038" t="str">
        <v xml:space="preserve">SERVICIOS
Para boleta se senasa </v>
      </c>
      <c r="F1038">
        <v>1</v>
      </c>
      <c r="G1038">
        <v>200000</v>
      </c>
      <c r="H1038" t="str">
        <v xml:space="preserve">UN </v>
      </c>
      <c r="I1038" t="str">
        <v>SERVICIOS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-200000</v>
      </c>
      <c r="T1038">
        <v>1</v>
      </c>
      <c r="U1038" t="str">
        <v>APERTURADO POR EMPRESA</v>
      </c>
      <c r="V1038" t="str">
        <v>NFU</v>
      </c>
    </row>
    <row r="1039" spans="1:22" x14ac:dyDescent="0.25">
      <c r="A1039" vm="10">
        <v>46087</v>
      </c>
      <c r="B1039" t="str">
        <v>Mercado Pago</v>
      </c>
      <c r="C1039" t="str">
        <v>OCOM/2026/0209</v>
      </c>
      <c r="D1039">
        <v>-200000</v>
      </c>
      <c r="E1039" t="str">
        <v xml:space="preserve">SERVICIOS
Para boleta se senasa </v>
      </c>
      <c r="F1039">
        <v>1</v>
      </c>
      <c r="G1039">
        <v>200000</v>
      </c>
      <c r="H1039" t="str">
        <v xml:space="preserve">UN </v>
      </c>
      <c r="I1039" t="str">
        <v>SERVICIOS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-200000</v>
      </c>
      <c r="T1039">
        <v>1</v>
      </c>
      <c r="U1039" t="str">
        <v>APERTURADO POR EMPRESA</v>
      </c>
      <c r="V1039" t="str">
        <v>PILETAS</v>
      </c>
    </row>
    <row r="1040" spans="1:22" x14ac:dyDescent="0.25">
      <c r="A1040" vm="10">
        <v>46087</v>
      </c>
      <c r="B1040" t="str">
        <v>Mercado Pago</v>
      </c>
      <c r="C1040" t="str">
        <v>OCOM/2026/0209</v>
      </c>
      <c r="D1040">
        <v>-200000</v>
      </c>
      <c r="E1040" t="str">
        <v xml:space="preserve">SERVICIOS
Para boleta se senasa </v>
      </c>
      <c r="F1040">
        <v>1</v>
      </c>
      <c r="G1040">
        <v>200000</v>
      </c>
      <c r="H1040" t="str">
        <v xml:space="preserve">UN </v>
      </c>
      <c r="I1040" t="str">
        <v>SERVICIOS</v>
      </c>
      <c r="J1040" t="str">
        <v>OPEX</v>
      </c>
      <c r="K1040" t="str">
        <v>VARIABLE</v>
      </c>
      <c r="L1040" t="str">
        <v>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-200000</v>
      </c>
      <c r="T1040">
        <v>1</v>
      </c>
      <c r="U1040" t="str">
        <v>APERTURADO POR EMPRESA</v>
      </c>
      <c r="V1040" t="str">
        <v>REACTORES</v>
      </c>
    </row>
    <row r="1041" spans="1:22" x14ac:dyDescent="0.25">
      <c r="A1041" vm="10">
        <v>46087</v>
      </c>
      <c r="B1041" t="str">
        <v>Mercado Pago</v>
      </c>
      <c r="C1041" t="str">
        <v>OCOM/2026/0209</v>
      </c>
      <c r="D1041">
        <v>-200000</v>
      </c>
      <c r="E1041" t="str">
        <v xml:space="preserve">SERVICIOS
Para boleta se senasa </v>
      </c>
      <c r="F1041">
        <v>1</v>
      </c>
      <c r="G1041">
        <v>200000</v>
      </c>
      <c r="H1041" t="str">
        <v xml:space="preserve">UN </v>
      </c>
      <c r="I1041" t="str">
        <v>SERVICIOS</v>
      </c>
      <c r="J1041" t="str">
        <v>OPEX</v>
      </c>
      <c r="K1041" t="str">
        <v>VARIABLE</v>
      </c>
      <c r="L1041" t="str">
        <v>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-200000</v>
      </c>
      <c r="T1041">
        <v>1</v>
      </c>
      <c r="U1041" t="str">
        <v>APERTURADO POR EMPRESA</v>
      </c>
      <c r="V1041" t="str">
        <v>TIERRAS FILTRANTES</v>
      </c>
    </row>
    <row r="1042" spans="1:22" x14ac:dyDescent="0.25">
      <c r="A1042" vm="4">
        <v>46093</v>
      </c>
      <c r="B1042" t="str">
        <v>Russo, Gabriela</v>
      </c>
      <c r="C1042" t="str">
        <v>FA-A 00003-00001590</v>
      </c>
      <c r="D1042">
        <v>-196690</v>
      </c>
      <c r="E1042" t="str">
        <v>INSUMOS
tubo de gas 45kg</v>
      </c>
      <c r="F1042">
        <v>2</v>
      </c>
      <c r="G1042">
        <v>89000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CC5</v>
      </c>
      <c r="O1042" t="str">
        <v>gastos_produccion</v>
      </c>
      <c r="P1042">
        <v>1</v>
      </c>
      <c r="Q1042" t="str">
        <v>REACTORES</v>
      </c>
      <c r="R1042">
        <v>1</v>
      </c>
      <c r="S1042">
        <v>-196690</v>
      </c>
      <c r="T1042">
        <v>2</v>
      </c>
      <c r="U1042" t="str">
        <v>APERTURADO POR EMPRESA</v>
      </c>
      <c r="V1042" t="str">
        <v>REACTORES</v>
      </c>
    </row>
    <row r="1043" spans="1:22" x14ac:dyDescent="0.25">
      <c r="A1043" vm="15">
        <v>46094</v>
      </c>
      <c r="B1043" t="str">
        <v>Mastrangelo Productos Electricos Sa</v>
      </c>
      <c r="C1043" t="str">
        <v>FA-A 00015-00069836</v>
      </c>
      <c r="D1043">
        <v>-193202.12</v>
      </c>
      <c r="E1043" t="str">
        <v>REPOSICION
guarda motor + 6 fusibles</v>
      </c>
      <c r="F1043">
        <v>1</v>
      </c>
      <c r="G1043">
        <v>159671.17000000001</v>
      </c>
      <c r="H1043" t="str">
        <v xml:space="preserve">UN </v>
      </c>
      <c r="I1043" t="str">
        <v>REPOSICION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CC5</v>
      </c>
      <c r="O1043" t="str">
        <v>gastos_produccion</v>
      </c>
      <c r="P1043">
        <v>1</v>
      </c>
      <c r="Q1043" t="str">
        <v>REACTORES</v>
      </c>
      <c r="R1043">
        <v>1</v>
      </c>
      <c r="S1043">
        <v>-193202.12</v>
      </c>
      <c r="T1043">
        <v>1</v>
      </c>
      <c r="U1043" t="str">
        <v>APERTURADO POR EMPRESA</v>
      </c>
      <c r="V1043" t="str">
        <v>REACTORES</v>
      </c>
    </row>
    <row r="1044" spans="1:22" x14ac:dyDescent="0.25">
      <c r="A1044" vm="18">
        <v>46099</v>
      </c>
      <c r="B1044" t="str">
        <v>Mastrangelo Productos Electricos Sa</v>
      </c>
      <c r="C1044" t="str">
        <v>FA-A 00015-00069850</v>
      </c>
      <c r="D1044">
        <v>-192576.67</v>
      </c>
      <c r="E1044" t="str">
        <v xml:space="preserve">REPOSICION
Bulón 
Toma embutir
Ficha macho 
ficha hembra 
bandeja perforada </v>
      </c>
      <c r="F1044">
        <v>1</v>
      </c>
      <c r="G1044">
        <v>159154.26999999999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CC11</v>
      </c>
      <c r="O1044" t="str">
        <v>gastos_produccion</v>
      </c>
      <c r="P1044">
        <v>1</v>
      </c>
      <c r="Q1044" t="str">
        <v>EXPORTACION</v>
      </c>
      <c r="R1044">
        <v>1</v>
      </c>
      <c r="S1044">
        <v>-192576.67</v>
      </c>
      <c r="T1044">
        <v>1</v>
      </c>
      <c r="U1044" t="str">
        <v>APERTURADO POR EMPRESA</v>
      </c>
      <c r="V1044" t="str">
        <v>EXPORTACION</v>
      </c>
    </row>
    <row r="1045" spans="1:22" x14ac:dyDescent="0.25">
      <c r="A1045" vm="10">
        <v>46087</v>
      </c>
      <c r="B1045" t="str">
        <v>Pascual Materiales S. R. L.</v>
      </c>
      <c r="C1045" t="str">
        <v>FA-A 00001-00000487</v>
      </c>
      <c r="D1045">
        <v>-172708.31</v>
      </c>
      <c r="E1045" t="str">
        <v xml:space="preserve">REPOSICION
Materiales 20 ml de albañal.
Retirar lo roto y hacer albañal </v>
      </c>
      <c r="F1045">
        <v>1</v>
      </c>
      <c r="G1045">
        <v>142734.14000000001</v>
      </c>
      <c r="H1045" t="str">
        <v xml:space="preserve">UN </v>
      </c>
      <c r="I1045" t="str">
        <v>REPOSICION</v>
      </c>
      <c r="J1045" t="str">
        <v>CAPEX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-172708.31</v>
      </c>
      <c r="T1045">
        <v>1</v>
      </c>
      <c r="U1045" t="str">
        <v>APERTURADO POR EMPRESA</v>
      </c>
      <c r="V1045" t="str">
        <v>BACHAS</v>
      </c>
    </row>
    <row r="1046" spans="1:22" x14ac:dyDescent="0.25">
      <c r="A1046" vm="10">
        <v>46087</v>
      </c>
      <c r="B1046" t="str">
        <v>Pascual Materiales S. R. L.</v>
      </c>
      <c r="C1046" t="str">
        <v>FA-A 00001-00000487</v>
      </c>
      <c r="D1046">
        <v>-172708.31</v>
      </c>
      <c r="E1046" t="str">
        <v xml:space="preserve">REPOSICION
Materiales 20 ml de albañal.
Retirar lo roto y hacer albañal </v>
      </c>
      <c r="F1046">
        <v>1</v>
      </c>
      <c r="G1046">
        <v>142734.14000000001</v>
      </c>
      <c r="H1046" t="str">
        <v xml:space="preserve">UN </v>
      </c>
      <c r="I1046" t="str">
        <v>REPOSICION</v>
      </c>
      <c r="J1046" t="str">
        <v>CAPEX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-172708.31</v>
      </c>
      <c r="T1046">
        <v>1</v>
      </c>
      <c r="U1046" t="str">
        <v>APERTURADO POR EMPRESA</v>
      </c>
      <c r="V1046" t="str">
        <v>CEREAL &amp; POLVILLO</v>
      </c>
    </row>
    <row r="1047" spans="1:22" x14ac:dyDescent="0.25">
      <c r="A1047" vm="10">
        <v>46087</v>
      </c>
      <c r="B1047" t="str">
        <v>Pascual Materiales S. R. L.</v>
      </c>
      <c r="C1047" t="str">
        <v>FA-A 00001-00000487</v>
      </c>
      <c r="D1047">
        <v>-172708.31</v>
      </c>
      <c r="E1047" t="str">
        <v xml:space="preserve">REPOSICION
Materiales 20 ml de albañal.
Retirar lo roto y hacer albañal </v>
      </c>
      <c r="F1047">
        <v>1</v>
      </c>
      <c r="G1047">
        <v>142734.14000000001</v>
      </c>
      <c r="H1047" t="str">
        <v xml:space="preserve">UN </v>
      </c>
      <c r="I1047" t="str">
        <v>REPOSICION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-172708.31</v>
      </c>
      <c r="T1047">
        <v>1</v>
      </c>
      <c r="U1047" t="str">
        <v>APERTURADO POR EMPRESA</v>
      </c>
      <c r="V1047" t="str">
        <v>COMPOST &amp; FERTILIZANTES</v>
      </c>
    </row>
    <row r="1048" spans="1:22" x14ac:dyDescent="0.25">
      <c r="A1048" vm="10">
        <v>46087</v>
      </c>
      <c r="B1048" t="str">
        <v>Pascual Materiales S. R. L.</v>
      </c>
      <c r="C1048" t="str">
        <v>FA-A 00001-00000487</v>
      </c>
      <c r="D1048">
        <v>-172708.31</v>
      </c>
      <c r="E1048" t="str">
        <v xml:space="preserve">REPOSICION
Materiales 20 ml de albañal.
Retirar lo roto y hacer albañal </v>
      </c>
      <c r="F1048">
        <v>1</v>
      </c>
      <c r="G1048">
        <v>142734.14000000001</v>
      </c>
      <c r="H1048" t="str">
        <v xml:space="preserve">UN </v>
      </c>
      <c r="I1048" t="str">
        <v>REPOSICION</v>
      </c>
      <c r="J1048" t="str">
        <v>CAPEX</v>
      </c>
      <c r="K1048" t="str">
        <v>VARIABLE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-172708.31</v>
      </c>
      <c r="T1048">
        <v>1</v>
      </c>
      <c r="U1048" t="str">
        <v>APERTURADO POR EMPRESA</v>
      </c>
      <c r="V1048" t="str">
        <v>DISPOSICIÓN FINAL RESIDUOS LIQUIDOS</v>
      </c>
    </row>
    <row r="1049" spans="1:22" x14ac:dyDescent="0.25">
      <c r="A1049" vm="10">
        <v>46087</v>
      </c>
      <c r="B1049" t="str">
        <v>Pascual Materiales S. R. L.</v>
      </c>
      <c r="C1049" t="str">
        <v>FA-A 00001-00000487</v>
      </c>
      <c r="D1049">
        <v>-172708.31</v>
      </c>
      <c r="E1049" t="str">
        <v xml:space="preserve">REPOSICION
Materiales 20 ml de albañal.
Retirar lo roto y hacer albañal </v>
      </c>
      <c r="F1049">
        <v>1</v>
      </c>
      <c r="G1049">
        <v>142734.14000000001</v>
      </c>
      <c r="H1049" t="str">
        <v xml:space="preserve">UN </v>
      </c>
      <c r="I1049" t="str">
        <v>REPOSICION</v>
      </c>
      <c r="J1049" t="str">
        <v>CAPEX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-172708.31</v>
      </c>
      <c r="T1049">
        <v>1</v>
      </c>
      <c r="U1049" t="str">
        <v>APERTURADO POR EMPRESA</v>
      </c>
      <c r="V1049" t="str">
        <v>DISPOSICIÓN FINAL RESIDUOS SOLIDOS</v>
      </c>
    </row>
    <row r="1050" spans="1:22" x14ac:dyDescent="0.25">
      <c r="A1050" vm="10">
        <v>46087</v>
      </c>
      <c r="B1050" t="str">
        <v>Pascual Materiales S. R. L.</v>
      </c>
      <c r="C1050" t="str">
        <v>FA-A 00001-00000487</v>
      </c>
      <c r="D1050">
        <v>-172708.31</v>
      </c>
      <c r="E1050" t="str">
        <v xml:space="preserve">REPOSICION
Materiales 20 ml de albañal.
Retirar lo roto y hacer albañal </v>
      </c>
      <c r="F1050">
        <v>1</v>
      </c>
      <c r="G1050">
        <v>142734.14000000001</v>
      </c>
      <c r="H1050" t="str">
        <v xml:space="preserve">UN </v>
      </c>
      <c r="I1050" t="str">
        <v>REPOSICION</v>
      </c>
      <c r="J1050" t="str">
        <v>CAPEX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-172708.31</v>
      </c>
      <c r="T1050">
        <v>1</v>
      </c>
      <c r="U1050" t="str">
        <v>APERTURADO POR EMPRESA</v>
      </c>
      <c r="V1050" t="str">
        <v>EXPORTACION</v>
      </c>
    </row>
    <row r="1051" spans="1:22" x14ac:dyDescent="0.25">
      <c r="A1051" vm="10">
        <v>46087</v>
      </c>
      <c r="B1051" t="str">
        <v>Pascual Materiales S. R. L.</v>
      </c>
      <c r="C1051" t="str">
        <v>FA-A 00001-00000487</v>
      </c>
      <c r="D1051">
        <v>-172708.31</v>
      </c>
      <c r="E1051" t="str">
        <v xml:space="preserve">REPOSICION
Materiales 20 ml de albañal.
Retirar lo roto y hacer albañal </v>
      </c>
      <c r="F1051">
        <v>1</v>
      </c>
      <c r="G1051">
        <v>142734.14000000001</v>
      </c>
      <c r="H1051" t="str">
        <v xml:space="preserve">UN </v>
      </c>
      <c r="I1051" t="str">
        <v>REPOSICION</v>
      </c>
      <c r="J1051" t="str">
        <v>CAPEX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-172708.31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10">
        <v>46087</v>
      </c>
      <c r="B1052" t="str">
        <v>Pascual Materiales S. R. L.</v>
      </c>
      <c r="C1052" t="str">
        <v>FA-A 00001-00000487</v>
      </c>
      <c r="D1052">
        <v>-172708.31</v>
      </c>
      <c r="E1052" t="str">
        <v xml:space="preserve">REPOSICION
Materiales 20 ml de albañal.
Retirar lo roto y hacer albañal </v>
      </c>
      <c r="F1052">
        <v>1</v>
      </c>
      <c r="G1052">
        <v>142734.14000000001</v>
      </c>
      <c r="H1052" t="str">
        <v xml:space="preserve">UN </v>
      </c>
      <c r="I1052" t="str">
        <v>REPOSICION</v>
      </c>
      <c r="J1052" t="str">
        <v>CAPEX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-172708.31</v>
      </c>
      <c r="T1052">
        <v>1</v>
      </c>
      <c r="U1052" t="str">
        <v>APERTURADO POR EMPRESA</v>
      </c>
      <c r="V1052" t="str">
        <v>PILETAS</v>
      </c>
    </row>
    <row r="1053" spans="1:22" x14ac:dyDescent="0.25">
      <c r="A1053" vm="10">
        <v>46087</v>
      </c>
      <c r="B1053" t="str">
        <v>Pascual Materiales S. R. L.</v>
      </c>
      <c r="C1053" t="str">
        <v>FA-A 00001-00000487</v>
      </c>
      <c r="D1053">
        <v>-172708.31</v>
      </c>
      <c r="E1053" t="str">
        <v xml:space="preserve">REPOSICION
Materiales 20 ml de albañal.
Retirar lo roto y hacer albañal </v>
      </c>
      <c r="F1053">
        <v>1</v>
      </c>
      <c r="G1053">
        <v>142734.14000000001</v>
      </c>
      <c r="H1053" t="str">
        <v xml:space="preserve">UN </v>
      </c>
      <c r="I1053" t="str">
        <v>REPOSICION</v>
      </c>
      <c r="J1053" t="str">
        <v>CAPEX</v>
      </c>
      <c r="K1053" t="str">
        <v>VARIABLE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-172708.31</v>
      </c>
      <c r="T1053">
        <v>1</v>
      </c>
      <c r="U1053" t="str">
        <v>APERTURADO POR EMPRESA</v>
      </c>
      <c r="V1053" t="str">
        <v>REACTORES</v>
      </c>
    </row>
    <row r="1054" spans="1:22" x14ac:dyDescent="0.25">
      <c r="A1054" vm="10">
        <v>46087</v>
      </c>
      <c r="B1054" t="str">
        <v>Pascual Materiales S. R. L.</v>
      </c>
      <c r="C1054" t="str">
        <v>FA-A 00001-00000487</v>
      </c>
      <c r="D1054">
        <v>-172708.31</v>
      </c>
      <c r="E1054" t="str">
        <v xml:space="preserve">REPOSICION
Materiales 20 ml de albañal.
Retirar lo roto y hacer albañal </v>
      </c>
      <c r="F1054">
        <v>1</v>
      </c>
      <c r="G1054">
        <v>142734.14000000001</v>
      </c>
      <c r="H1054" t="str">
        <v xml:space="preserve">UN </v>
      </c>
      <c r="I1054" t="str">
        <v>REPOSICION</v>
      </c>
      <c r="J1054" t="str">
        <v>CAPEX</v>
      </c>
      <c r="K1054" t="str">
        <v>VARIABLE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-172708.31</v>
      </c>
      <c r="T1054">
        <v>1</v>
      </c>
      <c r="U1054" t="str">
        <v>APERTURADO POR EMPRESA</v>
      </c>
      <c r="V1054" t="str">
        <v>TIERRAS FILTRANTES</v>
      </c>
    </row>
    <row r="1055" spans="1:22" x14ac:dyDescent="0.25">
      <c r="A1055" vm="1">
        <v>46111</v>
      </c>
      <c r="B1055" t="str">
        <v>IMPUESTOS</v>
      </c>
      <c r="C1055" t="str">
        <v>imp5</v>
      </c>
      <c r="D1055">
        <v>-166429.71</v>
      </c>
      <c r="E1055" t="str">
        <v>IMPUESTOS</v>
      </c>
      <c r="F1055">
        <v>1</v>
      </c>
      <c r="G1055">
        <v>166429.71</v>
      </c>
      <c r="H1055" t="str">
        <v xml:space="preserve">UN </v>
      </c>
      <c r="I1055" t="str">
        <v>IMPUESTOS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CC8</v>
      </c>
      <c r="O1055" t="str">
        <v>gastos_impuestos</v>
      </c>
      <c r="P1055">
        <v>1</v>
      </c>
      <c r="Q1055" t="str">
        <v>COMPOST &amp; FERTILIZANTES</v>
      </c>
      <c r="R1055">
        <v>1</v>
      </c>
      <c r="S1055">
        <v>-166429.71</v>
      </c>
      <c r="T1055">
        <v>1</v>
      </c>
      <c r="U1055" t="str">
        <v>APERTURADO POR EMPRESA</v>
      </c>
      <c r="V1055" t="str">
        <v>COMPOST &amp; FERTILIZANTES</v>
      </c>
    </row>
    <row r="1056" spans="1:22" x14ac:dyDescent="0.25">
      <c r="A1056" vm="4">
        <v>46093</v>
      </c>
      <c r="B1056" t="str">
        <v>Carrizo, Juan Mario</v>
      </c>
      <c r="C1056" t="str">
        <v>FA-C 00001-00000209</v>
      </c>
      <c r="D1056">
        <v>-160000</v>
      </c>
      <c r="E1056" t="str">
        <v>REPARACIONES
Centrifuga 2hp 380v</v>
      </c>
      <c r="F1056">
        <v>1</v>
      </c>
      <c r="G1056">
        <v>160000</v>
      </c>
      <c r="H1056" t="str">
        <v xml:space="preserve">UN </v>
      </c>
      <c r="I1056" t="str">
        <v>REPARACIONES</v>
      </c>
      <c r="J1056" t="str">
        <v>OPEX</v>
      </c>
      <c r="K1056" t="str">
        <v>VARIABLE</v>
      </c>
      <c r="L1056" t="str">
        <v>DIRECTO</v>
      </c>
      <c r="M1056">
        <v>0</v>
      </c>
      <c r="N1056" t="str">
        <v>CC5</v>
      </c>
      <c r="O1056" t="str">
        <v>gastos_produccion</v>
      </c>
      <c r="P1056">
        <v>1</v>
      </c>
      <c r="Q1056" t="str">
        <v>REACTORES</v>
      </c>
      <c r="R1056">
        <v>1</v>
      </c>
      <c r="S1056">
        <v>-160000</v>
      </c>
      <c r="T1056">
        <v>1</v>
      </c>
      <c r="U1056" t="str">
        <v>APERTURADO POR EMPRESA</v>
      </c>
      <c r="V1056" t="str">
        <v>REACTORES</v>
      </c>
    </row>
    <row r="1057" spans="1:22" x14ac:dyDescent="0.25">
      <c r="A1057" vm="1">
        <v>46111</v>
      </c>
      <c r="B1057" t="str">
        <v>Picatto, Santiago</v>
      </c>
      <c r="C1057" t="str">
        <v>FA-A 00002-00004744</v>
      </c>
      <c r="D1057">
        <v>-148785.23000000001</v>
      </c>
      <c r="E1057" t="str">
        <v xml:space="preserve">INSUMOS
Acetona </v>
      </c>
      <c r="F1057">
        <v>3</v>
      </c>
      <c r="G1057">
        <v>23121</v>
      </c>
      <c r="H1057" t="str">
        <v xml:space="preserve">UN </v>
      </c>
      <c r="I1057" t="str">
        <v>INSUMOS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-148785.23000000001</v>
      </c>
      <c r="T1057">
        <v>3</v>
      </c>
      <c r="U1057" t="str">
        <v>APERTURADO POR EMPRESA</v>
      </c>
      <c r="V1057" t="str">
        <v>BACHAS</v>
      </c>
    </row>
    <row r="1058" spans="1:22" x14ac:dyDescent="0.25">
      <c r="A1058" vm="1">
        <v>46111</v>
      </c>
      <c r="B1058" t="str">
        <v>Picatto, Santiago</v>
      </c>
      <c r="C1058" t="str">
        <v>FA-A 00002-00004744</v>
      </c>
      <c r="D1058">
        <v>-148785.23000000001</v>
      </c>
      <c r="E1058" t="str">
        <v xml:space="preserve">INSUMOS
Acetona </v>
      </c>
      <c r="F1058">
        <v>3</v>
      </c>
      <c r="G1058">
        <v>23121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-148785.23000000001</v>
      </c>
      <c r="T1058">
        <v>3</v>
      </c>
      <c r="U1058" t="str">
        <v>APERTURADO POR EMPRESA</v>
      </c>
      <c r="V1058" t="str">
        <v>CEREAL &amp; POLVILLO</v>
      </c>
    </row>
    <row r="1059" spans="1:22" x14ac:dyDescent="0.25">
      <c r="A1059" vm="1">
        <v>46111</v>
      </c>
      <c r="B1059" t="str">
        <v>Picatto, Santiago</v>
      </c>
      <c r="C1059" t="str">
        <v>FA-A 00002-00004744</v>
      </c>
      <c r="D1059">
        <v>-148785.23000000001</v>
      </c>
      <c r="E1059" t="str">
        <v xml:space="preserve">INSUMOS
Acetona </v>
      </c>
      <c r="F1059">
        <v>3</v>
      </c>
      <c r="G1059">
        <v>23121</v>
      </c>
      <c r="H1059" t="str">
        <v xml:space="preserve">UN </v>
      </c>
      <c r="I1059" t="str">
        <v>INSUMOS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-148785.23000000001</v>
      </c>
      <c r="T1059">
        <v>3</v>
      </c>
      <c r="U1059" t="str">
        <v>APERTURADO POR EMPRESA</v>
      </c>
      <c r="V1059" t="str">
        <v>COMPOST &amp; FERTILIZANTES</v>
      </c>
    </row>
    <row r="1060" spans="1:22" x14ac:dyDescent="0.25">
      <c r="A1060" vm="1">
        <v>46111</v>
      </c>
      <c r="B1060" t="str">
        <v>Picatto, Santiago</v>
      </c>
      <c r="C1060" t="str">
        <v>FA-A 00002-00004744</v>
      </c>
      <c r="D1060">
        <v>-148785.23000000001</v>
      </c>
      <c r="E1060" t="str">
        <v xml:space="preserve">INSUMOS
Acetona </v>
      </c>
      <c r="F1060">
        <v>3</v>
      </c>
      <c r="G1060">
        <v>23121</v>
      </c>
      <c r="H1060" t="str">
        <v xml:space="preserve">UN </v>
      </c>
      <c r="I1060" t="str">
        <v>INSUMOS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-148785.23000000001</v>
      </c>
      <c r="T1060">
        <v>3</v>
      </c>
      <c r="U1060" t="str">
        <v>APERTURADO POR EMPRESA</v>
      </c>
      <c r="V1060" t="str">
        <v>DISPOSICIÓN FINAL RESIDUOS LIQUIDOS</v>
      </c>
    </row>
    <row r="1061" spans="1:22" x14ac:dyDescent="0.25">
      <c r="A1061" vm="1">
        <v>46111</v>
      </c>
      <c r="B1061" t="str">
        <v>Picatto, Santiago</v>
      </c>
      <c r="C1061" t="str">
        <v>FA-A 00002-00004744</v>
      </c>
      <c r="D1061">
        <v>-148785.23000000001</v>
      </c>
      <c r="E1061" t="str">
        <v xml:space="preserve">INSUMOS
Acetona </v>
      </c>
      <c r="F1061">
        <v>3</v>
      </c>
      <c r="G1061">
        <v>23121</v>
      </c>
      <c r="H1061" t="str">
        <v xml:space="preserve">UN </v>
      </c>
      <c r="I1061" t="str">
        <v>INSUMOS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-148785.23000000001</v>
      </c>
      <c r="T1061">
        <v>3</v>
      </c>
      <c r="U1061" t="str">
        <v>APERTURADO POR EMPRESA</v>
      </c>
      <c r="V1061" t="str">
        <v>DISPOSICIÓN FINAL RESIDUOS SOLIDOS</v>
      </c>
    </row>
    <row r="1062" spans="1:22" x14ac:dyDescent="0.25">
      <c r="A1062" vm="1">
        <v>46111</v>
      </c>
      <c r="B1062" t="str">
        <v>Picatto, Santiago</v>
      </c>
      <c r="C1062" t="str">
        <v>FA-A 00002-00004744</v>
      </c>
      <c r="D1062">
        <v>-148785.23000000001</v>
      </c>
      <c r="E1062" t="str">
        <v xml:space="preserve">INSUMOS
Acetona </v>
      </c>
      <c r="F1062">
        <v>3</v>
      </c>
      <c r="G1062">
        <v>23121</v>
      </c>
      <c r="H1062" t="str">
        <v xml:space="preserve">UN </v>
      </c>
      <c r="I1062" t="str">
        <v>INSUMOS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-148785.23000000001</v>
      </c>
      <c r="T1062">
        <v>3</v>
      </c>
      <c r="U1062" t="str">
        <v>APERTURADO POR EMPRESA</v>
      </c>
      <c r="V1062" t="str">
        <v>EXPORTACION</v>
      </c>
    </row>
    <row r="1063" spans="1:22" x14ac:dyDescent="0.25">
      <c r="A1063" vm="1">
        <v>46111</v>
      </c>
      <c r="B1063" t="str">
        <v>Picatto, Santiago</v>
      </c>
      <c r="C1063" t="str">
        <v>FA-A 00002-00004744</v>
      </c>
      <c r="D1063">
        <v>-148785.23000000001</v>
      </c>
      <c r="E1063" t="str">
        <v xml:space="preserve">INSUMOS
Acetona </v>
      </c>
      <c r="F1063">
        <v>3</v>
      </c>
      <c r="G1063">
        <v>23121</v>
      </c>
      <c r="H1063" t="str">
        <v xml:space="preserve">UN </v>
      </c>
      <c r="I1063" t="str">
        <v>INSUMOS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-148785.23000000001</v>
      </c>
      <c r="T1063">
        <v>3</v>
      </c>
      <c r="U1063" t="str">
        <v>APERTURADO POR EMPRESA</v>
      </c>
      <c r="V1063" t="str">
        <v>NFU</v>
      </c>
    </row>
    <row r="1064" spans="1:22" x14ac:dyDescent="0.25">
      <c r="A1064" vm="1">
        <v>46111</v>
      </c>
      <c r="B1064" t="str">
        <v>Picatto, Santiago</v>
      </c>
      <c r="C1064" t="str">
        <v>FA-A 00002-00004744</v>
      </c>
      <c r="D1064">
        <v>-148785.23000000001</v>
      </c>
      <c r="E1064" t="str">
        <v xml:space="preserve">INSUMOS
Acetona </v>
      </c>
      <c r="F1064">
        <v>3</v>
      </c>
      <c r="G1064">
        <v>23121</v>
      </c>
      <c r="H1064" t="str">
        <v xml:space="preserve">UN </v>
      </c>
      <c r="I1064" t="str">
        <v>INSUMOS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-148785.23000000001</v>
      </c>
      <c r="T1064">
        <v>3</v>
      </c>
      <c r="U1064" t="str">
        <v>APERTURADO POR EMPRESA</v>
      </c>
      <c r="V1064" t="str">
        <v>PILETAS</v>
      </c>
    </row>
    <row r="1065" spans="1:22" x14ac:dyDescent="0.25">
      <c r="A1065" vm="1">
        <v>46111</v>
      </c>
      <c r="B1065" t="str">
        <v>Picatto, Santiago</v>
      </c>
      <c r="C1065" t="str">
        <v>FA-A 00002-00004744</v>
      </c>
      <c r="D1065">
        <v>-148785.23000000001</v>
      </c>
      <c r="E1065" t="str">
        <v xml:space="preserve">INSUMOS
Acetona </v>
      </c>
      <c r="F1065">
        <v>3</v>
      </c>
      <c r="G1065">
        <v>23121</v>
      </c>
      <c r="H1065" t="str">
        <v xml:space="preserve">UN </v>
      </c>
      <c r="I1065" t="str">
        <v>INSUMOS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-148785.23000000001</v>
      </c>
      <c r="T1065">
        <v>3</v>
      </c>
      <c r="U1065" t="str">
        <v>APERTURADO POR EMPRESA</v>
      </c>
      <c r="V1065" t="str">
        <v>REACTORES</v>
      </c>
    </row>
    <row r="1066" spans="1:22" x14ac:dyDescent="0.25">
      <c r="A1066" vm="1">
        <v>46111</v>
      </c>
      <c r="B1066" t="str">
        <v>Picatto, Santiago</v>
      </c>
      <c r="C1066" t="str">
        <v>FA-A 00002-00004744</v>
      </c>
      <c r="D1066">
        <v>-148785.23000000001</v>
      </c>
      <c r="E1066" t="str">
        <v xml:space="preserve">INSUMOS
Acetona </v>
      </c>
      <c r="F1066">
        <v>3</v>
      </c>
      <c r="G1066">
        <v>23121</v>
      </c>
      <c r="H1066" t="str">
        <v xml:space="preserve">UN </v>
      </c>
      <c r="I1066" t="str">
        <v>INSUMOS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-148785.23000000001</v>
      </c>
      <c r="T1066">
        <v>3</v>
      </c>
      <c r="U1066" t="str">
        <v>APERTURADO POR EMPRESA</v>
      </c>
      <c r="V1066" t="str">
        <v>TIERRAS FILTRANTES</v>
      </c>
    </row>
    <row r="1067" spans="1:22" x14ac:dyDescent="0.25">
      <c r="A1067" vm="19">
        <v>46107</v>
      </c>
      <c r="B1067" t="str">
        <v>Russo, Gabriela</v>
      </c>
      <c r="C1067" t="str">
        <v>FA-A 00003-00001596</v>
      </c>
      <c r="D1067">
        <v>-127075</v>
      </c>
      <c r="E1067" t="str">
        <v>INSUMOS
tubo de gas 45kg</v>
      </c>
      <c r="F1067">
        <v>1</v>
      </c>
      <c r="G1067">
        <v>89000</v>
      </c>
      <c r="H1067" t="str">
        <v xml:space="preserve">UN </v>
      </c>
      <c r="I1067" t="str">
        <v>INSUMOS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CC5</v>
      </c>
      <c r="O1067" t="str">
        <v>gastos_produccion</v>
      </c>
      <c r="P1067">
        <v>1</v>
      </c>
      <c r="Q1067" t="str">
        <v>REACTORES</v>
      </c>
      <c r="R1067">
        <v>1</v>
      </c>
      <c r="S1067">
        <v>-127075</v>
      </c>
      <c r="T1067">
        <v>1</v>
      </c>
      <c r="U1067" t="str">
        <v>APERTURADO POR EMPRESA</v>
      </c>
      <c r="V1067" t="str">
        <v>REACTORES</v>
      </c>
    </row>
    <row r="1068" spans="1:22" x14ac:dyDescent="0.25">
      <c r="A1068" vm="9">
        <v>46086</v>
      </c>
      <c r="B1068" t="str">
        <v>Richetti, Adrian Leonardo</v>
      </c>
      <c r="C1068" t="str">
        <v>FA-A 00005-00003719</v>
      </c>
      <c r="D1068">
        <v>-81014.27</v>
      </c>
      <c r="E1068" t="str">
        <v xml:space="preserve">INVERSION
3 ángulos 1 1/2 x 1/8".
Materiales para realizar soporte y ménsula para el montaje de bandejas y cableados del sector de bachas. </v>
      </c>
      <c r="F1068">
        <v>33.81</v>
      </c>
      <c r="G1068">
        <v>1980.3</v>
      </c>
      <c r="H1068" t="str">
        <v xml:space="preserve">UN </v>
      </c>
      <c r="I1068" t="str">
        <v>INVERSION</v>
      </c>
      <c r="J1068" t="str">
        <v>CAPEX</v>
      </c>
      <c r="K1068" t="str">
        <v>VARIABLE</v>
      </c>
      <c r="L1068" t="str">
        <v>INDIRECTO</v>
      </c>
      <c r="M1068">
        <v>0</v>
      </c>
      <c r="N1068" t="str">
        <v>CC4</v>
      </c>
      <c r="O1068" t="str">
        <v>gastos_produccion</v>
      </c>
      <c r="P1068">
        <v>1</v>
      </c>
      <c r="Q1068" t="str">
        <v>PILETAS</v>
      </c>
      <c r="R1068">
        <v>1</v>
      </c>
      <c r="S1068">
        <v>-81014.27</v>
      </c>
      <c r="T1068">
        <v>33.81</v>
      </c>
      <c r="U1068" t="str">
        <v>APERTURADO POR EMPRESA</v>
      </c>
      <c r="V1068" t="str">
        <v>PILETAS</v>
      </c>
    </row>
    <row r="1069" spans="1:22" x14ac:dyDescent="0.25">
      <c r="A1069" vm="12">
        <v>46084</v>
      </c>
      <c r="B1069" t="str">
        <v>Acosta, Roberto Maximiliano</v>
      </c>
      <c r="C1069" t="str">
        <v>FA-C 00001-00000691</v>
      </c>
      <c r="D1069">
        <v>-78573</v>
      </c>
      <c r="E1069" t="str">
        <v>CONSUMIBLE
PRODUCTO
Secadores de piso de goma 3 cajas x 12 unidades</v>
      </c>
      <c r="F1069">
        <v>1</v>
      </c>
      <c r="G1069">
        <v>78573</v>
      </c>
      <c r="H1069" t="str">
        <v xml:space="preserve">UN </v>
      </c>
      <c r="I1069" t="str">
        <v>CONSUMIBLE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-78573</v>
      </c>
      <c r="T1069">
        <v>1</v>
      </c>
      <c r="U1069" t="str">
        <v>APERTURADO POR EMPRESA</v>
      </c>
      <c r="V1069" t="str">
        <v>BACHAS</v>
      </c>
    </row>
    <row r="1070" spans="1:22" x14ac:dyDescent="0.25">
      <c r="A1070" vm="12">
        <v>46084</v>
      </c>
      <c r="B1070" t="str">
        <v>Acosta, Roberto Maximiliano</v>
      </c>
      <c r="C1070" t="str">
        <v>FA-C 00001-00000691</v>
      </c>
      <c r="D1070">
        <v>-78573</v>
      </c>
      <c r="E1070" t="str">
        <v>CONSUMIBLE
PRODUCTO
Secadores de piso de goma 3 cajas x 12 unidades</v>
      </c>
      <c r="F1070">
        <v>1</v>
      </c>
      <c r="G1070">
        <v>78573</v>
      </c>
      <c r="H1070" t="str">
        <v xml:space="preserve">UN </v>
      </c>
      <c r="I1070" t="str">
        <v>CONSUMIBLE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-78573</v>
      </c>
      <c r="T1070">
        <v>1</v>
      </c>
      <c r="U1070" t="str">
        <v>APERTURADO POR EMPRESA</v>
      </c>
      <c r="V1070" t="str">
        <v>CEREAL &amp; POLVILLO</v>
      </c>
    </row>
    <row r="1071" spans="1:22" x14ac:dyDescent="0.25">
      <c r="A1071" vm="12">
        <v>46084</v>
      </c>
      <c r="B1071" t="str">
        <v>Acosta, Roberto Maximiliano</v>
      </c>
      <c r="C1071" t="str">
        <v>FA-C 00001-00000691</v>
      </c>
      <c r="D1071">
        <v>-78573</v>
      </c>
      <c r="E1071" t="str">
        <v>CONSUMIBLE
PRODUCTO
Secadores de piso de goma 3 cajas x 12 unidades</v>
      </c>
      <c r="F1071">
        <v>1</v>
      </c>
      <c r="G1071">
        <v>78573</v>
      </c>
      <c r="H1071" t="str">
        <v xml:space="preserve">UN </v>
      </c>
      <c r="I1071" t="str">
        <v>CONSUMIBLE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-78573</v>
      </c>
      <c r="T1071">
        <v>1</v>
      </c>
      <c r="U1071" t="str">
        <v>APERTURADO POR EMPRESA</v>
      </c>
      <c r="V1071" t="str">
        <v>COMPOST &amp; FERTILIZANTES</v>
      </c>
    </row>
    <row r="1072" spans="1:22" x14ac:dyDescent="0.25">
      <c r="A1072" vm="12">
        <v>46084</v>
      </c>
      <c r="B1072" t="str">
        <v>Acosta, Roberto Maximiliano</v>
      </c>
      <c r="C1072" t="str">
        <v>FA-C 00001-00000691</v>
      </c>
      <c r="D1072">
        <v>-78573</v>
      </c>
      <c r="E1072" t="str">
        <v>CONSUMIBLE
PRODUCTO
Secadores de piso de goma 3 cajas x 12 unidades</v>
      </c>
      <c r="F1072">
        <v>1</v>
      </c>
      <c r="G1072">
        <v>78573</v>
      </c>
      <c r="H1072" t="str">
        <v xml:space="preserve">UN </v>
      </c>
      <c r="I1072" t="str">
        <v>CONSUMIBLE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-78573</v>
      </c>
      <c r="T1072">
        <v>1</v>
      </c>
      <c r="U1072" t="str">
        <v>APERTURADO POR EMPRESA</v>
      </c>
      <c r="V1072" t="str">
        <v>DISPOSICIÓN FINAL RESIDUOS LIQUIDOS</v>
      </c>
    </row>
    <row r="1073" spans="1:22" x14ac:dyDescent="0.25">
      <c r="A1073" vm="12">
        <v>46084</v>
      </c>
      <c r="B1073" t="str">
        <v>Acosta, Roberto Maximiliano</v>
      </c>
      <c r="C1073" t="str">
        <v>FA-C 00001-00000691</v>
      </c>
      <c r="D1073">
        <v>-78573</v>
      </c>
      <c r="E1073" t="str">
        <v>CONSUMIBLE
PRODUCTO
Secadores de piso de goma 3 cajas x 12 unidades</v>
      </c>
      <c r="F1073">
        <v>1</v>
      </c>
      <c r="G1073">
        <v>78573</v>
      </c>
      <c r="H1073" t="str">
        <v xml:space="preserve">UN </v>
      </c>
      <c r="I1073" t="str">
        <v>CONSUMIBLE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-78573</v>
      </c>
      <c r="T1073">
        <v>1</v>
      </c>
      <c r="U1073" t="str">
        <v>APERTURADO POR EMPRESA</v>
      </c>
      <c r="V1073" t="str">
        <v>DISPOSICIÓN FINAL RESIDUOS SOLIDOS</v>
      </c>
    </row>
    <row r="1074" spans="1:22" x14ac:dyDescent="0.25">
      <c r="A1074" vm="12">
        <v>46084</v>
      </c>
      <c r="B1074" t="str">
        <v>Acosta, Roberto Maximiliano</v>
      </c>
      <c r="C1074" t="str">
        <v>FA-C 00001-00000691</v>
      </c>
      <c r="D1074">
        <v>-78573</v>
      </c>
      <c r="E1074" t="str">
        <v>CONSUMIBLE
PRODUCTO
Secadores de piso de goma 3 cajas x 12 unidades</v>
      </c>
      <c r="F1074">
        <v>1</v>
      </c>
      <c r="G1074">
        <v>78573</v>
      </c>
      <c r="H1074" t="str">
        <v xml:space="preserve">UN </v>
      </c>
      <c r="I1074" t="str">
        <v>CONSUMIBLE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-78573</v>
      </c>
      <c r="T1074">
        <v>1</v>
      </c>
      <c r="U1074" t="str">
        <v>APERTURADO POR EMPRESA</v>
      </c>
      <c r="V1074" t="str">
        <v>EXPORTACION</v>
      </c>
    </row>
    <row r="1075" spans="1:22" x14ac:dyDescent="0.25">
      <c r="A1075" vm="12">
        <v>46084</v>
      </c>
      <c r="B1075" t="str">
        <v>Acosta, Roberto Maximiliano</v>
      </c>
      <c r="C1075" t="str">
        <v>FA-C 00001-00000691</v>
      </c>
      <c r="D1075">
        <v>-78573</v>
      </c>
      <c r="E1075" t="str">
        <v>CONSUMIBLE
PRODUCTO
Secadores de piso de goma 3 cajas x 12 unidades</v>
      </c>
      <c r="F1075">
        <v>1</v>
      </c>
      <c r="G1075">
        <v>78573</v>
      </c>
      <c r="H1075" t="str">
        <v xml:space="preserve">UN </v>
      </c>
      <c r="I1075" t="str">
        <v>CONSUMIBLE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-78573</v>
      </c>
      <c r="T1075">
        <v>1</v>
      </c>
      <c r="U1075" t="str">
        <v>APERTURADO POR EMPRESA</v>
      </c>
      <c r="V1075" t="str">
        <v>NFU</v>
      </c>
    </row>
    <row r="1076" spans="1:22" x14ac:dyDescent="0.25">
      <c r="A1076" vm="12">
        <v>46084</v>
      </c>
      <c r="B1076" t="str">
        <v>Acosta, Roberto Maximiliano</v>
      </c>
      <c r="C1076" t="str">
        <v>FA-C 00001-00000691</v>
      </c>
      <c r="D1076">
        <v>-78573</v>
      </c>
      <c r="E1076" t="str">
        <v>CONSUMIBLE
PRODUCTO
Secadores de piso de goma 3 cajas x 12 unidades</v>
      </c>
      <c r="F1076">
        <v>1</v>
      </c>
      <c r="G1076">
        <v>78573</v>
      </c>
      <c r="H1076" t="str">
        <v xml:space="preserve">UN </v>
      </c>
      <c r="I1076" t="str">
        <v>CONSUMIBLE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-78573</v>
      </c>
      <c r="T1076">
        <v>1</v>
      </c>
      <c r="U1076" t="str">
        <v>APERTURADO POR EMPRESA</v>
      </c>
      <c r="V1076" t="str">
        <v>PILETAS</v>
      </c>
    </row>
    <row r="1077" spans="1:22" x14ac:dyDescent="0.25">
      <c r="A1077" vm="12">
        <v>46084</v>
      </c>
      <c r="B1077" t="str">
        <v>Acosta, Roberto Maximiliano</v>
      </c>
      <c r="C1077" t="str">
        <v>FA-C 00001-00000691</v>
      </c>
      <c r="D1077">
        <v>-78573</v>
      </c>
      <c r="E1077" t="str">
        <v>CONSUMIBLE
PRODUCTO
Secadores de piso de goma 3 cajas x 12 unidades</v>
      </c>
      <c r="F1077">
        <v>1</v>
      </c>
      <c r="G1077">
        <v>78573</v>
      </c>
      <c r="H1077" t="str">
        <v xml:space="preserve">UN </v>
      </c>
      <c r="I1077" t="str">
        <v>CONSUMIBLE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-78573</v>
      </c>
      <c r="T1077">
        <v>1</v>
      </c>
      <c r="U1077" t="str">
        <v>APERTURADO POR EMPRESA</v>
      </c>
      <c r="V1077" t="str">
        <v>REACTORES</v>
      </c>
    </row>
    <row r="1078" spans="1:22" x14ac:dyDescent="0.25">
      <c r="A1078" vm="12">
        <v>46084</v>
      </c>
      <c r="B1078" t="str">
        <v>Acosta, Roberto Maximiliano</v>
      </c>
      <c r="C1078" t="str">
        <v>FA-C 00001-00000691</v>
      </c>
      <c r="D1078">
        <v>-78573</v>
      </c>
      <c r="E1078" t="str">
        <v>CONSUMIBLE
PRODUCTO
Secadores de piso de goma 3 cajas x 12 unidades</v>
      </c>
      <c r="F1078">
        <v>1</v>
      </c>
      <c r="G1078">
        <v>78573</v>
      </c>
      <c r="H1078" t="str">
        <v xml:space="preserve">UN </v>
      </c>
      <c r="I1078" t="str">
        <v>CONSUMIBLE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-78573</v>
      </c>
      <c r="T1078">
        <v>1</v>
      </c>
      <c r="U1078" t="str">
        <v>APERTURADO POR EMPRESA</v>
      </c>
      <c r="V1078" t="str">
        <v>TIERRAS FILTRANTES</v>
      </c>
    </row>
    <row r="1079" spans="1:22" x14ac:dyDescent="0.25">
      <c r="A1079" vm="19">
        <v>46107</v>
      </c>
      <c r="B1079" t="str">
        <v>Gomeria Donatti S. R. L.</v>
      </c>
      <c r="C1079" t="str">
        <v>FA-A 00003-00025096</v>
      </c>
      <c r="D1079">
        <v>-76000</v>
      </c>
      <c r="E1079" t="str">
        <v>REPARACIONES
parche camión ac482si</v>
      </c>
      <c r="F1079">
        <v>1</v>
      </c>
      <c r="G1079">
        <v>18181.82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-76000</v>
      </c>
      <c r="T1079">
        <v>1</v>
      </c>
      <c r="U1079" t="str">
        <v>APERTURADO POR EMPRESA</v>
      </c>
      <c r="V1079" t="str">
        <v>BACHAS</v>
      </c>
    </row>
    <row r="1080" spans="1:22" x14ac:dyDescent="0.25">
      <c r="A1080" vm="19">
        <v>46107</v>
      </c>
      <c r="B1080" t="str">
        <v>Gomeria Donatti S. R. L.</v>
      </c>
      <c r="C1080" t="str">
        <v>FA-A 00003-00025096</v>
      </c>
      <c r="D1080">
        <v>-76000</v>
      </c>
      <c r="E1080" t="str">
        <v>REPARACIONES
parche camión ac482si</v>
      </c>
      <c r="F1080">
        <v>1</v>
      </c>
      <c r="G1080">
        <v>18181.82</v>
      </c>
      <c r="H1080" t="str">
        <v xml:space="preserve">UN </v>
      </c>
      <c r="I1080" t="str">
        <v>REPARACIONES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-76000</v>
      </c>
      <c r="T1080">
        <v>1</v>
      </c>
      <c r="U1080" t="str">
        <v>APERTURADO POR EMPRESA</v>
      </c>
      <c r="V1080" t="str">
        <v>CEREAL &amp; POLVILLO</v>
      </c>
    </row>
    <row r="1081" spans="1:22" x14ac:dyDescent="0.25">
      <c r="A1081" vm="19">
        <v>46107</v>
      </c>
      <c r="B1081" t="str">
        <v>Gomeria Donatti S. R. L.</v>
      </c>
      <c r="C1081" t="str">
        <v>FA-A 00003-00025096</v>
      </c>
      <c r="D1081">
        <v>-76000</v>
      </c>
      <c r="E1081" t="str">
        <v>REPARACIONES
parche camión ac482si</v>
      </c>
      <c r="F1081">
        <v>1</v>
      </c>
      <c r="G1081">
        <v>18181.82</v>
      </c>
      <c r="H1081" t="str">
        <v xml:space="preserve">UN </v>
      </c>
      <c r="I1081" t="str">
        <v>REPARACIONES</v>
      </c>
      <c r="J1081" t="str">
        <v>OPEX</v>
      </c>
      <c r="K1081" t="str">
        <v>VARIABLE</v>
      </c>
      <c r="L1081" t="str">
        <v>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-76000</v>
      </c>
      <c r="T1081">
        <v>1</v>
      </c>
      <c r="U1081" t="str">
        <v>APERTURADO POR EMPRESA</v>
      </c>
      <c r="V1081" t="str">
        <v>COMPOST &amp; FERTILIZANTES</v>
      </c>
    </row>
    <row r="1082" spans="1:22" x14ac:dyDescent="0.25">
      <c r="A1082" vm="19">
        <v>46107</v>
      </c>
      <c r="B1082" t="str">
        <v>Gomeria Donatti S. R. L.</v>
      </c>
      <c r="C1082" t="str">
        <v>FA-A 00003-00025096</v>
      </c>
      <c r="D1082">
        <v>-76000</v>
      </c>
      <c r="E1082" t="str">
        <v>REPARACIONES
parche camión ac482si</v>
      </c>
      <c r="F1082">
        <v>1</v>
      </c>
      <c r="G1082">
        <v>18181.82</v>
      </c>
      <c r="H1082" t="str">
        <v xml:space="preserve">UN </v>
      </c>
      <c r="I1082" t="str">
        <v>REPARACIONES</v>
      </c>
      <c r="J1082" t="str">
        <v>OPEX</v>
      </c>
      <c r="K1082" t="str">
        <v>VARIABLE</v>
      </c>
      <c r="L1082" t="str">
        <v>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-76000</v>
      </c>
      <c r="T1082">
        <v>1</v>
      </c>
      <c r="U1082" t="str">
        <v>APERTURADO POR EMPRESA</v>
      </c>
      <c r="V1082" t="str">
        <v>DISPOSICIÓN FINAL RESIDUOS LIQUIDOS</v>
      </c>
    </row>
    <row r="1083" spans="1:22" x14ac:dyDescent="0.25">
      <c r="A1083" vm="19">
        <v>46107</v>
      </c>
      <c r="B1083" t="str">
        <v>Gomeria Donatti S. R. L.</v>
      </c>
      <c r="C1083" t="str">
        <v>FA-A 00003-00025096</v>
      </c>
      <c r="D1083">
        <v>-76000</v>
      </c>
      <c r="E1083" t="str">
        <v>REPARACIONES
parche camión ac482si</v>
      </c>
      <c r="F1083">
        <v>1</v>
      </c>
      <c r="G1083">
        <v>18181.82</v>
      </c>
      <c r="H1083" t="str">
        <v xml:space="preserve">UN </v>
      </c>
      <c r="I1083" t="str">
        <v>REPARACIONES</v>
      </c>
      <c r="J1083" t="str">
        <v>OPEX</v>
      </c>
      <c r="K1083" t="str">
        <v>VARIABLE</v>
      </c>
      <c r="L1083" t="str">
        <v>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-76000</v>
      </c>
      <c r="T1083">
        <v>1</v>
      </c>
      <c r="U1083" t="str">
        <v>APERTURADO POR EMPRESA</v>
      </c>
      <c r="V1083" t="str">
        <v>DISPOSICIÓN FINAL RESIDUOS SOLIDOS</v>
      </c>
    </row>
    <row r="1084" spans="1:22" x14ac:dyDescent="0.25">
      <c r="A1084" vm="19">
        <v>46107</v>
      </c>
      <c r="B1084" t="str">
        <v>Gomeria Donatti S. R. L.</v>
      </c>
      <c r="C1084" t="str">
        <v>FA-A 00003-00025096</v>
      </c>
      <c r="D1084">
        <v>-76000</v>
      </c>
      <c r="E1084" t="str">
        <v>REPARACIONES
parche camión ac482si</v>
      </c>
      <c r="F1084">
        <v>1</v>
      </c>
      <c r="G1084">
        <v>18181.82</v>
      </c>
      <c r="H1084" t="str">
        <v xml:space="preserve">UN </v>
      </c>
      <c r="I1084" t="str">
        <v>REPARACIONES</v>
      </c>
      <c r="J1084" t="str">
        <v>OPEX</v>
      </c>
      <c r="K1084" t="str">
        <v>VARIABLE</v>
      </c>
      <c r="L1084" t="str">
        <v>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-76000</v>
      </c>
      <c r="T1084">
        <v>1</v>
      </c>
      <c r="U1084" t="str">
        <v>APERTURADO POR EMPRESA</v>
      </c>
      <c r="V1084" t="str">
        <v>EXPORTACION</v>
      </c>
    </row>
    <row r="1085" spans="1:22" x14ac:dyDescent="0.25">
      <c r="A1085" vm="19">
        <v>46107</v>
      </c>
      <c r="B1085" t="str">
        <v>Gomeria Donatti S. R. L.</v>
      </c>
      <c r="C1085" t="str">
        <v>FA-A 00003-00025096</v>
      </c>
      <c r="D1085">
        <v>-76000</v>
      </c>
      <c r="E1085" t="str">
        <v>REPARACIONES
parche camión ac482si</v>
      </c>
      <c r="F1085">
        <v>1</v>
      </c>
      <c r="G1085">
        <v>18181.82</v>
      </c>
      <c r="H1085" t="str">
        <v xml:space="preserve">UN </v>
      </c>
      <c r="I1085" t="str">
        <v>REPARACIONES</v>
      </c>
      <c r="J1085" t="str">
        <v>OPEX</v>
      </c>
      <c r="K1085" t="str">
        <v>VARIABLE</v>
      </c>
      <c r="L1085" t="str">
        <v>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-76000</v>
      </c>
      <c r="T1085">
        <v>1</v>
      </c>
      <c r="U1085" t="str">
        <v>APERTURADO POR EMPRESA</v>
      </c>
      <c r="V1085" t="str">
        <v>NFU</v>
      </c>
    </row>
    <row r="1086" spans="1:22" x14ac:dyDescent="0.25">
      <c r="A1086" vm="19">
        <v>46107</v>
      </c>
      <c r="B1086" t="str">
        <v>Gomeria Donatti S. R. L.</v>
      </c>
      <c r="C1086" t="str">
        <v>FA-A 00003-00025096</v>
      </c>
      <c r="D1086">
        <v>-76000</v>
      </c>
      <c r="E1086" t="str">
        <v>REPARACIONES
parche camión ac482si</v>
      </c>
      <c r="F1086">
        <v>1</v>
      </c>
      <c r="G1086">
        <v>18181.82</v>
      </c>
      <c r="H1086" t="str">
        <v xml:space="preserve">UN </v>
      </c>
      <c r="I1086" t="str">
        <v>REPARACIONES</v>
      </c>
      <c r="J1086" t="str">
        <v>OPEX</v>
      </c>
      <c r="K1086" t="str">
        <v>VARIABLE</v>
      </c>
      <c r="L1086" t="str">
        <v>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-76000</v>
      </c>
      <c r="T1086">
        <v>1</v>
      </c>
      <c r="U1086" t="str">
        <v>APERTURADO POR EMPRESA</v>
      </c>
      <c r="V1086" t="str">
        <v>PILETAS</v>
      </c>
    </row>
    <row r="1087" spans="1:22" x14ac:dyDescent="0.25">
      <c r="A1087" vm="19">
        <v>46107</v>
      </c>
      <c r="B1087" t="str">
        <v>Gomeria Donatti S. R. L.</v>
      </c>
      <c r="C1087" t="str">
        <v>FA-A 00003-00025096</v>
      </c>
      <c r="D1087">
        <v>-76000</v>
      </c>
      <c r="E1087" t="str">
        <v>REPARACIONES
parche camión ac482si</v>
      </c>
      <c r="F1087">
        <v>1</v>
      </c>
      <c r="G1087">
        <v>18181.82</v>
      </c>
      <c r="H1087" t="str">
        <v xml:space="preserve">UN </v>
      </c>
      <c r="I1087" t="str">
        <v>REPARACIONES</v>
      </c>
      <c r="J1087" t="str">
        <v>OPEX</v>
      </c>
      <c r="K1087" t="str">
        <v>VARIABLE</v>
      </c>
      <c r="L1087" t="str">
        <v>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-76000</v>
      </c>
      <c r="T1087">
        <v>1</v>
      </c>
      <c r="U1087" t="str">
        <v>APERTURADO POR EMPRESA</v>
      </c>
      <c r="V1087" t="str">
        <v>REACTORES</v>
      </c>
    </row>
    <row r="1088" spans="1:22" x14ac:dyDescent="0.25">
      <c r="A1088" vm="19">
        <v>46107</v>
      </c>
      <c r="B1088" t="str">
        <v>Gomeria Donatti S. R. L.</v>
      </c>
      <c r="C1088" t="str">
        <v>FA-A 00003-00025096</v>
      </c>
      <c r="D1088">
        <v>-76000</v>
      </c>
      <c r="E1088" t="str">
        <v>REPARACIONES
parche camión ac482si</v>
      </c>
      <c r="F1088">
        <v>1</v>
      </c>
      <c r="G1088">
        <v>18181.82</v>
      </c>
      <c r="H1088" t="str">
        <v xml:space="preserve">UN </v>
      </c>
      <c r="I1088" t="str">
        <v>REPARACIONES</v>
      </c>
      <c r="J1088" t="str">
        <v>OPEX</v>
      </c>
      <c r="K1088" t="str">
        <v>VARIABLE</v>
      </c>
      <c r="L1088" t="str">
        <v>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-76000</v>
      </c>
      <c r="T1088">
        <v>1</v>
      </c>
      <c r="U1088" t="str">
        <v>APERTURADO POR EMPRESA</v>
      </c>
      <c r="V1088" t="str">
        <v>TIERRAS FILTRANTES</v>
      </c>
    </row>
    <row r="1089" spans="1:22" x14ac:dyDescent="0.25">
      <c r="A1089" vm="15">
        <v>46094</v>
      </c>
      <c r="B1089" t="str">
        <v>Goma Paz S.R.L.</v>
      </c>
      <c r="C1089" t="str">
        <v>FA-A 00005-00092866</v>
      </c>
      <c r="D1089">
        <v>-75391.47</v>
      </c>
      <c r="E1089" t="str">
        <v xml:space="preserve">REPOSICION
correas b65 para las bombas de vacío de los camiones chupadores. 
</v>
      </c>
      <c r="F1089">
        <v>6</v>
      </c>
      <c r="G1089">
        <v>10384.5</v>
      </c>
      <c r="H1089" t="str">
        <v xml:space="preserve">UN </v>
      </c>
      <c r="I1089" t="str">
        <v>REPOSICION</v>
      </c>
      <c r="J1089" t="str">
        <v>OPEX</v>
      </c>
      <c r="K1089" t="str">
        <v>VARIABLE</v>
      </c>
      <c r="L1089" t="str">
        <v>DIRECTO</v>
      </c>
      <c r="M1089">
        <v>0</v>
      </c>
      <c r="N1089" t="str">
        <v>CC4</v>
      </c>
      <c r="O1089" t="str">
        <v>gastos_produccion</v>
      </c>
      <c r="P1089">
        <v>1</v>
      </c>
      <c r="Q1089" t="str">
        <v>PILETAS</v>
      </c>
      <c r="R1089">
        <v>1</v>
      </c>
      <c r="S1089">
        <v>-75391.47</v>
      </c>
      <c r="T1089">
        <v>6</v>
      </c>
      <c r="U1089" t="str">
        <v>APERTURADO POR EMPRESA</v>
      </c>
      <c r="V1089" t="str">
        <v>PILETAS</v>
      </c>
    </row>
    <row r="1090" spans="1:22" x14ac:dyDescent="0.25">
      <c r="A1090" vm="8">
        <v>46106</v>
      </c>
      <c r="B1090" t="str">
        <v>Fondo Cooperacion Tecnica Y Financiera Ley 25.363</v>
      </c>
      <c r="C1090" t="str">
        <v>FA-C 00101-00154638</v>
      </c>
      <c r="D1090">
        <v>-74000</v>
      </c>
      <c r="E1090" t="str">
        <v xml:space="preserve">IMPUESTOS
SSedronar </v>
      </c>
      <c r="F1090">
        <v>1</v>
      </c>
      <c r="G1090">
        <v>74000</v>
      </c>
      <c r="H1090" t="str">
        <v xml:space="preserve">UN </v>
      </c>
      <c r="I1090" t="str">
        <v>IMPUESTOS</v>
      </c>
      <c r="J1090" t="str">
        <v>OPEX</v>
      </c>
      <c r="K1090" t="str">
        <v>VARIABLE</v>
      </c>
      <c r="L1090" t="str">
        <v>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-74000</v>
      </c>
      <c r="T1090">
        <v>1</v>
      </c>
      <c r="U1090" t="str">
        <v>APERTURADO POR EMPRESA</v>
      </c>
      <c r="V1090" t="str">
        <v>BACHAS</v>
      </c>
    </row>
    <row r="1091" spans="1:22" x14ac:dyDescent="0.25">
      <c r="A1091" vm="8">
        <v>46106</v>
      </c>
      <c r="B1091" t="str">
        <v>Fondo Cooperacion Tecnica Y Financiera Ley 25.363</v>
      </c>
      <c r="C1091" t="str">
        <v>FA-C 00101-00154638</v>
      </c>
      <c r="D1091">
        <v>-74000</v>
      </c>
      <c r="E1091" t="str">
        <v xml:space="preserve">IMPUESTOS
SSedronar </v>
      </c>
      <c r="F1091">
        <v>1</v>
      </c>
      <c r="G1091">
        <v>74000</v>
      </c>
      <c r="H1091" t="str">
        <v xml:space="preserve">UN </v>
      </c>
      <c r="I1091" t="str">
        <v>IMPUESTOS</v>
      </c>
      <c r="J1091" t="str">
        <v>OPEX</v>
      </c>
      <c r="K1091" t="str">
        <v>VARIABLE</v>
      </c>
      <c r="L1091" t="str">
        <v>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-74000</v>
      </c>
      <c r="T1091">
        <v>1</v>
      </c>
      <c r="U1091" t="str">
        <v>APERTURADO POR EMPRESA</v>
      </c>
      <c r="V1091" t="str">
        <v>CEREAL &amp; POLVILLO</v>
      </c>
    </row>
    <row r="1092" spans="1:22" x14ac:dyDescent="0.25">
      <c r="A1092" vm="8">
        <v>46106</v>
      </c>
      <c r="B1092" t="str">
        <v>Fondo Cooperacion Tecnica Y Financiera Ley 25.363</v>
      </c>
      <c r="C1092" t="str">
        <v>FA-C 00101-00154638</v>
      </c>
      <c r="D1092">
        <v>-74000</v>
      </c>
      <c r="E1092" t="str">
        <v xml:space="preserve">IMPUESTOS
SSedronar </v>
      </c>
      <c r="F1092">
        <v>1</v>
      </c>
      <c r="G1092">
        <v>74000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-74000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25">
      <c r="A1093" vm="8">
        <v>46106</v>
      </c>
      <c r="B1093" t="str">
        <v>Fondo Cooperacion Tecnica Y Financiera Ley 25.363</v>
      </c>
      <c r="C1093" t="str">
        <v>FA-C 00101-00154638</v>
      </c>
      <c r="D1093">
        <v>-74000</v>
      </c>
      <c r="E1093" t="str">
        <v xml:space="preserve">IMPUESTOS
SSedronar </v>
      </c>
      <c r="F1093">
        <v>1</v>
      </c>
      <c r="G1093">
        <v>74000</v>
      </c>
      <c r="H1093" t="str">
        <v xml:space="preserve">UN </v>
      </c>
      <c r="I1093" t="str">
        <v>IMPUESTOS</v>
      </c>
      <c r="J1093" t="str">
        <v>OPEX</v>
      </c>
      <c r="K1093" t="str">
        <v>VARIABLE</v>
      </c>
      <c r="L1093" t="str">
        <v>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-74000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25">
      <c r="A1094" vm="8">
        <v>46106</v>
      </c>
      <c r="B1094" t="str">
        <v>Fondo Cooperacion Tecnica Y Financiera Ley 25.363</v>
      </c>
      <c r="C1094" t="str">
        <v>FA-C 00101-00154638</v>
      </c>
      <c r="D1094">
        <v>-74000</v>
      </c>
      <c r="E1094" t="str">
        <v xml:space="preserve">IMPUESTOS
SSedronar </v>
      </c>
      <c r="F1094">
        <v>1</v>
      </c>
      <c r="G1094">
        <v>74000</v>
      </c>
      <c r="H1094" t="str">
        <v xml:space="preserve">UN </v>
      </c>
      <c r="I1094" t="str">
        <v>IMPUESTOS</v>
      </c>
      <c r="J1094" t="str">
        <v>OPEX</v>
      </c>
      <c r="K1094" t="str">
        <v>VARIABLE</v>
      </c>
      <c r="L1094" t="str">
        <v>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-74000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25">
      <c r="A1095" vm="8">
        <v>46106</v>
      </c>
      <c r="B1095" t="str">
        <v>Fondo Cooperacion Tecnica Y Financiera Ley 25.363</v>
      </c>
      <c r="C1095" t="str">
        <v>FA-C 00101-00154638</v>
      </c>
      <c r="D1095">
        <v>-74000</v>
      </c>
      <c r="E1095" t="str">
        <v xml:space="preserve">IMPUESTOS
SSedronar </v>
      </c>
      <c r="F1095">
        <v>1</v>
      </c>
      <c r="G1095">
        <v>74000</v>
      </c>
      <c r="H1095" t="str">
        <v xml:space="preserve">UN </v>
      </c>
      <c r="I1095" t="str">
        <v>IMPUESTOS</v>
      </c>
      <c r="J1095" t="str">
        <v>OPEX</v>
      </c>
      <c r="K1095" t="str">
        <v>VARIABLE</v>
      </c>
      <c r="L1095" t="str">
        <v>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-74000</v>
      </c>
      <c r="T1095">
        <v>1</v>
      </c>
      <c r="U1095" t="str">
        <v>APERTURADO POR EMPRESA</v>
      </c>
      <c r="V1095" t="str">
        <v>EXPORTACION</v>
      </c>
    </row>
    <row r="1096" spans="1:22" x14ac:dyDescent="0.25">
      <c r="A1096" vm="8">
        <v>46106</v>
      </c>
      <c r="B1096" t="str">
        <v>Fondo Cooperacion Tecnica Y Financiera Ley 25.363</v>
      </c>
      <c r="C1096" t="str">
        <v>FA-C 00101-00154638</v>
      </c>
      <c r="D1096">
        <v>-74000</v>
      </c>
      <c r="E1096" t="str">
        <v xml:space="preserve">IMPUESTOS
SSedronar </v>
      </c>
      <c r="F1096">
        <v>1</v>
      </c>
      <c r="G1096">
        <v>74000</v>
      </c>
      <c r="H1096" t="str">
        <v xml:space="preserve">UN </v>
      </c>
      <c r="I1096" t="str">
        <v>IMPUESTOS</v>
      </c>
      <c r="J1096" t="str">
        <v>OPEX</v>
      </c>
      <c r="K1096" t="str">
        <v>VARIABLE</v>
      </c>
      <c r="L1096" t="str">
        <v>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-74000</v>
      </c>
      <c r="T1096">
        <v>1</v>
      </c>
      <c r="U1096" t="str">
        <v>APERTURADO POR EMPRESA</v>
      </c>
      <c r="V1096" t="str">
        <v>NFU</v>
      </c>
    </row>
    <row r="1097" spans="1:22" x14ac:dyDescent="0.25">
      <c r="A1097" vm="8">
        <v>46106</v>
      </c>
      <c r="B1097" t="str">
        <v>Fondo Cooperacion Tecnica Y Financiera Ley 25.363</v>
      </c>
      <c r="C1097" t="str">
        <v>FA-C 00101-00154638</v>
      </c>
      <c r="D1097">
        <v>-74000</v>
      </c>
      <c r="E1097" t="str">
        <v xml:space="preserve">IMPUESTOS
SSedronar </v>
      </c>
      <c r="F1097">
        <v>1</v>
      </c>
      <c r="G1097">
        <v>74000</v>
      </c>
      <c r="H1097" t="str">
        <v xml:space="preserve">UN </v>
      </c>
      <c r="I1097" t="str">
        <v>IMPUESTOS</v>
      </c>
      <c r="J1097" t="str">
        <v>OPEX</v>
      </c>
      <c r="K1097" t="str">
        <v>VARIABLE</v>
      </c>
      <c r="L1097" t="str">
        <v>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-74000</v>
      </c>
      <c r="T1097">
        <v>1</v>
      </c>
      <c r="U1097" t="str">
        <v>APERTURADO POR EMPRESA</v>
      </c>
      <c r="V1097" t="str">
        <v>PILETAS</v>
      </c>
    </row>
    <row r="1098" spans="1:22" x14ac:dyDescent="0.25">
      <c r="A1098" vm="8">
        <v>46106</v>
      </c>
      <c r="B1098" t="str">
        <v>Fondo Cooperacion Tecnica Y Financiera Ley 25.363</v>
      </c>
      <c r="C1098" t="str">
        <v>FA-C 00101-00154638</v>
      </c>
      <c r="D1098">
        <v>-74000</v>
      </c>
      <c r="E1098" t="str">
        <v xml:space="preserve">IMPUESTOS
SSedronar </v>
      </c>
      <c r="F1098">
        <v>1</v>
      </c>
      <c r="G1098">
        <v>74000</v>
      </c>
      <c r="H1098" t="str">
        <v xml:space="preserve">UN </v>
      </c>
      <c r="I1098" t="str">
        <v>IMPUESTOS</v>
      </c>
      <c r="J1098" t="str">
        <v>OPEX</v>
      </c>
      <c r="K1098" t="str">
        <v>VARIABLE</v>
      </c>
      <c r="L1098" t="str">
        <v>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-74000</v>
      </c>
      <c r="T1098">
        <v>1</v>
      </c>
      <c r="U1098" t="str">
        <v>APERTURADO POR EMPRESA</v>
      </c>
      <c r="V1098" t="str">
        <v>REACTORES</v>
      </c>
    </row>
    <row r="1099" spans="1:22" x14ac:dyDescent="0.25">
      <c r="A1099" vm="8">
        <v>46106</v>
      </c>
      <c r="B1099" t="str">
        <v>Fondo Cooperacion Tecnica Y Financiera Ley 25.363</v>
      </c>
      <c r="C1099" t="str">
        <v>FA-C 00101-00154638</v>
      </c>
      <c r="D1099">
        <v>-74000</v>
      </c>
      <c r="E1099" t="str">
        <v xml:space="preserve">IMPUESTOS
SSedronar </v>
      </c>
      <c r="F1099">
        <v>1</v>
      </c>
      <c r="G1099">
        <v>74000</v>
      </c>
      <c r="H1099" t="str">
        <v xml:space="preserve">UN </v>
      </c>
      <c r="I1099" t="str">
        <v>IMPUESTOS</v>
      </c>
      <c r="J1099" t="str">
        <v>OPEX</v>
      </c>
      <c r="K1099" t="str">
        <v>VARIABLE</v>
      </c>
      <c r="L1099" t="str">
        <v>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-74000</v>
      </c>
      <c r="T1099">
        <v>1</v>
      </c>
      <c r="U1099" t="str">
        <v>APERTURADO POR EMPRESA</v>
      </c>
      <c r="V1099" t="str">
        <v>TIERRAS FILTRANTES</v>
      </c>
    </row>
    <row r="1100" spans="1:22" x14ac:dyDescent="0.25">
      <c r="A1100" vm="10">
        <v>46087</v>
      </c>
      <c r="B1100" t="str">
        <v>Comercial Uritorco S. R. L. (w)</v>
      </c>
      <c r="C1100" t="str">
        <v>FA-A 00001-00008937</v>
      </c>
      <c r="D1100">
        <v>-56608.59</v>
      </c>
      <c r="E1100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0">
        <v>1</v>
      </c>
      <c r="G1100">
        <v>46783.96</v>
      </c>
      <c r="H1100" t="str">
        <v xml:space="preserve">UN </v>
      </c>
      <c r="I1100" t="str">
        <v>MANTENIMIENTO PREVENTIVO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-56608.59</v>
      </c>
      <c r="T1100">
        <v>1</v>
      </c>
      <c r="U1100" t="str">
        <v>APERTURADO POR EMPRESA</v>
      </c>
      <c r="V1100" t="str">
        <v>BACHAS</v>
      </c>
    </row>
    <row r="1101" spans="1:22" x14ac:dyDescent="0.25">
      <c r="A1101" vm="10">
        <v>46087</v>
      </c>
      <c r="B1101" t="str">
        <v>Comercial Uritorco S. R. L. (w)</v>
      </c>
      <c r="C1101" t="str">
        <v>FA-A 00001-00008937</v>
      </c>
      <c r="D1101">
        <v>-56608.59</v>
      </c>
      <c r="E11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1">
        <v>1</v>
      </c>
      <c r="G1101">
        <v>46783.96</v>
      </c>
      <c r="H1101" t="str">
        <v xml:space="preserve">UN </v>
      </c>
      <c r="I1101" t="str">
        <v>MANTENIMIENTO PREVENTIVO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-56608.59</v>
      </c>
      <c r="T1101">
        <v>1</v>
      </c>
      <c r="U1101" t="str">
        <v>APERTURADO POR EMPRESA</v>
      </c>
      <c r="V1101" t="str">
        <v>CEREAL &amp; POLVILLO</v>
      </c>
    </row>
    <row r="1102" spans="1:22" x14ac:dyDescent="0.25">
      <c r="A1102" vm="10">
        <v>46087</v>
      </c>
      <c r="B1102" t="str">
        <v>Comercial Uritorco S. R. L. (w)</v>
      </c>
      <c r="C1102" t="str">
        <v>FA-A 00001-00008937</v>
      </c>
      <c r="D1102">
        <v>-56608.59</v>
      </c>
      <c r="E1102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2">
        <v>1</v>
      </c>
      <c r="G1102">
        <v>46783.96</v>
      </c>
      <c r="H1102" t="str">
        <v xml:space="preserve">UN </v>
      </c>
      <c r="I1102" t="str">
        <v>MANTENIMIENTO PREVENTIVO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-56608.59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25">
      <c r="A1103" vm="10">
        <v>46087</v>
      </c>
      <c r="B1103" t="str">
        <v>Comercial Uritorco S. R. L. (w)</v>
      </c>
      <c r="C1103" t="str">
        <v>FA-A 00001-00008937</v>
      </c>
      <c r="D1103">
        <v>-56608.59</v>
      </c>
      <c r="E1103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3">
        <v>1</v>
      </c>
      <c r="G1103">
        <v>46783.96</v>
      </c>
      <c r="H1103" t="str">
        <v xml:space="preserve">UN </v>
      </c>
      <c r="I1103" t="str">
        <v>MANTENIMIENTO PREVENTIVO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-56608.59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25">
      <c r="A1104" vm="10">
        <v>46087</v>
      </c>
      <c r="B1104" t="str">
        <v>Comercial Uritorco S. R. L. (w)</v>
      </c>
      <c r="C1104" t="str">
        <v>FA-A 00001-00008937</v>
      </c>
      <c r="D1104">
        <v>-56608.59</v>
      </c>
      <c r="E1104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4">
        <v>1</v>
      </c>
      <c r="G1104">
        <v>46783.96</v>
      </c>
      <c r="H1104" t="str">
        <v xml:space="preserve">UN </v>
      </c>
      <c r="I1104" t="str">
        <v>MANTENIMIENTO PREVENTIVO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-56608.59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25">
      <c r="A1105" vm="10">
        <v>46087</v>
      </c>
      <c r="B1105" t="str">
        <v>Comercial Uritorco S. R. L. (w)</v>
      </c>
      <c r="C1105" t="str">
        <v>FA-A 00001-00008937</v>
      </c>
      <c r="D1105">
        <v>-56608.59</v>
      </c>
      <c r="E1105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5">
        <v>1</v>
      </c>
      <c r="G1105">
        <v>46783.96</v>
      </c>
      <c r="H1105" t="str">
        <v xml:space="preserve">UN </v>
      </c>
      <c r="I1105" t="str">
        <v>MANTENIMIENTO PREVENTIVO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-56608.59</v>
      </c>
      <c r="T1105">
        <v>1</v>
      </c>
      <c r="U1105" t="str">
        <v>APERTURADO POR EMPRESA</v>
      </c>
      <c r="V1105" t="str">
        <v>EXPORTACION</v>
      </c>
    </row>
    <row r="1106" spans="1:22" x14ac:dyDescent="0.25">
      <c r="A1106" vm="10">
        <v>46087</v>
      </c>
      <c r="B1106" t="str">
        <v>Comercial Uritorco S. R. L. (w)</v>
      </c>
      <c r="C1106" t="str">
        <v>FA-A 00001-00008937</v>
      </c>
      <c r="D1106">
        <v>-56608.59</v>
      </c>
      <c r="E1106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6">
        <v>1</v>
      </c>
      <c r="G1106">
        <v>46783.96</v>
      </c>
      <c r="H1106" t="str">
        <v xml:space="preserve">UN </v>
      </c>
      <c r="I1106" t="str">
        <v>MANTENIMIENTO PREVENTIVO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-56608.59</v>
      </c>
      <c r="T1106">
        <v>1</v>
      </c>
      <c r="U1106" t="str">
        <v>APERTURADO POR EMPRESA</v>
      </c>
      <c r="V1106" t="str">
        <v>NFU</v>
      </c>
    </row>
    <row r="1107" spans="1:22" x14ac:dyDescent="0.25">
      <c r="A1107" vm="10">
        <v>46087</v>
      </c>
      <c r="B1107" t="str">
        <v>Comercial Uritorco S. R. L. (w)</v>
      </c>
      <c r="C1107" t="str">
        <v>FA-A 00001-00008937</v>
      </c>
      <c r="D1107">
        <v>-56608.59</v>
      </c>
      <c r="E1107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7">
        <v>1</v>
      </c>
      <c r="G1107">
        <v>46783.96</v>
      </c>
      <c r="H1107" t="str">
        <v xml:space="preserve">UN </v>
      </c>
      <c r="I1107" t="str">
        <v>MANTENIMIENTO PREVENTIVO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-56608.59</v>
      </c>
      <c r="T1107">
        <v>1</v>
      </c>
      <c r="U1107" t="str">
        <v>APERTURADO POR EMPRESA</v>
      </c>
      <c r="V1107" t="str">
        <v>PILETAS</v>
      </c>
    </row>
    <row r="1108" spans="1:22" x14ac:dyDescent="0.25">
      <c r="A1108" vm="10">
        <v>46087</v>
      </c>
      <c r="B1108" t="str">
        <v>Comercial Uritorco S. R. L. (w)</v>
      </c>
      <c r="C1108" t="str">
        <v>FA-A 00001-00008937</v>
      </c>
      <c r="D1108">
        <v>-56608.59</v>
      </c>
      <c r="E1108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8">
        <v>1</v>
      </c>
      <c r="G1108">
        <v>46783.96</v>
      </c>
      <c r="H1108" t="str">
        <v xml:space="preserve">UN </v>
      </c>
      <c r="I1108" t="str">
        <v>MANTENIMIENTO PREVENTIVO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-56608.59</v>
      </c>
      <c r="T1108">
        <v>1</v>
      </c>
      <c r="U1108" t="str">
        <v>APERTURADO POR EMPRESA</v>
      </c>
      <c r="V1108" t="str">
        <v>REACTORES</v>
      </c>
    </row>
    <row r="1109" spans="1:22" x14ac:dyDescent="0.25">
      <c r="A1109" vm="10">
        <v>46087</v>
      </c>
      <c r="B1109" t="str">
        <v>Comercial Uritorco S. R. L. (w)</v>
      </c>
      <c r="C1109" t="str">
        <v>FA-A 00001-00008937</v>
      </c>
      <c r="D1109">
        <v>-56608.59</v>
      </c>
      <c r="E1109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9">
        <v>1</v>
      </c>
      <c r="G1109">
        <v>46783.96</v>
      </c>
      <c r="H1109" t="str">
        <v xml:space="preserve">UN </v>
      </c>
      <c r="I1109" t="str">
        <v>MANTENIMIENTO PREVENTIVO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-56608.59</v>
      </c>
      <c r="T1109">
        <v>1</v>
      </c>
      <c r="U1109" t="str">
        <v>APERTURADO POR EMPRESA</v>
      </c>
      <c r="V1109" t="str">
        <v>TIERRAS FILTRANTES</v>
      </c>
    </row>
    <row r="1110" spans="1:22" x14ac:dyDescent="0.25">
      <c r="A1110" vm="24">
        <v>46098</v>
      </c>
      <c r="B1110" t="str">
        <v>Picatto, Santiago</v>
      </c>
      <c r="C1110" t="str">
        <v>FA-A 00002-00004699</v>
      </c>
      <c r="D1110">
        <v>-50858.720000000001</v>
      </c>
      <c r="E1110" t="str">
        <v xml:space="preserve">INSUMOS
Acido sulfúrico </v>
      </c>
      <c r="F1110">
        <v>1</v>
      </c>
      <c r="G1110">
        <v>42032</v>
      </c>
      <c r="H1110" t="str">
        <v xml:space="preserve">UN </v>
      </c>
      <c r="I1110" t="str">
        <v>INSUMOS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-50858.720000000001</v>
      </c>
      <c r="T1110">
        <v>1</v>
      </c>
      <c r="U1110" t="str">
        <v>APERTURADO POR EMPRESA</v>
      </c>
      <c r="V1110" t="str">
        <v>BACHAS</v>
      </c>
    </row>
    <row r="1111" spans="1:22" x14ac:dyDescent="0.25">
      <c r="A1111" vm="24">
        <v>46098</v>
      </c>
      <c r="B1111" t="str">
        <v>Picatto, Santiago</v>
      </c>
      <c r="C1111" t="str">
        <v>FA-A 00002-00004699</v>
      </c>
      <c r="D1111">
        <v>-50858.720000000001</v>
      </c>
      <c r="E1111" t="str">
        <v xml:space="preserve">INSUMOS
Acido sulfúrico </v>
      </c>
      <c r="F1111">
        <v>1</v>
      </c>
      <c r="G1111">
        <v>42032</v>
      </c>
      <c r="H1111" t="str">
        <v xml:space="preserve">UN </v>
      </c>
      <c r="I1111" t="str">
        <v>INSUMOS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-50858.720000000001</v>
      </c>
      <c r="T1111">
        <v>1</v>
      </c>
      <c r="U1111" t="str">
        <v>APERTURADO POR EMPRESA</v>
      </c>
      <c r="V1111" t="str">
        <v>CEREAL &amp; POLVILLO</v>
      </c>
    </row>
    <row r="1112" spans="1:22" x14ac:dyDescent="0.25">
      <c r="A1112" vm="24">
        <v>46098</v>
      </c>
      <c r="B1112" t="str">
        <v>Picatto, Santiago</v>
      </c>
      <c r="C1112" t="str">
        <v>FA-A 00002-00004699</v>
      </c>
      <c r="D1112">
        <v>-50858.720000000001</v>
      </c>
      <c r="E1112" t="str">
        <v xml:space="preserve">INSUMOS
Acido sulfúrico </v>
      </c>
      <c r="F1112">
        <v>1</v>
      </c>
      <c r="G1112">
        <v>42032</v>
      </c>
      <c r="H1112" t="str">
        <v xml:space="preserve">UN </v>
      </c>
      <c r="I1112" t="str">
        <v>INSUMOS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-50858.720000000001</v>
      </c>
      <c r="T1112">
        <v>1</v>
      </c>
      <c r="U1112" t="str">
        <v>APERTURADO POR EMPRESA</v>
      </c>
      <c r="V1112" t="str">
        <v>COMPOST &amp; FERTILIZANTES</v>
      </c>
    </row>
    <row r="1113" spans="1:22" x14ac:dyDescent="0.25">
      <c r="A1113" vm="24">
        <v>46098</v>
      </c>
      <c r="B1113" t="str">
        <v>Picatto, Santiago</v>
      </c>
      <c r="C1113" t="str">
        <v>FA-A 00002-00004699</v>
      </c>
      <c r="D1113">
        <v>-50858.720000000001</v>
      </c>
      <c r="E1113" t="str">
        <v xml:space="preserve">INSUMOS
Acido sulfúrico </v>
      </c>
      <c r="F1113">
        <v>1</v>
      </c>
      <c r="G1113">
        <v>42032</v>
      </c>
      <c r="H1113" t="str">
        <v xml:space="preserve">UN </v>
      </c>
      <c r="I1113" t="str">
        <v>INSUMOS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-50858.720000000001</v>
      </c>
      <c r="T1113">
        <v>1</v>
      </c>
      <c r="U1113" t="str">
        <v>APERTURADO POR EMPRESA</v>
      </c>
      <c r="V1113" t="str">
        <v>DISPOSICIÓN FINAL RESIDUOS LIQUIDOS</v>
      </c>
    </row>
    <row r="1114" spans="1:22" x14ac:dyDescent="0.25">
      <c r="A1114" vm="24">
        <v>46098</v>
      </c>
      <c r="B1114" t="str">
        <v>Picatto, Santiago</v>
      </c>
      <c r="C1114" t="str">
        <v>FA-A 00002-00004699</v>
      </c>
      <c r="D1114">
        <v>-50858.720000000001</v>
      </c>
      <c r="E1114" t="str">
        <v xml:space="preserve">INSUMOS
Acido sulfúrico </v>
      </c>
      <c r="F1114">
        <v>1</v>
      </c>
      <c r="G1114">
        <v>42032</v>
      </c>
      <c r="H1114" t="str">
        <v xml:space="preserve">UN </v>
      </c>
      <c r="I1114" t="str">
        <v>INSUMOS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-50858.720000000001</v>
      </c>
      <c r="T1114">
        <v>1</v>
      </c>
      <c r="U1114" t="str">
        <v>APERTURADO POR EMPRESA</v>
      </c>
      <c r="V1114" t="str">
        <v>DISPOSICIÓN FINAL RESIDUOS SOLIDOS</v>
      </c>
    </row>
    <row r="1115" spans="1:22" x14ac:dyDescent="0.25">
      <c r="A1115" vm="24">
        <v>46098</v>
      </c>
      <c r="B1115" t="str">
        <v>Picatto, Santiago</v>
      </c>
      <c r="C1115" t="str">
        <v>FA-A 00002-00004699</v>
      </c>
      <c r="D1115">
        <v>-50858.720000000001</v>
      </c>
      <c r="E1115" t="str">
        <v xml:space="preserve">INSUMOS
Acido sulfúrico </v>
      </c>
      <c r="F1115">
        <v>1</v>
      </c>
      <c r="G1115">
        <v>42032</v>
      </c>
      <c r="H1115" t="str">
        <v xml:space="preserve">UN </v>
      </c>
      <c r="I1115" t="str">
        <v>INSUMOS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-50858.720000000001</v>
      </c>
      <c r="T1115">
        <v>1</v>
      </c>
      <c r="U1115" t="str">
        <v>APERTURADO POR EMPRESA</v>
      </c>
      <c r="V1115" t="str">
        <v>EXPORTACION</v>
      </c>
    </row>
    <row r="1116" spans="1:22" x14ac:dyDescent="0.25">
      <c r="A1116" vm="24">
        <v>46098</v>
      </c>
      <c r="B1116" t="str">
        <v>Picatto, Santiago</v>
      </c>
      <c r="C1116" t="str">
        <v>FA-A 00002-00004699</v>
      </c>
      <c r="D1116">
        <v>-50858.720000000001</v>
      </c>
      <c r="E1116" t="str">
        <v xml:space="preserve">INSUMOS
Acido sulfúrico </v>
      </c>
      <c r="F1116">
        <v>1</v>
      </c>
      <c r="G1116">
        <v>42032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-50858.720000000001</v>
      </c>
      <c r="T1116">
        <v>1</v>
      </c>
      <c r="U1116" t="str">
        <v>APERTURADO POR EMPRESA</v>
      </c>
      <c r="V1116" t="str">
        <v>NFU</v>
      </c>
    </row>
    <row r="1117" spans="1:22" x14ac:dyDescent="0.25">
      <c r="A1117" vm="24">
        <v>46098</v>
      </c>
      <c r="B1117" t="str">
        <v>Picatto, Santiago</v>
      </c>
      <c r="C1117" t="str">
        <v>FA-A 00002-00004699</v>
      </c>
      <c r="D1117">
        <v>-50858.720000000001</v>
      </c>
      <c r="E1117" t="str">
        <v xml:space="preserve">INSUMOS
Acido sulfúrico </v>
      </c>
      <c r="F1117">
        <v>1</v>
      </c>
      <c r="G1117">
        <v>42032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-50858.720000000001</v>
      </c>
      <c r="T1117">
        <v>1</v>
      </c>
      <c r="U1117" t="str">
        <v>APERTURADO POR EMPRESA</v>
      </c>
      <c r="V1117" t="str">
        <v>PILETAS</v>
      </c>
    </row>
    <row r="1118" spans="1:22" x14ac:dyDescent="0.25">
      <c r="A1118" vm="24">
        <v>46098</v>
      </c>
      <c r="B1118" t="str">
        <v>Picatto, Santiago</v>
      </c>
      <c r="C1118" t="str">
        <v>FA-A 00002-00004699</v>
      </c>
      <c r="D1118">
        <v>-50858.720000000001</v>
      </c>
      <c r="E1118" t="str">
        <v xml:space="preserve">INSUMOS
Acido sulfúrico </v>
      </c>
      <c r="F1118">
        <v>1</v>
      </c>
      <c r="G1118">
        <v>42032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-50858.720000000001</v>
      </c>
      <c r="T1118">
        <v>1</v>
      </c>
      <c r="U1118" t="str">
        <v>APERTURADO POR EMPRESA</v>
      </c>
      <c r="V1118" t="str">
        <v>REACTORES</v>
      </c>
    </row>
    <row r="1119" spans="1:22" x14ac:dyDescent="0.25">
      <c r="A1119" vm="24">
        <v>46098</v>
      </c>
      <c r="B1119" t="str">
        <v>Picatto, Santiago</v>
      </c>
      <c r="C1119" t="str">
        <v>FA-A 00002-00004699</v>
      </c>
      <c r="D1119">
        <v>-50858.720000000001</v>
      </c>
      <c r="E1119" t="str">
        <v xml:space="preserve">INSUMOS
Acido sulfúrico </v>
      </c>
      <c r="F1119">
        <v>1</v>
      </c>
      <c r="G1119">
        <v>42032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-50858.720000000001</v>
      </c>
      <c r="T1119">
        <v>1</v>
      </c>
      <c r="U1119" t="str">
        <v>APERTURADO POR EMPRESA</v>
      </c>
      <c r="V1119" t="str">
        <v>TIERRAS FILTRANTES</v>
      </c>
    </row>
    <row r="1120" spans="1:22" x14ac:dyDescent="0.25">
      <c r="A1120" vm="18">
        <v>46099</v>
      </c>
      <c r="B1120" t="str">
        <v>Tisone Emanuel (W)</v>
      </c>
      <c r="C1120" t="str">
        <v>FA-A 00003-00000932</v>
      </c>
      <c r="D1120">
        <v>-50820</v>
      </c>
      <c r="E1120" t="str">
        <v>REPOSICION
100 remitos R, x triplicado del nª 0003-10201 al 10400</v>
      </c>
      <c r="F1120">
        <v>1</v>
      </c>
      <c r="G1120">
        <v>42000</v>
      </c>
      <c r="H1120" t="str">
        <v xml:space="preserve">UN </v>
      </c>
      <c r="I1120" t="str">
        <v>REPOSICION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-50820</v>
      </c>
      <c r="T1120">
        <v>1</v>
      </c>
      <c r="U1120" t="str">
        <v>APERTURADO POR EMPRESA</v>
      </c>
      <c r="V1120" t="str">
        <v>BACHAS</v>
      </c>
    </row>
    <row r="1121" spans="1:22" x14ac:dyDescent="0.25">
      <c r="A1121" vm="18">
        <v>46099</v>
      </c>
      <c r="B1121" t="str">
        <v>Tisone Emanuel (W)</v>
      </c>
      <c r="C1121" t="str">
        <v>FA-A 00003-00000932</v>
      </c>
      <c r="D1121">
        <v>-50820</v>
      </c>
      <c r="E1121" t="str">
        <v>REPOSICION
100 remitos R, x triplicado del nª 0003-10201 al 10400</v>
      </c>
      <c r="F1121">
        <v>1</v>
      </c>
      <c r="G1121">
        <v>42000</v>
      </c>
      <c r="H1121" t="str">
        <v xml:space="preserve">UN </v>
      </c>
      <c r="I1121" t="str">
        <v>REPOSICION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-50820</v>
      </c>
      <c r="T1121">
        <v>1</v>
      </c>
      <c r="U1121" t="str">
        <v>APERTURADO POR EMPRESA</v>
      </c>
      <c r="V1121" t="str">
        <v>CEREAL &amp; POLVILLO</v>
      </c>
    </row>
    <row r="1122" spans="1:22" x14ac:dyDescent="0.25">
      <c r="A1122" vm="18">
        <v>46099</v>
      </c>
      <c r="B1122" t="str">
        <v>Tisone Emanuel (W)</v>
      </c>
      <c r="C1122" t="str">
        <v>FA-A 00003-00000932</v>
      </c>
      <c r="D1122">
        <v>-50820</v>
      </c>
      <c r="E1122" t="str">
        <v>REPOSICION
100 remitos R, x triplicado del nª 0003-10201 al 10400</v>
      </c>
      <c r="F1122">
        <v>1</v>
      </c>
      <c r="G1122">
        <v>42000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-50820</v>
      </c>
      <c r="T1122">
        <v>1</v>
      </c>
      <c r="U1122" t="str">
        <v>APERTURADO POR EMPRESA</v>
      </c>
      <c r="V1122" t="str">
        <v>COMPOST &amp; FERTILIZANTES</v>
      </c>
    </row>
    <row r="1123" spans="1:22" x14ac:dyDescent="0.25">
      <c r="A1123" vm="18">
        <v>46099</v>
      </c>
      <c r="B1123" t="str">
        <v>Tisone Emanuel (W)</v>
      </c>
      <c r="C1123" t="str">
        <v>FA-A 00003-00000932</v>
      </c>
      <c r="D1123">
        <v>-50820</v>
      </c>
      <c r="E1123" t="str">
        <v>REPOSICION
100 remitos R, x triplicado del nª 0003-10201 al 10400</v>
      </c>
      <c r="F1123">
        <v>1</v>
      </c>
      <c r="G1123">
        <v>42000</v>
      </c>
      <c r="H1123" t="str">
        <v xml:space="preserve">UN </v>
      </c>
      <c r="I1123" t="str">
        <v>REPOSICION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-50820</v>
      </c>
      <c r="T1123">
        <v>1</v>
      </c>
      <c r="U1123" t="str">
        <v>APERTURADO POR EMPRESA</v>
      </c>
      <c r="V1123" t="str">
        <v>DISPOSICIÓN FINAL RESIDUOS LIQUIDOS</v>
      </c>
    </row>
    <row r="1124" spans="1:22" x14ac:dyDescent="0.25">
      <c r="A1124" vm="18">
        <v>46099</v>
      </c>
      <c r="B1124" t="str">
        <v>Tisone Emanuel (W)</v>
      </c>
      <c r="C1124" t="str">
        <v>FA-A 00003-00000932</v>
      </c>
      <c r="D1124">
        <v>-50820</v>
      </c>
      <c r="E1124" t="str">
        <v>REPOSICION
100 remitos R, x triplicado del nª 0003-10201 al 10400</v>
      </c>
      <c r="F1124">
        <v>1</v>
      </c>
      <c r="G1124">
        <v>42000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-50820</v>
      </c>
      <c r="T1124">
        <v>1</v>
      </c>
      <c r="U1124" t="str">
        <v>APERTURADO POR EMPRESA</v>
      </c>
      <c r="V1124" t="str">
        <v>DISPOSICIÓN FINAL RESIDUOS SOLIDOS</v>
      </c>
    </row>
    <row r="1125" spans="1:22" x14ac:dyDescent="0.25">
      <c r="A1125" vm="18">
        <v>46099</v>
      </c>
      <c r="B1125" t="str">
        <v>Tisone Emanuel (W)</v>
      </c>
      <c r="C1125" t="str">
        <v>FA-A 00003-00000932</v>
      </c>
      <c r="D1125">
        <v>-50820</v>
      </c>
      <c r="E1125" t="str">
        <v>REPOSICION
100 remitos R, x triplicado del nª 0003-10201 al 10400</v>
      </c>
      <c r="F1125">
        <v>1</v>
      </c>
      <c r="G1125">
        <v>42000</v>
      </c>
      <c r="H1125" t="str">
        <v xml:space="preserve">UN </v>
      </c>
      <c r="I1125" t="str">
        <v>REPOSICION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-50820</v>
      </c>
      <c r="T1125">
        <v>1</v>
      </c>
      <c r="U1125" t="str">
        <v>APERTURADO POR EMPRESA</v>
      </c>
      <c r="V1125" t="str">
        <v>EXPORTACION</v>
      </c>
    </row>
    <row r="1126" spans="1:22" x14ac:dyDescent="0.25">
      <c r="A1126" vm="18">
        <v>46099</v>
      </c>
      <c r="B1126" t="str">
        <v>Tisone Emanuel (W)</v>
      </c>
      <c r="C1126" t="str">
        <v>FA-A 00003-00000932</v>
      </c>
      <c r="D1126">
        <v>-50820</v>
      </c>
      <c r="E1126" t="str">
        <v>REPOSICION
100 remitos R, x triplicado del nª 0003-10201 al 10400</v>
      </c>
      <c r="F1126">
        <v>1</v>
      </c>
      <c r="G1126">
        <v>42000</v>
      </c>
      <c r="H1126" t="str">
        <v xml:space="preserve">UN </v>
      </c>
      <c r="I1126" t="str">
        <v>REPOSICION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-50820</v>
      </c>
      <c r="T1126">
        <v>1</v>
      </c>
      <c r="U1126" t="str">
        <v>APERTURADO POR EMPRESA</v>
      </c>
      <c r="V1126" t="str">
        <v>NFU</v>
      </c>
    </row>
    <row r="1127" spans="1:22" x14ac:dyDescent="0.25">
      <c r="A1127" vm="18">
        <v>46099</v>
      </c>
      <c r="B1127" t="str">
        <v>Tisone Emanuel (W)</v>
      </c>
      <c r="C1127" t="str">
        <v>FA-A 00003-00000932</v>
      </c>
      <c r="D1127">
        <v>-50820</v>
      </c>
      <c r="E1127" t="str">
        <v>REPOSICION
100 remitos R, x triplicado del nª 0003-10201 al 10400</v>
      </c>
      <c r="F1127">
        <v>1</v>
      </c>
      <c r="G1127">
        <v>42000</v>
      </c>
      <c r="H1127" t="str">
        <v xml:space="preserve">UN </v>
      </c>
      <c r="I1127" t="str">
        <v>REPOSICION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-50820</v>
      </c>
      <c r="T1127">
        <v>1</v>
      </c>
      <c r="U1127" t="str">
        <v>APERTURADO POR EMPRESA</v>
      </c>
      <c r="V1127" t="str">
        <v>PILETAS</v>
      </c>
    </row>
    <row r="1128" spans="1:22" x14ac:dyDescent="0.25">
      <c r="A1128" vm="18">
        <v>46099</v>
      </c>
      <c r="B1128" t="str">
        <v>Tisone Emanuel (W)</v>
      </c>
      <c r="C1128" t="str">
        <v>FA-A 00003-00000932</v>
      </c>
      <c r="D1128">
        <v>-50820</v>
      </c>
      <c r="E1128" t="str">
        <v>REPOSICION
100 remitos R, x triplicado del nª 0003-10201 al 10400</v>
      </c>
      <c r="F1128">
        <v>1</v>
      </c>
      <c r="G1128">
        <v>42000</v>
      </c>
      <c r="H1128" t="str">
        <v xml:space="preserve">UN </v>
      </c>
      <c r="I1128" t="str">
        <v>REPOSICION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-50820</v>
      </c>
      <c r="T1128">
        <v>1</v>
      </c>
      <c r="U1128" t="str">
        <v>APERTURADO POR EMPRESA</v>
      </c>
      <c r="V1128" t="str">
        <v>REACTORES</v>
      </c>
    </row>
    <row r="1129" spans="1:22" x14ac:dyDescent="0.25">
      <c r="A1129" vm="18">
        <v>46099</v>
      </c>
      <c r="B1129" t="str">
        <v>Tisone Emanuel (W)</v>
      </c>
      <c r="C1129" t="str">
        <v>FA-A 00003-00000932</v>
      </c>
      <c r="D1129">
        <v>-50820</v>
      </c>
      <c r="E1129" t="str">
        <v>REPOSICION
100 remitos R, x triplicado del nª 0003-10201 al 10400</v>
      </c>
      <c r="F1129">
        <v>1</v>
      </c>
      <c r="G1129">
        <v>42000</v>
      </c>
      <c r="H1129" t="str">
        <v xml:space="preserve">UN </v>
      </c>
      <c r="I1129" t="str">
        <v>REPOSICION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-50820</v>
      </c>
      <c r="T1129">
        <v>1</v>
      </c>
      <c r="U1129" t="str">
        <v>APERTURADO POR EMPRESA</v>
      </c>
      <c r="V1129" t="str">
        <v>TIERRAS FILTRANTES</v>
      </c>
    </row>
    <row r="1130" spans="1:22" x14ac:dyDescent="0.25">
      <c r="A1130" vm="10">
        <v>46087</v>
      </c>
      <c r="B1130" t="str">
        <v>Antonini, Nicolas Ezequiel</v>
      </c>
      <c r="C1130" t="str">
        <v>FA-C 00001-00000032</v>
      </c>
      <c r="D1130">
        <v>-50000</v>
      </c>
      <c r="E1130" t="str">
        <v xml:space="preserve">SERVICIOS
MANTENIMIENTO PREVENTIVO
Servicio de refrigeración . 
Limpieza de rodillo y bandeja de desagüe en aire </v>
      </c>
      <c r="F1130">
        <v>1</v>
      </c>
      <c r="G1130">
        <v>50000</v>
      </c>
      <c r="H1130" t="str">
        <v xml:space="preserve">UN </v>
      </c>
      <c r="I1130" t="str">
        <v>SERVICIOS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-50000</v>
      </c>
      <c r="T1130">
        <v>1</v>
      </c>
      <c r="U1130" t="str">
        <v>APERTURADO POR EMPRESA</v>
      </c>
      <c r="V1130" t="str">
        <v>BACHAS</v>
      </c>
    </row>
    <row r="1131" spans="1:22" x14ac:dyDescent="0.25">
      <c r="A1131" vm="10">
        <v>46087</v>
      </c>
      <c r="B1131" t="str">
        <v>Antonini, Nicolas Ezequiel</v>
      </c>
      <c r="C1131" t="str">
        <v>FA-C 00001-00000032</v>
      </c>
      <c r="D1131">
        <v>-50000</v>
      </c>
      <c r="E1131" t="str">
        <v xml:space="preserve">SERVICIOS
MANTENIMIENTO PREVENTIVO
Servicio de refrigeración . 
Limpieza de rodillo y bandeja de desagüe en aire </v>
      </c>
      <c r="F1131">
        <v>1</v>
      </c>
      <c r="G1131">
        <v>50000</v>
      </c>
      <c r="H1131" t="str">
        <v xml:space="preserve">UN </v>
      </c>
      <c r="I1131" t="str">
        <v>SERVICIOS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-50000</v>
      </c>
      <c r="T1131">
        <v>1</v>
      </c>
      <c r="U1131" t="str">
        <v>APERTURADO POR EMPRESA</v>
      </c>
      <c r="V1131" t="str">
        <v>CEREAL &amp; POLVILLO</v>
      </c>
    </row>
    <row r="1132" spans="1:22" x14ac:dyDescent="0.25">
      <c r="A1132" vm="10">
        <v>46087</v>
      </c>
      <c r="B1132" t="str">
        <v>Antonini, Nicolas Ezequiel</v>
      </c>
      <c r="C1132" t="str">
        <v>FA-C 00001-00000032</v>
      </c>
      <c r="D1132">
        <v>-50000</v>
      </c>
      <c r="E1132" t="str">
        <v xml:space="preserve">SERVICIOS
MANTENIMIENTO PREVENTIVO
Servicio de refrigeración . 
Limpieza de rodillo y bandeja de desagüe en aire </v>
      </c>
      <c r="F1132">
        <v>1</v>
      </c>
      <c r="G1132">
        <v>50000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-50000</v>
      </c>
      <c r="T1132">
        <v>1</v>
      </c>
      <c r="U1132" t="str">
        <v>APERTURADO POR EMPRESA</v>
      </c>
      <c r="V1132" t="str">
        <v>COMPOST &amp; FERTILIZANTES</v>
      </c>
    </row>
    <row r="1133" spans="1:22" x14ac:dyDescent="0.25">
      <c r="A1133" vm="10">
        <v>46087</v>
      </c>
      <c r="B1133" t="str">
        <v>Antonini, Nicolas Ezequiel</v>
      </c>
      <c r="C1133" t="str">
        <v>FA-C 00001-00000032</v>
      </c>
      <c r="D1133">
        <v>-50000</v>
      </c>
      <c r="E1133" t="str">
        <v xml:space="preserve">SERVICIOS
MANTENIMIENTO PREVENTIVO
Servicio de refrigeración . 
Limpieza de rodillo y bandeja de desagüe en aire </v>
      </c>
      <c r="F1133">
        <v>1</v>
      </c>
      <c r="G1133">
        <v>50000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-50000</v>
      </c>
      <c r="T1133">
        <v>1</v>
      </c>
      <c r="U1133" t="str">
        <v>APERTURADO POR EMPRESA</v>
      </c>
      <c r="V1133" t="str">
        <v>DISPOSICIÓN FINAL RESIDUOS LIQUIDOS</v>
      </c>
    </row>
    <row r="1134" spans="1:22" x14ac:dyDescent="0.25">
      <c r="A1134" vm="10">
        <v>46087</v>
      </c>
      <c r="B1134" t="str">
        <v>Antonini, Nicolas Ezequiel</v>
      </c>
      <c r="C1134" t="str">
        <v>FA-C 00001-00000032</v>
      </c>
      <c r="D1134">
        <v>-50000</v>
      </c>
      <c r="E1134" t="str">
        <v xml:space="preserve">SERVICIOS
MANTENIMIENTO PREVENTIVO
Servicio de refrigeración . 
Limpieza de rodillo y bandeja de desagüe en aire </v>
      </c>
      <c r="F1134">
        <v>1</v>
      </c>
      <c r="G1134">
        <v>50000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-50000</v>
      </c>
      <c r="T1134">
        <v>1</v>
      </c>
      <c r="U1134" t="str">
        <v>APERTURADO POR EMPRESA</v>
      </c>
      <c r="V1134" t="str">
        <v>DISPOSICIÓN FINAL RESIDUOS SOLIDOS</v>
      </c>
    </row>
    <row r="1135" spans="1:22" x14ac:dyDescent="0.25">
      <c r="A1135" vm="10">
        <v>46087</v>
      </c>
      <c r="B1135" t="str">
        <v>Antonini, Nicolas Ezequiel</v>
      </c>
      <c r="C1135" t="str">
        <v>FA-C 00001-00000032</v>
      </c>
      <c r="D1135">
        <v>-50000</v>
      </c>
      <c r="E1135" t="str">
        <v xml:space="preserve">SERVICIOS
MANTENIMIENTO PREVENTIVO
Servicio de refrigeración . 
Limpieza de rodillo y bandeja de desagüe en aire </v>
      </c>
      <c r="F1135">
        <v>1</v>
      </c>
      <c r="G1135">
        <v>50000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-50000</v>
      </c>
      <c r="T1135">
        <v>1</v>
      </c>
      <c r="U1135" t="str">
        <v>APERTURADO POR EMPRESA</v>
      </c>
      <c r="V1135" t="str">
        <v>EXPORTACION</v>
      </c>
    </row>
    <row r="1136" spans="1:22" x14ac:dyDescent="0.25">
      <c r="A1136" vm="10">
        <v>46087</v>
      </c>
      <c r="B1136" t="str">
        <v>Antonini, Nicolas Ezequiel</v>
      </c>
      <c r="C1136" t="str">
        <v>FA-C 00001-00000032</v>
      </c>
      <c r="D1136">
        <v>-50000</v>
      </c>
      <c r="E1136" t="str">
        <v xml:space="preserve">SERVICIOS
MANTENIMIENTO PREVENTIVO
Servicio de refrigeración . 
Limpieza de rodillo y bandeja de desagüe en aire </v>
      </c>
      <c r="F1136">
        <v>1</v>
      </c>
      <c r="G1136">
        <v>50000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-50000</v>
      </c>
      <c r="T1136">
        <v>1</v>
      </c>
      <c r="U1136" t="str">
        <v>APERTURADO POR EMPRESA</v>
      </c>
      <c r="V1136" t="str">
        <v>NFU</v>
      </c>
    </row>
    <row r="1137" spans="1:22" x14ac:dyDescent="0.25">
      <c r="A1137" vm="10">
        <v>46087</v>
      </c>
      <c r="B1137" t="str">
        <v>Antonini, Nicolas Ezequiel</v>
      </c>
      <c r="C1137" t="str">
        <v>FA-C 00001-00000032</v>
      </c>
      <c r="D1137">
        <v>-50000</v>
      </c>
      <c r="E1137" t="str">
        <v xml:space="preserve">SERVICIOS
MANTENIMIENTO PREVENTIVO
Servicio de refrigeración . 
Limpieza de rodillo y bandeja de desagüe en aire </v>
      </c>
      <c r="F1137">
        <v>1</v>
      </c>
      <c r="G1137">
        <v>50000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-50000</v>
      </c>
      <c r="T1137">
        <v>1</v>
      </c>
      <c r="U1137" t="str">
        <v>APERTURADO POR EMPRESA</v>
      </c>
      <c r="V1137" t="str">
        <v>PILETAS</v>
      </c>
    </row>
    <row r="1138" spans="1:22" x14ac:dyDescent="0.25">
      <c r="A1138" vm="10">
        <v>46087</v>
      </c>
      <c r="B1138" t="str">
        <v>Antonini, Nicolas Ezequiel</v>
      </c>
      <c r="C1138" t="str">
        <v>FA-C 00001-00000032</v>
      </c>
      <c r="D1138">
        <v>-50000</v>
      </c>
      <c r="E1138" t="str">
        <v xml:space="preserve">SERVICIOS
MANTENIMIENTO PREVENTIVO
Servicio de refrigeración . 
Limpieza de rodillo y bandeja de desagüe en aire </v>
      </c>
      <c r="F1138">
        <v>1</v>
      </c>
      <c r="G1138">
        <v>50000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-50000</v>
      </c>
      <c r="T1138">
        <v>1</v>
      </c>
      <c r="U1138" t="str">
        <v>APERTURADO POR EMPRESA</v>
      </c>
      <c r="V1138" t="str">
        <v>REACTORES</v>
      </c>
    </row>
    <row r="1139" spans="1:22" x14ac:dyDescent="0.25">
      <c r="A1139" vm="10">
        <v>46087</v>
      </c>
      <c r="B1139" t="str">
        <v>Antonini, Nicolas Ezequiel</v>
      </c>
      <c r="C1139" t="str">
        <v>FA-C 00001-00000032</v>
      </c>
      <c r="D1139">
        <v>-50000</v>
      </c>
      <c r="E1139" t="str">
        <v xml:space="preserve">SERVICIOS
MANTENIMIENTO PREVENTIVO
Servicio de refrigeración . 
Limpieza de rodillo y bandeja de desagüe en aire </v>
      </c>
      <c r="F1139">
        <v>1</v>
      </c>
      <c r="G1139">
        <v>50000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-50000</v>
      </c>
      <c r="T1139">
        <v>1</v>
      </c>
      <c r="U1139" t="str">
        <v>APERTURADO POR EMPRESA</v>
      </c>
      <c r="V1139" t="str">
        <v>TIERRAS FILTRANTES</v>
      </c>
    </row>
    <row r="1140" spans="1:22" x14ac:dyDescent="0.25">
      <c r="A1140" vm="12">
        <v>46084</v>
      </c>
      <c r="B1140" t="str">
        <v>Strupeni, Federico Lisandro</v>
      </c>
      <c r="C1140" t="str">
        <v>FA-A 00008-00000097</v>
      </c>
      <c r="D1140">
        <v>-49874.43</v>
      </c>
      <c r="E1140" t="str">
        <v xml:space="preserve">SERVICIOS
Servicio de monitoreo básico 
Ex campo serraico </v>
      </c>
      <c r="F1140">
        <v>1</v>
      </c>
      <c r="G1140">
        <v>41218.54</v>
      </c>
      <c r="H1140" t="str">
        <v xml:space="preserve">UN </v>
      </c>
      <c r="I1140" t="str">
        <v>SERVICIOS</v>
      </c>
      <c r="J1140" t="str">
        <v>CAPEX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-49874.43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12">
        <v>46084</v>
      </c>
      <c r="B1141" t="str">
        <v>Strupeni, Federico Lisandro</v>
      </c>
      <c r="C1141" t="str">
        <v>FA-A 00008-00000097</v>
      </c>
      <c r="D1141">
        <v>-49874.43</v>
      </c>
      <c r="E1141" t="str">
        <v xml:space="preserve">SERVICIOS
Servicio de monitoreo básico 
Ex campo serraico </v>
      </c>
      <c r="F1141">
        <v>1</v>
      </c>
      <c r="G1141">
        <v>41218.54</v>
      </c>
      <c r="H1141" t="str">
        <v xml:space="preserve">UN </v>
      </c>
      <c r="I1141" t="str">
        <v>SERVICIOS</v>
      </c>
      <c r="J1141" t="str">
        <v>CAPEX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-49874.43</v>
      </c>
      <c r="T1141">
        <v>1</v>
      </c>
      <c r="U1141" t="str">
        <v>APERTURADO POR EMPRESA</v>
      </c>
      <c r="V1141" t="str">
        <v>CEREAL &amp; POLVILLO</v>
      </c>
    </row>
    <row r="1142" spans="1:22" x14ac:dyDescent="0.25">
      <c r="A1142" vm="12">
        <v>46084</v>
      </c>
      <c r="B1142" t="str">
        <v>Strupeni, Federico Lisandro</v>
      </c>
      <c r="C1142" t="str">
        <v>FA-A 00008-00000097</v>
      </c>
      <c r="D1142">
        <v>-49874.43</v>
      </c>
      <c r="E1142" t="str">
        <v xml:space="preserve">SERVICIOS
Servicio de monitoreo básico 
Ex campo serraico </v>
      </c>
      <c r="F1142">
        <v>1</v>
      </c>
      <c r="G1142">
        <v>41218.54</v>
      </c>
      <c r="H1142" t="str">
        <v xml:space="preserve">UN </v>
      </c>
      <c r="I1142" t="str">
        <v>SERVICIOS</v>
      </c>
      <c r="J1142" t="str">
        <v>CAPEX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-49874.43</v>
      </c>
      <c r="T1142">
        <v>1</v>
      </c>
      <c r="U1142" t="str">
        <v>APERTURADO POR EMPRESA</v>
      </c>
      <c r="V1142" t="str">
        <v>COMPOST &amp; FERTILIZANTES</v>
      </c>
    </row>
    <row r="1143" spans="1:22" x14ac:dyDescent="0.25">
      <c r="A1143" vm="12">
        <v>46084</v>
      </c>
      <c r="B1143" t="str">
        <v>Strupeni, Federico Lisandro</v>
      </c>
      <c r="C1143" t="str">
        <v>FA-A 00008-00000097</v>
      </c>
      <c r="D1143">
        <v>-49874.43</v>
      </c>
      <c r="E1143" t="str">
        <v xml:space="preserve">SERVICIOS
Servicio de monitoreo básico 
Ex campo serraico </v>
      </c>
      <c r="F1143">
        <v>1</v>
      </c>
      <c r="G1143">
        <v>41218.54</v>
      </c>
      <c r="H1143" t="str">
        <v xml:space="preserve">UN </v>
      </c>
      <c r="I1143" t="str">
        <v>SERVICIOS</v>
      </c>
      <c r="J1143" t="str">
        <v>CAPEX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-49874.43</v>
      </c>
      <c r="T1143">
        <v>1</v>
      </c>
      <c r="U1143" t="str">
        <v>APERTURADO POR EMPRESA</v>
      </c>
      <c r="V1143" t="str">
        <v>DISPOSICIÓN FINAL RESIDUOS LIQUIDOS</v>
      </c>
    </row>
    <row r="1144" spans="1:22" x14ac:dyDescent="0.25">
      <c r="A1144" vm="12">
        <v>46084</v>
      </c>
      <c r="B1144" t="str">
        <v>Strupeni, Federico Lisandro</v>
      </c>
      <c r="C1144" t="str">
        <v>FA-A 00008-00000097</v>
      </c>
      <c r="D1144">
        <v>-49874.43</v>
      </c>
      <c r="E1144" t="str">
        <v xml:space="preserve">SERVICIOS
Servicio de monitoreo básico 
Ex campo serraico </v>
      </c>
      <c r="F1144">
        <v>1</v>
      </c>
      <c r="G1144">
        <v>41218.54</v>
      </c>
      <c r="H1144" t="str">
        <v xml:space="preserve">UN </v>
      </c>
      <c r="I1144" t="str">
        <v>SERVICIOS</v>
      </c>
      <c r="J1144" t="str">
        <v>CAPEX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-49874.43</v>
      </c>
      <c r="T1144">
        <v>1</v>
      </c>
      <c r="U1144" t="str">
        <v>APERTURADO POR EMPRESA</v>
      </c>
      <c r="V1144" t="str">
        <v>DISPOSICIÓN FINAL RESIDUOS SOLIDOS</v>
      </c>
    </row>
    <row r="1145" spans="1:22" x14ac:dyDescent="0.25">
      <c r="A1145" vm="12">
        <v>46084</v>
      </c>
      <c r="B1145" t="str">
        <v>Strupeni, Federico Lisandro</v>
      </c>
      <c r="C1145" t="str">
        <v>FA-A 00008-00000097</v>
      </c>
      <c r="D1145">
        <v>-49874.43</v>
      </c>
      <c r="E1145" t="str">
        <v xml:space="preserve">SERVICIOS
Servicio de monitoreo básico 
Ex campo serraico </v>
      </c>
      <c r="F1145">
        <v>1</v>
      </c>
      <c r="G1145">
        <v>41218.54</v>
      </c>
      <c r="H1145" t="str">
        <v xml:space="preserve">UN </v>
      </c>
      <c r="I1145" t="str">
        <v>SERVICIOS</v>
      </c>
      <c r="J1145" t="str">
        <v>CAPEX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-49874.43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12">
        <v>46084</v>
      </c>
      <c r="B1146" t="str">
        <v>Strupeni, Federico Lisandro</v>
      </c>
      <c r="C1146" t="str">
        <v>FA-A 00008-00000097</v>
      </c>
      <c r="D1146">
        <v>-49874.43</v>
      </c>
      <c r="E1146" t="str">
        <v xml:space="preserve">SERVICIOS
Servicio de monitoreo básico 
Ex campo serraico </v>
      </c>
      <c r="F1146">
        <v>1</v>
      </c>
      <c r="G1146">
        <v>41218.54</v>
      </c>
      <c r="H1146" t="str">
        <v xml:space="preserve">UN </v>
      </c>
      <c r="I1146" t="str">
        <v>SERVICIOS</v>
      </c>
      <c r="J1146" t="str">
        <v>CAPEX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-49874.43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12">
        <v>46084</v>
      </c>
      <c r="B1147" t="str">
        <v>Strupeni, Federico Lisandro</v>
      </c>
      <c r="C1147" t="str">
        <v>FA-A 00008-00000097</v>
      </c>
      <c r="D1147">
        <v>-49874.43</v>
      </c>
      <c r="E1147" t="str">
        <v xml:space="preserve">SERVICIOS
Servicio de monitoreo básico 
Ex campo serraico </v>
      </c>
      <c r="F1147">
        <v>1</v>
      </c>
      <c r="G1147">
        <v>41218.54</v>
      </c>
      <c r="H1147" t="str">
        <v xml:space="preserve">UN </v>
      </c>
      <c r="I1147" t="str">
        <v>SERVICIOS</v>
      </c>
      <c r="J1147" t="str">
        <v>CAPEX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-49874.43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12">
        <v>46084</v>
      </c>
      <c r="B1148" t="str">
        <v>Strupeni, Federico Lisandro</v>
      </c>
      <c r="C1148" t="str">
        <v>FA-A 00008-00000097</v>
      </c>
      <c r="D1148">
        <v>-49874.43</v>
      </c>
      <c r="E1148" t="str">
        <v xml:space="preserve">SERVICIOS
Servicio de monitoreo básico 
Ex campo serraico </v>
      </c>
      <c r="F1148">
        <v>1</v>
      </c>
      <c r="G1148">
        <v>41218.54</v>
      </c>
      <c r="H1148" t="str">
        <v xml:space="preserve">UN </v>
      </c>
      <c r="I1148" t="str">
        <v>SERVICIOS</v>
      </c>
      <c r="J1148" t="str">
        <v>CAPEX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-49874.43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12">
        <v>46084</v>
      </c>
      <c r="B1149" t="str">
        <v>Strupeni, Federico Lisandro</v>
      </c>
      <c r="C1149" t="str">
        <v>FA-A 00008-00000097</v>
      </c>
      <c r="D1149">
        <v>-49874.43</v>
      </c>
      <c r="E1149" t="str">
        <v xml:space="preserve">SERVICIOS
Servicio de monitoreo básico 
Ex campo serraico </v>
      </c>
      <c r="F1149">
        <v>1</v>
      </c>
      <c r="G1149">
        <v>41218.54</v>
      </c>
      <c r="H1149" t="str">
        <v xml:space="preserve">UN </v>
      </c>
      <c r="I1149" t="str">
        <v>SERVICIOS</v>
      </c>
      <c r="J1149" t="str">
        <v>CAPEX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-49874.43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12">
        <v>46084</v>
      </c>
      <c r="B1150" t="str">
        <v>Strupeni, Federico Lisandro</v>
      </c>
      <c r="C1150" t="str">
        <v>FA-A 00008-00000094</v>
      </c>
      <c r="D1150">
        <v>-49874.43</v>
      </c>
      <c r="E1150" t="str">
        <v xml:space="preserve">SERVICIOS
Servicio de monitoreo básico 
Administración </v>
      </c>
      <c r="F1150">
        <v>1</v>
      </c>
      <c r="G1150">
        <v>41218.54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-49874.43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12">
        <v>46084</v>
      </c>
      <c r="B1151" t="str">
        <v>Strupeni, Federico Lisandro</v>
      </c>
      <c r="C1151" t="str">
        <v>FA-A 00008-00000094</v>
      </c>
      <c r="D1151">
        <v>-49874.43</v>
      </c>
      <c r="E1151" t="str">
        <v xml:space="preserve">SERVICIOS
Servicio de monitoreo básico 
Administración </v>
      </c>
      <c r="F1151">
        <v>1</v>
      </c>
      <c r="G1151">
        <v>41218.54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-49874.43</v>
      </c>
      <c r="T1151">
        <v>1</v>
      </c>
      <c r="U1151" t="str">
        <v>APERTURADO POR EMPRESA</v>
      </c>
      <c r="V1151" t="str">
        <v>CEREAL &amp; POLVILLO</v>
      </c>
    </row>
    <row r="1152" spans="1:22" x14ac:dyDescent="0.25">
      <c r="A1152" vm="12">
        <v>46084</v>
      </c>
      <c r="B1152" t="str">
        <v>Strupeni, Federico Lisandro</v>
      </c>
      <c r="C1152" t="str">
        <v>FA-A 00008-00000094</v>
      </c>
      <c r="D1152">
        <v>-49874.43</v>
      </c>
      <c r="E1152" t="str">
        <v xml:space="preserve">SERVICIOS
Servicio de monitoreo básico 
Administración </v>
      </c>
      <c r="F1152">
        <v>1</v>
      </c>
      <c r="G1152">
        <v>41218.54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-49874.43</v>
      </c>
      <c r="T1152">
        <v>1</v>
      </c>
      <c r="U1152" t="str">
        <v>APERTURADO POR EMPRESA</v>
      </c>
      <c r="V1152" t="str">
        <v>COMPOST &amp; FERTILIZANTES</v>
      </c>
    </row>
    <row r="1153" spans="1:22" x14ac:dyDescent="0.25">
      <c r="A1153" vm="12">
        <v>46084</v>
      </c>
      <c r="B1153" t="str">
        <v>Strupeni, Federico Lisandro</v>
      </c>
      <c r="C1153" t="str">
        <v>FA-A 00008-00000094</v>
      </c>
      <c r="D1153">
        <v>-49874.43</v>
      </c>
      <c r="E1153" t="str">
        <v xml:space="preserve">SERVICIOS
Servicio de monitoreo básico 
Administración </v>
      </c>
      <c r="F1153">
        <v>1</v>
      </c>
      <c r="G1153">
        <v>41218.54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-49874.43</v>
      </c>
      <c r="T1153">
        <v>1</v>
      </c>
      <c r="U1153" t="str">
        <v>APERTURADO POR EMPRESA</v>
      </c>
      <c r="V1153" t="str">
        <v>DISPOSICIÓN FINAL RESIDUOS LIQUIDOS</v>
      </c>
    </row>
    <row r="1154" spans="1:22" x14ac:dyDescent="0.25">
      <c r="A1154" vm="12">
        <v>46084</v>
      </c>
      <c r="B1154" t="str">
        <v>Strupeni, Federico Lisandro</v>
      </c>
      <c r="C1154" t="str">
        <v>FA-A 00008-00000094</v>
      </c>
      <c r="D1154">
        <v>-49874.43</v>
      </c>
      <c r="E1154" t="str">
        <v xml:space="preserve">SERVICIOS
Servicio de monitoreo básico 
Administración </v>
      </c>
      <c r="F1154">
        <v>1</v>
      </c>
      <c r="G1154">
        <v>41218.54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-49874.43</v>
      </c>
      <c r="T1154">
        <v>1</v>
      </c>
      <c r="U1154" t="str">
        <v>APERTURADO POR EMPRESA</v>
      </c>
      <c r="V1154" t="str">
        <v>DISPOSICIÓN FINAL RESIDUOS SOLIDOS</v>
      </c>
    </row>
    <row r="1155" spans="1:22" x14ac:dyDescent="0.25">
      <c r="A1155" vm="12">
        <v>46084</v>
      </c>
      <c r="B1155" t="str">
        <v>Strupeni, Federico Lisandro</v>
      </c>
      <c r="C1155" t="str">
        <v>FA-A 00008-00000094</v>
      </c>
      <c r="D1155">
        <v>-49874.43</v>
      </c>
      <c r="E1155" t="str">
        <v xml:space="preserve">SERVICIOS
Servicio de monitoreo básico 
Administración </v>
      </c>
      <c r="F1155">
        <v>1</v>
      </c>
      <c r="G1155">
        <v>41218.54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-49874.43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12">
        <v>46084</v>
      </c>
      <c r="B1156" t="str">
        <v>Strupeni, Federico Lisandro</v>
      </c>
      <c r="C1156" t="str">
        <v>FA-A 00008-00000094</v>
      </c>
      <c r="D1156">
        <v>-49874.43</v>
      </c>
      <c r="E1156" t="str">
        <v xml:space="preserve">SERVICIOS
Servicio de monitoreo básico 
Administración </v>
      </c>
      <c r="F1156">
        <v>1</v>
      </c>
      <c r="G1156">
        <v>41218.54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-49874.43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12">
        <v>46084</v>
      </c>
      <c r="B1157" t="str">
        <v>Strupeni, Federico Lisandro</v>
      </c>
      <c r="C1157" t="str">
        <v>FA-A 00008-00000094</v>
      </c>
      <c r="D1157">
        <v>-49874.43</v>
      </c>
      <c r="E1157" t="str">
        <v xml:space="preserve">SERVICIOS
Servicio de monitoreo básico 
Administración </v>
      </c>
      <c r="F1157">
        <v>1</v>
      </c>
      <c r="G1157">
        <v>41218.54</v>
      </c>
      <c r="H1157" t="str">
        <v xml:space="preserve">UN </v>
      </c>
      <c r="I1157" t="str">
        <v>SERVICIOS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-49874.43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12">
        <v>46084</v>
      </c>
      <c r="B1158" t="str">
        <v>Strupeni, Federico Lisandro</v>
      </c>
      <c r="C1158" t="str">
        <v>FA-A 00008-00000094</v>
      </c>
      <c r="D1158">
        <v>-49874.43</v>
      </c>
      <c r="E1158" t="str">
        <v xml:space="preserve">SERVICIOS
Servicio de monitoreo básico 
Administración </v>
      </c>
      <c r="F1158">
        <v>1</v>
      </c>
      <c r="G1158">
        <v>41218.54</v>
      </c>
      <c r="H1158" t="str">
        <v xml:space="preserve">UN </v>
      </c>
      <c r="I1158" t="str">
        <v>SERVICIOS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-49874.43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12">
        <v>46084</v>
      </c>
      <c r="B1159" t="str">
        <v>Strupeni, Federico Lisandro</v>
      </c>
      <c r="C1159" t="str">
        <v>FA-A 00008-00000094</v>
      </c>
      <c r="D1159">
        <v>-49874.43</v>
      </c>
      <c r="E1159" t="str">
        <v xml:space="preserve">SERVICIOS
Servicio de monitoreo básico 
Administración </v>
      </c>
      <c r="F1159">
        <v>1</v>
      </c>
      <c r="G1159">
        <v>41218.54</v>
      </c>
      <c r="H1159" t="str">
        <v xml:space="preserve">UN </v>
      </c>
      <c r="I1159" t="str">
        <v>SERVICIOS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-49874.43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21">
        <v>46097</v>
      </c>
      <c r="B1160" t="str">
        <v>Oxitodo S. A.</v>
      </c>
      <c r="C1160" t="str">
        <v>FA-A 00010-00186685</v>
      </c>
      <c r="D1160">
        <v>-47280.36</v>
      </c>
      <c r="E1160" t="str">
        <v xml:space="preserve">MANTENIMIENTO PREVENTIVO
Electrodos </v>
      </c>
      <c r="F1160">
        <v>1</v>
      </c>
      <c r="G1160">
        <v>39074.68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-47280.36</v>
      </c>
      <c r="T1160">
        <v>1</v>
      </c>
      <c r="U1160" t="str">
        <v>APERTURADO POR EMPRESA</v>
      </c>
      <c r="V1160" t="str">
        <v>BACHAS</v>
      </c>
    </row>
    <row r="1161" spans="1:22" x14ac:dyDescent="0.25">
      <c r="A1161" vm="21">
        <v>46097</v>
      </c>
      <c r="B1161" t="str">
        <v>Oxitodo S. A.</v>
      </c>
      <c r="C1161" t="str">
        <v>FA-A 00010-00186685</v>
      </c>
      <c r="D1161">
        <v>-47280.36</v>
      </c>
      <c r="E1161" t="str">
        <v xml:space="preserve">MANTENIMIENTO PREVENTIVO
Electrodos </v>
      </c>
      <c r="F1161">
        <v>1</v>
      </c>
      <c r="G1161">
        <v>39074.68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-47280.36</v>
      </c>
      <c r="T1161">
        <v>1</v>
      </c>
      <c r="U1161" t="str">
        <v>APERTURADO POR EMPRESA</v>
      </c>
      <c r="V1161" t="str">
        <v>CEREAL &amp; POLVILLO</v>
      </c>
    </row>
    <row r="1162" spans="1:22" x14ac:dyDescent="0.25">
      <c r="A1162" vm="21">
        <v>46097</v>
      </c>
      <c r="B1162" t="str">
        <v>Oxitodo S. A.</v>
      </c>
      <c r="C1162" t="str">
        <v>FA-A 00010-00186685</v>
      </c>
      <c r="D1162">
        <v>-47280.36</v>
      </c>
      <c r="E1162" t="str">
        <v xml:space="preserve">MANTENIMIENTO PREVENTIVO
Electrodos </v>
      </c>
      <c r="F1162">
        <v>1</v>
      </c>
      <c r="G1162">
        <v>39074.68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-47280.36</v>
      </c>
      <c r="T1162">
        <v>1</v>
      </c>
      <c r="U1162" t="str">
        <v>APERTURADO POR EMPRESA</v>
      </c>
      <c r="V1162" t="str">
        <v>COMPOST &amp; FERTILIZANTES</v>
      </c>
    </row>
    <row r="1163" spans="1:22" x14ac:dyDescent="0.25">
      <c r="A1163" vm="21">
        <v>46097</v>
      </c>
      <c r="B1163" t="str">
        <v>Oxitodo S. A.</v>
      </c>
      <c r="C1163" t="str">
        <v>FA-A 00010-00186685</v>
      </c>
      <c r="D1163">
        <v>-47280.36</v>
      </c>
      <c r="E1163" t="str">
        <v xml:space="preserve">MANTENIMIENTO PREVENTIVO
Electrodos </v>
      </c>
      <c r="F1163">
        <v>1</v>
      </c>
      <c r="G1163">
        <v>39074.68</v>
      </c>
      <c r="H1163" t="str">
        <v xml:space="preserve">UN </v>
      </c>
      <c r="I1163" t="str">
        <v>REPOSICION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-47280.36</v>
      </c>
      <c r="T1163">
        <v>1</v>
      </c>
      <c r="U1163" t="str">
        <v>APERTURADO POR EMPRESA</v>
      </c>
      <c r="V1163" t="str">
        <v>DISPOSICIÓN FINAL RESIDUOS LIQUIDOS</v>
      </c>
    </row>
    <row r="1164" spans="1:22" x14ac:dyDescent="0.25">
      <c r="A1164" vm="21">
        <v>46097</v>
      </c>
      <c r="B1164" t="str">
        <v>Oxitodo S. A.</v>
      </c>
      <c r="C1164" t="str">
        <v>FA-A 00010-00186685</v>
      </c>
      <c r="D1164">
        <v>-47280.36</v>
      </c>
      <c r="E1164" t="str">
        <v xml:space="preserve">MANTENIMIENTO PREVENTIVO
Electrodos </v>
      </c>
      <c r="F1164">
        <v>1</v>
      </c>
      <c r="G1164">
        <v>39074.68</v>
      </c>
      <c r="H1164" t="str">
        <v xml:space="preserve">UN </v>
      </c>
      <c r="I1164" t="str">
        <v>REPOSICION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-47280.36</v>
      </c>
      <c r="T1164">
        <v>1</v>
      </c>
      <c r="U1164" t="str">
        <v>APERTURADO POR EMPRESA</v>
      </c>
      <c r="V1164" t="str">
        <v>DISPOSICIÓN FINAL RESIDUOS SOLIDOS</v>
      </c>
    </row>
    <row r="1165" spans="1:22" x14ac:dyDescent="0.25">
      <c r="A1165" vm="21">
        <v>46097</v>
      </c>
      <c r="B1165" t="str">
        <v>Oxitodo S. A.</v>
      </c>
      <c r="C1165" t="str">
        <v>FA-A 00010-00186685</v>
      </c>
      <c r="D1165">
        <v>-47280.36</v>
      </c>
      <c r="E1165" t="str">
        <v xml:space="preserve">MANTENIMIENTO PREVENTIVO
Electrodos </v>
      </c>
      <c r="F1165">
        <v>1</v>
      </c>
      <c r="G1165">
        <v>39074.68</v>
      </c>
      <c r="H1165" t="str">
        <v xml:space="preserve">UN </v>
      </c>
      <c r="I1165" t="str">
        <v>REPOSICION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-47280.36</v>
      </c>
      <c r="T1165">
        <v>1</v>
      </c>
      <c r="U1165" t="str">
        <v>APERTURADO POR EMPRESA</v>
      </c>
      <c r="V1165" t="str">
        <v>EXPORTACION</v>
      </c>
    </row>
    <row r="1166" spans="1:22" x14ac:dyDescent="0.25">
      <c r="A1166" vm="21">
        <v>46097</v>
      </c>
      <c r="B1166" t="str">
        <v>Oxitodo S. A.</v>
      </c>
      <c r="C1166" t="str">
        <v>FA-A 00010-00186685</v>
      </c>
      <c r="D1166">
        <v>-47280.36</v>
      </c>
      <c r="E1166" t="str">
        <v xml:space="preserve">MANTENIMIENTO PREVENTIVO
Electrodos </v>
      </c>
      <c r="F1166">
        <v>1</v>
      </c>
      <c r="G1166">
        <v>39074.68</v>
      </c>
      <c r="H1166" t="str">
        <v xml:space="preserve">UN </v>
      </c>
      <c r="I1166" t="str">
        <v>REPOSICION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-47280.36</v>
      </c>
      <c r="T1166">
        <v>1</v>
      </c>
      <c r="U1166" t="str">
        <v>APERTURADO POR EMPRESA</v>
      </c>
      <c r="V1166" t="str">
        <v>NFU</v>
      </c>
    </row>
    <row r="1167" spans="1:22" x14ac:dyDescent="0.25">
      <c r="A1167" vm="21">
        <v>46097</v>
      </c>
      <c r="B1167" t="str">
        <v>Oxitodo S. A.</v>
      </c>
      <c r="C1167" t="str">
        <v>FA-A 00010-00186685</v>
      </c>
      <c r="D1167">
        <v>-47280.36</v>
      </c>
      <c r="E1167" t="str">
        <v xml:space="preserve">MANTENIMIENTO PREVENTIVO
Electrodos </v>
      </c>
      <c r="F1167">
        <v>1</v>
      </c>
      <c r="G1167">
        <v>39074.68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-47280.36</v>
      </c>
      <c r="T1167">
        <v>1</v>
      </c>
      <c r="U1167" t="str">
        <v>APERTURADO POR EMPRESA</v>
      </c>
      <c r="V1167" t="str">
        <v>PILETAS</v>
      </c>
    </row>
    <row r="1168" spans="1:22" x14ac:dyDescent="0.25">
      <c r="A1168" vm="21">
        <v>46097</v>
      </c>
      <c r="B1168" t="str">
        <v>Oxitodo S. A.</v>
      </c>
      <c r="C1168" t="str">
        <v>FA-A 00010-00186685</v>
      </c>
      <c r="D1168">
        <v>-47280.36</v>
      </c>
      <c r="E1168" t="str">
        <v xml:space="preserve">MANTENIMIENTO PREVENTIVO
Electrodos </v>
      </c>
      <c r="F1168">
        <v>1</v>
      </c>
      <c r="G1168">
        <v>39074.68</v>
      </c>
      <c r="H1168" t="str">
        <v xml:space="preserve">UN </v>
      </c>
      <c r="I1168" t="str">
        <v>REPOSICION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-47280.36</v>
      </c>
      <c r="T1168">
        <v>1</v>
      </c>
      <c r="U1168" t="str">
        <v>APERTURADO POR EMPRESA</v>
      </c>
      <c r="V1168" t="str">
        <v>REACTORES</v>
      </c>
    </row>
    <row r="1169" spans="1:22" x14ac:dyDescent="0.25">
      <c r="A1169" vm="21">
        <v>46097</v>
      </c>
      <c r="B1169" t="str">
        <v>Oxitodo S. A.</v>
      </c>
      <c r="C1169" t="str">
        <v>FA-A 00010-00186685</v>
      </c>
      <c r="D1169">
        <v>-47280.36</v>
      </c>
      <c r="E1169" t="str">
        <v xml:space="preserve">MANTENIMIENTO PREVENTIVO
Electrodos </v>
      </c>
      <c r="F1169">
        <v>1</v>
      </c>
      <c r="G1169">
        <v>39074.68</v>
      </c>
      <c r="H1169" t="str">
        <v xml:space="preserve">UN </v>
      </c>
      <c r="I1169" t="str">
        <v>REPOSICION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-47280.36</v>
      </c>
      <c r="T1169">
        <v>1</v>
      </c>
      <c r="U1169" t="str">
        <v>APERTURADO POR EMPRESA</v>
      </c>
      <c r="V1169" t="str">
        <v>TIERRAS FILTRANTES</v>
      </c>
    </row>
    <row r="1170" spans="1:22" x14ac:dyDescent="0.25">
      <c r="A1170" vm="18">
        <v>46099</v>
      </c>
      <c r="B1170" t="str">
        <v>Mercado Pago</v>
      </c>
      <c r="C1170" t="str">
        <v>OCOM/2026/0240</v>
      </c>
      <c r="D1170">
        <v>-40000</v>
      </c>
      <c r="E1170" t="str">
        <v>INSUMOS
Frascos para laboratorio</v>
      </c>
      <c r="F1170">
        <v>1</v>
      </c>
      <c r="G1170">
        <v>40000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-40000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18">
        <v>46099</v>
      </c>
      <c r="B1171" t="str">
        <v>Mercado Pago</v>
      </c>
      <c r="C1171" t="str">
        <v>OCOM/2026/0240</v>
      </c>
      <c r="D1171">
        <v>-40000</v>
      </c>
      <c r="E1171" t="str">
        <v>INSUMOS
Frascos para laboratorio</v>
      </c>
      <c r="F1171">
        <v>1</v>
      </c>
      <c r="G1171">
        <v>40000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-40000</v>
      </c>
      <c r="T1171">
        <v>1</v>
      </c>
      <c r="U1171" t="str">
        <v>APERTURADO POR EMPRESA</v>
      </c>
      <c r="V1171" t="str">
        <v>CEREAL &amp; POLVILLO</v>
      </c>
    </row>
    <row r="1172" spans="1:22" x14ac:dyDescent="0.25">
      <c r="A1172" vm="18">
        <v>46099</v>
      </c>
      <c r="B1172" t="str">
        <v>Mercado Pago</v>
      </c>
      <c r="C1172" t="str">
        <v>OCOM/2026/0240</v>
      </c>
      <c r="D1172">
        <v>-40000</v>
      </c>
      <c r="E1172" t="str">
        <v>INSUMOS
Frascos para laboratorio</v>
      </c>
      <c r="F1172">
        <v>1</v>
      </c>
      <c r="G1172">
        <v>40000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-40000</v>
      </c>
      <c r="T1172">
        <v>1</v>
      </c>
      <c r="U1172" t="str">
        <v>APERTURADO POR EMPRESA</v>
      </c>
      <c r="V1172" t="str">
        <v>COMPOST &amp; FERTILIZANTES</v>
      </c>
    </row>
    <row r="1173" spans="1:22" x14ac:dyDescent="0.25">
      <c r="A1173" vm="18">
        <v>46099</v>
      </c>
      <c r="B1173" t="str">
        <v>Mercado Pago</v>
      </c>
      <c r="C1173" t="str">
        <v>OCOM/2026/0240</v>
      </c>
      <c r="D1173">
        <v>-40000</v>
      </c>
      <c r="E1173" t="str">
        <v>INSUMOS
Frascos para laboratorio</v>
      </c>
      <c r="F1173">
        <v>1</v>
      </c>
      <c r="G1173">
        <v>40000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-40000</v>
      </c>
      <c r="T1173">
        <v>1</v>
      </c>
      <c r="U1173" t="str">
        <v>APERTURADO POR EMPRESA</v>
      </c>
      <c r="V1173" t="str">
        <v>DISPOSICIÓN FINAL RESIDUOS LIQUIDOS</v>
      </c>
    </row>
    <row r="1174" spans="1:22" x14ac:dyDescent="0.25">
      <c r="A1174" vm="18">
        <v>46099</v>
      </c>
      <c r="B1174" t="str">
        <v>Mercado Pago</v>
      </c>
      <c r="C1174" t="str">
        <v>OCOM/2026/0240</v>
      </c>
      <c r="D1174">
        <v>-40000</v>
      </c>
      <c r="E1174" t="str">
        <v>INSUMOS
Frascos para laboratorio</v>
      </c>
      <c r="F1174">
        <v>1</v>
      </c>
      <c r="G1174">
        <v>40000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-40000</v>
      </c>
      <c r="T1174">
        <v>1</v>
      </c>
      <c r="U1174" t="str">
        <v>APERTURADO POR EMPRESA</v>
      </c>
      <c r="V1174" t="str">
        <v>DISPOSICIÓN FINAL RESIDUOS SOLIDOS</v>
      </c>
    </row>
    <row r="1175" spans="1:22" x14ac:dyDescent="0.25">
      <c r="A1175" vm="18">
        <v>46099</v>
      </c>
      <c r="B1175" t="str">
        <v>Mercado Pago</v>
      </c>
      <c r="C1175" t="str">
        <v>OCOM/2026/0240</v>
      </c>
      <c r="D1175">
        <v>-40000</v>
      </c>
      <c r="E1175" t="str">
        <v>INSUMOS
Frascos para laboratorio</v>
      </c>
      <c r="F1175">
        <v>1</v>
      </c>
      <c r="G1175">
        <v>40000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-40000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18">
        <v>46099</v>
      </c>
      <c r="B1176" t="str">
        <v>Mercado Pago</v>
      </c>
      <c r="C1176" t="str">
        <v>OCOM/2026/0240</v>
      </c>
      <c r="D1176">
        <v>-40000</v>
      </c>
      <c r="E1176" t="str">
        <v>INSUMOS
Frascos para laboratorio</v>
      </c>
      <c r="F1176">
        <v>1</v>
      </c>
      <c r="G1176">
        <v>40000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-40000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18">
        <v>46099</v>
      </c>
      <c r="B1177" t="str">
        <v>Mercado Pago</v>
      </c>
      <c r="C1177" t="str">
        <v>OCOM/2026/0240</v>
      </c>
      <c r="D1177">
        <v>-40000</v>
      </c>
      <c r="E1177" t="str">
        <v>INSUMOS
Frascos para laboratorio</v>
      </c>
      <c r="F1177">
        <v>1</v>
      </c>
      <c r="G1177">
        <v>40000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-40000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18">
        <v>46099</v>
      </c>
      <c r="B1178" t="str">
        <v>Mercado Pago</v>
      </c>
      <c r="C1178" t="str">
        <v>OCOM/2026/0240</v>
      </c>
      <c r="D1178">
        <v>-40000</v>
      </c>
      <c r="E1178" t="str">
        <v>INSUMOS
Frascos para laboratorio</v>
      </c>
      <c r="F1178">
        <v>1</v>
      </c>
      <c r="G1178">
        <v>40000</v>
      </c>
      <c r="H1178" t="str">
        <v xml:space="preserve">UN </v>
      </c>
      <c r="I1178" t="str">
        <v>INSUMOS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-40000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18">
        <v>46099</v>
      </c>
      <c r="B1179" t="str">
        <v>Mercado Pago</v>
      </c>
      <c r="C1179" t="str">
        <v>OCOM/2026/0240</v>
      </c>
      <c r="D1179">
        <v>-40000</v>
      </c>
      <c r="E1179" t="str">
        <v>INSUMOS
Frascos para laboratorio</v>
      </c>
      <c r="F1179">
        <v>1</v>
      </c>
      <c r="G1179">
        <v>40000</v>
      </c>
      <c r="H1179" t="str">
        <v xml:space="preserve">UN </v>
      </c>
      <c r="I1179" t="str">
        <v>INSUMOS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-40000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1">
        <v>46111</v>
      </c>
      <c r="B1180" t="str">
        <v>SALINERA JAISAL S. A.</v>
      </c>
      <c r="C1180" t="str">
        <v>prod3</v>
      </c>
      <c r="D1180">
        <v>-34485</v>
      </c>
      <c r="E1180" t="str">
        <v xml:space="preserve"> CLORURO DE SODIO (SAL)</v>
      </c>
      <c r="F1180">
        <v>300</v>
      </c>
      <c r="G1180">
        <v>114.95</v>
      </c>
      <c r="H1180" t="str">
        <v>KG</v>
      </c>
      <c r="I1180" t="str">
        <v>INSUMOS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CC6</v>
      </c>
      <c r="O1180" t="str">
        <v>gastos_produccion</v>
      </c>
      <c r="P1180">
        <v>1</v>
      </c>
      <c r="Q1180" t="str">
        <v>BACHAS</v>
      </c>
      <c r="R1180">
        <v>1</v>
      </c>
      <c r="S1180">
        <v>-34485</v>
      </c>
      <c r="T1180">
        <v>300</v>
      </c>
      <c r="U1180" t="str">
        <v>APERTURADO POR EMPRESA</v>
      </c>
      <c r="V1180" t="str">
        <v>BACHAS</v>
      </c>
    </row>
    <row r="1181" spans="1:22" x14ac:dyDescent="0.25">
      <c r="A1181" vm="1">
        <v>46111</v>
      </c>
      <c r="B1181" t="str">
        <v>IMPUESTOS</v>
      </c>
      <c r="C1181" t="str">
        <v>imp3</v>
      </c>
      <c r="D1181">
        <v>-32811.49</v>
      </c>
      <c r="E1181" t="str">
        <v>IMPUESTOS</v>
      </c>
      <c r="F1181">
        <v>1</v>
      </c>
      <c r="G1181">
        <v>32811.49</v>
      </c>
      <c r="H1181" t="str">
        <v xml:space="preserve">UN </v>
      </c>
      <c r="I1181" t="str">
        <v>IMPUESTOS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gastos_impuestos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-32811.49</v>
      </c>
      <c r="T1181">
        <v>1</v>
      </c>
      <c r="U1181" t="str">
        <v>APERTURADO POR EMPRESA</v>
      </c>
      <c r="V1181" t="str">
        <v>BACHAS</v>
      </c>
    </row>
    <row r="1182" spans="1:22" x14ac:dyDescent="0.25">
      <c r="A1182" vm="1">
        <v>46111</v>
      </c>
      <c r="B1182" t="str">
        <v>IMPUESTOS</v>
      </c>
      <c r="C1182" t="str">
        <v>imp3</v>
      </c>
      <c r="D1182">
        <v>-32811.49</v>
      </c>
      <c r="E1182" t="str">
        <v>IMPUESTOS</v>
      </c>
      <c r="F1182">
        <v>1</v>
      </c>
      <c r="G1182">
        <v>32811.49</v>
      </c>
      <c r="H1182" t="str">
        <v xml:space="preserve">UN </v>
      </c>
      <c r="I1182" t="str">
        <v>IMPUESTOS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gastos_impuestos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-32811.49</v>
      </c>
      <c r="T1182">
        <v>1</v>
      </c>
      <c r="U1182" t="str">
        <v>APERTURADO POR EMPRESA</v>
      </c>
      <c r="V1182" t="str">
        <v>CEREAL &amp; POLVILLO</v>
      </c>
    </row>
    <row r="1183" spans="1:22" x14ac:dyDescent="0.25">
      <c r="A1183" vm="1">
        <v>46111</v>
      </c>
      <c r="B1183" t="str">
        <v>IMPUESTOS</v>
      </c>
      <c r="C1183" t="str">
        <v>imp3</v>
      </c>
      <c r="D1183">
        <v>-32811.49</v>
      </c>
      <c r="E1183" t="str">
        <v>IMPUESTOS</v>
      </c>
      <c r="F1183">
        <v>1</v>
      </c>
      <c r="G1183">
        <v>32811.49</v>
      </c>
      <c r="H1183" t="str">
        <v xml:space="preserve">UN </v>
      </c>
      <c r="I1183" t="str">
        <v>IMPUESTOS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gastos_impuestos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-32811.49</v>
      </c>
      <c r="T1183">
        <v>1</v>
      </c>
      <c r="U1183" t="str">
        <v>APERTURADO POR EMPRESA</v>
      </c>
      <c r="V1183" t="str">
        <v>COMPOST &amp; FERTILIZANTES</v>
      </c>
    </row>
    <row r="1184" spans="1:22" x14ac:dyDescent="0.25">
      <c r="A1184" vm="1">
        <v>46111</v>
      </c>
      <c r="B1184" t="str">
        <v>IMPUESTOS</v>
      </c>
      <c r="C1184" t="str">
        <v>imp3</v>
      </c>
      <c r="D1184">
        <v>-32811.49</v>
      </c>
      <c r="E1184" t="str">
        <v>IMPUESTOS</v>
      </c>
      <c r="F1184">
        <v>1</v>
      </c>
      <c r="G1184">
        <v>32811.49</v>
      </c>
      <c r="H1184" t="str">
        <v xml:space="preserve">UN </v>
      </c>
      <c r="I1184" t="str">
        <v>IMPUESTOS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gastos_impuestos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-32811.49</v>
      </c>
      <c r="T1184">
        <v>1</v>
      </c>
      <c r="U1184" t="str">
        <v>APERTURADO POR EMPRESA</v>
      </c>
      <c r="V1184" t="str">
        <v>DISPOSICIÓN FINAL RESIDUOS LIQUIDOS</v>
      </c>
    </row>
    <row r="1185" spans="1:22" x14ac:dyDescent="0.25">
      <c r="A1185" vm="1">
        <v>46111</v>
      </c>
      <c r="B1185" t="str">
        <v>IMPUESTOS</v>
      </c>
      <c r="C1185" t="str">
        <v>imp3</v>
      </c>
      <c r="D1185">
        <v>-32811.49</v>
      </c>
      <c r="E1185" t="str">
        <v>IMPUESTOS</v>
      </c>
      <c r="F1185">
        <v>1</v>
      </c>
      <c r="G1185">
        <v>32811.49</v>
      </c>
      <c r="H1185" t="str">
        <v xml:space="preserve">UN </v>
      </c>
      <c r="I1185" t="str">
        <v>IMPUESTOS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gastos_impuestos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-32811.49</v>
      </c>
      <c r="T1185">
        <v>1</v>
      </c>
      <c r="U1185" t="str">
        <v>APERTURADO POR EMPRESA</v>
      </c>
      <c r="V1185" t="str">
        <v>DISPOSICIÓN FINAL RESIDUOS SOLIDOS</v>
      </c>
    </row>
    <row r="1186" spans="1:22" x14ac:dyDescent="0.25">
      <c r="A1186" vm="1">
        <v>46111</v>
      </c>
      <c r="B1186" t="str">
        <v>IMPUESTOS</v>
      </c>
      <c r="C1186" t="str">
        <v>imp3</v>
      </c>
      <c r="D1186">
        <v>-32811.49</v>
      </c>
      <c r="E1186" t="str">
        <v>IMPUESTOS</v>
      </c>
      <c r="F1186">
        <v>1</v>
      </c>
      <c r="G1186">
        <v>32811.49</v>
      </c>
      <c r="H1186" t="str">
        <v xml:space="preserve">UN </v>
      </c>
      <c r="I1186" t="str">
        <v>IMPUESTOS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gastos_impuestos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-32811.49</v>
      </c>
      <c r="T1186">
        <v>1</v>
      </c>
      <c r="U1186" t="str">
        <v>APERTURADO POR EMPRESA</v>
      </c>
      <c r="V1186" t="str">
        <v>EXPORTACION</v>
      </c>
    </row>
    <row r="1187" spans="1:22" x14ac:dyDescent="0.25">
      <c r="A1187" vm="1">
        <v>46111</v>
      </c>
      <c r="B1187" t="str">
        <v>IMPUESTOS</v>
      </c>
      <c r="C1187" t="str">
        <v>imp3</v>
      </c>
      <c r="D1187">
        <v>-32811.49</v>
      </c>
      <c r="E1187" t="str">
        <v>IMPUESTOS</v>
      </c>
      <c r="F1187">
        <v>1</v>
      </c>
      <c r="G1187">
        <v>32811.49</v>
      </c>
      <c r="H1187" t="str">
        <v xml:space="preserve">UN </v>
      </c>
      <c r="I1187" t="str">
        <v>IMPUESTOS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gastos_impuestos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-32811.49</v>
      </c>
      <c r="T1187">
        <v>1</v>
      </c>
      <c r="U1187" t="str">
        <v>APERTURADO POR EMPRESA</v>
      </c>
      <c r="V1187" t="str">
        <v>NFU</v>
      </c>
    </row>
    <row r="1188" spans="1:22" x14ac:dyDescent="0.25">
      <c r="A1188" vm="1">
        <v>46111</v>
      </c>
      <c r="B1188" t="str">
        <v>IMPUESTOS</v>
      </c>
      <c r="C1188" t="str">
        <v>imp3</v>
      </c>
      <c r="D1188">
        <v>-32811.49</v>
      </c>
      <c r="E1188" t="str">
        <v>IMPUESTOS</v>
      </c>
      <c r="F1188">
        <v>1</v>
      </c>
      <c r="G1188">
        <v>32811.49</v>
      </c>
      <c r="H1188" t="str">
        <v xml:space="preserve">UN </v>
      </c>
      <c r="I1188" t="str">
        <v>IMPUESTOS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gastos_impuestos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-32811.49</v>
      </c>
      <c r="T1188">
        <v>1</v>
      </c>
      <c r="U1188" t="str">
        <v>APERTURADO POR EMPRESA</v>
      </c>
      <c r="V1188" t="str">
        <v>PILETAS</v>
      </c>
    </row>
    <row r="1189" spans="1:22" x14ac:dyDescent="0.25">
      <c r="A1189" vm="1">
        <v>46111</v>
      </c>
      <c r="B1189" t="str">
        <v>IMPUESTOS</v>
      </c>
      <c r="C1189" t="str">
        <v>imp3</v>
      </c>
      <c r="D1189">
        <v>-32811.49</v>
      </c>
      <c r="E1189" t="str">
        <v>IMPUESTOS</v>
      </c>
      <c r="F1189">
        <v>1</v>
      </c>
      <c r="G1189">
        <v>32811.49</v>
      </c>
      <c r="H1189" t="str">
        <v xml:space="preserve">UN </v>
      </c>
      <c r="I1189" t="str">
        <v>IMPUESTOS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gastos_impuestos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-32811.49</v>
      </c>
      <c r="T1189">
        <v>1</v>
      </c>
      <c r="U1189" t="str">
        <v>APERTURADO POR EMPRESA</v>
      </c>
      <c r="V1189" t="str">
        <v>REACTORES</v>
      </c>
    </row>
    <row r="1190" spans="1:22" x14ac:dyDescent="0.25">
      <c r="A1190" vm="1">
        <v>46111</v>
      </c>
      <c r="B1190" t="str">
        <v>IMPUESTOS</v>
      </c>
      <c r="C1190" t="str">
        <v>imp3</v>
      </c>
      <c r="D1190">
        <v>-32811.49</v>
      </c>
      <c r="E1190" t="str">
        <v>IMPUESTOS</v>
      </c>
      <c r="F1190">
        <v>1</v>
      </c>
      <c r="G1190">
        <v>32811.49</v>
      </c>
      <c r="H1190" t="str">
        <v xml:space="preserve">UN </v>
      </c>
      <c r="I1190" t="str">
        <v>IMPUESTOS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gastos_impuestos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-32811.49</v>
      </c>
      <c r="T1190">
        <v>1</v>
      </c>
      <c r="U1190" t="str">
        <v>APERTURADO POR EMPRESA</v>
      </c>
      <c r="V1190" t="str">
        <v>TIERRAS FILTRANTES</v>
      </c>
    </row>
    <row r="1191" spans="1:22" x14ac:dyDescent="0.25">
      <c r="A1191" vm="21">
        <v>46097</v>
      </c>
      <c r="B1191" t="str">
        <v>Mastrangelo Productos Electricos Sa</v>
      </c>
      <c r="C1191" t="str">
        <v>FA-A 00017-00051360</v>
      </c>
      <c r="D1191">
        <v>-30203.61</v>
      </c>
      <c r="E1191" t="str">
        <v xml:space="preserve">REPOSICION
Jabalina cobre 5/8 3mts c7tomacable </v>
      </c>
      <c r="F1191">
        <v>1</v>
      </c>
      <c r="G1191">
        <v>24961.66</v>
      </c>
      <c r="H1191" t="str">
        <v xml:space="preserve">UN </v>
      </c>
      <c r="I1191" t="str">
        <v>REPOSICION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CC7</v>
      </c>
      <c r="O1191" t="str">
        <v>gastos_produccion</v>
      </c>
      <c r="P1191">
        <v>1</v>
      </c>
      <c r="Q1191" t="str">
        <v>NFU</v>
      </c>
      <c r="R1191">
        <v>1</v>
      </c>
      <c r="S1191">
        <v>-30203.61</v>
      </c>
      <c r="T1191">
        <v>1</v>
      </c>
      <c r="U1191" t="str">
        <v>APERTURADO POR EMPRESA</v>
      </c>
      <c r="V1191" t="str">
        <v>NFU</v>
      </c>
    </row>
    <row r="1192" spans="1:22" x14ac:dyDescent="0.25">
      <c r="A1192" vm="12">
        <v>46084</v>
      </c>
      <c r="B1192" t="str">
        <v>Acosta, Roberto Maximiliano</v>
      </c>
      <c r="C1192" t="str">
        <v>FA-C 00001-00000689</v>
      </c>
      <c r="D1192">
        <v>-27000</v>
      </c>
      <c r="E1192" t="str">
        <v>CONSUMIBLE
PRODUCTO
Bolsas de residuo 15 u 45x60 y 15 u de 60x90</v>
      </c>
      <c r="F1192">
        <v>1</v>
      </c>
      <c r="G1192">
        <v>27000</v>
      </c>
      <c r="H1192" t="str">
        <v xml:space="preserve">UN </v>
      </c>
      <c r="I1192" t="str">
        <v>CONSUMIBLE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-27000</v>
      </c>
      <c r="T1192">
        <v>1</v>
      </c>
      <c r="U1192" t="str">
        <v>APERTURADO POR EMPRESA</v>
      </c>
      <c r="V1192" t="str">
        <v>BACHAS</v>
      </c>
    </row>
    <row r="1193" spans="1:22" x14ac:dyDescent="0.25">
      <c r="A1193" vm="12">
        <v>46084</v>
      </c>
      <c r="B1193" t="str">
        <v>Acosta, Roberto Maximiliano</v>
      </c>
      <c r="C1193" t="str">
        <v>FA-C 00001-00000689</v>
      </c>
      <c r="D1193">
        <v>-27000</v>
      </c>
      <c r="E1193" t="str">
        <v>CONSUMIBLE
PRODUCTO
Bolsas de residuo 15 u 45x60 y 15 u de 60x90</v>
      </c>
      <c r="F1193">
        <v>1</v>
      </c>
      <c r="G1193">
        <v>27000</v>
      </c>
      <c r="H1193" t="str">
        <v xml:space="preserve">UN </v>
      </c>
      <c r="I1193" t="str">
        <v>CONSUMIBLE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-27000</v>
      </c>
      <c r="T1193">
        <v>1</v>
      </c>
      <c r="U1193" t="str">
        <v>APERTURADO POR EMPRESA</v>
      </c>
      <c r="V1193" t="str">
        <v>CEREAL &amp; POLVILLO</v>
      </c>
    </row>
    <row r="1194" spans="1:22" x14ac:dyDescent="0.25">
      <c r="A1194" vm="12">
        <v>46084</v>
      </c>
      <c r="B1194" t="str">
        <v>Acosta, Roberto Maximiliano</v>
      </c>
      <c r="C1194" t="str">
        <v>FA-C 00001-00000689</v>
      </c>
      <c r="D1194">
        <v>-27000</v>
      </c>
      <c r="E1194" t="str">
        <v>CONSUMIBLE
PRODUCTO
Bolsas de residuo 15 u 45x60 y 15 u de 60x90</v>
      </c>
      <c r="F1194">
        <v>1</v>
      </c>
      <c r="G1194">
        <v>27000</v>
      </c>
      <c r="H1194" t="str">
        <v xml:space="preserve">UN </v>
      </c>
      <c r="I1194" t="str">
        <v>CONSUMIBLE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-27000</v>
      </c>
      <c r="T1194">
        <v>1</v>
      </c>
      <c r="U1194" t="str">
        <v>APERTURADO POR EMPRESA</v>
      </c>
      <c r="V1194" t="str">
        <v>COMPOST &amp; FERTILIZANTES</v>
      </c>
    </row>
    <row r="1195" spans="1:22" x14ac:dyDescent="0.25">
      <c r="A1195" vm="12">
        <v>46084</v>
      </c>
      <c r="B1195" t="str">
        <v>Acosta, Roberto Maximiliano</v>
      </c>
      <c r="C1195" t="str">
        <v>FA-C 00001-00000689</v>
      </c>
      <c r="D1195">
        <v>-27000</v>
      </c>
      <c r="E1195" t="str">
        <v>CONSUMIBLE
PRODUCTO
Bolsas de residuo 15 u 45x60 y 15 u de 60x90</v>
      </c>
      <c r="F1195">
        <v>1</v>
      </c>
      <c r="G1195">
        <v>27000</v>
      </c>
      <c r="H1195" t="str">
        <v xml:space="preserve">UN </v>
      </c>
      <c r="I1195" t="str">
        <v>CONSUMIBLE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-27000</v>
      </c>
      <c r="T1195">
        <v>1</v>
      </c>
      <c r="U1195" t="str">
        <v>APERTURADO POR EMPRESA</v>
      </c>
      <c r="V1195" t="str">
        <v>DISPOSICIÓN FINAL RESIDUOS LIQUIDOS</v>
      </c>
    </row>
    <row r="1196" spans="1:22" x14ac:dyDescent="0.25">
      <c r="A1196" vm="12">
        <v>46084</v>
      </c>
      <c r="B1196" t="str">
        <v>Acosta, Roberto Maximiliano</v>
      </c>
      <c r="C1196" t="str">
        <v>FA-C 00001-00000689</v>
      </c>
      <c r="D1196">
        <v>-27000</v>
      </c>
      <c r="E1196" t="str">
        <v>CONSUMIBLE
PRODUCTO
Bolsas de residuo 15 u 45x60 y 15 u de 60x90</v>
      </c>
      <c r="F1196">
        <v>1</v>
      </c>
      <c r="G1196">
        <v>27000</v>
      </c>
      <c r="H1196" t="str">
        <v xml:space="preserve">UN </v>
      </c>
      <c r="I1196" t="str">
        <v>CONSUMIBLE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-27000</v>
      </c>
      <c r="T1196">
        <v>1</v>
      </c>
      <c r="U1196" t="str">
        <v>APERTURADO POR EMPRESA</v>
      </c>
      <c r="V1196" t="str">
        <v>DISPOSICIÓN FINAL RESIDUOS SOLIDOS</v>
      </c>
    </row>
    <row r="1197" spans="1:22" x14ac:dyDescent="0.25">
      <c r="A1197" vm="12">
        <v>46084</v>
      </c>
      <c r="B1197" t="str">
        <v>Acosta, Roberto Maximiliano</v>
      </c>
      <c r="C1197" t="str">
        <v>FA-C 00001-00000689</v>
      </c>
      <c r="D1197">
        <v>-27000</v>
      </c>
      <c r="E1197" t="str">
        <v>CONSUMIBLE
PRODUCTO
Bolsas de residuo 15 u 45x60 y 15 u de 60x90</v>
      </c>
      <c r="F1197">
        <v>1</v>
      </c>
      <c r="G1197">
        <v>27000</v>
      </c>
      <c r="H1197" t="str">
        <v xml:space="preserve">UN </v>
      </c>
      <c r="I1197" t="str">
        <v>CONSUMIBLE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-27000</v>
      </c>
      <c r="T1197">
        <v>1</v>
      </c>
      <c r="U1197" t="str">
        <v>APERTURADO POR EMPRESA</v>
      </c>
      <c r="V1197" t="str">
        <v>EXPORTACION</v>
      </c>
    </row>
    <row r="1198" spans="1:22" x14ac:dyDescent="0.25">
      <c r="A1198" vm="12">
        <v>46084</v>
      </c>
      <c r="B1198" t="str">
        <v>Acosta, Roberto Maximiliano</v>
      </c>
      <c r="C1198" t="str">
        <v>FA-C 00001-00000689</v>
      </c>
      <c r="D1198">
        <v>-27000</v>
      </c>
      <c r="E1198" t="str">
        <v>CONSUMIBLE
PRODUCTO
Bolsas de residuo 15 u 45x60 y 15 u de 60x90</v>
      </c>
      <c r="F1198">
        <v>1</v>
      </c>
      <c r="G1198">
        <v>27000</v>
      </c>
      <c r="H1198" t="str">
        <v xml:space="preserve">UN </v>
      </c>
      <c r="I1198" t="str">
        <v>CONSUMIBLE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-27000</v>
      </c>
      <c r="T1198">
        <v>1</v>
      </c>
      <c r="U1198" t="str">
        <v>APERTURADO POR EMPRESA</v>
      </c>
      <c r="V1198" t="str">
        <v>NFU</v>
      </c>
    </row>
    <row r="1199" spans="1:22" x14ac:dyDescent="0.25">
      <c r="A1199" vm="12">
        <v>46084</v>
      </c>
      <c r="B1199" t="str">
        <v>Acosta, Roberto Maximiliano</v>
      </c>
      <c r="C1199" t="str">
        <v>FA-C 00001-00000689</v>
      </c>
      <c r="D1199">
        <v>-27000</v>
      </c>
      <c r="E1199" t="str">
        <v>CONSUMIBLE
PRODUCTO
Bolsas de residuo 15 u 45x60 y 15 u de 60x90</v>
      </c>
      <c r="F1199">
        <v>1</v>
      </c>
      <c r="G1199">
        <v>27000</v>
      </c>
      <c r="H1199" t="str">
        <v xml:space="preserve">UN </v>
      </c>
      <c r="I1199" t="str">
        <v>CONSUMIBLE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-27000</v>
      </c>
      <c r="T1199">
        <v>1</v>
      </c>
      <c r="U1199" t="str">
        <v>APERTURADO POR EMPRESA</v>
      </c>
      <c r="V1199" t="str">
        <v>PILETAS</v>
      </c>
    </row>
    <row r="1200" spans="1:22" x14ac:dyDescent="0.25">
      <c r="A1200" vm="12">
        <v>46084</v>
      </c>
      <c r="B1200" t="str">
        <v>Acosta, Roberto Maximiliano</v>
      </c>
      <c r="C1200" t="str">
        <v>FA-C 00001-00000689</v>
      </c>
      <c r="D1200">
        <v>-27000</v>
      </c>
      <c r="E1200" t="str">
        <v>CONSUMIBLE
PRODUCTO
Bolsas de residuo 15 u 45x60 y 15 u de 60x90</v>
      </c>
      <c r="F1200">
        <v>1</v>
      </c>
      <c r="G1200">
        <v>27000</v>
      </c>
      <c r="H1200" t="str">
        <v xml:space="preserve">UN </v>
      </c>
      <c r="I1200" t="str">
        <v>CONSUMIBLE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-27000</v>
      </c>
      <c r="T1200">
        <v>1</v>
      </c>
      <c r="U1200" t="str">
        <v>APERTURADO POR EMPRESA</v>
      </c>
      <c r="V1200" t="str">
        <v>REACTORES</v>
      </c>
    </row>
    <row r="1201" spans="1:22" x14ac:dyDescent="0.25">
      <c r="A1201" vm="12">
        <v>46084</v>
      </c>
      <c r="B1201" t="str">
        <v>Acosta, Roberto Maximiliano</v>
      </c>
      <c r="C1201" t="str">
        <v>FA-C 00001-00000689</v>
      </c>
      <c r="D1201">
        <v>-27000</v>
      </c>
      <c r="E1201" t="str">
        <v>CONSUMIBLE
PRODUCTO
Bolsas de residuo 15 u 45x60 y 15 u de 60x90</v>
      </c>
      <c r="F1201">
        <v>1</v>
      </c>
      <c r="G1201">
        <v>27000</v>
      </c>
      <c r="H1201" t="str">
        <v xml:space="preserve">UN </v>
      </c>
      <c r="I1201" t="str">
        <v>CONSUMIBLE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-27000</v>
      </c>
      <c r="T1201">
        <v>1</v>
      </c>
      <c r="U1201" t="str">
        <v>APERTURADO POR EMPRESA</v>
      </c>
      <c r="V1201" t="str">
        <v>TIERRAS FILTRANTES</v>
      </c>
    </row>
    <row r="1202" spans="1:22" x14ac:dyDescent="0.25">
      <c r="A1202" vm="11">
        <v>46112</v>
      </c>
      <c r="B1202" t="str">
        <v>Gomeria Donatti S. R. L.</v>
      </c>
      <c r="C1202" t="str">
        <v>FA-A 00003-00025186</v>
      </c>
      <c r="D1202">
        <v>-22000</v>
      </c>
      <c r="E1202" t="str">
        <v>REPARACIONES
parche camión ac482si</v>
      </c>
      <c r="F1202">
        <v>1</v>
      </c>
      <c r="G1202">
        <v>18181.82</v>
      </c>
      <c r="H1202" t="str">
        <v xml:space="preserve">UN </v>
      </c>
      <c r="I1202" t="str">
        <v>REPARACIONES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-22000</v>
      </c>
      <c r="T1202">
        <v>1</v>
      </c>
      <c r="U1202" t="str">
        <v>APERTURADO POR EMPRESA</v>
      </c>
      <c r="V1202" t="str">
        <v>BACHAS</v>
      </c>
    </row>
    <row r="1203" spans="1:22" x14ac:dyDescent="0.25">
      <c r="A1203" vm="11">
        <v>46112</v>
      </c>
      <c r="B1203" t="str">
        <v>Gomeria Donatti S. R. L.</v>
      </c>
      <c r="C1203" t="str">
        <v>FA-A 00003-00025186</v>
      </c>
      <c r="D1203">
        <v>-22000</v>
      </c>
      <c r="E1203" t="str">
        <v>REPARACIONES
parche camión ac482si</v>
      </c>
      <c r="F1203">
        <v>1</v>
      </c>
      <c r="G1203">
        <v>18181.82</v>
      </c>
      <c r="H1203" t="str">
        <v xml:space="preserve">UN </v>
      </c>
      <c r="I1203" t="str">
        <v>REPARACIONES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-22000</v>
      </c>
      <c r="T1203">
        <v>1</v>
      </c>
      <c r="U1203" t="str">
        <v>APERTURADO POR EMPRESA</v>
      </c>
      <c r="V1203" t="str">
        <v>CEREAL &amp; POLVILLO</v>
      </c>
    </row>
    <row r="1204" spans="1:22" x14ac:dyDescent="0.25">
      <c r="A1204" vm="11">
        <v>46112</v>
      </c>
      <c r="B1204" t="str">
        <v>Gomeria Donatti S. R. L.</v>
      </c>
      <c r="C1204" t="str">
        <v>FA-A 00003-00025186</v>
      </c>
      <c r="D1204">
        <v>-22000</v>
      </c>
      <c r="E1204" t="str">
        <v>REPARACIONES
parche camión ac482si</v>
      </c>
      <c r="F1204">
        <v>1</v>
      </c>
      <c r="G1204">
        <v>18181.82</v>
      </c>
      <c r="H1204" t="str">
        <v xml:space="preserve">UN </v>
      </c>
      <c r="I1204" t="str">
        <v>REPARACIONES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-22000</v>
      </c>
      <c r="T1204">
        <v>1</v>
      </c>
      <c r="U1204" t="str">
        <v>APERTURADO POR EMPRESA</v>
      </c>
      <c r="V1204" t="str">
        <v>COMPOST &amp; FERTILIZANTES</v>
      </c>
    </row>
    <row r="1205" spans="1:22" x14ac:dyDescent="0.25">
      <c r="A1205" vm="11">
        <v>46112</v>
      </c>
      <c r="B1205" t="str">
        <v>Gomeria Donatti S. R. L.</v>
      </c>
      <c r="C1205" t="str">
        <v>FA-A 00003-00025186</v>
      </c>
      <c r="D1205">
        <v>-22000</v>
      </c>
      <c r="E1205" t="str">
        <v>REPARACIONES
parche camión ac482si</v>
      </c>
      <c r="F1205">
        <v>1</v>
      </c>
      <c r="G1205">
        <v>18181.82</v>
      </c>
      <c r="H1205" t="str">
        <v xml:space="preserve">UN </v>
      </c>
      <c r="I1205" t="str">
        <v>REPARACIONES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-22000</v>
      </c>
      <c r="T1205">
        <v>1</v>
      </c>
      <c r="U1205" t="str">
        <v>APERTURADO POR EMPRESA</v>
      </c>
      <c r="V1205" t="str">
        <v>DISPOSICIÓN FINAL RESIDUOS LIQUIDOS</v>
      </c>
    </row>
    <row r="1206" spans="1:22" x14ac:dyDescent="0.25">
      <c r="A1206" vm="11">
        <v>46112</v>
      </c>
      <c r="B1206" t="str">
        <v>Gomeria Donatti S. R. L.</v>
      </c>
      <c r="C1206" t="str">
        <v>FA-A 00003-00025186</v>
      </c>
      <c r="D1206">
        <v>-22000</v>
      </c>
      <c r="E1206" t="str">
        <v>REPARACIONES
parche camión ac482si</v>
      </c>
      <c r="F1206">
        <v>1</v>
      </c>
      <c r="G1206">
        <v>18181.82</v>
      </c>
      <c r="H1206" t="str">
        <v xml:space="preserve">UN </v>
      </c>
      <c r="I1206" t="str">
        <v>REPARACIONES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-22000</v>
      </c>
      <c r="T1206">
        <v>1</v>
      </c>
      <c r="U1206" t="str">
        <v>APERTURADO POR EMPRESA</v>
      </c>
      <c r="V1206" t="str">
        <v>DISPOSICIÓN FINAL RESIDUOS SOLIDOS</v>
      </c>
    </row>
    <row r="1207" spans="1:22" x14ac:dyDescent="0.25">
      <c r="A1207" vm="11">
        <v>46112</v>
      </c>
      <c r="B1207" t="str">
        <v>Gomeria Donatti S. R. L.</v>
      </c>
      <c r="C1207" t="str">
        <v>FA-A 00003-00025186</v>
      </c>
      <c r="D1207">
        <v>-22000</v>
      </c>
      <c r="E1207" t="str">
        <v>REPARACIONES
parche camión ac482si</v>
      </c>
      <c r="F1207">
        <v>1</v>
      </c>
      <c r="G1207">
        <v>18181.82</v>
      </c>
      <c r="H1207" t="str">
        <v xml:space="preserve">UN </v>
      </c>
      <c r="I1207" t="str">
        <v>REPARACIONES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-22000</v>
      </c>
      <c r="T1207">
        <v>1</v>
      </c>
      <c r="U1207" t="str">
        <v>APERTURADO POR EMPRESA</v>
      </c>
      <c r="V1207" t="str">
        <v>EXPORTACION</v>
      </c>
    </row>
    <row r="1208" spans="1:22" x14ac:dyDescent="0.25">
      <c r="A1208" vm="11">
        <v>46112</v>
      </c>
      <c r="B1208" t="str">
        <v>Gomeria Donatti S. R. L.</v>
      </c>
      <c r="C1208" t="str">
        <v>FA-A 00003-00025186</v>
      </c>
      <c r="D1208">
        <v>-22000</v>
      </c>
      <c r="E1208" t="str">
        <v>REPARACIONES
parche camión ac482si</v>
      </c>
      <c r="F1208">
        <v>1</v>
      </c>
      <c r="G1208">
        <v>18181.82</v>
      </c>
      <c r="H1208" t="str">
        <v xml:space="preserve">UN </v>
      </c>
      <c r="I1208" t="str">
        <v>REPARACIONES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-22000</v>
      </c>
      <c r="T1208">
        <v>1</v>
      </c>
      <c r="U1208" t="str">
        <v>APERTURADO POR EMPRESA</v>
      </c>
      <c r="V1208" t="str">
        <v>NFU</v>
      </c>
    </row>
    <row r="1209" spans="1:22" x14ac:dyDescent="0.25">
      <c r="A1209" vm="11">
        <v>46112</v>
      </c>
      <c r="B1209" t="str">
        <v>Gomeria Donatti S. R. L.</v>
      </c>
      <c r="C1209" t="str">
        <v>FA-A 00003-00025186</v>
      </c>
      <c r="D1209">
        <v>-22000</v>
      </c>
      <c r="E1209" t="str">
        <v>REPARACIONES
parche camión ac482si</v>
      </c>
      <c r="F1209">
        <v>1</v>
      </c>
      <c r="G1209">
        <v>18181.82</v>
      </c>
      <c r="H1209" t="str">
        <v xml:space="preserve">UN </v>
      </c>
      <c r="I1209" t="str">
        <v>REPARACIONES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-22000</v>
      </c>
      <c r="T1209">
        <v>1</v>
      </c>
      <c r="U1209" t="str">
        <v>APERTURADO POR EMPRESA</v>
      </c>
      <c r="V1209" t="str">
        <v>PILETAS</v>
      </c>
    </row>
    <row r="1210" spans="1:22" x14ac:dyDescent="0.25">
      <c r="A1210" vm="11">
        <v>46112</v>
      </c>
      <c r="B1210" t="str">
        <v>Gomeria Donatti S. R. L.</v>
      </c>
      <c r="C1210" t="str">
        <v>FA-A 00003-00025186</v>
      </c>
      <c r="D1210">
        <v>-22000</v>
      </c>
      <c r="E1210" t="str">
        <v>REPARACIONES
parche camión ac482si</v>
      </c>
      <c r="F1210">
        <v>1</v>
      </c>
      <c r="G1210">
        <v>18181.82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-22000</v>
      </c>
      <c r="T1210">
        <v>1</v>
      </c>
      <c r="U1210" t="str">
        <v>APERTURADO POR EMPRESA</v>
      </c>
      <c r="V1210" t="str">
        <v>REACTORES</v>
      </c>
    </row>
    <row r="1211" spans="1:22" x14ac:dyDescent="0.25">
      <c r="A1211" vm="11">
        <v>46112</v>
      </c>
      <c r="B1211" t="str">
        <v>Gomeria Donatti S. R. L.</v>
      </c>
      <c r="C1211" t="str">
        <v>FA-A 00003-00025186</v>
      </c>
      <c r="D1211">
        <v>-22000</v>
      </c>
      <c r="E1211" t="str">
        <v>REPARACIONES
parche camión ac482si</v>
      </c>
      <c r="F1211">
        <v>1</v>
      </c>
      <c r="G1211">
        <v>18181.82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-22000</v>
      </c>
      <c r="T1211">
        <v>1</v>
      </c>
      <c r="U1211" t="str">
        <v>APERTURADO POR EMPRESA</v>
      </c>
      <c r="V1211" t="str">
        <v>TIERRAS FILTRANTES</v>
      </c>
    </row>
    <row r="1212" spans="1:22" x14ac:dyDescent="0.25">
      <c r="A1212" vm="3">
        <v>46100</v>
      </c>
      <c r="B1212" t="str">
        <v>Expreso Brio S R L</v>
      </c>
      <c r="C1212" t="str">
        <v>FA-A 00018-00300212</v>
      </c>
      <c r="D1212">
        <v>-21845.58</v>
      </c>
      <c r="E1212" t="str">
        <v xml:space="preserve">SERVICIOS
Logística de soga de tensil </v>
      </c>
      <c r="F1212">
        <v>1</v>
      </c>
      <c r="G1212">
        <v>18054.2</v>
      </c>
      <c r="H1212" t="str">
        <v xml:space="preserve">UN </v>
      </c>
      <c r="I1212" t="str">
        <v>SERVICIOS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CC11</v>
      </c>
      <c r="O1212" t="str">
        <v>gastos_produccion</v>
      </c>
      <c r="P1212">
        <v>1</v>
      </c>
      <c r="Q1212" t="str">
        <v>EXPORTACION</v>
      </c>
      <c r="R1212">
        <v>1</v>
      </c>
      <c r="S1212">
        <v>-21845.58</v>
      </c>
      <c r="T1212">
        <v>1</v>
      </c>
      <c r="U1212" t="str">
        <v>APERTURADO POR EMPRESA</v>
      </c>
      <c r="V1212" t="str">
        <v>EXPORTACION</v>
      </c>
    </row>
    <row r="1213" spans="1:22" x14ac:dyDescent="0.25">
      <c r="A1213" vm="12">
        <v>46084</v>
      </c>
      <c r="B1213" t="str">
        <v>Acosta, Roberto Maximiliano</v>
      </c>
      <c r="C1213" t="str">
        <v>FA-C 00001-00000690</v>
      </c>
      <c r="D1213">
        <v>-18000</v>
      </c>
      <c r="E1213" t="str">
        <v>CONSUMIBLE
PRODUCTO
Palo de secador de 1,5mts  x 10 u</v>
      </c>
      <c r="F1213">
        <v>1</v>
      </c>
      <c r="G1213">
        <v>18000</v>
      </c>
      <c r="H1213" t="str">
        <v xml:space="preserve">UN </v>
      </c>
      <c r="I1213" t="str">
        <v>CONSUMIBLE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-18000</v>
      </c>
      <c r="T1213">
        <v>1</v>
      </c>
      <c r="U1213" t="str">
        <v>APERTURADO POR EMPRESA</v>
      </c>
      <c r="V1213" t="str">
        <v>BACHAS</v>
      </c>
    </row>
    <row r="1214" spans="1:22" x14ac:dyDescent="0.25">
      <c r="A1214" vm="12">
        <v>46084</v>
      </c>
      <c r="B1214" t="str">
        <v>Acosta, Roberto Maximiliano</v>
      </c>
      <c r="C1214" t="str">
        <v>FA-C 00001-00000690</v>
      </c>
      <c r="D1214">
        <v>-18000</v>
      </c>
      <c r="E1214" t="str">
        <v>CONSUMIBLE
PRODUCTO
Palo de secador de 1,5mts  x 10 u</v>
      </c>
      <c r="F1214">
        <v>1</v>
      </c>
      <c r="G1214">
        <v>18000</v>
      </c>
      <c r="H1214" t="str">
        <v xml:space="preserve">UN </v>
      </c>
      <c r="I1214" t="str">
        <v>CONSUMIBLE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-18000</v>
      </c>
      <c r="T1214">
        <v>1</v>
      </c>
      <c r="U1214" t="str">
        <v>APERTURADO POR EMPRESA</v>
      </c>
      <c r="V1214" t="str">
        <v>CEREAL &amp; POLVILLO</v>
      </c>
    </row>
    <row r="1215" spans="1:22" x14ac:dyDescent="0.25">
      <c r="A1215" vm="12">
        <v>46084</v>
      </c>
      <c r="B1215" t="str">
        <v>Acosta, Roberto Maximiliano</v>
      </c>
      <c r="C1215" t="str">
        <v>FA-C 00001-00000690</v>
      </c>
      <c r="D1215">
        <v>-18000</v>
      </c>
      <c r="E1215" t="str">
        <v>CONSUMIBLE
PRODUCTO
Palo de secador de 1,5mts  x 10 u</v>
      </c>
      <c r="F1215">
        <v>1</v>
      </c>
      <c r="G1215">
        <v>18000</v>
      </c>
      <c r="H1215" t="str">
        <v xml:space="preserve">UN </v>
      </c>
      <c r="I1215" t="str">
        <v>CONSUMIBLE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-18000</v>
      </c>
      <c r="T1215">
        <v>1</v>
      </c>
      <c r="U1215" t="str">
        <v>APERTURADO POR EMPRESA</v>
      </c>
      <c r="V1215" t="str">
        <v>COMPOST &amp; FERTILIZANTES</v>
      </c>
    </row>
    <row r="1216" spans="1:22" x14ac:dyDescent="0.25">
      <c r="A1216" vm="12">
        <v>46084</v>
      </c>
      <c r="B1216" t="str">
        <v>Acosta, Roberto Maximiliano</v>
      </c>
      <c r="C1216" t="str">
        <v>FA-C 00001-00000690</v>
      </c>
      <c r="D1216">
        <v>-18000</v>
      </c>
      <c r="E1216" t="str">
        <v>CONSUMIBLE
PRODUCTO
Palo de secador de 1,5mts  x 10 u</v>
      </c>
      <c r="F1216">
        <v>1</v>
      </c>
      <c r="G1216">
        <v>18000</v>
      </c>
      <c r="H1216" t="str">
        <v xml:space="preserve">UN </v>
      </c>
      <c r="I1216" t="str">
        <v>CONSUMIBLE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-18000</v>
      </c>
      <c r="T1216">
        <v>1</v>
      </c>
      <c r="U1216" t="str">
        <v>APERTURADO POR EMPRESA</v>
      </c>
      <c r="V1216" t="str">
        <v>DISPOSICIÓN FINAL RESIDUOS LIQUIDOS</v>
      </c>
    </row>
    <row r="1217" spans="1:22" x14ac:dyDescent="0.25">
      <c r="A1217" vm="12">
        <v>46084</v>
      </c>
      <c r="B1217" t="str">
        <v>Acosta, Roberto Maximiliano</v>
      </c>
      <c r="C1217" t="str">
        <v>FA-C 00001-00000690</v>
      </c>
      <c r="D1217">
        <v>-18000</v>
      </c>
      <c r="E1217" t="str">
        <v>CONSUMIBLE
PRODUCTO
Palo de secador de 1,5mts  x 10 u</v>
      </c>
      <c r="F1217">
        <v>1</v>
      </c>
      <c r="G1217">
        <v>18000</v>
      </c>
      <c r="H1217" t="str">
        <v xml:space="preserve">UN </v>
      </c>
      <c r="I1217" t="str">
        <v>CONSUMIBLE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-18000</v>
      </c>
      <c r="T1217">
        <v>1</v>
      </c>
      <c r="U1217" t="str">
        <v>APERTURADO POR EMPRESA</v>
      </c>
      <c r="V1217" t="str">
        <v>DISPOSICIÓN FINAL RESIDUOS SOLIDOS</v>
      </c>
    </row>
    <row r="1218" spans="1:22" x14ac:dyDescent="0.25">
      <c r="A1218" vm="12">
        <v>46084</v>
      </c>
      <c r="B1218" t="str">
        <v>Acosta, Roberto Maximiliano</v>
      </c>
      <c r="C1218" t="str">
        <v>FA-C 00001-00000690</v>
      </c>
      <c r="D1218">
        <v>-18000</v>
      </c>
      <c r="E1218" t="str">
        <v>CONSUMIBLE
PRODUCTO
Palo de secador de 1,5mts  x 10 u</v>
      </c>
      <c r="F1218">
        <v>1</v>
      </c>
      <c r="G1218">
        <v>18000</v>
      </c>
      <c r="H1218" t="str">
        <v xml:space="preserve">UN </v>
      </c>
      <c r="I1218" t="str">
        <v>CONSUMIBLE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-18000</v>
      </c>
      <c r="T1218">
        <v>1</v>
      </c>
      <c r="U1218" t="str">
        <v>APERTURADO POR EMPRESA</v>
      </c>
      <c r="V1218" t="str">
        <v>EXPORTACION</v>
      </c>
    </row>
    <row r="1219" spans="1:22" x14ac:dyDescent="0.25">
      <c r="A1219" vm="12">
        <v>46084</v>
      </c>
      <c r="B1219" t="str">
        <v>Acosta, Roberto Maximiliano</v>
      </c>
      <c r="C1219" t="str">
        <v>FA-C 00001-00000690</v>
      </c>
      <c r="D1219">
        <v>-18000</v>
      </c>
      <c r="E1219" t="str">
        <v>CONSUMIBLE
PRODUCTO
Palo de secador de 1,5mts  x 10 u</v>
      </c>
      <c r="F1219">
        <v>1</v>
      </c>
      <c r="G1219">
        <v>18000</v>
      </c>
      <c r="H1219" t="str">
        <v xml:space="preserve">UN </v>
      </c>
      <c r="I1219" t="str">
        <v>CONSUMIBLE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-18000</v>
      </c>
      <c r="T1219">
        <v>1</v>
      </c>
      <c r="U1219" t="str">
        <v>APERTURADO POR EMPRESA</v>
      </c>
      <c r="V1219" t="str">
        <v>NFU</v>
      </c>
    </row>
    <row r="1220" spans="1:22" x14ac:dyDescent="0.25">
      <c r="A1220" vm="12">
        <v>46084</v>
      </c>
      <c r="B1220" t="str">
        <v>Acosta, Roberto Maximiliano</v>
      </c>
      <c r="C1220" t="str">
        <v>FA-C 00001-00000690</v>
      </c>
      <c r="D1220">
        <v>-18000</v>
      </c>
      <c r="E1220" t="str">
        <v>CONSUMIBLE
PRODUCTO
Palo de secador de 1,5mts  x 10 u</v>
      </c>
      <c r="F1220">
        <v>1</v>
      </c>
      <c r="G1220">
        <v>18000</v>
      </c>
      <c r="H1220" t="str">
        <v xml:space="preserve">UN </v>
      </c>
      <c r="I1220" t="str">
        <v>CONSUMIBLE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-18000</v>
      </c>
      <c r="T1220">
        <v>1</v>
      </c>
      <c r="U1220" t="str">
        <v>APERTURADO POR EMPRESA</v>
      </c>
      <c r="V1220" t="str">
        <v>PILETAS</v>
      </c>
    </row>
    <row r="1221" spans="1:22" x14ac:dyDescent="0.25">
      <c r="A1221" vm="12">
        <v>46084</v>
      </c>
      <c r="B1221" t="str">
        <v>Acosta, Roberto Maximiliano</v>
      </c>
      <c r="C1221" t="str">
        <v>FA-C 00001-00000690</v>
      </c>
      <c r="D1221">
        <v>-18000</v>
      </c>
      <c r="E1221" t="str">
        <v>CONSUMIBLE
PRODUCTO
Palo de secador de 1,5mts  x 10 u</v>
      </c>
      <c r="F1221">
        <v>1</v>
      </c>
      <c r="G1221">
        <v>18000</v>
      </c>
      <c r="H1221" t="str">
        <v xml:space="preserve">UN </v>
      </c>
      <c r="I1221" t="str">
        <v>CONSUMIBLE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-18000</v>
      </c>
      <c r="T1221">
        <v>1</v>
      </c>
      <c r="U1221" t="str">
        <v>APERTURADO POR EMPRESA</v>
      </c>
      <c r="V1221" t="str">
        <v>REACTORES</v>
      </c>
    </row>
    <row r="1222" spans="1:22" x14ac:dyDescent="0.25">
      <c r="A1222" vm="12">
        <v>46084</v>
      </c>
      <c r="B1222" t="str">
        <v>Acosta, Roberto Maximiliano</v>
      </c>
      <c r="C1222" t="str">
        <v>FA-C 00001-00000690</v>
      </c>
      <c r="D1222">
        <v>-18000</v>
      </c>
      <c r="E1222" t="str">
        <v>CONSUMIBLE
PRODUCTO
Palo de secador de 1,5mts  x 10 u</v>
      </c>
      <c r="F1222">
        <v>1</v>
      </c>
      <c r="G1222">
        <v>18000</v>
      </c>
      <c r="H1222" t="str">
        <v xml:space="preserve">UN </v>
      </c>
      <c r="I1222" t="str">
        <v>CONSUMIBLE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-18000</v>
      </c>
      <c r="T1222">
        <v>1</v>
      </c>
      <c r="U1222" t="str">
        <v>APERTURADO POR EMPRESA</v>
      </c>
      <c r="V1222" t="str">
        <v>TIERRAS FILTRANTES</v>
      </c>
    </row>
    <row r="1223" spans="1:22" x14ac:dyDescent="0.25">
      <c r="A1223" vm="1">
        <v>46111</v>
      </c>
      <c r="B1223" t="str">
        <v>Bunge Argentina S A</v>
      </c>
      <c r="C1223" t="str">
        <v>FA-A 02619-00306776</v>
      </c>
      <c r="D1223">
        <v>-17947.419999999998</v>
      </c>
      <c r="E1223" t="str">
        <v xml:space="preserve">MATERIA PRIMA
RESIDUO SUCATA GR </v>
      </c>
      <c r="F1223">
        <v>147110</v>
      </c>
      <c r="G1223">
        <v>0.1</v>
      </c>
      <c r="H1223" t="str">
        <v xml:space="preserve">UN </v>
      </c>
      <c r="I1223" t="str">
        <v>MATERIA PRIMA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CC2</v>
      </c>
      <c r="O1223" t="str">
        <v>gastos_produccion</v>
      </c>
      <c r="P1223">
        <v>1</v>
      </c>
      <c r="Q1223" t="str">
        <v>DISPOSICIÓN FINAL RESIDUOS SOLIDOS</v>
      </c>
      <c r="R1223">
        <v>1</v>
      </c>
      <c r="S1223">
        <v>-17947.419999999998</v>
      </c>
      <c r="T1223">
        <v>147110</v>
      </c>
      <c r="U1223" t="str">
        <v>APERTURADO POR EMPRESA</v>
      </c>
      <c r="V1223" t="str">
        <v>DISPOSICIÓN FINAL RESIDUOS SOLIDOS</v>
      </c>
    </row>
    <row r="1224" spans="1:22" x14ac:dyDescent="0.25">
      <c r="A1224" vm="1">
        <v>46111</v>
      </c>
      <c r="B1224" t="str">
        <v>Bunge Argentina S A</v>
      </c>
      <c r="C1224" t="str">
        <v>FA-A 02619-00306777</v>
      </c>
      <c r="D1224">
        <v>-12780.72</v>
      </c>
      <c r="E1224" t="str">
        <v xml:space="preserve">MATERIA PRIMA
RESIDUO SUCATA GR </v>
      </c>
      <c r="F1224">
        <v>104760</v>
      </c>
      <c r="G1224">
        <v>0.1</v>
      </c>
      <c r="H1224" t="str">
        <v xml:space="preserve">UN </v>
      </c>
      <c r="I1224" t="str">
        <v>MATERIA PRIMA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CC2</v>
      </c>
      <c r="O1224" t="str">
        <v>gastos_produccion</v>
      </c>
      <c r="P1224">
        <v>1</v>
      </c>
      <c r="Q1224" t="str">
        <v>DISPOSICIÓN FINAL RESIDUOS SOLIDOS</v>
      </c>
      <c r="R1224">
        <v>1</v>
      </c>
      <c r="S1224">
        <v>-12780.72</v>
      </c>
      <c r="T1224">
        <v>104760</v>
      </c>
      <c r="U1224" t="str">
        <v>APERTURADO POR EMPRESA</v>
      </c>
      <c r="V1224" t="str">
        <v>DISPOSICIÓN FINAL RESIDUOS SOLIDOS</v>
      </c>
    </row>
    <row r="1225" spans="1:22" x14ac:dyDescent="0.25">
      <c r="A1225" vm="11">
        <v>46112</v>
      </c>
      <c r="B1225" t="str">
        <v>RRHH WORMS (NUEVO)</v>
      </c>
      <c r="C1225" t="str">
        <v>ABAD, GONZALO</v>
      </c>
      <c r="D1225">
        <v>-6630.4348</v>
      </c>
      <c r="E1225" t="str">
        <v>ADMINISTRACION</v>
      </c>
      <c r="F1225">
        <v>1</v>
      </c>
      <c r="G1225">
        <v>6630.4348</v>
      </c>
      <c r="H1225" t="str">
        <v># RRHH</v>
      </c>
      <c r="I1225" t="str">
        <v>PERSONAL</v>
      </c>
      <c r="J1225" t="str">
        <v>OPEX</v>
      </c>
      <c r="K1225" t="str">
        <v>FIJO</v>
      </c>
      <c r="L1225" t="str">
        <v>DIRECTO</v>
      </c>
      <c r="M1225">
        <v>0</v>
      </c>
      <c r="N1225" t="str">
        <v>CC15</v>
      </c>
      <c r="O1225" t="str">
        <v>rrhh_nuevo</v>
      </c>
      <c r="P1225">
        <v>10</v>
      </c>
      <c r="Q1225" t="str">
        <v>BACHAS, CEREAL Y POLVILLO, COMPOST Y FERTILIZANTES, DISPOSICION FINAL DE R. LIQUIDOS, DISPOSICION FINAL DE R. SOLIDOS, EXPORTACION, NFU, PILETAS, REACTORES, TIERRAS FILTRANTES</v>
      </c>
      <c r="R1225">
        <v>1</v>
      </c>
      <c r="S1225">
        <v>-6630.4348</v>
      </c>
      <c r="T1225">
        <v>1</v>
      </c>
      <c r="U1225" t="str">
        <v>APERTURADO POR EMPRESA</v>
      </c>
      <c r="V1225" t="str">
        <v>BACHAS</v>
      </c>
    </row>
    <row r="1226" spans="1:22" x14ac:dyDescent="0.25">
      <c r="A1226" vm="11">
        <v>46112</v>
      </c>
      <c r="B1226" t="str">
        <v>RRHH WORMS (NUEVO)</v>
      </c>
      <c r="C1226" t="str">
        <v>ABAD, GONZALO</v>
      </c>
      <c r="D1226">
        <v>-6630.4348</v>
      </c>
      <c r="E1226" t="str">
        <v>ADMINISTRACION</v>
      </c>
      <c r="F1226">
        <v>1</v>
      </c>
      <c r="G1226">
        <v>6630.4348</v>
      </c>
      <c r="H1226" t="str">
        <v># RRHH</v>
      </c>
      <c r="I1226" t="str">
        <v>PERSONAL</v>
      </c>
      <c r="J1226" t="str">
        <v>OPEX</v>
      </c>
      <c r="K1226" t="str">
        <v>FIJO</v>
      </c>
      <c r="L1226" t="str">
        <v>DIRECTO</v>
      </c>
      <c r="M1226">
        <v>0</v>
      </c>
      <c r="N1226" t="str">
        <v>CC15</v>
      </c>
      <c r="O1226" t="str">
        <v>rrhh_nuevo</v>
      </c>
      <c r="P1226">
        <v>10</v>
      </c>
      <c r="Q1226" t="str">
        <v>BACHAS, CEREAL Y POLVILLO, COMPOST Y FERTILIZANTES, DISPOSICION FINAL DE R. LIQUIDOS, DISPOSICION FINAL DE R. SOLIDOS, EXPORTACION, NFU, PILETAS, REACTORES, TIERRAS FILTRANTES</v>
      </c>
      <c r="R1226">
        <v>1</v>
      </c>
      <c r="S1226">
        <v>-6630.4348</v>
      </c>
      <c r="T1226">
        <v>1</v>
      </c>
      <c r="U1226" t="str">
        <v>APERTURADO POR EMPRESA</v>
      </c>
      <c r="V1226" t="str">
        <v>CEREAL Y POLVILLO</v>
      </c>
    </row>
    <row r="1227" spans="1:22" x14ac:dyDescent="0.25">
      <c r="A1227" vm="11">
        <v>46112</v>
      </c>
      <c r="B1227" t="str">
        <v>RRHH WORMS (NUEVO)</v>
      </c>
      <c r="C1227" t="str">
        <v>ABAD, GONZALO</v>
      </c>
      <c r="D1227">
        <v>-6630.4348</v>
      </c>
      <c r="E1227" t="str">
        <v>ADMINISTRACION</v>
      </c>
      <c r="F1227">
        <v>1</v>
      </c>
      <c r="G1227">
        <v>6630.4348</v>
      </c>
      <c r="H1227" t="str">
        <v># RRHH</v>
      </c>
      <c r="I1227" t="str">
        <v>PERSONAL</v>
      </c>
      <c r="J1227" t="str">
        <v>OPEX</v>
      </c>
      <c r="K1227" t="str">
        <v>FIJO</v>
      </c>
      <c r="L1227" t="str">
        <v>DIRECTO</v>
      </c>
      <c r="M1227">
        <v>0</v>
      </c>
      <c r="N1227" t="str">
        <v>CC15</v>
      </c>
      <c r="O1227" t="str">
        <v>rrhh_nuevo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-6630.4348</v>
      </c>
      <c r="T1227">
        <v>1</v>
      </c>
      <c r="U1227" t="str">
        <v>APERTURADO POR EMPRESA</v>
      </c>
      <c r="V1227" t="str">
        <v>COMPOST Y FERTILIZANTES</v>
      </c>
    </row>
    <row r="1228" spans="1:22" x14ac:dyDescent="0.25">
      <c r="A1228" vm="11">
        <v>46112</v>
      </c>
      <c r="B1228" t="str">
        <v>RRHH WORMS (NUEVO)</v>
      </c>
      <c r="C1228" t="str">
        <v>ABAD, GONZALO</v>
      </c>
      <c r="D1228">
        <v>-6630.4348</v>
      </c>
      <c r="E1228" t="str">
        <v>ADMINISTRACION</v>
      </c>
      <c r="F1228">
        <v>1</v>
      </c>
      <c r="G1228">
        <v>6630.4348</v>
      </c>
      <c r="H1228" t="str">
        <v># RRHH</v>
      </c>
      <c r="I1228" t="str">
        <v>PERSONAL</v>
      </c>
      <c r="J1228" t="str">
        <v>OPEX</v>
      </c>
      <c r="K1228" t="str">
        <v>FIJO</v>
      </c>
      <c r="L1228" t="str">
        <v>DIRECTO</v>
      </c>
      <c r="M1228">
        <v>0</v>
      </c>
      <c r="N1228" t="str">
        <v>CC15</v>
      </c>
      <c r="O1228" t="str">
        <v>rrhh_nuevo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-6630.4348</v>
      </c>
      <c r="T1228">
        <v>1</v>
      </c>
      <c r="U1228" t="str">
        <v>APERTURADO POR EMPRESA</v>
      </c>
      <c r="V1228" t="str">
        <v>DISPOSICION FINAL DE R. LIQUIDOS</v>
      </c>
    </row>
    <row r="1229" spans="1:22" x14ac:dyDescent="0.25">
      <c r="A1229" vm="11">
        <v>46112</v>
      </c>
      <c r="B1229" t="str">
        <v>RRHH WORMS (NUEVO)</v>
      </c>
      <c r="C1229" t="str">
        <v>ABAD, GONZALO</v>
      </c>
      <c r="D1229">
        <v>-6630.4348</v>
      </c>
      <c r="E1229" t="str">
        <v>ADMINISTRACION</v>
      </c>
      <c r="F1229">
        <v>1</v>
      </c>
      <c r="G1229">
        <v>6630.4348</v>
      </c>
      <c r="H1229" t="str">
        <v># RRHH</v>
      </c>
      <c r="I1229" t="str">
        <v>PERSONAL</v>
      </c>
      <c r="J1229" t="str">
        <v>OPEX</v>
      </c>
      <c r="K1229" t="str">
        <v>FIJO</v>
      </c>
      <c r="L1229" t="str">
        <v>DIRECTO</v>
      </c>
      <c r="M1229">
        <v>0</v>
      </c>
      <c r="N1229" t="str">
        <v>CC15</v>
      </c>
      <c r="O1229" t="str">
        <v>rrhh_nuevo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-6630.4348</v>
      </c>
      <c r="T1229">
        <v>1</v>
      </c>
      <c r="U1229" t="str">
        <v>APERTURADO POR EMPRESA</v>
      </c>
      <c r="V1229" t="str">
        <v>DISPOSICION FINAL DE R. SOLIDOS</v>
      </c>
    </row>
    <row r="1230" spans="1:22" x14ac:dyDescent="0.25">
      <c r="A1230" vm="11">
        <v>46112</v>
      </c>
      <c r="B1230" t="str">
        <v>RRHH WORMS (NUEVO)</v>
      </c>
      <c r="C1230" t="str">
        <v>ABAD, GONZALO</v>
      </c>
      <c r="D1230">
        <v>-6630.4348</v>
      </c>
      <c r="E1230" t="str">
        <v>ADMINISTRACION</v>
      </c>
      <c r="F1230">
        <v>1</v>
      </c>
      <c r="G1230">
        <v>6630.4348</v>
      </c>
      <c r="H1230" t="str">
        <v># RRHH</v>
      </c>
      <c r="I1230" t="str">
        <v>PERSONAL</v>
      </c>
      <c r="J1230" t="str">
        <v>OPEX</v>
      </c>
      <c r="K1230" t="str">
        <v>FIJO</v>
      </c>
      <c r="L1230" t="str">
        <v>DIRECTO</v>
      </c>
      <c r="M1230">
        <v>0</v>
      </c>
      <c r="N1230" t="str">
        <v>CC15</v>
      </c>
      <c r="O1230" t="str">
        <v>rrhh_nuevo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-6630.4348</v>
      </c>
      <c r="T1230">
        <v>1</v>
      </c>
      <c r="U1230" t="str">
        <v>APERTURADO POR EMPRESA</v>
      </c>
      <c r="V1230" t="str">
        <v>EXPORTACION</v>
      </c>
    </row>
    <row r="1231" spans="1:22" x14ac:dyDescent="0.25">
      <c r="A1231" vm="11">
        <v>46112</v>
      </c>
      <c r="B1231" t="str">
        <v>RRHH WORMS (NUEVO)</v>
      </c>
      <c r="C1231" t="str">
        <v>ABAD, GONZALO</v>
      </c>
      <c r="D1231">
        <v>-6630.4348</v>
      </c>
      <c r="E1231" t="str">
        <v>ADMINISTRACION</v>
      </c>
      <c r="F1231">
        <v>1</v>
      </c>
      <c r="G1231">
        <v>6630.4348</v>
      </c>
      <c r="H1231" t="str">
        <v># RRHH</v>
      </c>
      <c r="I1231" t="str">
        <v>PERSONAL</v>
      </c>
      <c r="J1231" t="str">
        <v>OPEX</v>
      </c>
      <c r="K1231" t="str">
        <v>FIJO</v>
      </c>
      <c r="L1231" t="str">
        <v>DIRECTO</v>
      </c>
      <c r="M1231">
        <v>0</v>
      </c>
      <c r="N1231" t="str">
        <v>CC15</v>
      </c>
      <c r="O1231" t="str">
        <v>rrhh_nuevo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-6630.4348</v>
      </c>
      <c r="T1231">
        <v>1</v>
      </c>
      <c r="U1231" t="str">
        <v>APERTURADO POR EMPRESA</v>
      </c>
      <c r="V1231" t="str">
        <v>NFU</v>
      </c>
    </row>
    <row r="1232" spans="1:22" x14ac:dyDescent="0.25">
      <c r="A1232" vm="11">
        <v>46112</v>
      </c>
      <c r="B1232" t="str">
        <v>RRHH WORMS (NUEVO)</v>
      </c>
      <c r="C1232" t="str">
        <v>ABAD, GONZALO</v>
      </c>
      <c r="D1232">
        <v>-6630.4348</v>
      </c>
      <c r="E1232" t="str">
        <v>ADMINISTRACION</v>
      </c>
      <c r="F1232">
        <v>1</v>
      </c>
      <c r="G1232">
        <v>6630.4348</v>
      </c>
      <c r="H1232" t="str">
        <v># RRHH</v>
      </c>
      <c r="I1232" t="str">
        <v>PERSONAL</v>
      </c>
      <c r="J1232" t="str">
        <v>OPEX</v>
      </c>
      <c r="K1232" t="str">
        <v>FIJO</v>
      </c>
      <c r="L1232" t="str">
        <v>DIRECTO</v>
      </c>
      <c r="M1232">
        <v>0</v>
      </c>
      <c r="N1232" t="str">
        <v>CC15</v>
      </c>
      <c r="O1232" t="str">
        <v>rrhh_nuevo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-6630.4348</v>
      </c>
      <c r="T1232">
        <v>1</v>
      </c>
      <c r="U1232" t="str">
        <v>APERTURADO POR EMPRESA</v>
      </c>
      <c r="V1232" t="str">
        <v>PILETAS</v>
      </c>
    </row>
    <row r="1233" spans="1:22" x14ac:dyDescent="0.25">
      <c r="A1233" vm="11">
        <v>46112</v>
      </c>
      <c r="B1233" t="str">
        <v>RRHH WORMS (NUEVO)</v>
      </c>
      <c r="C1233" t="str">
        <v>ABAD, GONZALO</v>
      </c>
      <c r="D1233">
        <v>-6630.4348</v>
      </c>
      <c r="E1233" t="str">
        <v>ADMINISTRACION</v>
      </c>
      <c r="F1233">
        <v>1</v>
      </c>
      <c r="G1233">
        <v>6630.4348</v>
      </c>
      <c r="H1233" t="str">
        <v># RRHH</v>
      </c>
      <c r="I1233" t="str">
        <v>PERSONAL</v>
      </c>
      <c r="J1233" t="str">
        <v>OPEX</v>
      </c>
      <c r="K1233" t="str">
        <v>FIJO</v>
      </c>
      <c r="L1233" t="str">
        <v>DIRECTO</v>
      </c>
      <c r="M1233">
        <v>0</v>
      </c>
      <c r="N1233" t="str">
        <v>CC15</v>
      </c>
      <c r="O1233" t="str">
        <v>rrhh_nuevo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-6630.4348</v>
      </c>
      <c r="T1233">
        <v>1</v>
      </c>
      <c r="U1233" t="str">
        <v>APERTURADO POR EMPRESA</v>
      </c>
      <c r="V1233" t="str">
        <v>REACTORES</v>
      </c>
    </row>
    <row r="1234" spans="1:22" x14ac:dyDescent="0.25">
      <c r="A1234" vm="11">
        <v>46112</v>
      </c>
      <c r="B1234" t="str">
        <v>RRHH WORMS (NUEVO)</v>
      </c>
      <c r="C1234" t="str">
        <v>ABAD, GONZALO</v>
      </c>
      <c r="D1234">
        <v>-6630.4348</v>
      </c>
      <c r="E1234" t="str">
        <v>ADMINISTRACION</v>
      </c>
      <c r="F1234">
        <v>1</v>
      </c>
      <c r="G1234">
        <v>6630.4348</v>
      </c>
      <c r="H1234" t="str">
        <v># RRHH</v>
      </c>
      <c r="I1234" t="str">
        <v>PERSONAL</v>
      </c>
      <c r="J1234" t="str">
        <v>OPEX</v>
      </c>
      <c r="K1234" t="str">
        <v>FIJO</v>
      </c>
      <c r="L1234" t="str">
        <v>DIRECTO</v>
      </c>
      <c r="M1234">
        <v>0</v>
      </c>
      <c r="N1234" t="str">
        <v>CC15</v>
      </c>
      <c r="O1234" t="str">
        <v>rrhh_nuevo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-6630.4348</v>
      </c>
      <c r="T1234">
        <v>1</v>
      </c>
      <c r="U1234" t="str">
        <v>APERTURADO POR EMPRESA</v>
      </c>
      <c r="V1234" t="str">
        <v>TIERRAS FILTRANTES</v>
      </c>
    </row>
    <row r="1235" spans="1:22" x14ac:dyDescent="0.25">
      <c r="A1235" vm="11">
        <v>46112</v>
      </c>
      <c r="B1235" t="str">
        <v>RRHH WORMS (NUEVO)</v>
      </c>
      <c r="C1235" t="str">
        <v>DONDA, RUBEN</v>
      </c>
      <c r="D1235">
        <v>-6630.4348</v>
      </c>
      <c r="E1235" t="str">
        <v>VIGILANCIA</v>
      </c>
      <c r="F1235">
        <v>1</v>
      </c>
      <c r="G1235">
        <v>6630.4348</v>
      </c>
      <c r="H1235" t="str">
        <v># RRHH</v>
      </c>
      <c r="I1235" t="str">
        <v>PERSONAL</v>
      </c>
      <c r="J1235" t="str">
        <v>OPEX</v>
      </c>
      <c r="K1235" t="str">
        <v>FIJO</v>
      </c>
      <c r="L1235" t="str">
        <v>DIRECTO</v>
      </c>
      <c r="M1235">
        <v>0</v>
      </c>
      <c r="N1235" t="str">
        <v>CC29</v>
      </c>
      <c r="O1235" t="str">
        <v>rrhh_nuevo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-6630.4348</v>
      </c>
      <c r="T1235">
        <v>1</v>
      </c>
      <c r="U1235" t="str">
        <v>APERTURADO POR EMPRESA</v>
      </c>
      <c r="V1235" t="str">
        <v>BACHAS</v>
      </c>
    </row>
    <row r="1236" spans="1:22" x14ac:dyDescent="0.25">
      <c r="A1236" vm="11">
        <v>46112</v>
      </c>
      <c r="B1236" t="str">
        <v>RRHH WORMS (NUEVO)</v>
      </c>
      <c r="C1236" t="str">
        <v>DONDA, RUBEN</v>
      </c>
      <c r="D1236">
        <v>-6630.4348</v>
      </c>
      <c r="E1236" t="str">
        <v>VIGILANCIA</v>
      </c>
      <c r="F1236">
        <v>1</v>
      </c>
      <c r="G1236">
        <v>6630.4348</v>
      </c>
      <c r="H1236" t="str">
        <v># RRHH</v>
      </c>
      <c r="I1236" t="str">
        <v>PERSONAL</v>
      </c>
      <c r="J1236" t="str">
        <v>OPEX</v>
      </c>
      <c r="K1236" t="str">
        <v>FIJO</v>
      </c>
      <c r="L1236" t="str">
        <v>DIRECTO</v>
      </c>
      <c r="M1236">
        <v>0</v>
      </c>
      <c r="N1236" t="str">
        <v>CC29</v>
      </c>
      <c r="O1236" t="str">
        <v>rrhh_nuevo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-6630.4348</v>
      </c>
      <c r="T1236">
        <v>1</v>
      </c>
      <c r="U1236" t="str">
        <v>APERTURADO POR EMPRESA</v>
      </c>
      <c r="V1236" t="str">
        <v>CEREAL Y POLVILLO</v>
      </c>
    </row>
    <row r="1237" spans="1:22" x14ac:dyDescent="0.25">
      <c r="A1237" vm="11">
        <v>46112</v>
      </c>
      <c r="B1237" t="str">
        <v>RRHH WORMS (NUEVO)</v>
      </c>
      <c r="C1237" t="str">
        <v>DONDA, RUBEN</v>
      </c>
      <c r="D1237">
        <v>-6630.4348</v>
      </c>
      <c r="E1237" t="str">
        <v>VIGILANCIA</v>
      </c>
      <c r="F1237">
        <v>1</v>
      </c>
      <c r="G1237">
        <v>6630.4348</v>
      </c>
      <c r="H1237" t="str">
        <v># RRHH</v>
      </c>
      <c r="I1237" t="str">
        <v>PERSONAL</v>
      </c>
      <c r="J1237" t="str">
        <v>OPEX</v>
      </c>
      <c r="K1237" t="str">
        <v>FIJO</v>
      </c>
      <c r="L1237" t="str">
        <v>DIRECTO</v>
      </c>
      <c r="M1237">
        <v>0</v>
      </c>
      <c r="N1237" t="str">
        <v>CC29</v>
      </c>
      <c r="O1237" t="str">
        <v>rrhh_nuevo</v>
      </c>
      <c r="P1237">
        <v>10</v>
      </c>
      <c r="Q1237" t="str">
        <v>BACHAS, CEREAL Y POLVILLO, COMPOST Y FERTILIZANTES, DISPOSICION FINAL DE R. LIQUIDOS, DISPOSICION FINAL DE R. SOLIDOS, EXPORTACION, NFU, PILETAS, REACTORES, TIERRAS FILTRANTES</v>
      </c>
      <c r="R1237">
        <v>1</v>
      </c>
      <c r="S1237">
        <v>-6630.4348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11">
        <v>46112</v>
      </c>
      <c r="B1238" t="str">
        <v>RRHH WORMS (NUEVO)</v>
      </c>
      <c r="C1238" t="str">
        <v>DONDA, RUBEN</v>
      </c>
      <c r="D1238">
        <v>-6630.4348</v>
      </c>
      <c r="E1238" t="str">
        <v>VIGILANCIA</v>
      </c>
      <c r="F1238">
        <v>1</v>
      </c>
      <c r="G1238">
        <v>6630.4348</v>
      </c>
      <c r="H1238" t="str">
        <v># RRHH</v>
      </c>
      <c r="I1238" t="str">
        <v>PERSONAL</v>
      </c>
      <c r="J1238" t="str">
        <v>OPEX</v>
      </c>
      <c r="K1238" t="str">
        <v>FIJO</v>
      </c>
      <c r="L1238" t="str">
        <v>DIRECTO</v>
      </c>
      <c r="M1238">
        <v>0</v>
      </c>
      <c r="N1238" t="str">
        <v>CC29</v>
      </c>
      <c r="O1238" t="str">
        <v>rrhh_nuevo</v>
      </c>
      <c r="P1238">
        <v>10</v>
      </c>
      <c r="Q1238" t="str">
        <v>BACHAS, CEREAL Y POLVILLO, COMPOST Y FERTILIZANTES, DISPOSICION FINAL DE R. LIQUIDOS, DISPOSICION FINAL DE R. SOLIDOS, EXPORTACION, NFU, PILETAS, REACTORES, TIERRAS FILTRANTES</v>
      </c>
      <c r="R1238">
        <v>1</v>
      </c>
      <c r="S1238">
        <v>-6630.4348</v>
      </c>
      <c r="T1238">
        <v>1</v>
      </c>
      <c r="U1238" t="str">
        <v>APERTURADO POR EMPRESA</v>
      </c>
      <c r="V1238" t="str">
        <v>DISPOSICION FINAL DE R. LIQUIDOS</v>
      </c>
    </row>
    <row r="1239" spans="1:22" x14ac:dyDescent="0.25">
      <c r="A1239" vm="11">
        <v>46112</v>
      </c>
      <c r="B1239" t="str">
        <v>RRHH WORMS (NUEVO)</v>
      </c>
      <c r="C1239" t="str">
        <v>DONDA, RUBEN</v>
      </c>
      <c r="D1239">
        <v>-6630.4348</v>
      </c>
      <c r="E1239" t="str">
        <v>VIGILANCIA</v>
      </c>
      <c r="F1239">
        <v>1</v>
      </c>
      <c r="G1239">
        <v>6630.4348</v>
      </c>
      <c r="H1239" t="str">
        <v># RRHH</v>
      </c>
      <c r="I1239" t="str">
        <v>PERSONAL</v>
      </c>
      <c r="J1239" t="str">
        <v>OPEX</v>
      </c>
      <c r="K1239" t="str">
        <v>FIJO</v>
      </c>
      <c r="L1239" t="str">
        <v>DIRECTO</v>
      </c>
      <c r="M1239">
        <v>0</v>
      </c>
      <c r="N1239" t="str">
        <v>CC29</v>
      </c>
      <c r="O1239" t="str">
        <v>rrhh_nuevo</v>
      </c>
      <c r="P1239">
        <v>10</v>
      </c>
      <c r="Q1239" t="str">
        <v>BACHAS, CEREAL Y POLVILLO, COMPOST Y FERTILIZANTES, DISPOSICION FINAL DE R. LIQUIDOS, DISPOSICION FINAL DE R. SOLIDOS, EXPORTACION, NFU, PILETAS, REACTORES, TIERRAS FILTRANTES</v>
      </c>
      <c r="R1239">
        <v>1</v>
      </c>
      <c r="S1239">
        <v>-6630.4348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11">
        <v>46112</v>
      </c>
      <c r="B1240" t="str">
        <v>RRHH WORMS (NUEVO)</v>
      </c>
      <c r="C1240" t="str">
        <v>DONDA, RUBEN</v>
      </c>
      <c r="D1240">
        <v>-6630.4348</v>
      </c>
      <c r="E1240" t="str">
        <v>VIGILANCIA</v>
      </c>
      <c r="F1240">
        <v>1</v>
      </c>
      <c r="G1240">
        <v>6630.4348</v>
      </c>
      <c r="H1240" t="str">
        <v># RRHH</v>
      </c>
      <c r="I1240" t="str">
        <v>PERSONAL</v>
      </c>
      <c r="J1240" t="str">
        <v>OPEX</v>
      </c>
      <c r="K1240" t="str">
        <v>FIJO</v>
      </c>
      <c r="L1240" t="str">
        <v>DIRECTO</v>
      </c>
      <c r="M1240">
        <v>0</v>
      </c>
      <c r="N1240" t="str">
        <v>CC29</v>
      </c>
      <c r="O1240" t="str">
        <v>rrhh_nuevo</v>
      </c>
      <c r="P1240">
        <v>10</v>
      </c>
      <c r="Q1240" t="str">
        <v>BACHAS, CEREAL Y POLVILLO, COMPOST Y FERTILIZANTES, DISPOSICION FINAL DE R. LIQUIDOS, DISPOSICION FINAL DE R. SOLIDOS, EXPORTACION, NFU, PILETAS, REACTORES, TIERRAS FILTRANTES</v>
      </c>
      <c r="R1240">
        <v>1</v>
      </c>
      <c r="S1240">
        <v>-6630.4348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11">
        <v>46112</v>
      </c>
      <c r="B1241" t="str">
        <v>RRHH WORMS (NUEVO)</v>
      </c>
      <c r="C1241" t="str">
        <v>DONDA, RUBEN</v>
      </c>
      <c r="D1241">
        <v>-6630.4348</v>
      </c>
      <c r="E1241" t="str">
        <v>VIGILANCIA</v>
      </c>
      <c r="F1241">
        <v>1</v>
      </c>
      <c r="G1241">
        <v>6630.4348</v>
      </c>
      <c r="H1241" t="str">
        <v># RRHH</v>
      </c>
      <c r="I1241" t="str">
        <v>PERSONAL</v>
      </c>
      <c r="J1241" t="str">
        <v>OPEX</v>
      </c>
      <c r="K1241" t="str">
        <v>FIJO</v>
      </c>
      <c r="L1241" t="str">
        <v>DIRECTO</v>
      </c>
      <c r="M1241">
        <v>0</v>
      </c>
      <c r="N1241" t="str">
        <v>CC29</v>
      </c>
      <c r="O1241" t="str">
        <v>rrhh_nuevo</v>
      </c>
      <c r="P1241">
        <v>10</v>
      </c>
      <c r="Q1241" t="str">
        <v>BACHAS, CEREAL Y POLVILLO, COMPOST Y FERTILIZANTES, DISPOSICION FINAL DE R. LIQUIDOS, DISPOSICION FINAL DE R. SOLIDOS, EXPORTACION, NFU, PILETAS, REACTORES, TIERRAS FILTRANTES</v>
      </c>
      <c r="R1241">
        <v>1</v>
      </c>
      <c r="S1241">
        <v>-6630.4348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11">
        <v>46112</v>
      </c>
      <c r="B1242" t="str">
        <v>RRHH WORMS (NUEVO)</v>
      </c>
      <c r="C1242" t="str">
        <v>DONDA, RUBEN</v>
      </c>
      <c r="D1242">
        <v>-6630.4348</v>
      </c>
      <c r="E1242" t="str">
        <v>VIGILANCIA</v>
      </c>
      <c r="F1242">
        <v>1</v>
      </c>
      <c r="G1242">
        <v>6630.4348</v>
      </c>
      <c r="H1242" t="str">
        <v># RRHH</v>
      </c>
      <c r="I1242" t="str">
        <v>PERSONAL</v>
      </c>
      <c r="J1242" t="str">
        <v>OPEX</v>
      </c>
      <c r="K1242" t="str">
        <v>FIJO</v>
      </c>
      <c r="L1242" t="str">
        <v>DIRECTO</v>
      </c>
      <c r="M1242">
        <v>0</v>
      </c>
      <c r="N1242" t="str">
        <v>CC29</v>
      </c>
      <c r="O1242" t="str">
        <v>rrhh_nuevo</v>
      </c>
      <c r="P1242">
        <v>10</v>
      </c>
      <c r="Q1242" t="str">
        <v>BACHAS, CEREAL Y POLVILLO, COMPOST Y FERTILIZANTES, DISPOSICION FINAL DE R. LIQUIDOS, DISPOSICION FINAL DE R. SOLIDOS, EXPORTACION, NFU, PILETAS, REACTORES, TIERRAS FILTRANTES</v>
      </c>
      <c r="R1242">
        <v>1</v>
      </c>
      <c r="S1242">
        <v>-6630.4348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11">
        <v>46112</v>
      </c>
      <c r="B1243" t="str">
        <v>RRHH WORMS (NUEVO)</v>
      </c>
      <c r="C1243" t="str">
        <v>DONDA, RUBEN</v>
      </c>
      <c r="D1243">
        <v>-6630.4348</v>
      </c>
      <c r="E1243" t="str">
        <v>VIGILANCIA</v>
      </c>
      <c r="F1243">
        <v>1</v>
      </c>
      <c r="G1243">
        <v>6630.4348</v>
      </c>
      <c r="H1243" t="str">
        <v># RRHH</v>
      </c>
      <c r="I1243" t="str">
        <v>PERSONAL</v>
      </c>
      <c r="J1243" t="str">
        <v>OPEX</v>
      </c>
      <c r="K1243" t="str">
        <v>FIJO</v>
      </c>
      <c r="L1243" t="str">
        <v>DIRECTO</v>
      </c>
      <c r="M1243">
        <v>0</v>
      </c>
      <c r="N1243" t="str">
        <v>CC29</v>
      </c>
      <c r="O1243" t="str">
        <v>rrhh_nuevo</v>
      </c>
      <c r="P1243">
        <v>10</v>
      </c>
      <c r="Q1243" t="str">
        <v>BACHAS, CEREAL Y POLVILLO, COMPOST Y FERTILIZANTES, DISPOSICION FINAL DE R. LIQUIDOS, DISPOSICION FINAL DE R. SOLIDOS, EXPORTACION, NFU, PILETAS, REACTORES, TIERRAS FILTRANTES</v>
      </c>
      <c r="R1243">
        <v>1</v>
      </c>
      <c r="S1243">
        <v>-6630.4348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11">
        <v>46112</v>
      </c>
      <c r="B1244" t="str">
        <v>RRHH WORMS (NUEVO)</v>
      </c>
      <c r="C1244" t="str">
        <v>DONDA, RUBEN</v>
      </c>
      <c r="D1244">
        <v>-6630.4348</v>
      </c>
      <c r="E1244" t="str">
        <v>VIGILANCIA</v>
      </c>
      <c r="F1244">
        <v>1</v>
      </c>
      <c r="G1244">
        <v>6630.4348</v>
      </c>
      <c r="H1244" t="str">
        <v># RRHH</v>
      </c>
      <c r="I1244" t="str">
        <v>PERSONAL</v>
      </c>
      <c r="J1244" t="str">
        <v>OPEX</v>
      </c>
      <c r="K1244" t="str">
        <v>FIJO</v>
      </c>
      <c r="L1244" t="str">
        <v>DIRECTO</v>
      </c>
      <c r="M1244">
        <v>0</v>
      </c>
      <c r="N1244" t="str">
        <v>CC29</v>
      </c>
      <c r="O1244" t="str">
        <v>rrhh_nuevo</v>
      </c>
      <c r="P1244">
        <v>10</v>
      </c>
      <c r="Q1244" t="str">
        <v>BACHAS, CEREAL Y POLVILLO, COMPOST Y FERTILIZANTES, DISPOSICION FINAL DE R. LIQUIDOS, DISPOSICION FINAL DE R. SOLIDOS, EXPORTACION, NFU, PILETAS, REACTORES, TIERRAS FILTRANTES</v>
      </c>
      <c r="R1244">
        <v>1</v>
      </c>
      <c r="S1244">
        <v>-6630.4348</v>
      </c>
      <c r="T1244">
        <v>1</v>
      </c>
      <c r="U1244" t="str">
        <v>APERTURADO POR EMPRESA</v>
      </c>
      <c r="V1244" t="str">
        <v>TIERRAS FILTRANTES</v>
      </c>
    </row>
    <row r="1245" spans="1:22" x14ac:dyDescent="0.25">
      <c r="A1245" vm="11">
        <v>46112</v>
      </c>
      <c r="B1245" t="str">
        <v>RRHH WORMS (NUEVO)</v>
      </c>
      <c r="C1245" t="str">
        <v>POSSE, FLEIPE</v>
      </c>
      <c r="D1245">
        <v>-6630.4348</v>
      </c>
      <c r="E1245" t="str">
        <v>ADMINISTRACION</v>
      </c>
      <c r="F1245">
        <v>1</v>
      </c>
      <c r="G1245">
        <v>6630.4348</v>
      </c>
      <c r="H1245" t="str">
        <v># RRHH</v>
      </c>
      <c r="I1245" t="str">
        <v>PERSONAL</v>
      </c>
      <c r="J1245" t="str">
        <v>OPEX</v>
      </c>
      <c r="K1245" t="str">
        <v>FIJO</v>
      </c>
      <c r="L1245" t="str">
        <v>DIRECTO</v>
      </c>
      <c r="M1245">
        <v>0</v>
      </c>
      <c r="N1245" t="str">
        <v>CC15</v>
      </c>
      <c r="O1245" t="str">
        <v>rrhh_nuevo</v>
      </c>
      <c r="P1245">
        <v>10</v>
      </c>
      <c r="Q1245" t="str">
        <v>BACHAS, CEREAL Y POLVILLO, COMPOST Y FERTILIZANTES, DISPOSICION FINAL DE R. LIQUIDOS, DISPOSICION FINAL DE R. SOLIDOS, EXPORTACION, NFU, PILETAS, REACTORES, TIERRAS FILTRANTES</v>
      </c>
      <c r="R1245">
        <v>1</v>
      </c>
      <c r="S1245">
        <v>-6630.4348</v>
      </c>
      <c r="T1245">
        <v>1</v>
      </c>
      <c r="U1245" t="str">
        <v>APERTURADO POR EMPRESA</v>
      </c>
      <c r="V1245" t="str">
        <v>BACHAS</v>
      </c>
    </row>
    <row r="1246" spans="1:22" x14ac:dyDescent="0.25">
      <c r="A1246" vm="11">
        <v>46112</v>
      </c>
      <c r="B1246" t="str">
        <v>RRHH WORMS (NUEVO)</v>
      </c>
      <c r="C1246" t="str">
        <v>POSSE, FLEIPE</v>
      </c>
      <c r="D1246">
        <v>-6630.4348</v>
      </c>
      <c r="E1246" t="str">
        <v>ADMINISTRACION</v>
      </c>
      <c r="F1246">
        <v>1</v>
      </c>
      <c r="G1246">
        <v>6630.4348</v>
      </c>
      <c r="H1246" t="str">
        <v># RRHH</v>
      </c>
      <c r="I1246" t="str">
        <v>PERSONAL</v>
      </c>
      <c r="J1246" t="str">
        <v>OPEX</v>
      </c>
      <c r="K1246" t="str">
        <v>FIJO</v>
      </c>
      <c r="L1246" t="str">
        <v>DIRECTO</v>
      </c>
      <c r="M1246">
        <v>0</v>
      </c>
      <c r="N1246" t="str">
        <v>CC15</v>
      </c>
      <c r="O1246" t="str">
        <v>rrhh_nuevo</v>
      </c>
      <c r="P1246">
        <v>10</v>
      </c>
      <c r="Q1246" t="str">
        <v>BACHAS, CEREAL Y POLVILLO, COMPOST Y FERTILIZANTES, DISPOSICION FINAL DE R. LIQUIDOS, DISPOSICION FINAL DE R. SOLIDOS, EXPORTACION, NFU, PILETAS, REACTORES, TIERRAS FILTRANTES</v>
      </c>
      <c r="R1246">
        <v>1</v>
      </c>
      <c r="S1246">
        <v>-6630.4348</v>
      </c>
      <c r="T1246">
        <v>1</v>
      </c>
      <c r="U1246" t="str">
        <v>APERTURADO POR EMPRESA</v>
      </c>
      <c r="V1246" t="str">
        <v>CEREAL Y POLVILLO</v>
      </c>
    </row>
    <row r="1247" spans="1:22" x14ac:dyDescent="0.25">
      <c r="A1247" vm="11">
        <v>46112</v>
      </c>
      <c r="B1247" t="str">
        <v>RRHH WORMS (NUEVO)</v>
      </c>
      <c r="C1247" t="str">
        <v>POSSE, FLEIPE</v>
      </c>
      <c r="D1247">
        <v>-6630.4348</v>
      </c>
      <c r="E1247" t="str">
        <v>ADMINISTRACION</v>
      </c>
      <c r="F1247">
        <v>1</v>
      </c>
      <c r="G1247">
        <v>6630.4348</v>
      </c>
      <c r="H1247" t="str">
        <v># RRHH</v>
      </c>
      <c r="I1247" t="str">
        <v>PERSONAL</v>
      </c>
      <c r="J1247" t="str">
        <v>OPEX</v>
      </c>
      <c r="K1247" t="str">
        <v>FIJO</v>
      </c>
      <c r="L1247" t="str">
        <v>DIRECTO</v>
      </c>
      <c r="M1247">
        <v>0</v>
      </c>
      <c r="N1247" t="str">
        <v>CC15</v>
      </c>
      <c r="O1247" t="str">
        <v>rrhh_nuevo</v>
      </c>
      <c r="P1247">
        <v>10</v>
      </c>
      <c r="Q1247" t="str">
        <v>BACHAS, CEREAL Y POLVILLO, COMPOST Y FERTILIZANTES, DISPOSICION FINAL DE R. LIQUIDOS, DISPOSICION FINAL DE R. SOLIDOS, EXPORTACION, NFU, PILETAS, REACTORES, TIERRAS FILTRANTES</v>
      </c>
      <c r="R1247">
        <v>1</v>
      </c>
      <c r="S1247">
        <v>-6630.4348</v>
      </c>
      <c r="T1247">
        <v>1</v>
      </c>
      <c r="U1247" t="str">
        <v>APERTURADO POR EMPRESA</v>
      </c>
      <c r="V1247" t="str">
        <v>COMPOST Y FERTILIZANTES</v>
      </c>
    </row>
    <row r="1248" spans="1:22" x14ac:dyDescent="0.25">
      <c r="A1248" vm="11">
        <v>46112</v>
      </c>
      <c r="B1248" t="str">
        <v>RRHH WORMS (NUEVO)</v>
      </c>
      <c r="C1248" t="str">
        <v>POSSE, FLEIPE</v>
      </c>
      <c r="D1248">
        <v>-6630.4348</v>
      </c>
      <c r="E1248" t="str">
        <v>ADMINISTRACION</v>
      </c>
      <c r="F1248">
        <v>1</v>
      </c>
      <c r="G1248">
        <v>6630.4348</v>
      </c>
      <c r="H1248" t="str">
        <v># RRHH</v>
      </c>
      <c r="I1248" t="str">
        <v>PERSONAL</v>
      </c>
      <c r="J1248" t="str">
        <v>OPEX</v>
      </c>
      <c r="K1248" t="str">
        <v>FIJO</v>
      </c>
      <c r="L1248" t="str">
        <v>DIRECTO</v>
      </c>
      <c r="M1248">
        <v>0</v>
      </c>
      <c r="N1248" t="str">
        <v>CC15</v>
      </c>
      <c r="O1248" t="str">
        <v>rrhh_nuevo</v>
      </c>
      <c r="P1248">
        <v>10</v>
      </c>
      <c r="Q1248" t="str">
        <v>BACHAS, CEREAL Y POLVILLO, COMPOST Y FERTILIZANTES, DISPOSICION FINAL DE R. LIQUIDOS, DISPOSICION FINAL DE R. SOLIDOS, EXPORTACION, NFU, PILETAS, REACTORES, TIERRAS FILTRANTES</v>
      </c>
      <c r="R1248">
        <v>1</v>
      </c>
      <c r="S1248">
        <v>-6630.4348</v>
      </c>
      <c r="T1248">
        <v>1</v>
      </c>
      <c r="U1248" t="str">
        <v>APERTURADO POR EMPRESA</v>
      </c>
      <c r="V1248" t="str">
        <v>DISPOSICION FINAL DE R. LIQUIDOS</v>
      </c>
    </row>
    <row r="1249" spans="1:22" x14ac:dyDescent="0.25">
      <c r="A1249" vm="11">
        <v>46112</v>
      </c>
      <c r="B1249" t="str">
        <v>RRHH WORMS (NUEVO)</v>
      </c>
      <c r="C1249" t="str">
        <v>POSSE, FLEIPE</v>
      </c>
      <c r="D1249">
        <v>-6630.4348</v>
      </c>
      <c r="E1249" t="str">
        <v>ADMINISTRACION</v>
      </c>
      <c r="F1249">
        <v>1</v>
      </c>
      <c r="G1249">
        <v>6630.4348</v>
      </c>
      <c r="H1249" t="str">
        <v># RRHH</v>
      </c>
      <c r="I1249" t="str">
        <v>PERSONAL</v>
      </c>
      <c r="J1249" t="str">
        <v>OPEX</v>
      </c>
      <c r="K1249" t="str">
        <v>FIJO</v>
      </c>
      <c r="L1249" t="str">
        <v>DIRECTO</v>
      </c>
      <c r="M1249">
        <v>0</v>
      </c>
      <c r="N1249" t="str">
        <v>CC15</v>
      </c>
      <c r="O1249" t="str">
        <v>rrhh_nuevo</v>
      </c>
      <c r="P1249">
        <v>10</v>
      </c>
      <c r="Q1249" t="str">
        <v>BACHAS, CEREAL Y POLVILLO, COMPOST Y FERTILIZANTES, DISPOSICION FINAL DE R. LIQUIDOS, DISPOSICION FINAL DE R. SOLIDOS, EXPORTACION, NFU, PILETAS, REACTORES, TIERRAS FILTRANTES</v>
      </c>
      <c r="R1249">
        <v>1</v>
      </c>
      <c r="S1249">
        <v>-6630.4348</v>
      </c>
      <c r="T1249">
        <v>1</v>
      </c>
      <c r="U1249" t="str">
        <v>APERTURADO POR EMPRESA</v>
      </c>
      <c r="V1249" t="str">
        <v>DISPOSICION FINAL DE R. SOLIDOS</v>
      </c>
    </row>
    <row r="1250" spans="1:22" x14ac:dyDescent="0.25">
      <c r="A1250" vm="11">
        <v>46112</v>
      </c>
      <c r="B1250" t="str">
        <v>RRHH WORMS (NUEVO)</v>
      </c>
      <c r="C1250" t="str">
        <v>POSSE, FLEIPE</v>
      </c>
      <c r="D1250">
        <v>-6630.4348</v>
      </c>
      <c r="E1250" t="str">
        <v>ADMINISTRACION</v>
      </c>
      <c r="F1250">
        <v>1</v>
      </c>
      <c r="G1250">
        <v>6630.4348</v>
      </c>
      <c r="H1250" t="str">
        <v># RRHH</v>
      </c>
      <c r="I1250" t="str">
        <v>PERSONAL</v>
      </c>
      <c r="J1250" t="str">
        <v>OPEX</v>
      </c>
      <c r="K1250" t="str">
        <v>FIJO</v>
      </c>
      <c r="L1250" t="str">
        <v>DIRECTO</v>
      </c>
      <c r="M1250">
        <v>0</v>
      </c>
      <c r="N1250" t="str">
        <v>CC15</v>
      </c>
      <c r="O1250" t="str">
        <v>rrhh_nuevo</v>
      </c>
      <c r="P1250">
        <v>10</v>
      </c>
      <c r="Q1250" t="str">
        <v>BACHAS, CEREAL Y POLVILLO, COMPOST Y FERTILIZANTES, DISPOSICION FINAL DE R. LIQUIDOS, DISPOSICION FINAL DE R. SOLIDOS, EXPORTACION, NFU, PILETAS, REACTORES, TIERRAS FILTRANTES</v>
      </c>
      <c r="R1250">
        <v>1</v>
      </c>
      <c r="S1250">
        <v>-6630.4348</v>
      </c>
      <c r="T1250">
        <v>1</v>
      </c>
      <c r="U1250" t="str">
        <v>APERTURADO POR EMPRESA</v>
      </c>
      <c r="V1250" t="str">
        <v>EXPORTACION</v>
      </c>
    </row>
    <row r="1251" spans="1:22" x14ac:dyDescent="0.25">
      <c r="A1251" vm="11">
        <v>46112</v>
      </c>
      <c r="B1251" t="str">
        <v>RRHH WORMS (NUEVO)</v>
      </c>
      <c r="C1251" t="str">
        <v>POSSE, FLEIPE</v>
      </c>
      <c r="D1251">
        <v>-6630.4348</v>
      </c>
      <c r="E1251" t="str">
        <v>ADMINISTRACION</v>
      </c>
      <c r="F1251">
        <v>1</v>
      </c>
      <c r="G1251">
        <v>6630.4348</v>
      </c>
      <c r="H1251" t="str">
        <v># RRHH</v>
      </c>
      <c r="I1251" t="str">
        <v>PERSONAL</v>
      </c>
      <c r="J1251" t="str">
        <v>OPEX</v>
      </c>
      <c r="K1251" t="str">
        <v>FIJO</v>
      </c>
      <c r="L1251" t="str">
        <v>DIRECTO</v>
      </c>
      <c r="M1251">
        <v>0</v>
      </c>
      <c r="N1251" t="str">
        <v>CC15</v>
      </c>
      <c r="O1251" t="str">
        <v>rrhh_nuevo</v>
      </c>
      <c r="P1251">
        <v>10</v>
      </c>
      <c r="Q1251" t="str">
        <v>BACHAS, CEREAL Y POLVILLO, COMPOST Y FERTILIZANTES, DISPOSICION FINAL DE R. LIQUIDOS, DISPOSICION FINAL DE R. SOLIDOS, EXPORTACION, NFU, PILETAS, REACTORES, TIERRAS FILTRANTES</v>
      </c>
      <c r="R1251">
        <v>1</v>
      </c>
      <c r="S1251">
        <v>-6630.4348</v>
      </c>
      <c r="T1251">
        <v>1</v>
      </c>
      <c r="U1251" t="str">
        <v>APERTURADO POR EMPRESA</v>
      </c>
      <c r="V1251" t="str">
        <v>NFU</v>
      </c>
    </row>
    <row r="1252" spans="1:22" x14ac:dyDescent="0.25">
      <c r="A1252" vm="11">
        <v>46112</v>
      </c>
      <c r="B1252" t="str">
        <v>RRHH WORMS (NUEVO)</v>
      </c>
      <c r="C1252" t="str">
        <v>POSSE, FLEIPE</v>
      </c>
      <c r="D1252">
        <v>-6630.4348</v>
      </c>
      <c r="E1252" t="str">
        <v>ADMINISTRACION</v>
      </c>
      <c r="F1252">
        <v>1</v>
      </c>
      <c r="G1252">
        <v>6630.4348</v>
      </c>
      <c r="H1252" t="str">
        <v># RRHH</v>
      </c>
      <c r="I1252" t="str">
        <v>PERSONAL</v>
      </c>
      <c r="J1252" t="str">
        <v>OPEX</v>
      </c>
      <c r="K1252" t="str">
        <v>FIJO</v>
      </c>
      <c r="L1252" t="str">
        <v>DIRECTO</v>
      </c>
      <c r="M1252">
        <v>0</v>
      </c>
      <c r="N1252" t="str">
        <v>CC15</v>
      </c>
      <c r="O1252" t="str">
        <v>rrhh_nuevo</v>
      </c>
      <c r="P1252">
        <v>10</v>
      </c>
      <c r="Q1252" t="str">
        <v>BACHAS, CEREAL Y POLVILLO, COMPOST Y FERTILIZANTES, DISPOSICION FINAL DE R. LIQUIDOS, DISPOSICION FINAL DE R. SOLIDOS, EXPORTACION, NFU, PILETAS, REACTORES, TIERRAS FILTRANTES</v>
      </c>
      <c r="R1252">
        <v>1</v>
      </c>
      <c r="S1252">
        <v>-6630.4348</v>
      </c>
      <c r="T1252">
        <v>1</v>
      </c>
      <c r="U1252" t="str">
        <v>APERTURADO POR EMPRESA</v>
      </c>
      <c r="V1252" t="str">
        <v>PILETAS</v>
      </c>
    </row>
    <row r="1253" spans="1:22" x14ac:dyDescent="0.25">
      <c r="A1253" vm="11">
        <v>46112</v>
      </c>
      <c r="B1253" t="str">
        <v>RRHH WORMS (NUEVO)</v>
      </c>
      <c r="C1253" t="str">
        <v>POSSE, FLEIPE</v>
      </c>
      <c r="D1253">
        <v>-6630.4348</v>
      </c>
      <c r="E1253" t="str">
        <v>ADMINISTRACION</v>
      </c>
      <c r="F1253">
        <v>1</v>
      </c>
      <c r="G1253">
        <v>6630.4348</v>
      </c>
      <c r="H1253" t="str">
        <v># RRHH</v>
      </c>
      <c r="I1253" t="str">
        <v>PERSONAL</v>
      </c>
      <c r="J1253" t="str">
        <v>OPEX</v>
      </c>
      <c r="K1253" t="str">
        <v>FIJO</v>
      </c>
      <c r="L1253" t="str">
        <v>DIRECTO</v>
      </c>
      <c r="M1253">
        <v>0</v>
      </c>
      <c r="N1253" t="str">
        <v>CC15</v>
      </c>
      <c r="O1253" t="str">
        <v>rrhh_nuevo</v>
      </c>
      <c r="P1253">
        <v>10</v>
      </c>
      <c r="Q1253" t="str">
        <v>BACHAS, CEREAL Y POLVILLO, COMPOST Y FERTILIZANTES, DISPOSICION FINAL DE R. LIQUIDOS, DISPOSICION FINAL DE R. SOLIDOS, EXPORTACION, NFU, PILETAS, REACTORES, TIERRAS FILTRANTES</v>
      </c>
      <c r="R1253">
        <v>1</v>
      </c>
      <c r="S1253">
        <v>-6630.4348</v>
      </c>
      <c r="T1253">
        <v>1</v>
      </c>
      <c r="U1253" t="str">
        <v>APERTURADO POR EMPRESA</v>
      </c>
      <c r="V1253" t="str">
        <v>REACTORES</v>
      </c>
    </row>
    <row r="1254" spans="1:22" x14ac:dyDescent="0.25">
      <c r="A1254" vm="11">
        <v>46112</v>
      </c>
      <c r="B1254" t="str">
        <v>RRHH WORMS (NUEVO)</v>
      </c>
      <c r="C1254" t="str">
        <v>POSSE, FLEIPE</v>
      </c>
      <c r="D1254">
        <v>-6630.4348</v>
      </c>
      <c r="E1254" t="str">
        <v>ADMINISTRACION</v>
      </c>
      <c r="F1254">
        <v>1</v>
      </c>
      <c r="G1254">
        <v>6630.4348</v>
      </c>
      <c r="H1254" t="str">
        <v># RRHH</v>
      </c>
      <c r="I1254" t="str">
        <v>PERSONAL</v>
      </c>
      <c r="J1254" t="str">
        <v>OPEX</v>
      </c>
      <c r="K1254" t="str">
        <v>FIJO</v>
      </c>
      <c r="L1254" t="str">
        <v>DIRECTO</v>
      </c>
      <c r="M1254">
        <v>0</v>
      </c>
      <c r="N1254" t="str">
        <v>CC15</v>
      </c>
      <c r="O1254" t="str">
        <v>rrhh_nuevo</v>
      </c>
      <c r="P1254">
        <v>10</v>
      </c>
      <c r="Q1254" t="str">
        <v>BACHAS, CEREAL Y POLVILLO, COMPOST Y FERTILIZANTES, DISPOSICION FINAL DE R. LIQUIDOS, DISPOSICION FINAL DE R. SOLIDOS, EXPORTACION, NFU, PILETAS, REACTORES, TIERRAS FILTRANTES</v>
      </c>
      <c r="R1254">
        <v>1</v>
      </c>
      <c r="S1254">
        <v>-6630.4348</v>
      </c>
      <c r="T1254">
        <v>1</v>
      </c>
      <c r="U1254" t="str">
        <v>APERTURADO POR EMPRESA</v>
      </c>
      <c r="V1254" t="str">
        <v>TIERRAS FILTRANTES</v>
      </c>
    </row>
    <row r="1255" spans="1:22" x14ac:dyDescent="0.25">
      <c r="A1255" vm="13">
        <v>46091</v>
      </c>
      <c r="B1255" t="str">
        <v>Tio Tom Sociedad Anonima</v>
      </c>
      <c r="C1255" t="str">
        <v>FA-A 00040-00192327</v>
      </c>
      <c r="D1255">
        <v>-3547.99</v>
      </c>
      <c r="E1255" t="str">
        <v xml:space="preserve">CONSUMIBLE
Pedido de librería </v>
      </c>
      <c r="F1255">
        <v>1</v>
      </c>
      <c r="G1255">
        <v>2932.22</v>
      </c>
      <c r="H1255" t="str">
        <v xml:space="preserve">UN </v>
      </c>
      <c r="I1255" t="str">
        <v>CONSUMIBLE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-3547.99</v>
      </c>
      <c r="T1255">
        <v>1</v>
      </c>
      <c r="U1255" t="str">
        <v>APERTURADO POR EMPRESA</v>
      </c>
      <c r="V1255" t="str">
        <v>BACHAS</v>
      </c>
    </row>
    <row r="1256" spans="1:22" x14ac:dyDescent="0.25">
      <c r="A1256" vm="13">
        <v>46091</v>
      </c>
      <c r="B1256" t="str">
        <v>Tio Tom Sociedad Anonima</v>
      </c>
      <c r="C1256" t="str">
        <v>FA-A 00040-00192327</v>
      </c>
      <c r="D1256">
        <v>-3547.99</v>
      </c>
      <c r="E1256" t="str">
        <v xml:space="preserve">CONSUMIBLE
Pedido de librería </v>
      </c>
      <c r="F1256">
        <v>1</v>
      </c>
      <c r="G1256">
        <v>2932.22</v>
      </c>
      <c r="H1256" t="str">
        <v xml:space="preserve">UN </v>
      </c>
      <c r="I1256" t="str">
        <v>CONSUMIBLE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-3547.99</v>
      </c>
      <c r="T1256">
        <v>1</v>
      </c>
      <c r="U1256" t="str">
        <v>APERTURADO POR EMPRESA</v>
      </c>
      <c r="V1256" t="str">
        <v>CEREAL &amp; POLVILLO</v>
      </c>
    </row>
    <row r="1257" spans="1:22" x14ac:dyDescent="0.25">
      <c r="A1257" vm="13">
        <v>46091</v>
      </c>
      <c r="B1257" t="str">
        <v>Tio Tom Sociedad Anonima</v>
      </c>
      <c r="C1257" t="str">
        <v>FA-A 00040-00192327</v>
      </c>
      <c r="D1257">
        <v>-3547.99</v>
      </c>
      <c r="E1257" t="str">
        <v xml:space="preserve">CONSUMIBLE
Pedido de librería </v>
      </c>
      <c r="F1257">
        <v>1</v>
      </c>
      <c r="G1257">
        <v>2932.22</v>
      </c>
      <c r="H1257" t="str">
        <v xml:space="preserve">UN </v>
      </c>
      <c r="I1257" t="str">
        <v>CONSUMIBLE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-3547.99</v>
      </c>
      <c r="T1257">
        <v>1</v>
      </c>
      <c r="U1257" t="str">
        <v>APERTURADO POR EMPRESA</v>
      </c>
      <c r="V1257" t="str">
        <v>COMPOST &amp; FERTILIZANTES</v>
      </c>
    </row>
    <row r="1258" spans="1:22" x14ac:dyDescent="0.25">
      <c r="A1258" vm="13">
        <v>46091</v>
      </c>
      <c r="B1258" t="str">
        <v>Tio Tom Sociedad Anonima</v>
      </c>
      <c r="C1258" t="str">
        <v>FA-A 00040-00192327</v>
      </c>
      <c r="D1258">
        <v>-3547.99</v>
      </c>
      <c r="E1258" t="str">
        <v xml:space="preserve">CONSUMIBLE
Pedido de librería </v>
      </c>
      <c r="F1258">
        <v>1</v>
      </c>
      <c r="G1258">
        <v>2932.22</v>
      </c>
      <c r="H1258" t="str">
        <v xml:space="preserve">UN </v>
      </c>
      <c r="I1258" t="str">
        <v>CONSUMIBLE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-3547.99</v>
      </c>
      <c r="T1258">
        <v>1</v>
      </c>
      <c r="U1258" t="str">
        <v>APERTURADO POR EMPRESA</v>
      </c>
      <c r="V1258" t="str">
        <v>DISPOSICIÓN FINAL RESIDUOS LIQUIDOS</v>
      </c>
    </row>
    <row r="1259" spans="1:22" x14ac:dyDescent="0.25">
      <c r="A1259" vm="13">
        <v>46091</v>
      </c>
      <c r="B1259" t="str">
        <v>Tio Tom Sociedad Anonima</v>
      </c>
      <c r="C1259" t="str">
        <v>FA-A 00040-00192327</v>
      </c>
      <c r="D1259">
        <v>-3547.99</v>
      </c>
      <c r="E1259" t="str">
        <v xml:space="preserve">CONSUMIBLE
Pedido de librería </v>
      </c>
      <c r="F1259">
        <v>1</v>
      </c>
      <c r="G1259">
        <v>2932.22</v>
      </c>
      <c r="H1259" t="str">
        <v xml:space="preserve">UN </v>
      </c>
      <c r="I1259" t="str">
        <v>CONSUMIBLE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-3547.99</v>
      </c>
      <c r="T1259">
        <v>1</v>
      </c>
      <c r="U1259" t="str">
        <v>APERTURADO POR EMPRESA</v>
      </c>
      <c r="V1259" t="str">
        <v>DISPOSICIÓN FINAL RESIDUOS SOLIDOS</v>
      </c>
    </row>
    <row r="1260" spans="1:22" x14ac:dyDescent="0.25">
      <c r="A1260" vm="13">
        <v>46091</v>
      </c>
      <c r="B1260" t="str">
        <v>Tio Tom Sociedad Anonima</v>
      </c>
      <c r="C1260" t="str">
        <v>FA-A 00040-00192327</v>
      </c>
      <c r="D1260">
        <v>-3547.99</v>
      </c>
      <c r="E1260" t="str">
        <v xml:space="preserve">CONSUMIBLE
Pedido de librería </v>
      </c>
      <c r="F1260">
        <v>1</v>
      </c>
      <c r="G1260">
        <v>2932.22</v>
      </c>
      <c r="H1260" t="str">
        <v xml:space="preserve">UN </v>
      </c>
      <c r="I1260" t="str">
        <v>CONSUMIBLE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-3547.99</v>
      </c>
      <c r="T1260">
        <v>1</v>
      </c>
      <c r="U1260" t="str">
        <v>APERTURADO POR EMPRESA</v>
      </c>
      <c r="V1260" t="str">
        <v>EXPORTACION</v>
      </c>
    </row>
    <row r="1261" spans="1:22" x14ac:dyDescent="0.25">
      <c r="A1261" vm="13">
        <v>46091</v>
      </c>
      <c r="B1261" t="str">
        <v>Tio Tom Sociedad Anonima</v>
      </c>
      <c r="C1261" t="str">
        <v>FA-A 00040-00192327</v>
      </c>
      <c r="D1261">
        <v>-3547.99</v>
      </c>
      <c r="E1261" t="str">
        <v xml:space="preserve">CONSUMIBLE
Pedido de librería </v>
      </c>
      <c r="F1261">
        <v>1</v>
      </c>
      <c r="G1261">
        <v>2932.22</v>
      </c>
      <c r="H1261" t="str">
        <v xml:space="preserve">UN </v>
      </c>
      <c r="I1261" t="str">
        <v>CONSUMIBLE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-3547.99</v>
      </c>
      <c r="T1261">
        <v>1</v>
      </c>
      <c r="U1261" t="str">
        <v>APERTURADO POR EMPRESA</v>
      </c>
      <c r="V1261" t="str">
        <v>NFU</v>
      </c>
    </row>
    <row r="1262" spans="1:22" x14ac:dyDescent="0.25">
      <c r="A1262" vm="13">
        <v>46091</v>
      </c>
      <c r="B1262" t="str">
        <v>Tio Tom Sociedad Anonima</v>
      </c>
      <c r="C1262" t="str">
        <v>FA-A 00040-00192327</v>
      </c>
      <c r="D1262">
        <v>-3547.99</v>
      </c>
      <c r="E1262" t="str">
        <v xml:space="preserve">CONSUMIBLE
Pedido de librería </v>
      </c>
      <c r="F1262">
        <v>1</v>
      </c>
      <c r="G1262">
        <v>2932.22</v>
      </c>
      <c r="H1262" t="str">
        <v xml:space="preserve">UN </v>
      </c>
      <c r="I1262" t="str">
        <v>CONSUMIBLE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-3547.99</v>
      </c>
      <c r="T1262">
        <v>1</v>
      </c>
      <c r="U1262" t="str">
        <v>APERTURADO POR EMPRESA</v>
      </c>
      <c r="V1262" t="str">
        <v>PILETAS</v>
      </c>
    </row>
    <row r="1263" spans="1:22" x14ac:dyDescent="0.25">
      <c r="A1263" vm="13">
        <v>46091</v>
      </c>
      <c r="B1263" t="str">
        <v>Tio Tom Sociedad Anonima</v>
      </c>
      <c r="C1263" t="str">
        <v>FA-A 00040-00192327</v>
      </c>
      <c r="D1263">
        <v>-3547.99</v>
      </c>
      <c r="E1263" t="str">
        <v xml:space="preserve">CONSUMIBLE
Pedido de librería </v>
      </c>
      <c r="F1263">
        <v>1</v>
      </c>
      <c r="G1263">
        <v>2932.22</v>
      </c>
      <c r="H1263" t="str">
        <v xml:space="preserve">UN </v>
      </c>
      <c r="I1263" t="str">
        <v>CONSUMIBLE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-3547.99</v>
      </c>
      <c r="T1263">
        <v>1</v>
      </c>
      <c r="U1263" t="str">
        <v>APERTURADO POR EMPRESA</v>
      </c>
      <c r="V1263" t="str">
        <v>REACTORES</v>
      </c>
    </row>
    <row r="1264" spans="1:22" x14ac:dyDescent="0.25">
      <c r="A1264" vm="13">
        <v>46091</v>
      </c>
      <c r="B1264" t="str">
        <v>Tio Tom Sociedad Anonima</v>
      </c>
      <c r="C1264" t="str">
        <v>FA-A 00040-00192327</v>
      </c>
      <c r="D1264">
        <v>-3547.99</v>
      </c>
      <c r="E1264" t="str">
        <v xml:space="preserve">CONSUMIBLE
Pedido de librería </v>
      </c>
      <c r="F1264">
        <v>1</v>
      </c>
      <c r="G1264">
        <v>2932.22</v>
      </c>
      <c r="H1264" t="str">
        <v xml:space="preserve">UN </v>
      </c>
      <c r="I1264" t="str">
        <v>CONSUMIBLE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-3547.99</v>
      </c>
      <c r="T1264">
        <v>1</v>
      </c>
      <c r="U1264" t="str">
        <v>APERTURADO POR EMPRESA</v>
      </c>
      <c r="V1264" t="str">
        <v>TIERRAS FILTRANTES</v>
      </c>
    </row>
    <row r="1265" spans="1:22" x14ac:dyDescent="0.25">
      <c r="A1265" vm="1">
        <v>46111</v>
      </c>
      <c r="B1265" t="str">
        <v>BERNIS, CARLOS OSCAR</v>
      </c>
      <c r="C1265" t="str">
        <v>FA-C 2-2026-3</v>
      </c>
      <c r="D1265">
        <v>-2904</v>
      </c>
      <c r="E1265" t="str">
        <v>LOGISTICA NFU</v>
      </c>
      <c r="F1265">
        <v>3</v>
      </c>
      <c r="G1265">
        <v>968</v>
      </c>
      <c r="H1265" t="str">
        <v xml:space="preserve">UN </v>
      </c>
      <c r="I1265" t="str">
        <v>LOGISTICA</v>
      </c>
      <c r="J1265" t="str">
        <v>OPEX</v>
      </c>
      <c r="K1265" t="str">
        <v>VARIABLE</v>
      </c>
      <c r="L1265" t="str">
        <v>DIRECTO</v>
      </c>
      <c r="M1265">
        <v>0</v>
      </c>
      <c r="N1265" t="str">
        <v>CC7</v>
      </c>
      <c r="O1265" t="str">
        <v>gastos_produccion</v>
      </c>
      <c r="P1265">
        <v>1</v>
      </c>
      <c r="Q1265" t="str">
        <v>NFU</v>
      </c>
      <c r="R1265">
        <v>1</v>
      </c>
      <c r="S1265">
        <v>-2904</v>
      </c>
      <c r="T1265">
        <v>3</v>
      </c>
      <c r="U1265" t="str">
        <v>APERTURADO POR EMPRESA</v>
      </c>
      <c r="V1265" t="str">
        <v>NFU</v>
      </c>
    </row>
    <row r="1266" spans="1:22" x14ac:dyDescent="0.25">
      <c r="A1266" vm="1">
        <v>46111</v>
      </c>
      <c r="B1266" t="str">
        <v>TOTAL QUIMICA S.A.</v>
      </c>
      <c r="C1266" t="str">
        <v>prod1</v>
      </c>
      <c r="D1266">
        <v>0</v>
      </c>
      <c r="E1266" t="str">
        <v xml:space="preserve"> ACIDO CLORHIDRICO</v>
      </c>
      <c r="F1266">
        <v>0</v>
      </c>
      <c r="G1266">
        <v>464</v>
      </c>
      <c r="H1266" t="str">
        <v>KG</v>
      </c>
      <c r="I1266" t="str">
        <v>INSUMOS</v>
      </c>
      <c r="J1266" t="str">
        <v>OPEX</v>
      </c>
      <c r="K1266" t="str">
        <v>VARIABLE</v>
      </c>
      <c r="L1266" t="str">
        <v>DIRECTO</v>
      </c>
      <c r="M1266">
        <v>0</v>
      </c>
      <c r="N1266" t="str">
        <v>CC6</v>
      </c>
      <c r="O1266" t="str">
        <v>gastos_produccion</v>
      </c>
      <c r="P1266">
        <v>1</v>
      </c>
      <c r="Q1266" t="str">
        <v>BACHAS</v>
      </c>
      <c r="R1266">
        <v>1</v>
      </c>
      <c r="S1266">
        <v>0</v>
      </c>
      <c r="T1266">
        <v>0</v>
      </c>
      <c r="U1266" t="str">
        <v>APERTURADO POR EMPRESA</v>
      </c>
      <c r="V1266" t="str">
        <v>BACHAS</v>
      </c>
    </row>
    <row r="1267" spans="1:22" x14ac:dyDescent="0.25">
      <c r="A1267" vm="1">
        <v>46111</v>
      </c>
      <c r="B1267" t="str">
        <v>MARTINS, JOAQUIN</v>
      </c>
      <c r="C1267" t="str">
        <v>prod6</v>
      </c>
      <c r="D1267">
        <v>0</v>
      </c>
      <c r="E1267" t="str">
        <v xml:space="preserve"> G2</v>
      </c>
      <c r="F1267">
        <v>0</v>
      </c>
      <c r="G1267">
        <v>1472</v>
      </c>
      <c r="H1267" t="str">
        <v>Lts</v>
      </c>
      <c r="I1267" t="str">
        <v>ENERGIA</v>
      </c>
      <c r="J1267" t="str">
        <v>OPEX</v>
      </c>
      <c r="K1267" t="str">
        <v>VARIABLE</v>
      </c>
      <c r="L1267" t="str">
        <v>DIRECTO</v>
      </c>
      <c r="M1267">
        <v>0</v>
      </c>
      <c r="N1267" t="str">
        <v>CC6</v>
      </c>
      <c r="O1267" t="str">
        <v>gastos_produccion</v>
      </c>
      <c r="P1267">
        <v>1</v>
      </c>
      <c r="Q1267" t="str">
        <v>BACHAS</v>
      </c>
      <c r="R1267">
        <v>1</v>
      </c>
      <c r="S1267">
        <v>0</v>
      </c>
      <c r="T1267">
        <v>0</v>
      </c>
      <c r="U1267" t="str">
        <v>APERTURADO POR EMPRESA</v>
      </c>
      <c r="V1267" t="str">
        <v>BACHAS</v>
      </c>
    </row>
    <row r="1268" spans="1:22" x14ac:dyDescent="0.25">
      <c r="A1268" vm="1">
        <v>46111</v>
      </c>
      <c r="B1268" t="str">
        <v>WORMS 2</v>
      </c>
      <c r="C1268" t="str">
        <v>prod14</v>
      </c>
      <c r="D1268">
        <v>0</v>
      </c>
      <c r="E1268" t="str">
        <v>AFE (AL)</v>
      </c>
      <c r="F1268">
        <v>0</v>
      </c>
      <c r="G1268">
        <v>940</v>
      </c>
      <c r="H1268" t="str">
        <v>TN</v>
      </c>
      <c r="I1268" t="str">
        <v>MATERIA PRIMA</v>
      </c>
      <c r="J1268" t="str">
        <v>OPEX</v>
      </c>
      <c r="K1268" t="str">
        <v>VARIABLE</v>
      </c>
      <c r="L1268" t="str">
        <v>DIRECTO</v>
      </c>
      <c r="M1268">
        <v>0</v>
      </c>
      <c r="N1268" t="str">
        <v>CC11</v>
      </c>
      <c r="O1268" t="str">
        <v>gastos_produccion</v>
      </c>
      <c r="P1268">
        <v>1</v>
      </c>
      <c r="Q1268" t="str">
        <v>EXPORTACION</v>
      </c>
      <c r="R1268">
        <v>1</v>
      </c>
      <c r="S1268">
        <v>0</v>
      </c>
      <c r="T1268">
        <v>0</v>
      </c>
      <c r="U1268" t="str">
        <v>APERTURADO POR EMPRESA</v>
      </c>
      <c r="V1268" t="str">
        <v>EXPORTACION</v>
      </c>
    </row>
    <row r="1269" spans="1:22" x14ac:dyDescent="0.25">
      <c r="A1269" vm="1">
        <v>46111</v>
      </c>
      <c r="B1269" t="str">
        <v>WORMS 2</v>
      </c>
      <c r="C1269" t="str">
        <v>prod16</v>
      </c>
      <c r="D1269">
        <v>0</v>
      </c>
      <c r="E1269" t="str">
        <v>AFE (P)</v>
      </c>
      <c r="F1269">
        <v>0</v>
      </c>
      <c r="G1269">
        <v>720</v>
      </c>
      <c r="H1269" t="str">
        <v>TN</v>
      </c>
      <c r="I1269" t="str">
        <v>MATERIA PRIMA</v>
      </c>
      <c r="J1269" t="str">
        <v>OPEX</v>
      </c>
      <c r="K1269" t="str">
        <v>VARIABLE</v>
      </c>
      <c r="L1269" t="str">
        <v>DIRECTO</v>
      </c>
      <c r="M1269">
        <v>0</v>
      </c>
      <c r="N1269" t="str">
        <v>CC11</v>
      </c>
      <c r="O1269" t="str">
        <v>gastos_produccion</v>
      </c>
      <c r="P1269">
        <v>1</v>
      </c>
      <c r="Q1269" t="str">
        <v>EXPORTACION</v>
      </c>
      <c r="R1269">
        <v>1</v>
      </c>
      <c r="S1269">
        <v>0</v>
      </c>
      <c r="T1269">
        <v>0</v>
      </c>
      <c r="U1269" t="str">
        <v>APERTURADO POR EMPRESA</v>
      </c>
      <c r="V1269" t="str">
        <v>EXPORTACION</v>
      </c>
    </row>
    <row r="1270" spans="1:22" x14ac:dyDescent="0.25">
      <c r="A1270" vm="1">
        <v>46111</v>
      </c>
      <c r="B1270" t="str">
        <v>WORMS 1</v>
      </c>
      <c r="C1270" t="str">
        <v>prod18</v>
      </c>
      <c r="D1270">
        <v>0</v>
      </c>
      <c r="E1270" t="str">
        <v>AG - E</v>
      </c>
      <c r="F1270">
        <v>0</v>
      </c>
      <c r="G1270">
        <v>909.25</v>
      </c>
      <c r="H1270" t="str">
        <v>TN</v>
      </c>
      <c r="I1270" t="str">
        <v>MATERIA PRIMA</v>
      </c>
      <c r="J1270" t="str">
        <v>OPEX</v>
      </c>
      <c r="K1270" t="str">
        <v>VARIABLE</v>
      </c>
      <c r="L1270" t="str">
        <v>DIRECTO</v>
      </c>
      <c r="M1270">
        <v>0</v>
      </c>
      <c r="N1270" t="str">
        <v>CC11</v>
      </c>
      <c r="O1270" t="str">
        <v>gastos_produccion</v>
      </c>
      <c r="P1270">
        <v>1</v>
      </c>
      <c r="Q1270" t="str">
        <v>EXPORTACION</v>
      </c>
      <c r="R1270">
        <v>1</v>
      </c>
      <c r="S1270">
        <v>0</v>
      </c>
      <c r="T1270">
        <v>0</v>
      </c>
      <c r="U1270" t="str">
        <v>APERTURADO POR EMPRESA</v>
      </c>
      <c r="V1270" t="str">
        <v>EXPORTACION</v>
      </c>
    </row>
    <row r="1271" spans="1:22" x14ac:dyDescent="0.25">
      <c r="A1271" vm="1">
        <v>46111</v>
      </c>
      <c r="B1271" t="str">
        <v>WORMS 1</v>
      </c>
      <c r="C1271" t="str">
        <v>prod20</v>
      </c>
      <c r="D1271">
        <v>0</v>
      </c>
      <c r="E1271" t="str">
        <v>AG- A</v>
      </c>
      <c r="F1271">
        <v>0</v>
      </c>
      <c r="G1271">
        <v>850</v>
      </c>
      <c r="H1271" t="str">
        <v>TN</v>
      </c>
      <c r="I1271" t="str">
        <v>MATERIA PRIMA</v>
      </c>
      <c r="J1271" t="str">
        <v>OPEX</v>
      </c>
      <c r="K1271" t="str">
        <v>VARIABLE</v>
      </c>
      <c r="L1271" t="str">
        <v>DIRECTO</v>
      </c>
      <c r="M1271">
        <v>0</v>
      </c>
      <c r="N1271" t="str">
        <v>CC11</v>
      </c>
      <c r="O1271" t="str">
        <v>gastos_produccion</v>
      </c>
      <c r="P1271">
        <v>1</v>
      </c>
      <c r="Q1271" t="str">
        <v>EXPORTACION</v>
      </c>
      <c r="R1271">
        <v>1</v>
      </c>
      <c r="S1271">
        <v>0</v>
      </c>
      <c r="T1271">
        <v>0</v>
      </c>
      <c r="U1271" t="str">
        <v>APERTURADO POR EMPRESA</v>
      </c>
      <c r="V1271" t="str">
        <v>EXPORTACION</v>
      </c>
    </row>
    <row r="1272" spans="1:22" x14ac:dyDescent="0.25">
      <c r="A1272" vm="1">
        <v>46111</v>
      </c>
      <c r="B1272" t="str">
        <v>WORMS 2</v>
      </c>
      <c r="C1272" t="str">
        <v>prod21</v>
      </c>
      <c r="D1272">
        <v>0</v>
      </c>
      <c r="E1272" t="str">
        <v>AG- B</v>
      </c>
      <c r="F1272">
        <v>0</v>
      </c>
      <c r="G1272">
        <v>820</v>
      </c>
      <c r="H1272" t="str">
        <v>TN</v>
      </c>
      <c r="I1272" t="str">
        <v>MATERIA PRIMA</v>
      </c>
      <c r="J1272" t="str">
        <v>OPEX</v>
      </c>
      <c r="K1272" t="str">
        <v>VARIABLE</v>
      </c>
      <c r="L1272" t="str">
        <v>DIRECTO</v>
      </c>
      <c r="M1272">
        <v>0</v>
      </c>
      <c r="N1272" t="str">
        <v>CC11</v>
      </c>
      <c r="O1272" t="str">
        <v>gastos_produccion</v>
      </c>
      <c r="P1272">
        <v>1</v>
      </c>
      <c r="Q1272" t="str">
        <v>EXPORTACION</v>
      </c>
      <c r="R1272">
        <v>1</v>
      </c>
      <c r="S1272">
        <v>0</v>
      </c>
      <c r="T1272">
        <v>0</v>
      </c>
      <c r="U1272" t="str">
        <v>APERTURADO POR EMPRESA</v>
      </c>
      <c r="V1272" t="str">
        <v>EXPORTACION</v>
      </c>
    </row>
    <row r="1273" spans="1:22" x14ac:dyDescent="0.25">
      <c r="A1273" vm="1">
        <v>46111</v>
      </c>
      <c r="B1273" t="str">
        <v>WORMS 1</v>
      </c>
      <c r="C1273" t="str">
        <v>prod22</v>
      </c>
      <c r="D1273">
        <v>0</v>
      </c>
      <c r="E1273" t="str">
        <v>AG- B</v>
      </c>
      <c r="F1273">
        <v>0</v>
      </c>
      <c r="G1273">
        <v>820</v>
      </c>
      <c r="H1273" t="str">
        <v>TN</v>
      </c>
      <c r="I1273" t="str">
        <v>MATERIA PRIMA</v>
      </c>
      <c r="J1273" t="str">
        <v>OPEX</v>
      </c>
      <c r="K1273" t="str">
        <v>VARIABLE</v>
      </c>
      <c r="L1273" t="str">
        <v>DIRECTO</v>
      </c>
      <c r="M1273">
        <v>0</v>
      </c>
      <c r="N1273" t="str">
        <v>CC11</v>
      </c>
      <c r="O1273" t="str">
        <v>gastos_produccion</v>
      </c>
      <c r="P1273">
        <v>1</v>
      </c>
      <c r="Q1273" t="str">
        <v>EXPORTACION</v>
      </c>
      <c r="R1273">
        <v>1</v>
      </c>
      <c r="S1273">
        <v>0</v>
      </c>
      <c r="T1273">
        <v>0</v>
      </c>
      <c r="U1273" t="str">
        <v>APERTURADO POR EMPRESA</v>
      </c>
      <c r="V1273" t="str">
        <v>EXPORTACION</v>
      </c>
    </row>
    <row r="1274" spans="1:22" x14ac:dyDescent="0.25">
      <c r="A1274" vm="1">
        <v>46111</v>
      </c>
      <c r="B1274" t="str">
        <v>WORMS 1</v>
      </c>
      <c r="C1274" t="str">
        <v>prod24</v>
      </c>
      <c r="D1274">
        <v>0</v>
      </c>
      <c r="E1274" t="str">
        <v>AG- C</v>
      </c>
      <c r="F1274">
        <v>0</v>
      </c>
      <c r="G1274">
        <v>750</v>
      </c>
      <c r="H1274" t="str">
        <v>TN</v>
      </c>
      <c r="I1274" t="str">
        <v>MATERIA PRIMA</v>
      </c>
      <c r="J1274" t="str">
        <v>OPEX</v>
      </c>
      <c r="K1274" t="str">
        <v>VARIABLE</v>
      </c>
      <c r="L1274" t="str">
        <v>DIRECTO</v>
      </c>
      <c r="M1274">
        <v>0</v>
      </c>
      <c r="N1274" t="str">
        <v>CC11</v>
      </c>
      <c r="O1274" t="str">
        <v>gastos_produccion</v>
      </c>
      <c r="P1274">
        <v>1</v>
      </c>
      <c r="Q1274" t="str">
        <v>EXPORTACION</v>
      </c>
      <c r="R1274">
        <v>1</v>
      </c>
      <c r="S1274">
        <v>0</v>
      </c>
      <c r="T1274">
        <v>0</v>
      </c>
      <c r="U1274" t="str">
        <v>APERTURADO POR EMPRESA</v>
      </c>
      <c r="V1274" t="str">
        <v>EXPORTACION</v>
      </c>
    </row>
    <row r="1275" spans="1:22" x14ac:dyDescent="0.25">
      <c r="A1275" vm="1">
        <v>46111</v>
      </c>
      <c r="B1275" t="str">
        <v>WORMS 2</v>
      </c>
      <c r="C1275" t="str">
        <v>prod27</v>
      </c>
      <c r="D1275">
        <v>0</v>
      </c>
      <c r="E1275" t="str">
        <v>ARE- A</v>
      </c>
      <c r="F1275">
        <v>0</v>
      </c>
      <c r="G1275">
        <v>840</v>
      </c>
      <c r="H1275" t="str">
        <v>TN</v>
      </c>
      <c r="I1275" t="str">
        <v>MATERIA PRIMA</v>
      </c>
      <c r="J1275" t="str">
        <v>OPEX</v>
      </c>
      <c r="K1275" t="str">
        <v>VARIABLE</v>
      </c>
      <c r="L1275" t="str">
        <v>DIRECTO</v>
      </c>
      <c r="M1275">
        <v>0</v>
      </c>
      <c r="N1275" t="str">
        <v>CC11</v>
      </c>
      <c r="O1275" t="str">
        <v>gastos_produccion</v>
      </c>
      <c r="P1275">
        <v>1</v>
      </c>
      <c r="Q1275" t="str">
        <v>EXPORTACION</v>
      </c>
      <c r="R1275">
        <v>1</v>
      </c>
      <c r="S1275">
        <v>0</v>
      </c>
      <c r="T1275">
        <v>0</v>
      </c>
      <c r="U1275" t="str">
        <v>APERTURADO POR EMPRESA</v>
      </c>
      <c r="V1275" t="str">
        <v>EXPORTACION</v>
      </c>
    </row>
    <row r="1276" spans="1:22" x14ac:dyDescent="0.25">
      <c r="A1276" vm="1">
        <v>46111</v>
      </c>
      <c r="B1276" t="str">
        <v>WORMS 1</v>
      </c>
      <c r="C1276" t="str">
        <v>prod28</v>
      </c>
      <c r="D1276">
        <v>0</v>
      </c>
      <c r="E1276" t="str">
        <v>ARE- A</v>
      </c>
      <c r="F1276">
        <v>0</v>
      </c>
      <c r="G1276">
        <v>840</v>
      </c>
      <c r="H1276" t="str">
        <v>TN</v>
      </c>
      <c r="I1276" t="str">
        <v>MATERIA PRIMA</v>
      </c>
      <c r="J1276" t="str">
        <v>OPEX</v>
      </c>
      <c r="K1276" t="str">
        <v>VARIABLE</v>
      </c>
      <c r="L1276" t="str">
        <v>DIRECTO</v>
      </c>
      <c r="M1276">
        <v>0</v>
      </c>
      <c r="N1276" t="str">
        <v>CC11</v>
      </c>
      <c r="O1276" t="str">
        <v>gastos_produccion</v>
      </c>
      <c r="P1276">
        <v>1</v>
      </c>
      <c r="Q1276" t="str">
        <v>EXPORTACION</v>
      </c>
      <c r="R1276">
        <v>1</v>
      </c>
      <c r="S1276">
        <v>0</v>
      </c>
      <c r="T1276">
        <v>0</v>
      </c>
      <c r="U1276" t="str">
        <v>APERTURADO POR EMPRESA</v>
      </c>
      <c r="V1276" t="str">
        <v>EXPORTACION</v>
      </c>
    </row>
    <row r="1277" spans="1:22" x14ac:dyDescent="0.25">
      <c r="A1277" vm="1">
        <v>46111</v>
      </c>
      <c r="B1277" t="str">
        <v>WORMS 1</v>
      </c>
      <c r="C1277" t="str">
        <v>prod30</v>
      </c>
      <c r="D1277">
        <v>0</v>
      </c>
      <c r="E1277" t="str">
        <v>ARE- B</v>
      </c>
      <c r="F1277">
        <v>0</v>
      </c>
      <c r="G1277">
        <v>840</v>
      </c>
      <c r="H1277" t="str">
        <v>TN</v>
      </c>
      <c r="I1277" t="str">
        <v>MATERIA PRIMA</v>
      </c>
      <c r="J1277" t="str">
        <v>OPEX</v>
      </c>
      <c r="K1277" t="str">
        <v>VARIABLE</v>
      </c>
      <c r="L1277" t="str">
        <v>DIRECTO</v>
      </c>
      <c r="M1277">
        <v>0</v>
      </c>
      <c r="N1277" t="str">
        <v>CC11</v>
      </c>
      <c r="O1277" t="str">
        <v>gastos_produccion</v>
      </c>
      <c r="P1277">
        <v>1</v>
      </c>
      <c r="Q1277" t="str">
        <v>EXPORTACION</v>
      </c>
      <c r="R1277">
        <v>1</v>
      </c>
      <c r="S1277">
        <v>0</v>
      </c>
      <c r="T1277">
        <v>0</v>
      </c>
      <c r="U1277" t="str">
        <v>APERTURADO POR EMPRESA</v>
      </c>
      <c r="V1277" t="str">
        <v>EXPORTACION</v>
      </c>
    </row>
    <row r="1278" spans="1:22" x14ac:dyDescent="0.25">
      <c r="A1278" vm="1">
        <v>46111</v>
      </c>
      <c r="B1278" t="str">
        <v>WORMS 1</v>
      </c>
      <c r="C1278" t="str">
        <v>prod31</v>
      </c>
      <c r="D1278">
        <v>0</v>
      </c>
      <c r="E1278" t="str">
        <v>BORRA AN</v>
      </c>
      <c r="F1278">
        <v>0</v>
      </c>
      <c r="G1278">
        <v>500</v>
      </c>
      <c r="H1278" t="str">
        <v>TN</v>
      </c>
      <c r="I1278" t="str">
        <v>MATERIA PRIMA</v>
      </c>
      <c r="J1278" t="str">
        <v>OPEX</v>
      </c>
      <c r="K1278" t="str">
        <v>VARIABLE</v>
      </c>
      <c r="L1278" t="str">
        <v>DIRECTO</v>
      </c>
      <c r="M1278">
        <v>0</v>
      </c>
      <c r="N1278" t="str">
        <v>CC6</v>
      </c>
      <c r="O1278" t="str">
        <v>gastos_produccion</v>
      </c>
      <c r="P1278">
        <v>1</v>
      </c>
      <c r="Q1278" t="str">
        <v>BACHAS</v>
      </c>
      <c r="R1278">
        <v>1</v>
      </c>
      <c r="S1278">
        <v>0</v>
      </c>
      <c r="T1278">
        <v>0</v>
      </c>
      <c r="U1278" t="str">
        <v>APERTURADO POR EMPRESA</v>
      </c>
      <c r="V1278" t="str">
        <v>BACHAS</v>
      </c>
    </row>
    <row r="1279" spans="1:22" x14ac:dyDescent="0.25">
      <c r="A1279" vm="1">
        <v>46111</v>
      </c>
      <c r="B1279" t="str">
        <v>WORMS 1</v>
      </c>
      <c r="C1279" t="str">
        <v>prod32</v>
      </c>
      <c r="D1279">
        <v>0</v>
      </c>
      <c r="E1279" t="str">
        <v>ÁCIDO CITRICO</v>
      </c>
      <c r="F1279">
        <v>0</v>
      </c>
      <c r="G1279" t="e">
        <v>#NUM!</v>
      </c>
      <c r="H1279" t="str">
        <v>KG</v>
      </c>
      <c r="I1279" t="str">
        <v>INSUMOS</v>
      </c>
      <c r="J1279" t="str">
        <v>OPEX</v>
      </c>
      <c r="K1279" t="str">
        <v>VARIABLE</v>
      </c>
      <c r="L1279" t="str">
        <v>DIRECTO</v>
      </c>
      <c r="M1279">
        <v>0</v>
      </c>
      <c r="N1279" t="str">
        <v>CC6</v>
      </c>
      <c r="O1279" t="str">
        <v>gastos_produccion</v>
      </c>
      <c r="P1279">
        <v>1</v>
      </c>
      <c r="Q1279" t="str">
        <v>BACHAS</v>
      </c>
      <c r="R1279">
        <v>1</v>
      </c>
      <c r="S1279">
        <v>0</v>
      </c>
      <c r="T1279">
        <v>0</v>
      </c>
      <c r="U1279" t="str">
        <v>APERTURADO POR EMPRESA</v>
      </c>
      <c r="V1279" t="str">
        <v>BACHAS</v>
      </c>
    </row>
    <row r="1280" spans="1:22" x14ac:dyDescent="0.25">
      <c r="A1280" vm="1">
        <v>46111</v>
      </c>
      <c r="B1280" t="str">
        <v>WORMS 1</v>
      </c>
      <c r="C1280" t="str">
        <v>prod34</v>
      </c>
      <c r="D1280">
        <v>0</v>
      </c>
      <c r="E1280" t="str">
        <v>BORRA A</v>
      </c>
      <c r="F1280">
        <v>20.48</v>
      </c>
      <c r="G1280" t="e">
        <v>#NUM!</v>
      </c>
      <c r="H1280" t="str">
        <v>KG</v>
      </c>
      <c r="I1280" t="str">
        <v>MATERIA PRIMA</v>
      </c>
      <c r="J1280" t="str">
        <v>OPEX</v>
      </c>
      <c r="K1280" t="str">
        <v>VARIABLE</v>
      </c>
      <c r="L1280" t="str">
        <v>DIRECTO</v>
      </c>
      <c r="M1280">
        <v>0</v>
      </c>
      <c r="N1280" t="str">
        <v>CC6</v>
      </c>
      <c r="O1280" t="str">
        <v>gastos_produccion</v>
      </c>
      <c r="P1280">
        <v>1</v>
      </c>
      <c r="Q1280" t="str">
        <v>BACHAS</v>
      </c>
      <c r="R1280">
        <v>1</v>
      </c>
      <c r="S1280">
        <v>0</v>
      </c>
      <c r="T1280">
        <v>20.48</v>
      </c>
      <c r="U1280" t="str">
        <v>APERTURADO POR EMPRESA</v>
      </c>
      <c r="V1280" t="str">
        <v>BACHAS</v>
      </c>
    </row>
    <row r="1281" spans="1:22" x14ac:dyDescent="0.25">
      <c r="A1281" vm="1">
        <v>46111</v>
      </c>
      <c r="B1281" t="str">
        <v>FCA</v>
      </c>
      <c r="C1281" t="str">
        <v>FA-C 2-2026-3</v>
      </c>
      <c r="D1281">
        <v>0</v>
      </c>
      <c r="E1281" t="str">
        <v>FCA</v>
      </c>
      <c r="F1281">
        <v>808.04499999999996</v>
      </c>
      <c r="G1281">
        <v>0</v>
      </c>
      <c r="H1281" t="str">
        <v>TN</v>
      </c>
      <c r="I1281" t="str">
        <v>LOGISTICA</v>
      </c>
      <c r="J1281" t="str">
        <v>OPEX</v>
      </c>
      <c r="K1281" t="str">
        <v>VARIABLE</v>
      </c>
      <c r="L1281" t="str">
        <v>DIRECTO</v>
      </c>
      <c r="M1281">
        <v>0</v>
      </c>
      <c r="N1281" t="str">
        <v>CC11</v>
      </c>
      <c r="O1281" t="str">
        <v>gastos_produccion</v>
      </c>
      <c r="P1281">
        <v>1</v>
      </c>
      <c r="Q1281" t="str">
        <v>EXPORTACION</v>
      </c>
      <c r="R1281">
        <v>1</v>
      </c>
      <c r="S1281">
        <v>0</v>
      </c>
      <c r="T1281">
        <v>808.04499999999996</v>
      </c>
      <c r="U1281" t="str">
        <v>APERTURADO POR EMPRESA</v>
      </c>
      <c r="V1281" t="str">
        <v>EXPORTACION</v>
      </c>
    </row>
    <row r="1282" spans="1:22" x14ac:dyDescent="0.25">
      <c r="A1282" vm="11">
        <v>46112</v>
      </c>
      <c r="B1282" t="str">
        <v>RRHH WORMS (NUEVO)</v>
      </c>
      <c r="C1282" t="str">
        <v>BELTRAMO, ANDRES</v>
      </c>
      <c r="D1282">
        <v>0</v>
      </c>
      <c r="E1282" t="str">
        <v>DISPOSICIÓN FINAL RESIDUOS SOLIDOS</v>
      </c>
      <c r="F1282">
        <v>1</v>
      </c>
      <c r="G1282">
        <v>0</v>
      </c>
      <c r="H1282" t="str">
        <v># RRHH</v>
      </c>
      <c r="I1282" t="str">
        <v>PERSONAL</v>
      </c>
      <c r="J1282" t="str">
        <v>OPEX</v>
      </c>
      <c r="K1282" t="str">
        <v>FIJO</v>
      </c>
      <c r="L1282" t="str">
        <v>DIRECTO</v>
      </c>
      <c r="M1282">
        <v>0</v>
      </c>
      <c r="N1282" t="str">
        <v>CC2</v>
      </c>
      <c r="O1282" t="str">
        <v>rrhh_nuevo</v>
      </c>
      <c r="P1282">
        <v>1</v>
      </c>
      <c r="Q1282" t="str">
        <v>DISPOSICIÓN FINAL RESIDUOS SOLIDOS</v>
      </c>
      <c r="R1282">
        <v>1</v>
      </c>
      <c r="S1282">
        <v>0</v>
      </c>
      <c r="T1282">
        <v>1</v>
      </c>
      <c r="U1282" t="str">
        <v>APERTURADO POR EMPRESA</v>
      </c>
      <c r="V1282" t="str">
        <v>DISPOSICIÓN FINAL RESIDUOS SOLIDOS</v>
      </c>
    </row>
    <row r="1283" spans="1:22" x14ac:dyDescent="0.25">
      <c r="A1283" vm="11">
        <v>46112</v>
      </c>
      <c r="B1283" t="str">
        <v>RRHH WORMS (NUEVO)</v>
      </c>
      <c r="C1283" t="str">
        <v>CENSABELLA, AMALIA</v>
      </c>
      <c r="D1283">
        <v>0</v>
      </c>
      <c r="E1283" t="str">
        <v>DISPOSICIÓN FINAL RESIDUOS LIQUIDOS</v>
      </c>
      <c r="F1283">
        <v>1</v>
      </c>
      <c r="G1283">
        <v>0</v>
      </c>
      <c r="H1283" t="str">
        <v># RRHH</v>
      </c>
      <c r="I1283" t="str">
        <v>PERSONAL</v>
      </c>
      <c r="J1283" t="str">
        <v>OPEX</v>
      </c>
      <c r="K1283" t="str">
        <v>FIJO</v>
      </c>
      <c r="L1283" t="str">
        <v>DIRECTO</v>
      </c>
      <c r="M1283">
        <v>0</v>
      </c>
      <c r="N1283" t="str">
        <v>CC3</v>
      </c>
      <c r="O1283" t="str">
        <v>rrhh_nuevo</v>
      </c>
      <c r="P1283">
        <v>1</v>
      </c>
      <c r="Q1283" t="str">
        <v>DISPOSICIÓN FINAL RESIDUOS LIQUIDOS</v>
      </c>
      <c r="R1283">
        <v>1</v>
      </c>
      <c r="S1283">
        <v>0</v>
      </c>
      <c r="T1283">
        <v>1</v>
      </c>
      <c r="U1283" t="str">
        <v>APERTURADO POR EMPRESA</v>
      </c>
      <c r="V1283" t="str">
        <v>DISPOSICIÓN FINAL RESIDUOS LIQUIDOS</v>
      </c>
    </row>
    <row r="1284" spans="1:22" x14ac:dyDescent="0.25">
      <c r="A1284" vm="11">
        <v>46112</v>
      </c>
      <c r="B1284" t="str">
        <v>RRHH WORMS (NUEVO)</v>
      </c>
      <c r="C1284" t="str">
        <v>CUETO, DANIELA</v>
      </c>
      <c r="D1284">
        <v>0</v>
      </c>
      <c r="E1284" t="str">
        <v>ADMINISTRACION</v>
      </c>
      <c r="F1284">
        <v>1</v>
      </c>
      <c r="G1284">
        <v>0</v>
      </c>
      <c r="H1284" t="str">
        <v># RRHH</v>
      </c>
      <c r="I1284" t="str">
        <v>PERSONAL</v>
      </c>
      <c r="J1284" t="str">
        <v>OPEX</v>
      </c>
      <c r="K1284" t="str">
        <v>FIJO</v>
      </c>
      <c r="L1284" t="str">
        <v>DIRECTO</v>
      </c>
      <c r="M1284">
        <v>0</v>
      </c>
      <c r="N1284" t="str">
        <v>CC15</v>
      </c>
      <c r="O1284" t="str">
        <v>rrhh_nuevo</v>
      </c>
      <c r="P1284">
        <v>10</v>
      </c>
      <c r="Q1284" t="str">
        <v>BACHAS, CEREAL Y POLVILLO, COMPOST Y FERTILIZANTES, DISPOSICION FINAL DE R. LIQUIDOS, DISPOSICION FINAL DE R. SOLIDOS, EXPORTACION, NFU, PILETAS, REACTORES, TIERRAS FILTRANTES</v>
      </c>
      <c r="R1284">
        <v>1</v>
      </c>
      <c r="S1284">
        <v>0</v>
      </c>
      <c r="T1284">
        <v>1</v>
      </c>
      <c r="U1284" t="str">
        <v>APERTURADO POR EMPRESA</v>
      </c>
      <c r="V1284" t="str">
        <v>BACHAS</v>
      </c>
    </row>
    <row r="1285" spans="1:22" x14ac:dyDescent="0.25">
      <c r="A1285" vm="11">
        <v>46112</v>
      </c>
      <c r="B1285" t="str">
        <v>RRHH WORMS (NUEVO)</v>
      </c>
      <c r="C1285" t="str">
        <v>CUETO, DANIELA</v>
      </c>
      <c r="D1285">
        <v>0</v>
      </c>
      <c r="E1285" t="str">
        <v>ADMINISTRACION</v>
      </c>
      <c r="F1285">
        <v>1</v>
      </c>
      <c r="G1285">
        <v>0</v>
      </c>
      <c r="H1285" t="str">
        <v># RRHH</v>
      </c>
      <c r="I1285" t="str">
        <v>PERSONAL</v>
      </c>
      <c r="J1285" t="str">
        <v>OPEX</v>
      </c>
      <c r="K1285" t="str">
        <v>FIJO</v>
      </c>
      <c r="L1285" t="str">
        <v>DIRECTO</v>
      </c>
      <c r="M1285">
        <v>0</v>
      </c>
      <c r="N1285" t="str">
        <v>CC15</v>
      </c>
      <c r="O1285" t="str">
        <v>rrhh_nuevo</v>
      </c>
      <c r="P1285">
        <v>10</v>
      </c>
      <c r="Q1285" t="str">
        <v>BACHAS, CEREAL Y POLVILLO, COMPOST Y FERTILIZANTES, DISPOSICION FINAL DE R. LIQUIDOS, DISPOSICION FINAL DE R. SOLIDOS, EXPORTACION, NFU, PILETAS, REACTORES, TIERRAS FILTRANTES</v>
      </c>
      <c r="R1285">
        <v>1</v>
      </c>
      <c r="S1285">
        <v>0</v>
      </c>
      <c r="T1285">
        <v>1</v>
      </c>
      <c r="U1285" t="str">
        <v>APERTURADO POR EMPRESA</v>
      </c>
      <c r="V1285" t="str">
        <v>CEREAL Y POLVILLO</v>
      </c>
    </row>
    <row r="1286" spans="1:22" x14ac:dyDescent="0.25">
      <c r="A1286" vm="11">
        <v>46112</v>
      </c>
      <c r="B1286" t="str">
        <v>RRHH WORMS (NUEVO)</v>
      </c>
      <c r="C1286" t="str">
        <v>CUETO, DANIELA</v>
      </c>
      <c r="D1286">
        <v>0</v>
      </c>
      <c r="E1286" t="str">
        <v>ADMINISTRACION</v>
      </c>
      <c r="F1286">
        <v>1</v>
      </c>
      <c r="G1286">
        <v>0</v>
      </c>
      <c r="H1286" t="str">
        <v># RRHH</v>
      </c>
      <c r="I1286" t="str">
        <v>PERSONAL</v>
      </c>
      <c r="J1286" t="str">
        <v>OPEX</v>
      </c>
      <c r="K1286" t="str">
        <v>FIJO</v>
      </c>
      <c r="L1286" t="str">
        <v>DIRECTO</v>
      </c>
      <c r="M1286">
        <v>0</v>
      </c>
      <c r="N1286" t="str">
        <v>CC15</v>
      </c>
      <c r="O1286" t="str">
        <v>rrhh_nuevo</v>
      </c>
      <c r="P1286">
        <v>10</v>
      </c>
      <c r="Q1286" t="str">
        <v>BACHAS, CEREAL Y POLVILLO, COMPOST Y FERTILIZANTES, DISPOSICION FINAL DE R. LIQUIDOS, DISPOSICION FINAL DE R. SOLIDOS, EXPORTACION, NFU, PILETAS, REACTORES, TIERRAS FILTRANTES</v>
      </c>
      <c r="R1286">
        <v>1</v>
      </c>
      <c r="S1286">
        <v>0</v>
      </c>
      <c r="T1286">
        <v>1</v>
      </c>
      <c r="U1286" t="str">
        <v>APERTURADO POR EMPRESA</v>
      </c>
      <c r="V1286" t="str">
        <v>COMPOST Y FERTILIZANTES</v>
      </c>
    </row>
    <row r="1287" spans="1:22" x14ac:dyDescent="0.25">
      <c r="A1287" vm="11">
        <v>46112</v>
      </c>
      <c r="B1287" t="str">
        <v>RRHH WORMS (NUEVO)</v>
      </c>
      <c r="C1287" t="str">
        <v>CUETO, DANIELA</v>
      </c>
      <c r="D1287">
        <v>0</v>
      </c>
      <c r="E1287" t="str">
        <v>ADMINISTRACION</v>
      </c>
      <c r="F1287">
        <v>1</v>
      </c>
      <c r="G1287">
        <v>0</v>
      </c>
      <c r="H1287" t="str">
        <v># RRHH</v>
      </c>
      <c r="I1287" t="str">
        <v>PERSONAL</v>
      </c>
      <c r="J1287" t="str">
        <v>OPEX</v>
      </c>
      <c r="K1287" t="str">
        <v>FIJO</v>
      </c>
      <c r="L1287" t="str">
        <v>DIRECTO</v>
      </c>
      <c r="M1287">
        <v>0</v>
      </c>
      <c r="N1287" t="str">
        <v>CC15</v>
      </c>
      <c r="O1287" t="str">
        <v>rrhh_nuevo</v>
      </c>
      <c r="P1287">
        <v>10</v>
      </c>
      <c r="Q1287" t="str">
        <v>BACHAS, CEREAL Y POLVILLO, COMPOST Y FERTILIZANTES, DISPOSICION FINAL DE R. LIQUIDOS, DISPOSICION FINAL DE R. SOLIDOS, EXPORTACION, NFU, PILETAS, REACTORES, TIERRAS FILTRANTES</v>
      </c>
      <c r="R1287">
        <v>1</v>
      </c>
      <c r="S1287">
        <v>0</v>
      </c>
      <c r="T1287">
        <v>1</v>
      </c>
      <c r="U1287" t="str">
        <v>APERTURADO POR EMPRESA</v>
      </c>
      <c r="V1287" t="str">
        <v>DISPOSICION FINAL DE R. LIQUIDOS</v>
      </c>
    </row>
    <row r="1288" spans="1:22" x14ac:dyDescent="0.25">
      <c r="A1288" vm="11">
        <v>46112</v>
      </c>
      <c r="B1288" t="str">
        <v>RRHH WORMS (NUEVO)</v>
      </c>
      <c r="C1288" t="str">
        <v>CUETO, DANIELA</v>
      </c>
      <c r="D1288">
        <v>0</v>
      </c>
      <c r="E1288" t="str">
        <v>ADMINISTRACION</v>
      </c>
      <c r="F1288">
        <v>1</v>
      </c>
      <c r="G1288">
        <v>0</v>
      </c>
      <c r="H1288" t="str">
        <v># RRHH</v>
      </c>
      <c r="I1288" t="str">
        <v>PERSONAL</v>
      </c>
      <c r="J1288" t="str">
        <v>OPEX</v>
      </c>
      <c r="K1288" t="str">
        <v>FIJO</v>
      </c>
      <c r="L1288" t="str">
        <v>DIRECTO</v>
      </c>
      <c r="M1288">
        <v>0</v>
      </c>
      <c r="N1288" t="str">
        <v>CC15</v>
      </c>
      <c r="O1288" t="str">
        <v>rrhh_nuevo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0</v>
      </c>
      <c r="T1288">
        <v>1</v>
      </c>
      <c r="U1288" t="str">
        <v>APERTURADO POR EMPRESA</v>
      </c>
      <c r="V1288" t="str">
        <v>DISPOSICION FINAL DE R. SOLIDOS</v>
      </c>
    </row>
    <row r="1289" spans="1:22" x14ac:dyDescent="0.25">
      <c r="A1289" vm="11">
        <v>46112</v>
      </c>
      <c r="B1289" t="str">
        <v>RRHH WORMS (NUEVO)</v>
      </c>
      <c r="C1289" t="str">
        <v>CUETO, DANIELA</v>
      </c>
      <c r="D1289">
        <v>0</v>
      </c>
      <c r="E1289" t="str">
        <v>ADMINISTRACION</v>
      </c>
      <c r="F1289">
        <v>1</v>
      </c>
      <c r="G1289">
        <v>0</v>
      </c>
      <c r="H1289" t="str">
        <v># RRHH</v>
      </c>
      <c r="I1289" t="str">
        <v>PERSONAL</v>
      </c>
      <c r="J1289" t="str">
        <v>OPEX</v>
      </c>
      <c r="K1289" t="str">
        <v>FIJO</v>
      </c>
      <c r="L1289" t="str">
        <v>DIRECTO</v>
      </c>
      <c r="M1289">
        <v>0</v>
      </c>
      <c r="N1289" t="str">
        <v>CC15</v>
      </c>
      <c r="O1289" t="str">
        <v>rrhh_nuevo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0</v>
      </c>
      <c r="T1289">
        <v>1</v>
      </c>
      <c r="U1289" t="str">
        <v>APERTURADO POR EMPRESA</v>
      </c>
      <c r="V1289" t="str">
        <v>EXPORTACION</v>
      </c>
    </row>
    <row r="1290" spans="1:22" x14ac:dyDescent="0.25">
      <c r="A1290" vm="11">
        <v>46112</v>
      </c>
      <c r="B1290" t="str">
        <v>RRHH WORMS (NUEVO)</v>
      </c>
      <c r="C1290" t="str">
        <v>CUETO, DANIELA</v>
      </c>
      <c r="D1290">
        <v>0</v>
      </c>
      <c r="E1290" t="str">
        <v>ADMINISTRACION</v>
      </c>
      <c r="F1290">
        <v>1</v>
      </c>
      <c r="G1290">
        <v>0</v>
      </c>
      <c r="H1290" t="str">
        <v># RRHH</v>
      </c>
      <c r="I1290" t="str">
        <v>PERSONAL</v>
      </c>
      <c r="J1290" t="str">
        <v>OPEX</v>
      </c>
      <c r="K1290" t="str">
        <v>FIJO</v>
      </c>
      <c r="L1290" t="str">
        <v>DIRECTO</v>
      </c>
      <c r="M1290">
        <v>0</v>
      </c>
      <c r="N1290" t="str">
        <v>CC15</v>
      </c>
      <c r="O1290" t="str">
        <v>rrhh_nuevo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0</v>
      </c>
      <c r="T1290">
        <v>1</v>
      </c>
      <c r="U1290" t="str">
        <v>APERTURADO POR EMPRESA</v>
      </c>
      <c r="V1290" t="str">
        <v>NFU</v>
      </c>
    </row>
    <row r="1291" spans="1:22" x14ac:dyDescent="0.25">
      <c r="A1291" vm="11">
        <v>46112</v>
      </c>
      <c r="B1291" t="str">
        <v>RRHH WORMS (NUEVO)</v>
      </c>
      <c r="C1291" t="str">
        <v>CUETO, DANIELA</v>
      </c>
      <c r="D1291">
        <v>0</v>
      </c>
      <c r="E1291" t="str">
        <v>ADMINISTRACION</v>
      </c>
      <c r="F1291">
        <v>1</v>
      </c>
      <c r="G1291">
        <v>0</v>
      </c>
      <c r="H1291" t="str">
        <v># RRHH</v>
      </c>
      <c r="I1291" t="str">
        <v>PERSONAL</v>
      </c>
      <c r="J1291" t="str">
        <v>OPEX</v>
      </c>
      <c r="K1291" t="str">
        <v>FIJO</v>
      </c>
      <c r="L1291" t="str">
        <v>DIRECTO</v>
      </c>
      <c r="M1291">
        <v>0</v>
      </c>
      <c r="N1291" t="str">
        <v>CC15</v>
      </c>
      <c r="O1291" t="str">
        <v>rrhh_nuevo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0</v>
      </c>
      <c r="T1291">
        <v>1</v>
      </c>
      <c r="U1291" t="str">
        <v>APERTURADO POR EMPRESA</v>
      </c>
      <c r="V1291" t="str">
        <v>PILETAS</v>
      </c>
    </row>
    <row r="1292" spans="1:22" x14ac:dyDescent="0.25">
      <c r="A1292" vm="11">
        <v>46112</v>
      </c>
      <c r="B1292" t="str">
        <v>RRHH WORMS (NUEVO)</v>
      </c>
      <c r="C1292" t="str">
        <v>CUETO, DANIELA</v>
      </c>
      <c r="D1292">
        <v>0</v>
      </c>
      <c r="E1292" t="str">
        <v>ADMINISTRACION</v>
      </c>
      <c r="F1292">
        <v>1</v>
      </c>
      <c r="G1292">
        <v>0</v>
      </c>
      <c r="H1292" t="str">
        <v># RRHH</v>
      </c>
      <c r="I1292" t="str">
        <v>PERSONAL</v>
      </c>
      <c r="J1292" t="str">
        <v>OPEX</v>
      </c>
      <c r="K1292" t="str">
        <v>FIJO</v>
      </c>
      <c r="L1292" t="str">
        <v>DIRECTO</v>
      </c>
      <c r="M1292">
        <v>0</v>
      </c>
      <c r="N1292" t="str">
        <v>CC15</v>
      </c>
      <c r="O1292" t="str">
        <v>rrhh_nuevo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0</v>
      </c>
      <c r="T1292">
        <v>1</v>
      </c>
      <c r="U1292" t="str">
        <v>APERTURADO POR EMPRESA</v>
      </c>
      <c r="V1292" t="str">
        <v>REACTORES</v>
      </c>
    </row>
    <row r="1293" spans="1:22" x14ac:dyDescent="0.25">
      <c r="A1293" vm="11">
        <v>46112</v>
      </c>
      <c r="B1293" t="str">
        <v>RRHH WORMS (NUEVO)</v>
      </c>
      <c r="C1293" t="str">
        <v>CUETO, DANIELA</v>
      </c>
      <c r="D1293">
        <v>0</v>
      </c>
      <c r="E1293" t="str">
        <v>ADMINISTRACION</v>
      </c>
      <c r="F1293">
        <v>1</v>
      </c>
      <c r="G1293">
        <v>0</v>
      </c>
      <c r="H1293" t="str">
        <v># RRHH</v>
      </c>
      <c r="I1293" t="str">
        <v>PERSONAL</v>
      </c>
      <c r="J1293" t="str">
        <v>OPEX</v>
      </c>
      <c r="K1293" t="str">
        <v>FIJO</v>
      </c>
      <c r="L1293" t="str">
        <v>DIRECTO</v>
      </c>
      <c r="M1293">
        <v>0</v>
      </c>
      <c r="N1293" t="str">
        <v>CC15</v>
      </c>
      <c r="O1293" t="str">
        <v>rrhh_nuevo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0</v>
      </c>
      <c r="T1293">
        <v>1</v>
      </c>
      <c r="U1293" t="str">
        <v>APERTURADO POR EMPRESA</v>
      </c>
      <c r="V1293" t="str">
        <v>TIERRAS FILTRANTES</v>
      </c>
    </row>
    <row r="1294" spans="1:22" x14ac:dyDescent="0.25">
      <c r="A1294" vm="2">
        <v>0</v>
      </c>
      <c r="B1294" vm="2">
        <v>0</v>
      </c>
      <c r="C1294" vm="2">
        <v>0</v>
      </c>
      <c r="D1294" vm="2">
        <v>0</v>
      </c>
      <c r="E1294" vm="2">
        <v>0</v>
      </c>
      <c r="F1294" vm="2">
        <v>0</v>
      </c>
      <c r="G1294" vm="2">
        <v>0</v>
      </c>
      <c r="H1294" vm="2">
        <v>0</v>
      </c>
      <c r="I1294" vm="2">
        <v>0</v>
      </c>
      <c r="J1294" vm="2">
        <v>0</v>
      </c>
      <c r="K1294" vm="2">
        <v>0</v>
      </c>
      <c r="L1294" vm="2">
        <v>0</v>
      </c>
      <c r="M1294" vm="2">
        <v>0</v>
      </c>
      <c r="N1294" vm="2">
        <v>0</v>
      </c>
      <c r="O1294" vm="2">
        <v>0</v>
      </c>
      <c r="P1294" vm="2">
        <v>0</v>
      </c>
      <c r="Q1294" t="str">
        <v/>
      </c>
      <c r="R1294" vm="2">
        <v>0</v>
      </c>
      <c r="S1294" vm="2">
        <v>0</v>
      </c>
      <c r="T1294" vm="2">
        <v>0</v>
      </c>
      <c r="U1294" vm="2">
        <v>0</v>
      </c>
      <c r="V1294" t="e">
        <v>#NUM!</v>
      </c>
    </row>
    <row r="1295" spans="1:22" x14ac:dyDescent="0.25">
      <c r="A1295" vm="2">
        <v>0</v>
      </c>
      <c r="B1295" vm="2">
        <v>0</v>
      </c>
      <c r="C1295" vm="2">
        <v>0</v>
      </c>
      <c r="D1295" vm="2">
        <v>0</v>
      </c>
      <c r="E1295" vm="2">
        <v>0</v>
      </c>
      <c r="F1295" vm="2">
        <v>0</v>
      </c>
      <c r="G1295" vm="2">
        <v>0</v>
      </c>
      <c r="H1295" vm="2">
        <v>0</v>
      </c>
      <c r="I1295" vm="2">
        <v>0</v>
      </c>
      <c r="J1295" vm="2">
        <v>0</v>
      </c>
      <c r="K1295" vm="2">
        <v>0</v>
      </c>
      <c r="L1295" vm="2">
        <v>0</v>
      </c>
      <c r="M1295" vm="2">
        <v>0</v>
      </c>
      <c r="N1295" vm="2">
        <v>0</v>
      </c>
      <c r="O1295" vm="2">
        <v>0</v>
      </c>
      <c r="P1295" vm="2">
        <v>0</v>
      </c>
      <c r="Q1295" t="str">
        <v/>
      </c>
      <c r="R1295" vm="2">
        <v>0</v>
      </c>
      <c r="S1295" vm="2">
        <v>0</v>
      </c>
      <c r="T1295" vm="2">
        <v>0</v>
      </c>
      <c r="U1295" vm="2">
        <v>0</v>
      </c>
      <c r="V1295" t="e">
        <v>#NUM!</v>
      </c>
    </row>
    <row r="1296" spans="1:22" x14ac:dyDescent="0.25">
      <c r="A1296" vm="2">
        <v>0</v>
      </c>
      <c r="B1296" vm="2">
        <v>0</v>
      </c>
      <c r="C1296" vm="2">
        <v>0</v>
      </c>
      <c r="D1296" vm="2">
        <v>0</v>
      </c>
      <c r="E1296" vm="2">
        <v>0</v>
      </c>
      <c r="F1296" vm="2">
        <v>0</v>
      </c>
      <c r="G1296" vm="2">
        <v>0</v>
      </c>
      <c r="H1296" vm="2">
        <v>0</v>
      </c>
      <c r="I1296" vm="2">
        <v>0</v>
      </c>
      <c r="J1296" vm="2">
        <v>0</v>
      </c>
      <c r="K1296" vm="2">
        <v>0</v>
      </c>
      <c r="L1296" vm="2">
        <v>0</v>
      </c>
      <c r="M1296" vm="2">
        <v>0</v>
      </c>
      <c r="N1296" vm="2">
        <v>0</v>
      </c>
      <c r="O1296" vm="2">
        <v>0</v>
      </c>
      <c r="P1296" vm="2">
        <v>0</v>
      </c>
      <c r="Q1296" t="str">
        <v/>
      </c>
      <c r="R1296" vm="2">
        <v>0</v>
      </c>
      <c r="S1296" vm="2">
        <v>0</v>
      </c>
      <c r="T1296" vm="2">
        <v>0</v>
      </c>
      <c r="U1296" vm="2">
        <v>0</v>
      </c>
      <c r="V1296" t="e">
        <v>#NUM!</v>
      </c>
    </row>
    <row r="1297" spans="1:22" x14ac:dyDescent="0.25">
      <c r="A1297" vm="2">
        <v>0</v>
      </c>
      <c r="B1297" vm="2">
        <v>0</v>
      </c>
      <c r="C1297" vm="2">
        <v>0</v>
      </c>
      <c r="D1297" vm="2">
        <v>0</v>
      </c>
      <c r="E1297" vm="2">
        <v>0</v>
      </c>
      <c r="F1297" vm="2">
        <v>0</v>
      </c>
      <c r="G1297" vm="2">
        <v>0</v>
      </c>
      <c r="H1297" vm="2">
        <v>0</v>
      </c>
      <c r="I1297" vm="2">
        <v>0</v>
      </c>
      <c r="J1297" vm="2">
        <v>0</v>
      </c>
      <c r="K1297" vm="2">
        <v>0</v>
      </c>
      <c r="L1297" vm="2">
        <v>0</v>
      </c>
      <c r="M1297" vm="2">
        <v>0</v>
      </c>
      <c r="N1297" vm="2">
        <v>0</v>
      </c>
      <c r="O1297" vm="2">
        <v>0</v>
      </c>
      <c r="P1297" vm="2">
        <v>0</v>
      </c>
      <c r="Q1297" t="str">
        <v/>
      </c>
      <c r="R1297" vm="2">
        <v>0</v>
      </c>
      <c r="S1297" vm="2">
        <v>0</v>
      </c>
      <c r="T1297" vm="2">
        <v>0</v>
      </c>
      <c r="U1297" vm="2">
        <v>0</v>
      </c>
      <c r="V1297" t="e">
        <v>#NUM!</v>
      </c>
    </row>
    <row r="1298" spans="1:22" x14ac:dyDescent="0.25">
      <c r="A1298" vm="2">
        <v>0</v>
      </c>
      <c r="B1298" vm="2">
        <v>0</v>
      </c>
      <c r="C1298" vm="2">
        <v>0</v>
      </c>
      <c r="D1298" vm="2">
        <v>0</v>
      </c>
      <c r="E1298" vm="2">
        <v>0</v>
      </c>
      <c r="F1298" vm="2">
        <v>0</v>
      </c>
      <c r="G1298" vm="2">
        <v>0</v>
      </c>
      <c r="H1298" vm="2">
        <v>0</v>
      </c>
      <c r="I1298" vm="2">
        <v>0</v>
      </c>
      <c r="J1298" vm="2">
        <v>0</v>
      </c>
      <c r="K1298" vm="2">
        <v>0</v>
      </c>
      <c r="L1298" vm="2">
        <v>0</v>
      </c>
      <c r="M1298" vm="2">
        <v>0</v>
      </c>
      <c r="N1298" vm="2">
        <v>0</v>
      </c>
      <c r="O1298" vm="2">
        <v>0</v>
      </c>
      <c r="P1298" vm="2">
        <v>0</v>
      </c>
      <c r="Q1298" t="str">
        <v/>
      </c>
      <c r="R1298" vm="2">
        <v>0</v>
      </c>
      <c r="S1298" vm="2">
        <v>0</v>
      </c>
      <c r="T1298" vm="2">
        <v>0</v>
      </c>
      <c r="U1298" vm="2">
        <v>0</v>
      </c>
      <c r="V1298" t="e">
        <v>#NUM!</v>
      </c>
    </row>
    <row r="1299" spans="1:22" x14ac:dyDescent="0.25">
      <c r="A1299" vm="2">
        <v>0</v>
      </c>
      <c r="B1299" vm="2">
        <v>0</v>
      </c>
      <c r="C1299" vm="2">
        <v>0</v>
      </c>
      <c r="D1299" vm="2">
        <v>0</v>
      </c>
      <c r="E1299" vm="2">
        <v>0</v>
      </c>
      <c r="F1299" vm="2">
        <v>0</v>
      </c>
      <c r="G1299" vm="2">
        <v>0</v>
      </c>
      <c r="H1299" vm="2">
        <v>0</v>
      </c>
      <c r="I1299" vm="2">
        <v>0</v>
      </c>
      <c r="J1299" vm="2">
        <v>0</v>
      </c>
      <c r="K1299" vm="2">
        <v>0</v>
      </c>
      <c r="L1299" vm="2">
        <v>0</v>
      </c>
      <c r="M1299" vm="2">
        <v>0</v>
      </c>
      <c r="N1299" vm="2">
        <v>0</v>
      </c>
      <c r="O1299" vm="2">
        <v>0</v>
      </c>
      <c r="P1299" vm="2">
        <v>0</v>
      </c>
      <c r="Q1299" t="str">
        <v/>
      </c>
      <c r="R1299" vm="2">
        <v>0</v>
      </c>
      <c r="S1299" vm="2">
        <v>0</v>
      </c>
      <c r="T1299" vm="2">
        <v>0</v>
      </c>
      <c r="U1299" vm="2">
        <v>0</v>
      </c>
      <c r="V1299" t="e">
        <v>#NUM!</v>
      </c>
    </row>
    <row r="1300" spans="1:22" x14ac:dyDescent="0.25">
      <c r="A1300" vm="2">
        <v>0</v>
      </c>
      <c r="B1300" vm="2">
        <v>0</v>
      </c>
      <c r="C1300" vm="2">
        <v>0</v>
      </c>
      <c r="D1300" vm="2">
        <v>0</v>
      </c>
      <c r="E1300" vm="2">
        <v>0</v>
      </c>
      <c r="F1300" vm="2">
        <v>0</v>
      </c>
      <c r="G1300" vm="2">
        <v>0</v>
      </c>
      <c r="H1300" vm="2">
        <v>0</v>
      </c>
      <c r="I1300" vm="2">
        <v>0</v>
      </c>
      <c r="J1300" vm="2">
        <v>0</v>
      </c>
      <c r="K1300" vm="2">
        <v>0</v>
      </c>
      <c r="L1300" vm="2">
        <v>0</v>
      </c>
      <c r="M1300" vm="2">
        <v>0</v>
      </c>
      <c r="N1300" vm="2">
        <v>0</v>
      </c>
      <c r="O1300" vm="2">
        <v>0</v>
      </c>
      <c r="P1300" vm="2">
        <v>0</v>
      </c>
      <c r="Q1300" t="str">
        <v/>
      </c>
      <c r="R1300" vm="2">
        <v>0</v>
      </c>
      <c r="S1300" vm="2">
        <v>0</v>
      </c>
      <c r="T1300" vm="2">
        <v>0</v>
      </c>
      <c r="U1300" vm="2">
        <v>0</v>
      </c>
      <c r="V1300" t="e">
        <v>#NUM!</v>
      </c>
    </row>
    <row r="1301" spans="1:22" x14ac:dyDescent="0.25">
      <c r="A1301" vm="2">
        <v>0</v>
      </c>
      <c r="B1301" vm="2">
        <v>0</v>
      </c>
      <c r="C1301" vm="2">
        <v>0</v>
      </c>
      <c r="D1301" vm="2">
        <v>0</v>
      </c>
      <c r="E1301" vm="2">
        <v>0</v>
      </c>
      <c r="F1301" vm="2">
        <v>0</v>
      </c>
      <c r="G1301" vm="2">
        <v>0</v>
      </c>
      <c r="H1301" vm="2">
        <v>0</v>
      </c>
      <c r="I1301" vm="2">
        <v>0</v>
      </c>
      <c r="J1301" vm="2">
        <v>0</v>
      </c>
      <c r="K1301" vm="2">
        <v>0</v>
      </c>
      <c r="L1301" vm="2">
        <v>0</v>
      </c>
      <c r="M1301" vm="2">
        <v>0</v>
      </c>
      <c r="N1301" vm="2">
        <v>0</v>
      </c>
      <c r="O1301" vm="2">
        <v>0</v>
      </c>
      <c r="P1301" vm="2">
        <v>0</v>
      </c>
      <c r="Q1301" t="str">
        <v/>
      </c>
      <c r="R1301" vm="2">
        <v>0</v>
      </c>
      <c r="S1301" vm="2">
        <v>0</v>
      </c>
      <c r="T1301" vm="2">
        <v>0</v>
      </c>
      <c r="U1301" vm="2">
        <v>0</v>
      </c>
      <c r="V1301" t="e">
        <v>#NUM!</v>
      </c>
    </row>
    <row r="1302" spans="1:22" x14ac:dyDescent="0.25">
      <c r="A1302" vm="2">
        <v>0</v>
      </c>
      <c r="B1302" vm="2">
        <v>0</v>
      </c>
      <c r="C1302" vm="2">
        <v>0</v>
      </c>
      <c r="D1302" vm="2">
        <v>0</v>
      </c>
      <c r="E1302" vm="2">
        <v>0</v>
      </c>
      <c r="F1302" vm="2">
        <v>0</v>
      </c>
      <c r="G1302" vm="2">
        <v>0</v>
      </c>
      <c r="H1302" vm="2">
        <v>0</v>
      </c>
      <c r="I1302" vm="2">
        <v>0</v>
      </c>
      <c r="J1302" vm="2">
        <v>0</v>
      </c>
      <c r="K1302" vm="2">
        <v>0</v>
      </c>
      <c r="L1302" vm="2">
        <v>0</v>
      </c>
      <c r="M1302" vm="2">
        <v>0</v>
      </c>
      <c r="N1302" vm="2">
        <v>0</v>
      </c>
      <c r="O1302" vm="2">
        <v>0</v>
      </c>
      <c r="P1302" vm="2">
        <v>0</v>
      </c>
      <c r="Q1302" t="str">
        <v/>
      </c>
      <c r="R1302" vm="2">
        <v>0</v>
      </c>
      <c r="S1302" vm="2">
        <v>0</v>
      </c>
      <c r="T1302" vm="2">
        <v>0</v>
      </c>
      <c r="U1302" vm="2">
        <v>0</v>
      </c>
      <c r="V1302" t="e">
        <v>#NUM!</v>
      </c>
    </row>
    <row r="1303" spans="1:22" x14ac:dyDescent="0.25">
      <c r="A1303" vm="2">
        <v>0</v>
      </c>
      <c r="B1303" vm="2">
        <v>0</v>
      </c>
      <c r="C1303" vm="2">
        <v>0</v>
      </c>
      <c r="D1303" vm="2">
        <v>0</v>
      </c>
      <c r="E1303" vm="2">
        <v>0</v>
      </c>
      <c r="F1303" vm="2">
        <v>0</v>
      </c>
      <c r="G1303" vm="2">
        <v>0</v>
      </c>
      <c r="H1303" vm="2">
        <v>0</v>
      </c>
      <c r="I1303" vm="2">
        <v>0</v>
      </c>
      <c r="J1303" vm="2">
        <v>0</v>
      </c>
      <c r="K1303" vm="2">
        <v>0</v>
      </c>
      <c r="L1303" vm="2">
        <v>0</v>
      </c>
      <c r="M1303" vm="2">
        <v>0</v>
      </c>
      <c r="N1303" vm="2">
        <v>0</v>
      </c>
      <c r="O1303" vm="2">
        <v>0</v>
      </c>
      <c r="P1303" vm="2">
        <v>0</v>
      </c>
      <c r="Q1303" t="str">
        <v/>
      </c>
      <c r="R1303" vm="2">
        <v>0</v>
      </c>
      <c r="S1303" vm="2">
        <v>0</v>
      </c>
      <c r="T1303" vm="2">
        <v>0</v>
      </c>
      <c r="U1303" vm="2">
        <v>0</v>
      </c>
      <c r="V1303" t="e">
        <v>#NUM!</v>
      </c>
    </row>
    <row r="1304" spans="1:22" x14ac:dyDescent="0.25">
      <c r="A1304" vm="2">
        <v>0</v>
      </c>
      <c r="B1304" vm="2">
        <v>0</v>
      </c>
      <c r="C1304" vm="2">
        <v>0</v>
      </c>
      <c r="D1304" vm="2">
        <v>0</v>
      </c>
      <c r="E1304" vm="2">
        <v>0</v>
      </c>
      <c r="F1304" vm="2">
        <v>0</v>
      </c>
      <c r="G1304" vm="2">
        <v>0</v>
      </c>
      <c r="H1304" vm="2">
        <v>0</v>
      </c>
      <c r="I1304" vm="2">
        <v>0</v>
      </c>
      <c r="J1304" vm="2">
        <v>0</v>
      </c>
      <c r="K1304" vm="2">
        <v>0</v>
      </c>
      <c r="L1304" vm="2">
        <v>0</v>
      </c>
      <c r="M1304" vm="2">
        <v>0</v>
      </c>
      <c r="N1304" vm="2">
        <v>0</v>
      </c>
      <c r="O1304" vm="2">
        <v>0</v>
      </c>
      <c r="P1304" vm="2">
        <v>0</v>
      </c>
      <c r="Q1304" t="str">
        <v/>
      </c>
      <c r="R1304" vm="2">
        <v>0</v>
      </c>
      <c r="S1304" vm="2">
        <v>0</v>
      </c>
      <c r="T1304" vm="2">
        <v>0</v>
      </c>
      <c r="U1304" vm="2">
        <v>0</v>
      </c>
      <c r="V1304" t="e">
        <v>#NUM!</v>
      </c>
    </row>
    <row r="1305" spans="1:22" x14ac:dyDescent="0.25">
      <c r="A1305" vm="2">
        <v>0</v>
      </c>
      <c r="B1305" vm="2">
        <v>0</v>
      </c>
      <c r="C1305" vm="2">
        <v>0</v>
      </c>
      <c r="D1305" vm="2">
        <v>0</v>
      </c>
      <c r="E1305" vm="2">
        <v>0</v>
      </c>
      <c r="F1305" vm="2">
        <v>0</v>
      </c>
      <c r="G1305" vm="2">
        <v>0</v>
      </c>
      <c r="H1305" vm="2">
        <v>0</v>
      </c>
      <c r="I1305" vm="2">
        <v>0</v>
      </c>
      <c r="J1305" vm="2">
        <v>0</v>
      </c>
      <c r="K1305" vm="2">
        <v>0</v>
      </c>
      <c r="L1305" vm="2">
        <v>0</v>
      </c>
      <c r="M1305" vm="2">
        <v>0</v>
      </c>
      <c r="N1305" vm="2">
        <v>0</v>
      </c>
      <c r="O1305" vm="2">
        <v>0</v>
      </c>
      <c r="P1305" vm="2">
        <v>0</v>
      </c>
      <c r="Q1305" t="str">
        <v/>
      </c>
      <c r="R1305" vm="2">
        <v>0</v>
      </c>
      <c r="S1305" vm="2">
        <v>0</v>
      </c>
      <c r="T1305" vm="2">
        <v>0</v>
      </c>
      <c r="U1305" vm="2">
        <v>0</v>
      </c>
      <c r="V1305" t="e">
        <v>#NUM!</v>
      </c>
    </row>
    <row r="1306" spans="1:22" x14ac:dyDescent="0.25">
      <c r="A1306" vm="2">
        <v>0</v>
      </c>
      <c r="B1306" vm="2">
        <v>0</v>
      </c>
      <c r="C1306" vm="2">
        <v>0</v>
      </c>
      <c r="D1306" vm="2">
        <v>0</v>
      </c>
      <c r="E1306" vm="2">
        <v>0</v>
      </c>
      <c r="F1306" vm="2">
        <v>0</v>
      </c>
      <c r="G1306" vm="2">
        <v>0</v>
      </c>
      <c r="H1306" vm="2">
        <v>0</v>
      </c>
      <c r="I1306" vm="2">
        <v>0</v>
      </c>
      <c r="J1306" vm="2">
        <v>0</v>
      </c>
      <c r="K1306" vm="2">
        <v>0</v>
      </c>
      <c r="L1306" vm="2">
        <v>0</v>
      </c>
      <c r="M1306" vm="2">
        <v>0</v>
      </c>
      <c r="N1306" vm="2">
        <v>0</v>
      </c>
      <c r="O1306" vm="2">
        <v>0</v>
      </c>
      <c r="P1306" vm="2">
        <v>0</v>
      </c>
      <c r="Q1306" t="str">
        <v/>
      </c>
      <c r="R1306" vm="2">
        <v>0</v>
      </c>
      <c r="S1306" vm="2">
        <v>0</v>
      </c>
      <c r="T1306" vm="2">
        <v>0</v>
      </c>
      <c r="U1306" vm="2">
        <v>0</v>
      </c>
      <c r="V1306" t="e">
        <v>#NUM!</v>
      </c>
    </row>
    <row r="1307" spans="1:22" x14ac:dyDescent="0.25">
      <c r="A1307" vm="2">
        <v>0</v>
      </c>
      <c r="B1307" vm="2">
        <v>0</v>
      </c>
      <c r="C1307" vm="2">
        <v>0</v>
      </c>
      <c r="D1307" vm="2">
        <v>0</v>
      </c>
      <c r="E1307" vm="2">
        <v>0</v>
      </c>
      <c r="F1307" vm="2">
        <v>0</v>
      </c>
      <c r="G1307" vm="2">
        <v>0</v>
      </c>
      <c r="H1307" vm="2">
        <v>0</v>
      </c>
      <c r="I1307" vm="2">
        <v>0</v>
      </c>
      <c r="J1307" vm="2">
        <v>0</v>
      </c>
      <c r="K1307" vm="2">
        <v>0</v>
      </c>
      <c r="L1307" vm="2">
        <v>0</v>
      </c>
      <c r="M1307" vm="2">
        <v>0</v>
      </c>
      <c r="N1307" vm="2">
        <v>0</v>
      </c>
      <c r="O1307" vm="2">
        <v>0</v>
      </c>
      <c r="P1307" vm="2">
        <v>0</v>
      </c>
      <c r="Q1307" t="str">
        <v/>
      </c>
      <c r="R1307" vm="2">
        <v>0</v>
      </c>
      <c r="S1307" vm="2">
        <v>0</v>
      </c>
      <c r="T1307" vm="2">
        <v>0</v>
      </c>
      <c r="U1307" vm="2">
        <v>0</v>
      </c>
      <c r="V1307" t="e">
        <v>#NUM!</v>
      </c>
    </row>
    <row r="1308" spans="1:22" x14ac:dyDescent="0.25">
      <c r="A1308" vm="2">
        <v>0</v>
      </c>
      <c r="B1308" vm="2">
        <v>0</v>
      </c>
      <c r="C1308" vm="2">
        <v>0</v>
      </c>
      <c r="D1308" vm="2">
        <v>0</v>
      </c>
      <c r="E1308" vm="2">
        <v>0</v>
      </c>
      <c r="F1308" vm="2">
        <v>0</v>
      </c>
      <c r="G1308" vm="2">
        <v>0</v>
      </c>
      <c r="H1308" vm="2">
        <v>0</v>
      </c>
      <c r="I1308" vm="2">
        <v>0</v>
      </c>
      <c r="J1308" vm="2">
        <v>0</v>
      </c>
      <c r="K1308" vm="2">
        <v>0</v>
      </c>
      <c r="L1308" vm="2">
        <v>0</v>
      </c>
      <c r="M1308" vm="2">
        <v>0</v>
      </c>
      <c r="N1308" vm="2">
        <v>0</v>
      </c>
      <c r="O1308" vm="2">
        <v>0</v>
      </c>
      <c r="P1308" vm="2">
        <v>0</v>
      </c>
      <c r="Q1308" t="str">
        <v/>
      </c>
      <c r="R1308" vm="2">
        <v>0</v>
      </c>
      <c r="S1308" vm="2">
        <v>0</v>
      </c>
      <c r="T1308" vm="2">
        <v>0</v>
      </c>
      <c r="U1308" vm="2">
        <v>0</v>
      </c>
      <c r="V1308" t="e">
        <v>#NUM!</v>
      </c>
    </row>
    <row r="1309" spans="1:22" x14ac:dyDescent="0.25">
      <c r="A1309" vm="2">
        <v>0</v>
      </c>
      <c r="B1309" vm="2">
        <v>0</v>
      </c>
      <c r="C1309" vm="2">
        <v>0</v>
      </c>
      <c r="D1309" vm="2">
        <v>0</v>
      </c>
      <c r="E1309" vm="2">
        <v>0</v>
      </c>
      <c r="F1309" vm="2">
        <v>0</v>
      </c>
      <c r="G1309" vm="2">
        <v>0</v>
      </c>
      <c r="H1309" vm="2">
        <v>0</v>
      </c>
      <c r="I1309" vm="2">
        <v>0</v>
      </c>
      <c r="J1309" vm="2">
        <v>0</v>
      </c>
      <c r="K1309" vm="2">
        <v>0</v>
      </c>
      <c r="L1309" vm="2">
        <v>0</v>
      </c>
      <c r="M1309" vm="2">
        <v>0</v>
      </c>
      <c r="N1309" vm="2">
        <v>0</v>
      </c>
      <c r="O1309" vm="2">
        <v>0</v>
      </c>
      <c r="P1309" vm="2">
        <v>0</v>
      </c>
      <c r="Q1309" t="str">
        <v/>
      </c>
      <c r="R1309" vm="2">
        <v>0</v>
      </c>
      <c r="S1309" vm="2">
        <v>0</v>
      </c>
      <c r="T1309" vm="2">
        <v>0</v>
      </c>
      <c r="U1309" vm="2">
        <v>0</v>
      </c>
      <c r="V1309" t="e">
        <v>#NUM!</v>
      </c>
    </row>
    <row r="1310" spans="1:22" x14ac:dyDescent="0.25">
      <c r="A1310" vm="2">
        <v>0</v>
      </c>
      <c r="B1310" vm="2">
        <v>0</v>
      </c>
      <c r="C1310" vm="2">
        <v>0</v>
      </c>
      <c r="D1310" vm="2">
        <v>0</v>
      </c>
      <c r="E1310" vm="2">
        <v>0</v>
      </c>
      <c r="F1310" vm="2">
        <v>0</v>
      </c>
      <c r="G1310" vm="2">
        <v>0</v>
      </c>
      <c r="H1310" vm="2">
        <v>0</v>
      </c>
      <c r="I1310" vm="2">
        <v>0</v>
      </c>
      <c r="J1310" vm="2">
        <v>0</v>
      </c>
      <c r="K1310" vm="2">
        <v>0</v>
      </c>
      <c r="L1310" vm="2">
        <v>0</v>
      </c>
      <c r="M1310" vm="2">
        <v>0</v>
      </c>
      <c r="N1310" vm="2">
        <v>0</v>
      </c>
      <c r="O1310" vm="2">
        <v>0</v>
      </c>
      <c r="P1310" vm="2">
        <v>0</v>
      </c>
      <c r="Q1310" t="str">
        <v/>
      </c>
      <c r="R1310" vm="2">
        <v>0</v>
      </c>
      <c r="S1310" vm="2">
        <v>0</v>
      </c>
      <c r="T1310" vm="2">
        <v>0</v>
      </c>
      <c r="U1310" vm="2">
        <v>0</v>
      </c>
      <c r="V1310" t="e">
        <v>#NUM!</v>
      </c>
    </row>
    <row r="1311" spans="1:22" x14ac:dyDescent="0.25">
      <c r="A1311" vm="2">
        <v>0</v>
      </c>
      <c r="B1311" vm="2">
        <v>0</v>
      </c>
      <c r="C1311" vm="2">
        <v>0</v>
      </c>
      <c r="D1311" vm="2">
        <v>0</v>
      </c>
      <c r="E1311" vm="2">
        <v>0</v>
      </c>
      <c r="F1311" vm="2">
        <v>0</v>
      </c>
      <c r="G1311" vm="2">
        <v>0</v>
      </c>
      <c r="H1311" vm="2">
        <v>0</v>
      </c>
      <c r="I1311" vm="2">
        <v>0</v>
      </c>
      <c r="J1311" vm="2">
        <v>0</v>
      </c>
      <c r="K1311" vm="2">
        <v>0</v>
      </c>
      <c r="L1311" vm="2">
        <v>0</v>
      </c>
      <c r="M1311" vm="2">
        <v>0</v>
      </c>
      <c r="N1311" vm="2">
        <v>0</v>
      </c>
      <c r="O1311" vm="2">
        <v>0</v>
      </c>
      <c r="P1311" vm="2">
        <v>0</v>
      </c>
      <c r="Q1311" t="str">
        <v/>
      </c>
      <c r="R1311" vm="2">
        <v>0</v>
      </c>
      <c r="S1311" vm="2">
        <v>0</v>
      </c>
      <c r="T1311" vm="2">
        <v>0</v>
      </c>
      <c r="U1311" vm="2">
        <v>0</v>
      </c>
      <c r="V1311" t="e">
        <v>#NUM!</v>
      </c>
    </row>
    <row r="1312" spans="1:22" x14ac:dyDescent="0.25">
      <c r="A1312" vm="2">
        <v>0</v>
      </c>
      <c r="B1312" vm="2">
        <v>0</v>
      </c>
      <c r="C1312" vm="2">
        <v>0</v>
      </c>
      <c r="D1312" vm="2">
        <v>0</v>
      </c>
      <c r="E1312" vm="2">
        <v>0</v>
      </c>
      <c r="F1312" vm="2">
        <v>0</v>
      </c>
      <c r="G1312" vm="2">
        <v>0</v>
      </c>
      <c r="H1312" vm="2">
        <v>0</v>
      </c>
      <c r="I1312" vm="2">
        <v>0</v>
      </c>
      <c r="J1312" vm="2">
        <v>0</v>
      </c>
      <c r="K1312" vm="2">
        <v>0</v>
      </c>
      <c r="L1312" vm="2">
        <v>0</v>
      </c>
      <c r="M1312" vm="2">
        <v>0</v>
      </c>
      <c r="N1312" vm="2">
        <v>0</v>
      </c>
      <c r="O1312" vm="2">
        <v>0</v>
      </c>
      <c r="P1312" vm="2">
        <v>0</v>
      </c>
      <c r="Q1312" t="str">
        <v/>
      </c>
      <c r="R1312" vm="2">
        <v>0</v>
      </c>
      <c r="S1312" vm="2">
        <v>0</v>
      </c>
      <c r="T1312" vm="2">
        <v>0</v>
      </c>
      <c r="U1312" vm="2">
        <v>0</v>
      </c>
      <c r="V1312" t="e">
        <v>#NUM!</v>
      </c>
    </row>
    <row r="1313" spans="1:22" x14ac:dyDescent="0.25">
      <c r="A1313" vm="2">
        <v>0</v>
      </c>
      <c r="B1313" vm="2">
        <v>0</v>
      </c>
      <c r="C1313" vm="2">
        <v>0</v>
      </c>
      <c r="D1313" vm="2">
        <v>0</v>
      </c>
      <c r="E1313" vm="2">
        <v>0</v>
      </c>
      <c r="F1313" vm="2">
        <v>0</v>
      </c>
      <c r="G1313" vm="2">
        <v>0</v>
      </c>
      <c r="H1313" vm="2">
        <v>0</v>
      </c>
      <c r="I1313" vm="2">
        <v>0</v>
      </c>
      <c r="J1313" vm="2">
        <v>0</v>
      </c>
      <c r="K1313" vm="2">
        <v>0</v>
      </c>
      <c r="L1313" vm="2">
        <v>0</v>
      </c>
      <c r="M1313" vm="2">
        <v>0</v>
      </c>
      <c r="N1313" vm="2">
        <v>0</v>
      </c>
      <c r="O1313" vm="2">
        <v>0</v>
      </c>
      <c r="P1313" vm="2">
        <v>0</v>
      </c>
      <c r="Q1313" t="str">
        <v/>
      </c>
      <c r="R1313" vm="2">
        <v>0</v>
      </c>
      <c r="S1313" vm="2">
        <v>0</v>
      </c>
      <c r="T1313" vm="2">
        <v>0</v>
      </c>
      <c r="U1313" vm="2">
        <v>0</v>
      </c>
      <c r="V1313" t="e">
        <v>#NUM!</v>
      </c>
    </row>
    <row r="1314" spans="1:22" x14ac:dyDescent="0.25">
      <c r="A1314" vm="2">
        <v>0</v>
      </c>
      <c r="B1314" vm="2">
        <v>0</v>
      </c>
      <c r="C1314" vm="2">
        <v>0</v>
      </c>
      <c r="D1314" vm="2">
        <v>0</v>
      </c>
      <c r="E1314" vm="2">
        <v>0</v>
      </c>
      <c r="F1314" vm="2">
        <v>0</v>
      </c>
      <c r="G1314" vm="2">
        <v>0</v>
      </c>
      <c r="H1314" vm="2">
        <v>0</v>
      </c>
      <c r="I1314" vm="2">
        <v>0</v>
      </c>
      <c r="J1314" vm="2">
        <v>0</v>
      </c>
      <c r="K1314" vm="2">
        <v>0</v>
      </c>
      <c r="L1314" vm="2">
        <v>0</v>
      </c>
      <c r="M1314" vm="2">
        <v>0</v>
      </c>
      <c r="N1314" vm="2">
        <v>0</v>
      </c>
      <c r="O1314" vm="2">
        <v>0</v>
      </c>
      <c r="P1314" vm="2">
        <v>0</v>
      </c>
      <c r="Q1314" t="str">
        <v/>
      </c>
      <c r="R1314" vm="2">
        <v>0</v>
      </c>
      <c r="S1314" vm="2">
        <v>0</v>
      </c>
      <c r="T1314" vm="2">
        <v>0</v>
      </c>
      <c r="U1314" vm="2">
        <v>0</v>
      </c>
      <c r="V1314" t="e">
        <v>#NUM!</v>
      </c>
    </row>
    <row r="1315" spans="1:22" x14ac:dyDescent="0.25">
      <c r="A1315" vm="2">
        <v>0</v>
      </c>
      <c r="B1315" vm="2">
        <v>0</v>
      </c>
      <c r="C1315" vm="2">
        <v>0</v>
      </c>
      <c r="D1315" vm="2">
        <v>0</v>
      </c>
      <c r="E1315" vm="2">
        <v>0</v>
      </c>
      <c r="F1315" vm="2">
        <v>0</v>
      </c>
      <c r="G1315" vm="2">
        <v>0</v>
      </c>
      <c r="H1315" vm="2">
        <v>0</v>
      </c>
      <c r="I1315" vm="2">
        <v>0</v>
      </c>
      <c r="J1315" vm="2">
        <v>0</v>
      </c>
      <c r="K1315" vm="2">
        <v>0</v>
      </c>
      <c r="L1315" vm="2">
        <v>0</v>
      </c>
      <c r="M1315" vm="2">
        <v>0</v>
      </c>
      <c r="N1315" vm="2">
        <v>0</v>
      </c>
      <c r="O1315" vm="2">
        <v>0</v>
      </c>
      <c r="P1315" vm="2">
        <v>0</v>
      </c>
      <c r="Q1315" t="str">
        <v/>
      </c>
      <c r="R1315" vm="2">
        <v>0</v>
      </c>
      <c r="S1315" vm="2">
        <v>0</v>
      </c>
      <c r="T1315" vm="2">
        <v>0</v>
      </c>
      <c r="U1315" vm="2">
        <v>0</v>
      </c>
      <c r="V1315" t="e">
        <v>#NUM!</v>
      </c>
    </row>
    <row r="1316" spans="1:22" x14ac:dyDescent="0.25">
      <c r="A1316" vm="2">
        <v>0</v>
      </c>
      <c r="B1316" vm="2">
        <v>0</v>
      </c>
      <c r="C1316" vm="2">
        <v>0</v>
      </c>
      <c r="D1316" vm="2">
        <v>0</v>
      </c>
      <c r="E1316" vm="2">
        <v>0</v>
      </c>
      <c r="F1316" vm="2">
        <v>0</v>
      </c>
      <c r="G1316" vm="2">
        <v>0</v>
      </c>
      <c r="H1316" vm="2">
        <v>0</v>
      </c>
      <c r="I1316" vm="2">
        <v>0</v>
      </c>
      <c r="J1316" vm="2">
        <v>0</v>
      </c>
      <c r="K1316" vm="2">
        <v>0</v>
      </c>
      <c r="L1316" vm="2">
        <v>0</v>
      </c>
      <c r="M1316" vm="2">
        <v>0</v>
      </c>
      <c r="N1316" vm="2">
        <v>0</v>
      </c>
      <c r="O1316" vm="2">
        <v>0</v>
      </c>
      <c r="P1316" vm="2">
        <v>0</v>
      </c>
      <c r="Q1316" t="str">
        <v/>
      </c>
      <c r="R1316" vm="2">
        <v>0</v>
      </c>
      <c r="S1316" vm="2">
        <v>0</v>
      </c>
      <c r="T1316" vm="2">
        <v>0</v>
      </c>
      <c r="U1316" vm="2">
        <v>0</v>
      </c>
      <c r="V1316" t="e">
        <v>#NUM!</v>
      </c>
    </row>
    <row r="1317" spans="1:22" x14ac:dyDescent="0.25">
      <c r="A1317" vm="2">
        <v>0</v>
      </c>
      <c r="B1317" vm="2">
        <v>0</v>
      </c>
      <c r="C1317" vm="2">
        <v>0</v>
      </c>
      <c r="D1317" vm="2">
        <v>0</v>
      </c>
      <c r="E1317" vm="2">
        <v>0</v>
      </c>
      <c r="F1317" vm="2">
        <v>0</v>
      </c>
      <c r="G1317" vm="2">
        <v>0</v>
      </c>
      <c r="H1317" vm="2">
        <v>0</v>
      </c>
      <c r="I1317" vm="2">
        <v>0</v>
      </c>
      <c r="J1317" vm="2">
        <v>0</v>
      </c>
      <c r="K1317" vm="2">
        <v>0</v>
      </c>
      <c r="L1317" vm="2">
        <v>0</v>
      </c>
      <c r="M1317" vm="2">
        <v>0</v>
      </c>
      <c r="N1317" vm="2">
        <v>0</v>
      </c>
      <c r="O1317" vm="2">
        <v>0</v>
      </c>
      <c r="P1317" vm="2">
        <v>0</v>
      </c>
      <c r="Q1317" t="str">
        <v/>
      </c>
      <c r="R1317" vm="2">
        <v>0</v>
      </c>
      <c r="S1317" vm="2">
        <v>0</v>
      </c>
      <c r="T1317" vm="2">
        <v>0</v>
      </c>
      <c r="U1317" vm="2">
        <v>0</v>
      </c>
      <c r="V1317" t="e">
        <v>#NUM!</v>
      </c>
    </row>
    <row r="1318" spans="1:22" x14ac:dyDescent="0.25">
      <c r="A1318" vm="2">
        <v>0</v>
      </c>
      <c r="B1318" vm="2">
        <v>0</v>
      </c>
      <c r="C1318" vm="2">
        <v>0</v>
      </c>
      <c r="D1318" vm="2">
        <v>0</v>
      </c>
      <c r="E1318" vm="2">
        <v>0</v>
      </c>
      <c r="F1318" vm="2">
        <v>0</v>
      </c>
      <c r="G1318" vm="2">
        <v>0</v>
      </c>
      <c r="H1318" vm="2">
        <v>0</v>
      </c>
      <c r="I1318" vm="2">
        <v>0</v>
      </c>
      <c r="J1318" vm="2">
        <v>0</v>
      </c>
      <c r="K1318" vm="2">
        <v>0</v>
      </c>
      <c r="L1318" vm="2">
        <v>0</v>
      </c>
      <c r="M1318" vm="2">
        <v>0</v>
      </c>
      <c r="N1318" vm="2">
        <v>0</v>
      </c>
      <c r="O1318" vm="2">
        <v>0</v>
      </c>
      <c r="P1318" vm="2">
        <v>0</v>
      </c>
      <c r="Q1318" t="str">
        <v/>
      </c>
      <c r="R1318" vm="2">
        <v>0</v>
      </c>
      <c r="S1318" vm="2">
        <v>0</v>
      </c>
      <c r="T1318" vm="2">
        <v>0</v>
      </c>
      <c r="U1318" vm="2">
        <v>0</v>
      </c>
      <c r="V1318" t="e">
        <v>#NUM!</v>
      </c>
    </row>
    <row r="1319" spans="1:22" x14ac:dyDescent="0.25">
      <c r="A1319" vm="2">
        <v>0</v>
      </c>
      <c r="B1319" vm="2">
        <v>0</v>
      </c>
      <c r="C1319" vm="2">
        <v>0</v>
      </c>
      <c r="D1319" vm="2">
        <v>0</v>
      </c>
      <c r="E1319" vm="2">
        <v>0</v>
      </c>
      <c r="F1319" vm="2">
        <v>0</v>
      </c>
      <c r="G1319" vm="2">
        <v>0</v>
      </c>
      <c r="H1319" vm="2">
        <v>0</v>
      </c>
      <c r="I1319" vm="2">
        <v>0</v>
      </c>
      <c r="J1319" vm="2">
        <v>0</v>
      </c>
      <c r="K1319" vm="2">
        <v>0</v>
      </c>
      <c r="L1319" vm="2">
        <v>0</v>
      </c>
      <c r="M1319" vm="2">
        <v>0</v>
      </c>
      <c r="N1319" vm="2">
        <v>0</v>
      </c>
      <c r="O1319" vm="2">
        <v>0</v>
      </c>
      <c r="P1319" vm="2">
        <v>0</v>
      </c>
      <c r="Q1319" t="str">
        <v/>
      </c>
      <c r="R1319" vm="2">
        <v>0</v>
      </c>
      <c r="S1319" vm="2">
        <v>0</v>
      </c>
      <c r="T1319" vm="2">
        <v>0</v>
      </c>
      <c r="U1319" vm="2">
        <v>0</v>
      </c>
      <c r="V1319" t="e">
        <v>#NUM!</v>
      </c>
    </row>
    <row r="1320" spans="1:22" x14ac:dyDescent="0.25">
      <c r="A1320" vm="2">
        <v>0</v>
      </c>
      <c r="B1320" vm="2">
        <v>0</v>
      </c>
      <c r="C1320" vm="2">
        <v>0</v>
      </c>
      <c r="D1320" vm="2">
        <v>0</v>
      </c>
      <c r="E1320" vm="2">
        <v>0</v>
      </c>
      <c r="F1320" vm="2">
        <v>0</v>
      </c>
      <c r="G1320" vm="2">
        <v>0</v>
      </c>
      <c r="H1320" vm="2">
        <v>0</v>
      </c>
      <c r="I1320" vm="2">
        <v>0</v>
      </c>
      <c r="J1320" vm="2">
        <v>0</v>
      </c>
      <c r="K1320" vm="2">
        <v>0</v>
      </c>
      <c r="L1320" vm="2">
        <v>0</v>
      </c>
      <c r="M1320" vm="2">
        <v>0</v>
      </c>
      <c r="N1320" vm="2">
        <v>0</v>
      </c>
      <c r="O1320" vm="2">
        <v>0</v>
      </c>
      <c r="P1320" vm="2">
        <v>0</v>
      </c>
      <c r="Q1320" t="str">
        <v/>
      </c>
      <c r="R1320" vm="2">
        <v>0</v>
      </c>
      <c r="S1320" vm="2">
        <v>0</v>
      </c>
      <c r="T1320" vm="2">
        <v>0</v>
      </c>
      <c r="U1320" vm="2">
        <v>0</v>
      </c>
      <c r="V1320" t="e">
        <v>#NUM!</v>
      </c>
    </row>
    <row r="1321" spans="1:22" x14ac:dyDescent="0.25">
      <c r="A1321" vm="2">
        <v>0</v>
      </c>
      <c r="B1321" vm="2">
        <v>0</v>
      </c>
      <c r="C1321" vm="2">
        <v>0</v>
      </c>
      <c r="D1321" vm="2">
        <v>0</v>
      </c>
      <c r="E1321" vm="2">
        <v>0</v>
      </c>
      <c r="F1321" vm="2">
        <v>0</v>
      </c>
      <c r="G1321" vm="2">
        <v>0</v>
      </c>
      <c r="H1321" vm="2">
        <v>0</v>
      </c>
      <c r="I1321" vm="2">
        <v>0</v>
      </c>
      <c r="J1321" vm="2">
        <v>0</v>
      </c>
      <c r="K1321" vm="2">
        <v>0</v>
      </c>
      <c r="L1321" vm="2">
        <v>0</v>
      </c>
      <c r="M1321" vm="2">
        <v>0</v>
      </c>
      <c r="N1321" vm="2">
        <v>0</v>
      </c>
      <c r="O1321" vm="2">
        <v>0</v>
      </c>
      <c r="P1321" vm="2">
        <v>0</v>
      </c>
      <c r="Q1321" t="str">
        <v/>
      </c>
      <c r="R1321" vm="2">
        <v>0</v>
      </c>
      <c r="S1321" vm="2">
        <v>0</v>
      </c>
      <c r="T1321" vm="2">
        <v>0</v>
      </c>
      <c r="U1321" vm="2">
        <v>0</v>
      </c>
      <c r="V1321" t="e">
        <v>#NUM!</v>
      </c>
    </row>
    <row r="1322" spans="1:22" x14ac:dyDescent="0.25">
      <c r="A1322" vm="2">
        <v>0</v>
      </c>
      <c r="B1322" vm="2">
        <v>0</v>
      </c>
      <c r="C1322" vm="2">
        <v>0</v>
      </c>
      <c r="D1322" vm="2">
        <v>0</v>
      </c>
      <c r="E1322" vm="2">
        <v>0</v>
      </c>
      <c r="F1322" vm="2">
        <v>0</v>
      </c>
      <c r="G1322" vm="2">
        <v>0</v>
      </c>
      <c r="H1322" vm="2">
        <v>0</v>
      </c>
      <c r="I1322" vm="2">
        <v>0</v>
      </c>
      <c r="J1322" vm="2">
        <v>0</v>
      </c>
      <c r="K1322" vm="2">
        <v>0</v>
      </c>
      <c r="L1322" vm="2">
        <v>0</v>
      </c>
      <c r="M1322" vm="2">
        <v>0</v>
      </c>
      <c r="N1322" vm="2">
        <v>0</v>
      </c>
      <c r="O1322" vm="2">
        <v>0</v>
      </c>
      <c r="P1322" vm="2">
        <v>0</v>
      </c>
      <c r="Q1322" t="str">
        <v/>
      </c>
      <c r="R1322" vm="2">
        <v>0</v>
      </c>
      <c r="S1322" vm="2">
        <v>0</v>
      </c>
      <c r="T1322" vm="2">
        <v>0</v>
      </c>
      <c r="U1322" vm="2">
        <v>0</v>
      </c>
      <c r="V1322" t="e">
        <v>#NUM!</v>
      </c>
    </row>
    <row r="1323" spans="1:22" x14ac:dyDescent="0.25">
      <c r="A1323" vm="2">
        <v>0</v>
      </c>
      <c r="B1323" vm="2">
        <v>0</v>
      </c>
      <c r="C1323" vm="2">
        <v>0</v>
      </c>
      <c r="D1323" vm="2">
        <v>0</v>
      </c>
      <c r="E1323" vm="2">
        <v>0</v>
      </c>
      <c r="F1323" vm="2">
        <v>0</v>
      </c>
      <c r="G1323" vm="2">
        <v>0</v>
      </c>
      <c r="H1323" vm="2">
        <v>0</v>
      </c>
      <c r="I1323" vm="2">
        <v>0</v>
      </c>
      <c r="J1323" vm="2">
        <v>0</v>
      </c>
      <c r="K1323" vm="2">
        <v>0</v>
      </c>
      <c r="L1323" vm="2">
        <v>0</v>
      </c>
      <c r="M1323" vm="2">
        <v>0</v>
      </c>
      <c r="N1323" vm="2">
        <v>0</v>
      </c>
      <c r="O1323" vm="2">
        <v>0</v>
      </c>
      <c r="P1323" vm="2">
        <v>0</v>
      </c>
      <c r="Q1323" t="str">
        <v/>
      </c>
      <c r="R1323" vm="2">
        <v>0</v>
      </c>
      <c r="S1323" vm="2">
        <v>0</v>
      </c>
      <c r="T1323" vm="2">
        <v>0</v>
      </c>
      <c r="U1323" vm="2">
        <v>0</v>
      </c>
      <c r="V1323" t="e">
        <v>#NUM!</v>
      </c>
    </row>
    <row r="1324" spans="1:22" x14ac:dyDescent="0.25">
      <c r="A1324" vm="2">
        <v>0</v>
      </c>
      <c r="B1324" vm="2">
        <v>0</v>
      </c>
      <c r="C1324" vm="2">
        <v>0</v>
      </c>
      <c r="D1324" vm="2">
        <v>0</v>
      </c>
      <c r="E1324" vm="2">
        <v>0</v>
      </c>
      <c r="F1324" vm="2">
        <v>0</v>
      </c>
      <c r="G1324" vm="2">
        <v>0</v>
      </c>
      <c r="H1324" vm="2">
        <v>0</v>
      </c>
      <c r="I1324" vm="2">
        <v>0</v>
      </c>
      <c r="J1324" vm="2">
        <v>0</v>
      </c>
      <c r="K1324" vm="2">
        <v>0</v>
      </c>
      <c r="L1324" vm="2">
        <v>0</v>
      </c>
      <c r="M1324" vm="2">
        <v>0</v>
      </c>
      <c r="N1324" vm="2">
        <v>0</v>
      </c>
      <c r="O1324" vm="2">
        <v>0</v>
      </c>
      <c r="P1324" vm="2">
        <v>0</v>
      </c>
      <c r="Q1324" t="str">
        <v/>
      </c>
      <c r="R1324" vm="2">
        <v>0</v>
      </c>
      <c r="S1324" vm="2">
        <v>0</v>
      </c>
      <c r="T1324" vm="2">
        <v>0</v>
      </c>
      <c r="U1324" vm="2">
        <v>0</v>
      </c>
      <c r="V1324" t="e">
        <v>#NUM!</v>
      </c>
    </row>
    <row r="1325" spans="1:22" x14ac:dyDescent="0.25">
      <c r="A1325" vm="2">
        <v>0</v>
      </c>
      <c r="B1325" vm="2">
        <v>0</v>
      </c>
      <c r="C1325" vm="2">
        <v>0</v>
      </c>
      <c r="D1325" vm="2">
        <v>0</v>
      </c>
      <c r="E1325" vm="2">
        <v>0</v>
      </c>
      <c r="F1325" vm="2">
        <v>0</v>
      </c>
      <c r="G1325" vm="2">
        <v>0</v>
      </c>
      <c r="H1325" vm="2">
        <v>0</v>
      </c>
      <c r="I1325" vm="2">
        <v>0</v>
      </c>
      <c r="J1325" vm="2">
        <v>0</v>
      </c>
      <c r="K1325" vm="2">
        <v>0</v>
      </c>
      <c r="L1325" vm="2">
        <v>0</v>
      </c>
      <c r="M1325" vm="2">
        <v>0</v>
      </c>
      <c r="N1325" vm="2">
        <v>0</v>
      </c>
      <c r="O1325" vm="2">
        <v>0</v>
      </c>
      <c r="P1325" vm="2">
        <v>0</v>
      </c>
      <c r="Q1325" t="str">
        <v/>
      </c>
      <c r="R1325" vm="2">
        <v>0</v>
      </c>
      <c r="S1325" vm="2">
        <v>0</v>
      </c>
      <c r="T1325" vm="2">
        <v>0</v>
      </c>
      <c r="U1325" vm="2">
        <v>0</v>
      </c>
      <c r="V1325" t="e">
        <v>#NUM!</v>
      </c>
    </row>
    <row r="1326" spans="1:22" x14ac:dyDescent="0.25">
      <c r="A1326" vm="2">
        <v>0</v>
      </c>
      <c r="B1326" vm="2">
        <v>0</v>
      </c>
      <c r="C1326" vm="2">
        <v>0</v>
      </c>
      <c r="D1326" vm="2">
        <v>0</v>
      </c>
      <c r="E1326" vm="2">
        <v>0</v>
      </c>
      <c r="F1326" vm="2">
        <v>0</v>
      </c>
      <c r="G1326" vm="2">
        <v>0</v>
      </c>
      <c r="H1326" vm="2">
        <v>0</v>
      </c>
      <c r="I1326" vm="2">
        <v>0</v>
      </c>
      <c r="J1326" vm="2">
        <v>0</v>
      </c>
      <c r="K1326" vm="2">
        <v>0</v>
      </c>
      <c r="L1326" vm="2">
        <v>0</v>
      </c>
      <c r="M1326" vm="2">
        <v>0</v>
      </c>
      <c r="N1326" vm="2">
        <v>0</v>
      </c>
      <c r="O1326" vm="2">
        <v>0</v>
      </c>
      <c r="P1326" vm="2">
        <v>0</v>
      </c>
      <c r="Q1326" t="str">
        <v/>
      </c>
      <c r="R1326" vm="2">
        <v>0</v>
      </c>
      <c r="S1326" vm="2">
        <v>0</v>
      </c>
      <c r="T1326" vm="2">
        <v>0</v>
      </c>
      <c r="U1326" vm="2">
        <v>0</v>
      </c>
      <c r="V1326" t="e">
        <v>#NUM!</v>
      </c>
    </row>
    <row r="1327" spans="1:22" x14ac:dyDescent="0.25">
      <c r="A1327" vm="2">
        <v>0</v>
      </c>
      <c r="B1327" vm="2">
        <v>0</v>
      </c>
      <c r="C1327" vm="2">
        <v>0</v>
      </c>
      <c r="D1327" vm="2">
        <v>0</v>
      </c>
      <c r="E1327" vm="2">
        <v>0</v>
      </c>
      <c r="F1327" vm="2">
        <v>0</v>
      </c>
      <c r="G1327" vm="2">
        <v>0</v>
      </c>
      <c r="H1327" vm="2">
        <v>0</v>
      </c>
      <c r="I1327" vm="2">
        <v>0</v>
      </c>
      <c r="J1327" vm="2">
        <v>0</v>
      </c>
      <c r="K1327" vm="2">
        <v>0</v>
      </c>
      <c r="L1327" vm="2">
        <v>0</v>
      </c>
      <c r="M1327" vm="2">
        <v>0</v>
      </c>
      <c r="N1327" vm="2">
        <v>0</v>
      </c>
      <c r="O1327" vm="2">
        <v>0</v>
      </c>
      <c r="P1327" vm="2">
        <v>0</v>
      </c>
      <c r="Q1327" t="str">
        <v/>
      </c>
      <c r="R1327" vm="2">
        <v>0</v>
      </c>
      <c r="S1327" vm="2">
        <v>0</v>
      </c>
      <c r="T1327" vm="2">
        <v>0</v>
      </c>
      <c r="U1327" vm="2">
        <v>0</v>
      </c>
      <c r="V1327" t="e">
        <v>#NUM!</v>
      </c>
    </row>
    <row r="1328" spans="1:22" x14ac:dyDescent="0.25">
      <c r="A1328" vm="2">
        <v>0</v>
      </c>
      <c r="B1328" vm="2">
        <v>0</v>
      </c>
      <c r="C1328" vm="2">
        <v>0</v>
      </c>
      <c r="D1328" vm="2">
        <v>0</v>
      </c>
      <c r="E1328" vm="2">
        <v>0</v>
      </c>
      <c r="F1328" vm="2">
        <v>0</v>
      </c>
      <c r="G1328" vm="2">
        <v>0</v>
      </c>
      <c r="H1328" vm="2">
        <v>0</v>
      </c>
      <c r="I1328" vm="2">
        <v>0</v>
      </c>
      <c r="J1328" vm="2">
        <v>0</v>
      </c>
      <c r="K1328" vm="2">
        <v>0</v>
      </c>
      <c r="L1328" vm="2">
        <v>0</v>
      </c>
      <c r="M1328" vm="2">
        <v>0</v>
      </c>
      <c r="N1328" vm="2">
        <v>0</v>
      </c>
      <c r="O1328" vm="2">
        <v>0</v>
      </c>
      <c r="P1328" vm="2">
        <v>0</v>
      </c>
      <c r="Q1328" t="str">
        <v/>
      </c>
      <c r="R1328" vm="2">
        <v>0</v>
      </c>
      <c r="S1328" vm="2">
        <v>0</v>
      </c>
      <c r="T1328" vm="2">
        <v>0</v>
      </c>
      <c r="U1328" vm="2">
        <v>0</v>
      </c>
      <c r="V1328" t="e">
        <v>#NUM!</v>
      </c>
    </row>
    <row r="1329" spans="1:22" x14ac:dyDescent="0.25">
      <c r="A1329" vm="2">
        <v>0</v>
      </c>
      <c r="B1329" vm="2">
        <v>0</v>
      </c>
      <c r="C1329" vm="2">
        <v>0</v>
      </c>
      <c r="D1329" vm="2">
        <v>0</v>
      </c>
      <c r="E1329" vm="2">
        <v>0</v>
      </c>
      <c r="F1329" vm="2">
        <v>0</v>
      </c>
      <c r="G1329" vm="2">
        <v>0</v>
      </c>
      <c r="H1329" vm="2">
        <v>0</v>
      </c>
      <c r="I1329" vm="2">
        <v>0</v>
      </c>
      <c r="J1329" vm="2">
        <v>0</v>
      </c>
      <c r="K1329" vm="2">
        <v>0</v>
      </c>
      <c r="L1329" vm="2">
        <v>0</v>
      </c>
      <c r="M1329" vm="2">
        <v>0</v>
      </c>
      <c r="N1329" vm="2">
        <v>0</v>
      </c>
      <c r="O1329" vm="2">
        <v>0</v>
      </c>
      <c r="P1329" vm="2">
        <v>0</v>
      </c>
      <c r="Q1329" t="str">
        <v/>
      </c>
      <c r="R1329" vm="2">
        <v>0</v>
      </c>
      <c r="S1329" vm="2">
        <v>0</v>
      </c>
      <c r="T1329" vm="2">
        <v>0</v>
      </c>
      <c r="U1329" vm="2">
        <v>0</v>
      </c>
      <c r="V1329" t="e">
        <v>#NUM!</v>
      </c>
    </row>
    <row r="1330" spans="1:22" x14ac:dyDescent="0.25">
      <c r="A1330" vm="2">
        <v>0</v>
      </c>
      <c r="B1330" vm="2">
        <v>0</v>
      </c>
      <c r="C1330" vm="2">
        <v>0</v>
      </c>
      <c r="D1330" vm="2">
        <v>0</v>
      </c>
      <c r="E1330" vm="2">
        <v>0</v>
      </c>
      <c r="F1330" vm="2">
        <v>0</v>
      </c>
      <c r="G1330" vm="2">
        <v>0</v>
      </c>
      <c r="H1330" vm="2">
        <v>0</v>
      </c>
      <c r="I1330" vm="2">
        <v>0</v>
      </c>
      <c r="J1330" vm="2">
        <v>0</v>
      </c>
      <c r="K1330" vm="2">
        <v>0</v>
      </c>
      <c r="L1330" vm="2">
        <v>0</v>
      </c>
      <c r="M1330" vm="2">
        <v>0</v>
      </c>
      <c r="N1330" vm="2">
        <v>0</v>
      </c>
      <c r="O1330" vm="2">
        <v>0</v>
      </c>
      <c r="P1330" vm="2">
        <v>0</v>
      </c>
      <c r="Q1330" t="str">
        <v/>
      </c>
      <c r="R1330" vm="2">
        <v>0</v>
      </c>
      <c r="S1330" vm="2">
        <v>0</v>
      </c>
      <c r="T1330" vm="2">
        <v>0</v>
      </c>
      <c r="U1330" vm="2">
        <v>0</v>
      </c>
      <c r="V1330" t="e">
        <v>#NUM!</v>
      </c>
    </row>
    <row r="1331" spans="1:22" x14ac:dyDescent="0.25">
      <c r="A1331" vm="2">
        <v>0</v>
      </c>
      <c r="B1331" vm="2">
        <v>0</v>
      </c>
      <c r="C1331" vm="2">
        <v>0</v>
      </c>
      <c r="D1331" vm="2">
        <v>0</v>
      </c>
      <c r="E1331" vm="2">
        <v>0</v>
      </c>
      <c r="F1331" vm="2">
        <v>0</v>
      </c>
      <c r="G1331" vm="2">
        <v>0</v>
      </c>
      <c r="H1331" vm="2">
        <v>0</v>
      </c>
      <c r="I1331" vm="2">
        <v>0</v>
      </c>
      <c r="J1331" vm="2">
        <v>0</v>
      </c>
      <c r="K1331" vm="2">
        <v>0</v>
      </c>
      <c r="L1331" vm="2">
        <v>0</v>
      </c>
      <c r="M1331" vm="2">
        <v>0</v>
      </c>
      <c r="N1331" vm="2">
        <v>0</v>
      </c>
      <c r="O1331" vm="2">
        <v>0</v>
      </c>
      <c r="P1331" vm="2">
        <v>0</v>
      </c>
      <c r="Q1331" t="str">
        <v/>
      </c>
      <c r="R1331" vm="2">
        <v>0</v>
      </c>
      <c r="S1331" vm="2">
        <v>0</v>
      </c>
      <c r="T1331" vm="2">
        <v>0</v>
      </c>
      <c r="U1331" vm="2">
        <v>0</v>
      </c>
      <c r="V1331" t="e">
        <v>#NUM!</v>
      </c>
    </row>
    <row r="1332" spans="1:22" x14ac:dyDescent="0.25">
      <c r="A1332" vm="2">
        <v>0</v>
      </c>
      <c r="B1332" vm="2">
        <v>0</v>
      </c>
      <c r="C1332" vm="2">
        <v>0</v>
      </c>
      <c r="D1332" vm="2">
        <v>0</v>
      </c>
      <c r="E1332" vm="2">
        <v>0</v>
      </c>
      <c r="F1332" vm="2">
        <v>0</v>
      </c>
      <c r="G1332" vm="2">
        <v>0</v>
      </c>
      <c r="H1332" vm="2">
        <v>0</v>
      </c>
      <c r="I1332" vm="2">
        <v>0</v>
      </c>
      <c r="J1332" vm="2">
        <v>0</v>
      </c>
      <c r="K1332" vm="2">
        <v>0</v>
      </c>
      <c r="L1332" vm="2">
        <v>0</v>
      </c>
      <c r="M1332" vm="2">
        <v>0</v>
      </c>
      <c r="N1332" vm="2">
        <v>0</v>
      </c>
      <c r="O1332" vm="2">
        <v>0</v>
      </c>
      <c r="P1332" vm="2">
        <v>0</v>
      </c>
      <c r="Q1332" t="str">
        <v/>
      </c>
      <c r="R1332" vm="2">
        <v>0</v>
      </c>
      <c r="S1332" vm="2">
        <v>0</v>
      </c>
      <c r="T1332" vm="2">
        <v>0</v>
      </c>
      <c r="U1332" vm="2">
        <v>0</v>
      </c>
      <c r="V1332" t="e">
        <v>#NUM!</v>
      </c>
    </row>
    <row r="1333" spans="1:22" x14ac:dyDescent="0.25">
      <c r="A1333" vm="2">
        <v>0</v>
      </c>
      <c r="B1333" vm="2">
        <v>0</v>
      </c>
      <c r="C1333" vm="2">
        <v>0</v>
      </c>
      <c r="D1333" vm="2">
        <v>0</v>
      </c>
      <c r="E1333" vm="2">
        <v>0</v>
      </c>
      <c r="F1333" vm="2">
        <v>0</v>
      </c>
      <c r="G1333" vm="2">
        <v>0</v>
      </c>
      <c r="H1333" vm="2">
        <v>0</v>
      </c>
      <c r="I1333" vm="2">
        <v>0</v>
      </c>
      <c r="J1333" vm="2">
        <v>0</v>
      </c>
      <c r="K1333" vm="2">
        <v>0</v>
      </c>
      <c r="L1333" vm="2">
        <v>0</v>
      </c>
      <c r="M1333" vm="2">
        <v>0</v>
      </c>
      <c r="N1333" vm="2">
        <v>0</v>
      </c>
      <c r="O1333" vm="2">
        <v>0</v>
      </c>
      <c r="P1333" vm="2">
        <v>0</v>
      </c>
      <c r="Q1333" t="str">
        <v/>
      </c>
      <c r="R1333" vm="2">
        <v>0</v>
      </c>
      <c r="S1333" vm="2">
        <v>0</v>
      </c>
      <c r="T1333" vm="2">
        <v>0</v>
      </c>
      <c r="U1333" vm="2">
        <v>0</v>
      </c>
      <c r="V1333" t="e">
        <v>#NUM!</v>
      </c>
    </row>
    <row r="1334" spans="1:22" x14ac:dyDescent="0.25">
      <c r="A1334" vm="2">
        <v>0</v>
      </c>
      <c r="B1334" vm="2">
        <v>0</v>
      </c>
      <c r="C1334" vm="2">
        <v>0</v>
      </c>
      <c r="D1334" vm="2">
        <v>0</v>
      </c>
      <c r="E1334" vm="2">
        <v>0</v>
      </c>
      <c r="F1334" vm="2">
        <v>0</v>
      </c>
      <c r="G1334" vm="2">
        <v>0</v>
      </c>
      <c r="H1334" vm="2">
        <v>0</v>
      </c>
      <c r="I1334" vm="2">
        <v>0</v>
      </c>
      <c r="J1334" vm="2">
        <v>0</v>
      </c>
      <c r="K1334" vm="2">
        <v>0</v>
      </c>
      <c r="L1334" vm="2">
        <v>0</v>
      </c>
      <c r="M1334" vm="2">
        <v>0</v>
      </c>
      <c r="N1334" vm="2">
        <v>0</v>
      </c>
      <c r="O1334" vm="2">
        <v>0</v>
      </c>
      <c r="P1334" vm="2">
        <v>0</v>
      </c>
      <c r="Q1334" t="str">
        <v/>
      </c>
      <c r="R1334" vm="2">
        <v>0</v>
      </c>
      <c r="S1334" vm="2">
        <v>0</v>
      </c>
      <c r="T1334" vm="2">
        <v>0</v>
      </c>
      <c r="U1334" vm="2">
        <v>0</v>
      </c>
      <c r="V1334" t="e">
        <v>#NUM!</v>
      </c>
    </row>
    <row r="1335" spans="1:22" x14ac:dyDescent="0.25">
      <c r="A1335" vm="2">
        <v>0</v>
      </c>
      <c r="B1335" vm="2">
        <v>0</v>
      </c>
      <c r="C1335" vm="2">
        <v>0</v>
      </c>
      <c r="D1335" vm="2">
        <v>0</v>
      </c>
      <c r="E1335" vm="2">
        <v>0</v>
      </c>
      <c r="F1335" vm="2">
        <v>0</v>
      </c>
      <c r="G1335" vm="2">
        <v>0</v>
      </c>
      <c r="H1335" vm="2">
        <v>0</v>
      </c>
      <c r="I1335" vm="2">
        <v>0</v>
      </c>
      <c r="J1335" vm="2">
        <v>0</v>
      </c>
      <c r="K1335" vm="2">
        <v>0</v>
      </c>
      <c r="L1335" vm="2">
        <v>0</v>
      </c>
      <c r="M1335" vm="2">
        <v>0</v>
      </c>
      <c r="N1335" vm="2">
        <v>0</v>
      </c>
      <c r="O1335" vm="2">
        <v>0</v>
      </c>
      <c r="P1335" vm="2">
        <v>0</v>
      </c>
      <c r="Q1335" t="str">
        <v/>
      </c>
      <c r="R1335" vm="2">
        <v>0</v>
      </c>
      <c r="S1335" vm="2">
        <v>0</v>
      </c>
      <c r="T1335" vm="2">
        <v>0</v>
      </c>
      <c r="U1335" vm="2">
        <v>0</v>
      </c>
      <c r="V1335" t="e">
        <v>#NUM!</v>
      </c>
    </row>
    <row r="1336" spans="1:22" x14ac:dyDescent="0.25">
      <c r="A1336" vm="2">
        <v>0</v>
      </c>
      <c r="B1336" vm="2">
        <v>0</v>
      </c>
      <c r="C1336" vm="2">
        <v>0</v>
      </c>
      <c r="D1336" vm="2">
        <v>0</v>
      </c>
      <c r="E1336" vm="2">
        <v>0</v>
      </c>
      <c r="F1336" vm="2">
        <v>0</v>
      </c>
      <c r="G1336" vm="2">
        <v>0</v>
      </c>
      <c r="H1336" vm="2">
        <v>0</v>
      </c>
      <c r="I1336" vm="2">
        <v>0</v>
      </c>
      <c r="J1336" vm="2">
        <v>0</v>
      </c>
      <c r="K1336" vm="2">
        <v>0</v>
      </c>
      <c r="L1336" vm="2">
        <v>0</v>
      </c>
      <c r="M1336" vm="2">
        <v>0</v>
      </c>
      <c r="N1336" vm="2">
        <v>0</v>
      </c>
      <c r="O1336" vm="2">
        <v>0</v>
      </c>
      <c r="P1336" vm="2">
        <v>0</v>
      </c>
      <c r="Q1336" t="str">
        <v/>
      </c>
      <c r="R1336" vm="2">
        <v>0</v>
      </c>
      <c r="S1336" vm="2">
        <v>0</v>
      </c>
      <c r="T1336" vm="2">
        <v>0</v>
      </c>
      <c r="U1336" vm="2">
        <v>0</v>
      </c>
      <c r="V1336" t="e">
        <v>#NUM!</v>
      </c>
    </row>
    <row r="1337" spans="1:22" x14ac:dyDescent="0.25">
      <c r="A1337" vm="2">
        <v>0</v>
      </c>
      <c r="B1337" vm="2">
        <v>0</v>
      </c>
      <c r="C1337" vm="2">
        <v>0</v>
      </c>
      <c r="D1337" vm="2">
        <v>0</v>
      </c>
      <c r="E1337" vm="2">
        <v>0</v>
      </c>
      <c r="F1337" vm="2">
        <v>0</v>
      </c>
      <c r="G1337" vm="2">
        <v>0</v>
      </c>
      <c r="H1337" vm="2">
        <v>0</v>
      </c>
      <c r="I1337" vm="2">
        <v>0</v>
      </c>
      <c r="J1337" vm="2">
        <v>0</v>
      </c>
      <c r="K1337" vm="2">
        <v>0</v>
      </c>
      <c r="L1337" vm="2">
        <v>0</v>
      </c>
      <c r="M1337" vm="2">
        <v>0</v>
      </c>
      <c r="N1337" vm="2">
        <v>0</v>
      </c>
      <c r="O1337" vm="2">
        <v>0</v>
      </c>
      <c r="P1337" vm="2">
        <v>0</v>
      </c>
      <c r="Q1337" t="str">
        <v/>
      </c>
      <c r="R1337" vm="2">
        <v>0</v>
      </c>
      <c r="S1337" vm="2">
        <v>0</v>
      </c>
      <c r="T1337" vm="2">
        <v>0</v>
      </c>
      <c r="U1337" vm="2">
        <v>0</v>
      </c>
      <c r="V1337" t="e">
        <v>#NUM!</v>
      </c>
    </row>
    <row r="1338" spans="1:22" x14ac:dyDescent="0.25">
      <c r="A1338" vm="2">
        <v>0</v>
      </c>
      <c r="B1338" vm="2">
        <v>0</v>
      </c>
      <c r="C1338" vm="2">
        <v>0</v>
      </c>
      <c r="D1338" vm="2">
        <v>0</v>
      </c>
      <c r="E1338" vm="2">
        <v>0</v>
      </c>
      <c r="F1338" vm="2">
        <v>0</v>
      </c>
      <c r="G1338" vm="2">
        <v>0</v>
      </c>
      <c r="H1338" vm="2">
        <v>0</v>
      </c>
      <c r="I1338" vm="2">
        <v>0</v>
      </c>
      <c r="J1338" vm="2">
        <v>0</v>
      </c>
      <c r="K1338" vm="2">
        <v>0</v>
      </c>
      <c r="L1338" vm="2">
        <v>0</v>
      </c>
      <c r="M1338" vm="2">
        <v>0</v>
      </c>
      <c r="N1338" vm="2">
        <v>0</v>
      </c>
      <c r="O1338" vm="2">
        <v>0</v>
      </c>
      <c r="P1338" vm="2">
        <v>0</v>
      </c>
      <c r="Q1338" t="str">
        <v/>
      </c>
      <c r="R1338" vm="2">
        <v>0</v>
      </c>
      <c r="S1338" vm="2">
        <v>0</v>
      </c>
      <c r="T1338" vm="2">
        <v>0</v>
      </c>
      <c r="U1338" vm="2">
        <v>0</v>
      </c>
      <c r="V1338" t="e">
        <v>#NUM!</v>
      </c>
    </row>
    <row r="1339" spans="1:22" x14ac:dyDescent="0.25">
      <c r="A1339" vm="2">
        <v>0</v>
      </c>
      <c r="B1339" vm="2">
        <v>0</v>
      </c>
      <c r="C1339" vm="2">
        <v>0</v>
      </c>
      <c r="D1339" vm="2">
        <v>0</v>
      </c>
      <c r="E1339" vm="2">
        <v>0</v>
      </c>
      <c r="F1339" vm="2">
        <v>0</v>
      </c>
      <c r="G1339" vm="2">
        <v>0</v>
      </c>
      <c r="H1339" vm="2">
        <v>0</v>
      </c>
      <c r="I1339" vm="2">
        <v>0</v>
      </c>
      <c r="J1339" vm="2">
        <v>0</v>
      </c>
      <c r="K1339" vm="2">
        <v>0</v>
      </c>
      <c r="L1339" vm="2">
        <v>0</v>
      </c>
      <c r="M1339" vm="2">
        <v>0</v>
      </c>
      <c r="N1339" vm="2">
        <v>0</v>
      </c>
      <c r="O1339" vm="2">
        <v>0</v>
      </c>
      <c r="P1339" vm="2">
        <v>0</v>
      </c>
      <c r="Q1339" t="str">
        <v/>
      </c>
      <c r="R1339" vm="2">
        <v>0</v>
      </c>
      <c r="S1339" vm="2">
        <v>0</v>
      </c>
      <c r="T1339" vm="2">
        <v>0</v>
      </c>
      <c r="U1339" vm="2">
        <v>0</v>
      </c>
      <c r="V1339" t="e">
        <v>#NUM!</v>
      </c>
    </row>
    <row r="1340" spans="1:22" x14ac:dyDescent="0.25">
      <c r="A1340" vm="2">
        <v>0</v>
      </c>
      <c r="B1340" vm="2">
        <v>0</v>
      </c>
      <c r="C1340" vm="2">
        <v>0</v>
      </c>
      <c r="D1340" vm="2">
        <v>0</v>
      </c>
      <c r="E1340" vm="2">
        <v>0</v>
      </c>
      <c r="F1340" vm="2">
        <v>0</v>
      </c>
      <c r="G1340" vm="2">
        <v>0</v>
      </c>
      <c r="H1340" vm="2">
        <v>0</v>
      </c>
      <c r="I1340" vm="2">
        <v>0</v>
      </c>
      <c r="J1340" vm="2">
        <v>0</v>
      </c>
      <c r="K1340" vm="2">
        <v>0</v>
      </c>
      <c r="L1340" vm="2">
        <v>0</v>
      </c>
      <c r="M1340" vm="2">
        <v>0</v>
      </c>
      <c r="N1340" vm="2">
        <v>0</v>
      </c>
      <c r="O1340" vm="2">
        <v>0</v>
      </c>
      <c r="P1340" vm="2">
        <v>0</v>
      </c>
      <c r="Q1340" t="str">
        <v/>
      </c>
      <c r="R1340" vm="2">
        <v>0</v>
      </c>
      <c r="S1340" vm="2">
        <v>0</v>
      </c>
      <c r="T1340" vm="2">
        <v>0</v>
      </c>
      <c r="U1340" vm="2">
        <v>0</v>
      </c>
      <c r="V1340" t="e">
        <v>#NUM!</v>
      </c>
    </row>
    <row r="1341" spans="1:22" x14ac:dyDescent="0.25">
      <c r="A1341" vm="2">
        <v>0</v>
      </c>
      <c r="B1341" vm="2">
        <v>0</v>
      </c>
      <c r="C1341" vm="2">
        <v>0</v>
      </c>
      <c r="D1341" vm="2">
        <v>0</v>
      </c>
      <c r="E1341" vm="2">
        <v>0</v>
      </c>
      <c r="F1341" vm="2">
        <v>0</v>
      </c>
      <c r="G1341" vm="2">
        <v>0</v>
      </c>
      <c r="H1341" vm="2">
        <v>0</v>
      </c>
      <c r="I1341" vm="2">
        <v>0</v>
      </c>
      <c r="J1341" vm="2">
        <v>0</v>
      </c>
      <c r="K1341" vm="2">
        <v>0</v>
      </c>
      <c r="L1341" vm="2">
        <v>0</v>
      </c>
      <c r="M1341" vm="2">
        <v>0</v>
      </c>
      <c r="N1341" vm="2">
        <v>0</v>
      </c>
      <c r="O1341" vm="2">
        <v>0</v>
      </c>
      <c r="P1341" vm="2">
        <v>0</v>
      </c>
      <c r="Q1341" t="str">
        <v/>
      </c>
      <c r="R1341" vm="2">
        <v>0</v>
      </c>
      <c r="S1341" vm="2">
        <v>0</v>
      </c>
      <c r="T1341" vm="2">
        <v>0</v>
      </c>
      <c r="U1341" vm="2">
        <v>0</v>
      </c>
      <c r="V1341" t="e">
        <v>#NUM!</v>
      </c>
    </row>
    <row r="1342" spans="1:22" x14ac:dyDescent="0.25">
      <c r="A1342" vm="2">
        <v>0</v>
      </c>
      <c r="B1342" vm="2">
        <v>0</v>
      </c>
      <c r="C1342" vm="2">
        <v>0</v>
      </c>
      <c r="D1342" vm="2">
        <v>0</v>
      </c>
      <c r="E1342" vm="2">
        <v>0</v>
      </c>
      <c r="F1342" vm="2">
        <v>0</v>
      </c>
      <c r="G1342" vm="2">
        <v>0</v>
      </c>
      <c r="H1342" vm="2">
        <v>0</v>
      </c>
      <c r="I1342" vm="2">
        <v>0</v>
      </c>
      <c r="J1342" vm="2">
        <v>0</v>
      </c>
      <c r="K1342" vm="2">
        <v>0</v>
      </c>
      <c r="L1342" vm="2">
        <v>0</v>
      </c>
      <c r="M1342" vm="2">
        <v>0</v>
      </c>
      <c r="N1342" vm="2">
        <v>0</v>
      </c>
      <c r="O1342" vm="2">
        <v>0</v>
      </c>
      <c r="P1342" vm="2">
        <v>0</v>
      </c>
      <c r="Q1342" t="str">
        <v/>
      </c>
      <c r="R1342" vm="2">
        <v>0</v>
      </c>
      <c r="S1342" vm="2">
        <v>0</v>
      </c>
      <c r="T1342" vm="2">
        <v>0</v>
      </c>
      <c r="U1342" vm="2">
        <v>0</v>
      </c>
      <c r="V1342" t="e">
        <v>#NUM!</v>
      </c>
    </row>
    <row r="1343" spans="1:22" x14ac:dyDescent="0.25">
      <c r="A1343" vm="2">
        <v>0</v>
      </c>
      <c r="B1343" vm="2">
        <v>0</v>
      </c>
      <c r="C1343" vm="2">
        <v>0</v>
      </c>
      <c r="D1343" vm="2">
        <v>0</v>
      </c>
      <c r="E1343" vm="2">
        <v>0</v>
      </c>
      <c r="F1343" vm="2">
        <v>0</v>
      </c>
      <c r="G1343" vm="2">
        <v>0</v>
      </c>
      <c r="H1343" vm="2">
        <v>0</v>
      </c>
      <c r="I1343" vm="2">
        <v>0</v>
      </c>
      <c r="J1343" vm="2">
        <v>0</v>
      </c>
      <c r="K1343" vm="2">
        <v>0</v>
      </c>
      <c r="L1343" vm="2">
        <v>0</v>
      </c>
      <c r="M1343" vm="2">
        <v>0</v>
      </c>
      <c r="N1343" vm="2">
        <v>0</v>
      </c>
      <c r="O1343" vm="2">
        <v>0</v>
      </c>
      <c r="P1343" vm="2">
        <v>0</v>
      </c>
      <c r="Q1343" t="str">
        <v/>
      </c>
      <c r="R1343" vm="2">
        <v>0</v>
      </c>
      <c r="S1343" vm="2">
        <v>0</v>
      </c>
      <c r="T1343" vm="2">
        <v>0</v>
      </c>
      <c r="U1343" vm="2">
        <v>0</v>
      </c>
      <c r="V1343" t="e">
        <v>#NUM!</v>
      </c>
    </row>
    <row r="1344" spans="1:22" x14ac:dyDescent="0.25">
      <c r="A1344" vm="2">
        <v>0</v>
      </c>
      <c r="B1344" vm="2">
        <v>0</v>
      </c>
      <c r="C1344" vm="2">
        <v>0</v>
      </c>
      <c r="D1344" vm="2">
        <v>0</v>
      </c>
      <c r="E1344" vm="2">
        <v>0</v>
      </c>
      <c r="F1344" vm="2">
        <v>0</v>
      </c>
      <c r="G1344" vm="2">
        <v>0</v>
      </c>
      <c r="H1344" vm="2">
        <v>0</v>
      </c>
      <c r="I1344" vm="2">
        <v>0</v>
      </c>
      <c r="J1344" vm="2">
        <v>0</v>
      </c>
      <c r="K1344" vm="2">
        <v>0</v>
      </c>
      <c r="L1344" vm="2">
        <v>0</v>
      </c>
      <c r="M1344" vm="2">
        <v>0</v>
      </c>
      <c r="N1344" vm="2">
        <v>0</v>
      </c>
      <c r="O1344" vm="2">
        <v>0</v>
      </c>
      <c r="P1344" vm="2">
        <v>0</v>
      </c>
      <c r="Q1344" t="str">
        <v/>
      </c>
      <c r="R1344" vm="2">
        <v>0</v>
      </c>
      <c r="S1344" vm="2">
        <v>0</v>
      </c>
      <c r="T1344" vm="2">
        <v>0</v>
      </c>
      <c r="U1344" vm="2">
        <v>0</v>
      </c>
      <c r="V1344" t="e">
        <v>#NUM!</v>
      </c>
    </row>
    <row r="1345" spans="1:22" x14ac:dyDescent="0.25">
      <c r="A1345" vm="2">
        <v>0</v>
      </c>
      <c r="B1345" vm="2">
        <v>0</v>
      </c>
      <c r="C1345" vm="2">
        <v>0</v>
      </c>
      <c r="D1345" vm="2">
        <v>0</v>
      </c>
      <c r="E1345" vm="2">
        <v>0</v>
      </c>
      <c r="F1345" vm="2">
        <v>0</v>
      </c>
      <c r="G1345" vm="2">
        <v>0</v>
      </c>
      <c r="H1345" vm="2">
        <v>0</v>
      </c>
      <c r="I1345" vm="2">
        <v>0</v>
      </c>
      <c r="J1345" vm="2">
        <v>0</v>
      </c>
      <c r="K1345" vm="2">
        <v>0</v>
      </c>
      <c r="L1345" vm="2">
        <v>0</v>
      </c>
      <c r="M1345" vm="2">
        <v>0</v>
      </c>
      <c r="N1345" vm="2">
        <v>0</v>
      </c>
      <c r="O1345" vm="2">
        <v>0</v>
      </c>
      <c r="P1345" vm="2">
        <v>0</v>
      </c>
      <c r="Q1345" t="str">
        <v/>
      </c>
      <c r="R1345" vm="2">
        <v>0</v>
      </c>
      <c r="S1345" vm="2">
        <v>0</v>
      </c>
      <c r="T1345" vm="2">
        <v>0</v>
      </c>
      <c r="U1345" vm="2">
        <v>0</v>
      </c>
      <c r="V1345" t="e">
        <v>#NUM!</v>
      </c>
    </row>
    <row r="1346" spans="1:22" x14ac:dyDescent="0.25">
      <c r="A1346" vm="2">
        <v>0</v>
      </c>
      <c r="B1346" vm="2">
        <v>0</v>
      </c>
      <c r="C1346" vm="2">
        <v>0</v>
      </c>
      <c r="D1346" vm="2">
        <v>0</v>
      </c>
      <c r="E1346" vm="2">
        <v>0</v>
      </c>
      <c r="F1346" vm="2">
        <v>0</v>
      </c>
      <c r="G1346" vm="2">
        <v>0</v>
      </c>
      <c r="H1346" vm="2">
        <v>0</v>
      </c>
      <c r="I1346" vm="2">
        <v>0</v>
      </c>
      <c r="J1346" vm="2">
        <v>0</v>
      </c>
      <c r="K1346" vm="2">
        <v>0</v>
      </c>
      <c r="L1346" vm="2">
        <v>0</v>
      </c>
      <c r="M1346" vm="2">
        <v>0</v>
      </c>
      <c r="N1346" vm="2">
        <v>0</v>
      </c>
      <c r="O1346" vm="2">
        <v>0</v>
      </c>
      <c r="P1346" vm="2">
        <v>0</v>
      </c>
      <c r="Q1346" t="str">
        <v/>
      </c>
      <c r="R1346" vm="2">
        <v>0</v>
      </c>
      <c r="S1346" vm="2">
        <v>0</v>
      </c>
      <c r="T1346" vm="2">
        <v>0</v>
      </c>
      <c r="U1346" vm="2">
        <v>0</v>
      </c>
      <c r="V1346" t="e">
        <v>#NUM!</v>
      </c>
    </row>
    <row r="1347" spans="1:22" x14ac:dyDescent="0.25">
      <c r="A1347" vm="2">
        <v>0</v>
      </c>
      <c r="B1347" vm="2">
        <v>0</v>
      </c>
      <c r="C1347" vm="2">
        <v>0</v>
      </c>
      <c r="D1347" vm="2">
        <v>0</v>
      </c>
      <c r="E1347" vm="2">
        <v>0</v>
      </c>
      <c r="F1347" vm="2">
        <v>0</v>
      </c>
      <c r="G1347" vm="2">
        <v>0</v>
      </c>
      <c r="H1347" vm="2">
        <v>0</v>
      </c>
      <c r="I1347" vm="2">
        <v>0</v>
      </c>
      <c r="J1347" vm="2">
        <v>0</v>
      </c>
      <c r="K1347" vm="2">
        <v>0</v>
      </c>
      <c r="L1347" vm="2">
        <v>0</v>
      </c>
      <c r="M1347" vm="2">
        <v>0</v>
      </c>
      <c r="N1347" vm="2">
        <v>0</v>
      </c>
      <c r="O1347" vm="2">
        <v>0</v>
      </c>
      <c r="P1347" vm="2">
        <v>0</v>
      </c>
      <c r="Q1347" t="str">
        <v/>
      </c>
      <c r="R1347" vm="2">
        <v>0</v>
      </c>
      <c r="S1347" vm="2">
        <v>0</v>
      </c>
      <c r="T1347" vm="2">
        <v>0</v>
      </c>
      <c r="U1347" vm="2">
        <v>0</v>
      </c>
      <c r="V1347" t="e">
        <v>#NUM!</v>
      </c>
    </row>
    <row r="1348" spans="1:22" x14ac:dyDescent="0.25">
      <c r="A1348" vm="2">
        <v>0</v>
      </c>
      <c r="B1348" vm="2">
        <v>0</v>
      </c>
      <c r="C1348" vm="2">
        <v>0</v>
      </c>
      <c r="D1348" vm="2">
        <v>0</v>
      </c>
      <c r="E1348" vm="2">
        <v>0</v>
      </c>
      <c r="F1348" vm="2">
        <v>0</v>
      </c>
      <c r="G1348" vm="2">
        <v>0</v>
      </c>
      <c r="H1348" vm="2">
        <v>0</v>
      </c>
      <c r="I1348" vm="2">
        <v>0</v>
      </c>
      <c r="J1348" vm="2">
        <v>0</v>
      </c>
      <c r="K1348" vm="2">
        <v>0</v>
      </c>
      <c r="L1348" vm="2">
        <v>0</v>
      </c>
      <c r="M1348" vm="2">
        <v>0</v>
      </c>
      <c r="N1348" vm="2">
        <v>0</v>
      </c>
      <c r="O1348" vm="2">
        <v>0</v>
      </c>
      <c r="P1348" vm="2">
        <v>0</v>
      </c>
      <c r="Q1348" t="str">
        <v/>
      </c>
      <c r="R1348" vm="2">
        <v>0</v>
      </c>
      <c r="S1348" vm="2">
        <v>0</v>
      </c>
      <c r="T1348" vm="2">
        <v>0</v>
      </c>
      <c r="U1348" vm="2">
        <v>0</v>
      </c>
      <c r="V1348" t="e">
        <v>#NUM!</v>
      </c>
    </row>
    <row r="1349" spans="1:22" x14ac:dyDescent="0.25">
      <c r="A1349" vm="2">
        <v>0</v>
      </c>
      <c r="B1349" vm="2">
        <v>0</v>
      </c>
      <c r="C1349" vm="2">
        <v>0</v>
      </c>
      <c r="D1349" vm="2">
        <v>0</v>
      </c>
      <c r="E1349" vm="2">
        <v>0</v>
      </c>
      <c r="F1349" vm="2">
        <v>0</v>
      </c>
      <c r="G1349" vm="2">
        <v>0</v>
      </c>
      <c r="H1349" vm="2">
        <v>0</v>
      </c>
      <c r="I1349" vm="2">
        <v>0</v>
      </c>
      <c r="J1349" vm="2">
        <v>0</v>
      </c>
      <c r="K1349" vm="2">
        <v>0</v>
      </c>
      <c r="L1349" vm="2">
        <v>0</v>
      </c>
      <c r="M1349" vm="2">
        <v>0</v>
      </c>
      <c r="N1349" vm="2">
        <v>0</v>
      </c>
      <c r="O1349" vm="2">
        <v>0</v>
      </c>
      <c r="P1349" vm="2">
        <v>0</v>
      </c>
      <c r="Q1349" t="str">
        <v/>
      </c>
      <c r="R1349" vm="2">
        <v>0</v>
      </c>
      <c r="S1349" vm="2">
        <v>0</v>
      </c>
      <c r="T1349" vm="2">
        <v>0</v>
      </c>
      <c r="U1349" vm="2">
        <v>0</v>
      </c>
      <c r="V1349" t="e">
        <v>#NUM!</v>
      </c>
    </row>
    <row r="1350" spans="1:22" x14ac:dyDescent="0.25">
      <c r="A1350" vm="2">
        <v>0</v>
      </c>
      <c r="B1350" vm="2">
        <v>0</v>
      </c>
      <c r="C1350" vm="2">
        <v>0</v>
      </c>
      <c r="D1350" vm="2">
        <v>0</v>
      </c>
      <c r="E1350" vm="2">
        <v>0</v>
      </c>
      <c r="F1350" vm="2">
        <v>0</v>
      </c>
      <c r="G1350" vm="2">
        <v>0</v>
      </c>
      <c r="H1350" vm="2">
        <v>0</v>
      </c>
      <c r="I1350" vm="2">
        <v>0</v>
      </c>
      <c r="J1350" vm="2">
        <v>0</v>
      </c>
      <c r="K1350" vm="2">
        <v>0</v>
      </c>
      <c r="L1350" vm="2">
        <v>0</v>
      </c>
      <c r="M1350" vm="2">
        <v>0</v>
      </c>
      <c r="N1350" vm="2">
        <v>0</v>
      </c>
      <c r="O1350" vm="2">
        <v>0</v>
      </c>
      <c r="P1350" vm="2">
        <v>0</v>
      </c>
      <c r="Q1350" t="str">
        <v/>
      </c>
      <c r="R1350" vm="2">
        <v>0</v>
      </c>
      <c r="S1350" vm="2">
        <v>0</v>
      </c>
      <c r="T1350" vm="2">
        <v>0</v>
      </c>
      <c r="U1350" vm="2">
        <v>0</v>
      </c>
      <c r="V1350" t="e">
        <v>#NUM!</v>
      </c>
    </row>
    <row r="1351" spans="1:22" x14ac:dyDescent="0.25">
      <c r="A1351" vm="2">
        <v>0</v>
      </c>
      <c r="B1351" vm="2">
        <v>0</v>
      </c>
      <c r="C1351" vm="2">
        <v>0</v>
      </c>
      <c r="D1351" vm="2">
        <v>0</v>
      </c>
      <c r="E1351" vm="2">
        <v>0</v>
      </c>
      <c r="F1351" vm="2">
        <v>0</v>
      </c>
      <c r="G1351" vm="2">
        <v>0</v>
      </c>
      <c r="H1351" vm="2">
        <v>0</v>
      </c>
      <c r="I1351" vm="2">
        <v>0</v>
      </c>
      <c r="J1351" vm="2">
        <v>0</v>
      </c>
      <c r="K1351" vm="2">
        <v>0</v>
      </c>
      <c r="L1351" vm="2">
        <v>0</v>
      </c>
      <c r="M1351" vm="2">
        <v>0</v>
      </c>
      <c r="N1351" vm="2">
        <v>0</v>
      </c>
      <c r="O1351" vm="2">
        <v>0</v>
      </c>
      <c r="P1351" vm="2">
        <v>0</v>
      </c>
      <c r="Q1351" t="str">
        <v/>
      </c>
      <c r="R1351" vm="2">
        <v>0</v>
      </c>
      <c r="S1351" vm="2">
        <v>0</v>
      </c>
      <c r="T1351" vm="2">
        <v>0</v>
      </c>
      <c r="U1351" vm="2">
        <v>0</v>
      </c>
      <c r="V1351" t="e">
        <v>#NUM!</v>
      </c>
    </row>
    <row r="1352" spans="1:22" x14ac:dyDescent="0.25">
      <c r="A1352" vm="2">
        <v>0</v>
      </c>
      <c r="B1352" vm="2">
        <v>0</v>
      </c>
      <c r="C1352" vm="2">
        <v>0</v>
      </c>
      <c r="D1352" vm="2">
        <v>0</v>
      </c>
      <c r="E1352" vm="2">
        <v>0</v>
      </c>
      <c r="F1352" vm="2">
        <v>0</v>
      </c>
      <c r="G1352" vm="2">
        <v>0</v>
      </c>
      <c r="H1352" vm="2">
        <v>0</v>
      </c>
      <c r="I1352" vm="2">
        <v>0</v>
      </c>
      <c r="J1352" vm="2">
        <v>0</v>
      </c>
      <c r="K1352" vm="2">
        <v>0</v>
      </c>
      <c r="L1352" vm="2">
        <v>0</v>
      </c>
      <c r="M1352" vm="2">
        <v>0</v>
      </c>
      <c r="N1352" vm="2">
        <v>0</v>
      </c>
      <c r="O1352" vm="2">
        <v>0</v>
      </c>
      <c r="P1352" vm="2">
        <v>0</v>
      </c>
      <c r="Q1352" t="str">
        <v/>
      </c>
      <c r="R1352" vm="2">
        <v>0</v>
      </c>
      <c r="S1352" vm="2">
        <v>0</v>
      </c>
      <c r="T1352" vm="2">
        <v>0</v>
      </c>
      <c r="U1352" vm="2">
        <v>0</v>
      </c>
      <c r="V1352" t="e">
        <v>#NUM!</v>
      </c>
    </row>
    <row r="1353" spans="1:22" x14ac:dyDescent="0.25">
      <c r="A1353" vm="2">
        <v>0</v>
      </c>
      <c r="B1353" vm="2">
        <v>0</v>
      </c>
      <c r="C1353" vm="2">
        <v>0</v>
      </c>
      <c r="D1353" vm="2">
        <v>0</v>
      </c>
      <c r="E1353" vm="2">
        <v>0</v>
      </c>
      <c r="F1353" vm="2">
        <v>0</v>
      </c>
      <c r="G1353" vm="2">
        <v>0</v>
      </c>
      <c r="H1353" vm="2">
        <v>0</v>
      </c>
      <c r="I1353" vm="2">
        <v>0</v>
      </c>
      <c r="J1353" vm="2">
        <v>0</v>
      </c>
      <c r="K1353" vm="2">
        <v>0</v>
      </c>
      <c r="L1353" vm="2">
        <v>0</v>
      </c>
      <c r="M1353" vm="2">
        <v>0</v>
      </c>
      <c r="N1353" vm="2">
        <v>0</v>
      </c>
      <c r="O1353" vm="2">
        <v>0</v>
      </c>
      <c r="P1353" vm="2">
        <v>0</v>
      </c>
      <c r="Q1353" t="str">
        <v/>
      </c>
      <c r="R1353" vm="2">
        <v>0</v>
      </c>
      <c r="S1353" vm="2">
        <v>0</v>
      </c>
      <c r="T1353" vm="2">
        <v>0</v>
      </c>
      <c r="U1353" vm="2">
        <v>0</v>
      </c>
      <c r="V1353" t="e">
        <v>#NUM!</v>
      </c>
    </row>
    <row r="1354" spans="1:22" x14ac:dyDescent="0.25">
      <c r="A1354" vm="2">
        <v>0</v>
      </c>
      <c r="B1354" vm="2">
        <v>0</v>
      </c>
      <c r="C1354" vm="2">
        <v>0</v>
      </c>
      <c r="D1354" vm="2">
        <v>0</v>
      </c>
      <c r="E1354" vm="2">
        <v>0</v>
      </c>
      <c r="F1354" vm="2">
        <v>0</v>
      </c>
      <c r="G1354" vm="2">
        <v>0</v>
      </c>
      <c r="H1354" vm="2">
        <v>0</v>
      </c>
      <c r="I1354" vm="2">
        <v>0</v>
      </c>
      <c r="J1354" vm="2">
        <v>0</v>
      </c>
      <c r="K1354" vm="2">
        <v>0</v>
      </c>
      <c r="L1354" vm="2">
        <v>0</v>
      </c>
      <c r="M1354" vm="2">
        <v>0</v>
      </c>
      <c r="N1354" vm="2">
        <v>0</v>
      </c>
      <c r="O1354" vm="2">
        <v>0</v>
      </c>
      <c r="P1354" vm="2">
        <v>0</v>
      </c>
      <c r="Q1354" t="str">
        <v/>
      </c>
      <c r="R1354" vm="2">
        <v>0</v>
      </c>
      <c r="S1354" vm="2">
        <v>0</v>
      </c>
      <c r="T1354" vm="2">
        <v>0</v>
      </c>
      <c r="U1354" vm="2">
        <v>0</v>
      </c>
      <c r="V1354" t="e">
        <v>#NUM!</v>
      </c>
    </row>
    <row r="1355" spans="1:22" x14ac:dyDescent="0.25">
      <c r="A1355" vm="2">
        <v>0</v>
      </c>
      <c r="B1355" vm="2">
        <v>0</v>
      </c>
      <c r="C1355" vm="2">
        <v>0</v>
      </c>
      <c r="D1355" vm="2">
        <v>0</v>
      </c>
      <c r="E1355" vm="2">
        <v>0</v>
      </c>
      <c r="F1355" vm="2">
        <v>0</v>
      </c>
      <c r="G1355" vm="2">
        <v>0</v>
      </c>
      <c r="H1355" vm="2">
        <v>0</v>
      </c>
      <c r="I1355" vm="2">
        <v>0</v>
      </c>
      <c r="J1355" vm="2">
        <v>0</v>
      </c>
      <c r="K1355" vm="2">
        <v>0</v>
      </c>
      <c r="L1355" vm="2">
        <v>0</v>
      </c>
      <c r="M1355" vm="2">
        <v>0</v>
      </c>
      <c r="N1355" vm="2">
        <v>0</v>
      </c>
      <c r="O1355" vm="2">
        <v>0</v>
      </c>
      <c r="P1355" vm="2">
        <v>0</v>
      </c>
      <c r="Q1355" t="str">
        <v/>
      </c>
      <c r="R1355" vm="2">
        <v>0</v>
      </c>
      <c r="S1355" vm="2">
        <v>0</v>
      </c>
      <c r="T1355" vm="2">
        <v>0</v>
      </c>
      <c r="U1355" vm="2">
        <v>0</v>
      </c>
      <c r="V1355" t="e">
        <v>#NUM!</v>
      </c>
    </row>
    <row r="1356" spans="1:22" x14ac:dyDescent="0.25">
      <c r="A1356" vm="2">
        <v>0</v>
      </c>
      <c r="B1356" vm="2">
        <v>0</v>
      </c>
      <c r="C1356" vm="2">
        <v>0</v>
      </c>
      <c r="D1356" vm="2">
        <v>0</v>
      </c>
      <c r="E1356" vm="2">
        <v>0</v>
      </c>
      <c r="F1356" vm="2">
        <v>0</v>
      </c>
      <c r="G1356" vm="2">
        <v>0</v>
      </c>
      <c r="H1356" vm="2">
        <v>0</v>
      </c>
      <c r="I1356" vm="2">
        <v>0</v>
      </c>
      <c r="J1356" vm="2">
        <v>0</v>
      </c>
      <c r="K1356" vm="2">
        <v>0</v>
      </c>
      <c r="L1356" vm="2">
        <v>0</v>
      </c>
      <c r="M1356" vm="2">
        <v>0</v>
      </c>
      <c r="N1356" vm="2">
        <v>0</v>
      </c>
      <c r="O1356" vm="2">
        <v>0</v>
      </c>
      <c r="P1356" vm="2">
        <v>0</v>
      </c>
      <c r="Q1356" t="str">
        <v/>
      </c>
      <c r="R1356" vm="2">
        <v>0</v>
      </c>
      <c r="S1356" vm="2">
        <v>0</v>
      </c>
      <c r="T1356" vm="2">
        <v>0</v>
      </c>
      <c r="U1356" vm="2">
        <v>0</v>
      </c>
      <c r="V1356" t="e">
        <v>#NUM!</v>
      </c>
    </row>
    <row r="1357" spans="1:22" x14ac:dyDescent="0.25">
      <c r="A1357" vm="2">
        <v>0</v>
      </c>
      <c r="B1357" vm="2">
        <v>0</v>
      </c>
      <c r="C1357" vm="2">
        <v>0</v>
      </c>
      <c r="D1357" vm="2">
        <v>0</v>
      </c>
      <c r="E1357" vm="2">
        <v>0</v>
      </c>
      <c r="F1357" vm="2">
        <v>0</v>
      </c>
      <c r="G1357" vm="2">
        <v>0</v>
      </c>
      <c r="H1357" vm="2">
        <v>0</v>
      </c>
      <c r="I1357" vm="2">
        <v>0</v>
      </c>
      <c r="J1357" vm="2">
        <v>0</v>
      </c>
      <c r="K1357" vm="2">
        <v>0</v>
      </c>
      <c r="L1357" vm="2">
        <v>0</v>
      </c>
      <c r="M1357" vm="2">
        <v>0</v>
      </c>
      <c r="N1357" vm="2">
        <v>0</v>
      </c>
      <c r="O1357" vm="2">
        <v>0</v>
      </c>
      <c r="P1357" vm="2">
        <v>0</v>
      </c>
      <c r="Q1357" t="str">
        <v/>
      </c>
      <c r="R1357" vm="2">
        <v>0</v>
      </c>
      <c r="S1357" vm="2">
        <v>0</v>
      </c>
      <c r="T1357" vm="2">
        <v>0</v>
      </c>
      <c r="U1357" vm="2">
        <v>0</v>
      </c>
      <c r="V1357" t="e">
        <v>#NUM!</v>
      </c>
    </row>
    <row r="1358" spans="1:22" x14ac:dyDescent="0.25">
      <c r="A1358" vm="2">
        <v>0</v>
      </c>
      <c r="B1358" vm="2">
        <v>0</v>
      </c>
      <c r="C1358" vm="2">
        <v>0</v>
      </c>
      <c r="D1358" vm="2">
        <v>0</v>
      </c>
      <c r="E1358" vm="2">
        <v>0</v>
      </c>
      <c r="F1358" vm="2">
        <v>0</v>
      </c>
      <c r="G1358" vm="2">
        <v>0</v>
      </c>
      <c r="H1358" vm="2">
        <v>0</v>
      </c>
      <c r="I1358" vm="2">
        <v>0</v>
      </c>
      <c r="J1358" vm="2">
        <v>0</v>
      </c>
      <c r="K1358" vm="2">
        <v>0</v>
      </c>
      <c r="L1358" vm="2">
        <v>0</v>
      </c>
      <c r="M1358" vm="2">
        <v>0</v>
      </c>
      <c r="N1358" vm="2">
        <v>0</v>
      </c>
      <c r="O1358" vm="2">
        <v>0</v>
      </c>
      <c r="P1358" vm="2">
        <v>0</v>
      </c>
      <c r="Q1358" t="str">
        <v/>
      </c>
      <c r="R1358" vm="2">
        <v>0</v>
      </c>
      <c r="S1358" vm="2">
        <v>0</v>
      </c>
      <c r="T1358" vm="2">
        <v>0</v>
      </c>
      <c r="U1358" vm="2">
        <v>0</v>
      </c>
      <c r="V1358" t="e">
        <v>#NUM!</v>
      </c>
    </row>
    <row r="1359" spans="1:22" x14ac:dyDescent="0.25">
      <c r="A1359" vm="2">
        <v>0</v>
      </c>
      <c r="B1359" vm="2">
        <v>0</v>
      </c>
      <c r="C1359" vm="2">
        <v>0</v>
      </c>
      <c r="D1359" vm="2">
        <v>0</v>
      </c>
      <c r="E1359" vm="2">
        <v>0</v>
      </c>
      <c r="F1359" vm="2">
        <v>0</v>
      </c>
      <c r="G1359" vm="2">
        <v>0</v>
      </c>
      <c r="H1359" vm="2">
        <v>0</v>
      </c>
      <c r="I1359" vm="2">
        <v>0</v>
      </c>
      <c r="J1359" vm="2">
        <v>0</v>
      </c>
      <c r="K1359" vm="2">
        <v>0</v>
      </c>
      <c r="L1359" vm="2">
        <v>0</v>
      </c>
      <c r="M1359" vm="2">
        <v>0</v>
      </c>
      <c r="N1359" vm="2">
        <v>0</v>
      </c>
      <c r="O1359" vm="2">
        <v>0</v>
      </c>
      <c r="P1359" vm="2">
        <v>0</v>
      </c>
      <c r="Q1359" t="str">
        <v/>
      </c>
      <c r="R1359" vm="2">
        <v>0</v>
      </c>
      <c r="S1359" vm="2">
        <v>0</v>
      </c>
      <c r="T1359" vm="2">
        <v>0</v>
      </c>
      <c r="U1359" vm="2">
        <v>0</v>
      </c>
      <c r="V1359" t="e">
        <v>#NUM!</v>
      </c>
    </row>
    <row r="1360" spans="1:22" x14ac:dyDescent="0.25">
      <c r="A1360" vm="2">
        <v>0</v>
      </c>
      <c r="B1360" vm="2">
        <v>0</v>
      </c>
      <c r="C1360" vm="2">
        <v>0</v>
      </c>
      <c r="D1360" vm="2">
        <v>0</v>
      </c>
      <c r="E1360" vm="2">
        <v>0</v>
      </c>
      <c r="F1360" vm="2">
        <v>0</v>
      </c>
      <c r="G1360" vm="2">
        <v>0</v>
      </c>
      <c r="H1360" vm="2">
        <v>0</v>
      </c>
      <c r="I1360" vm="2">
        <v>0</v>
      </c>
      <c r="J1360" vm="2">
        <v>0</v>
      </c>
      <c r="K1360" vm="2">
        <v>0</v>
      </c>
      <c r="L1360" vm="2">
        <v>0</v>
      </c>
      <c r="M1360" vm="2">
        <v>0</v>
      </c>
      <c r="N1360" vm="2">
        <v>0</v>
      </c>
      <c r="O1360" vm="2">
        <v>0</v>
      </c>
      <c r="P1360" vm="2">
        <v>0</v>
      </c>
      <c r="Q1360" t="str">
        <v/>
      </c>
      <c r="R1360" vm="2">
        <v>0</v>
      </c>
      <c r="S1360" vm="2">
        <v>0</v>
      </c>
      <c r="T1360" vm="2">
        <v>0</v>
      </c>
      <c r="U1360" vm="2">
        <v>0</v>
      </c>
      <c r="V1360" t="e">
        <v>#NUM!</v>
      </c>
    </row>
    <row r="1361" spans="1:22" x14ac:dyDescent="0.25">
      <c r="A1361" vm="2">
        <v>0</v>
      </c>
      <c r="B1361" vm="2">
        <v>0</v>
      </c>
      <c r="C1361" vm="2">
        <v>0</v>
      </c>
      <c r="D1361" vm="2">
        <v>0</v>
      </c>
      <c r="E1361" vm="2">
        <v>0</v>
      </c>
      <c r="F1361" vm="2">
        <v>0</v>
      </c>
      <c r="G1361" vm="2">
        <v>0</v>
      </c>
      <c r="H1361" vm="2">
        <v>0</v>
      </c>
      <c r="I1361" vm="2">
        <v>0</v>
      </c>
      <c r="J1361" vm="2">
        <v>0</v>
      </c>
      <c r="K1361" vm="2">
        <v>0</v>
      </c>
      <c r="L1361" vm="2">
        <v>0</v>
      </c>
      <c r="M1361" vm="2">
        <v>0</v>
      </c>
      <c r="N1361" vm="2">
        <v>0</v>
      </c>
      <c r="O1361" vm="2">
        <v>0</v>
      </c>
      <c r="P1361" vm="2">
        <v>0</v>
      </c>
      <c r="Q1361" t="str">
        <v/>
      </c>
      <c r="R1361" vm="2">
        <v>0</v>
      </c>
      <c r="S1361" vm="2">
        <v>0</v>
      </c>
      <c r="T1361" vm="2">
        <v>0</v>
      </c>
      <c r="U1361" vm="2">
        <v>0</v>
      </c>
      <c r="V1361" t="e">
        <v>#NUM!</v>
      </c>
    </row>
    <row r="1362" spans="1:22" x14ac:dyDescent="0.25">
      <c r="A1362" vm="2">
        <v>0</v>
      </c>
      <c r="B1362" vm="2">
        <v>0</v>
      </c>
      <c r="C1362" vm="2">
        <v>0</v>
      </c>
      <c r="D1362" vm="2">
        <v>0</v>
      </c>
      <c r="E1362" vm="2">
        <v>0</v>
      </c>
      <c r="F1362" vm="2">
        <v>0</v>
      </c>
      <c r="G1362" vm="2">
        <v>0</v>
      </c>
      <c r="H1362" vm="2">
        <v>0</v>
      </c>
      <c r="I1362" vm="2">
        <v>0</v>
      </c>
      <c r="J1362" vm="2">
        <v>0</v>
      </c>
      <c r="K1362" vm="2">
        <v>0</v>
      </c>
      <c r="L1362" vm="2">
        <v>0</v>
      </c>
      <c r="M1362" vm="2">
        <v>0</v>
      </c>
      <c r="N1362" vm="2">
        <v>0</v>
      </c>
      <c r="O1362" vm="2">
        <v>0</v>
      </c>
      <c r="P1362" vm="2">
        <v>0</v>
      </c>
      <c r="Q1362" t="str">
        <v/>
      </c>
      <c r="R1362" vm="2">
        <v>0</v>
      </c>
      <c r="S1362" vm="2">
        <v>0</v>
      </c>
      <c r="T1362" vm="2">
        <v>0</v>
      </c>
      <c r="U1362" vm="2">
        <v>0</v>
      </c>
      <c r="V1362" t="e">
        <v>#NUM!</v>
      </c>
    </row>
    <row r="1363" spans="1:22" x14ac:dyDescent="0.25">
      <c r="A1363" vm="2">
        <v>0</v>
      </c>
      <c r="B1363" vm="2">
        <v>0</v>
      </c>
      <c r="C1363" vm="2">
        <v>0</v>
      </c>
      <c r="D1363" vm="2">
        <v>0</v>
      </c>
      <c r="E1363" vm="2">
        <v>0</v>
      </c>
      <c r="F1363" vm="2">
        <v>0</v>
      </c>
      <c r="G1363" vm="2">
        <v>0</v>
      </c>
      <c r="H1363" vm="2">
        <v>0</v>
      </c>
      <c r="I1363" vm="2">
        <v>0</v>
      </c>
      <c r="J1363" vm="2">
        <v>0</v>
      </c>
      <c r="K1363" vm="2">
        <v>0</v>
      </c>
      <c r="L1363" vm="2">
        <v>0</v>
      </c>
      <c r="M1363" vm="2">
        <v>0</v>
      </c>
      <c r="N1363" vm="2">
        <v>0</v>
      </c>
      <c r="O1363" vm="2">
        <v>0</v>
      </c>
      <c r="P1363" vm="2">
        <v>0</v>
      </c>
      <c r="Q1363" t="str">
        <v/>
      </c>
      <c r="R1363" vm="2">
        <v>0</v>
      </c>
      <c r="S1363" vm="2">
        <v>0</v>
      </c>
      <c r="T1363" vm="2">
        <v>0</v>
      </c>
      <c r="U1363" vm="2">
        <v>0</v>
      </c>
      <c r="V1363" t="e">
        <v>#NUM!</v>
      </c>
    </row>
    <row r="1364" spans="1:22" x14ac:dyDescent="0.25">
      <c r="A1364" vm="2">
        <v>0</v>
      </c>
      <c r="B1364" vm="2">
        <v>0</v>
      </c>
      <c r="C1364" vm="2">
        <v>0</v>
      </c>
      <c r="D1364" vm="2">
        <v>0</v>
      </c>
      <c r="E1364" vm="2">
        <v>0</v>
      </c>
      <c r="F1364" vm="2">
        <v>0</v>
      </c>
      <c r="G1364" vm="2">
        <v>0</v>
      </c>
      <c r="H1364" vm="2">
        <v>0</v>
      </c>
      <c r="I1364" vm="2">
        <v>0</v>
      </c>
      <c r="J1364" vm="2">
        <v>0</v>
      </c>
      <c r="K1364" vm="2">
        <v>0</v>
      </c>
      <c r="L1364" vm="2">
        <v>0</v>
      </c>
      <c r="M1364" vm="2">
        <v>0</v>
      </c>
      <c r="N1364" vm="2">
        <v>0</v>
      </c>
      <c r="O1364" vm="2">
        <v>0</v>
      </c>
      <c r="P1364" vm="2">
        <v>0</v>
      </c>
      <c r="Q1364" t="str">
        <v/>
      </c>
      <c r="R1364" vm="2">
        <v>0</v>
      </c>
      <c r="S1364" vm="2">
        <v>0</v>
      </c>
      <c r="T1364" vm="2">
        <v>0</v>
      </c>
      <c r="U1364" vm="2">
        <v>0</v>
      </c>
      <c r="V1364" t="e">
        <v>#NUM!</v>
      </c>
    </row>
    <row r="1365" spans="1:22" x14ac:dyDescent="0.25">
      <c r="A1365" vm="2">
        <v>0</v>
      </c>
      <c r="B1365" vm="2">
        <v>0</v>
      </c>
      <c r="C1365" vm="2">
        <v>0</v>
      </c>
      <c r="D1365" vm="2">
        <v>0</v>
      </c>
      <c r="E1365" vm="2">
        <v>0</v>
      </c>
      <c r="F1365" vm="2">
        <v>0</v>
      </c>
      <c r="G1365" vm="2">
        <v>0</v>
      </c>
      <c r="H1365" vm="2">
        <v>0</v>
      </c>
      <c r="I1365" vm="2">
        <v>0</v>
      </c>
      <c r="J1365" vm="2">
        <v>0</v>
      </c>
      <c r="K1365" vm="2">
        <v>0</v>
      </c>
      <c r="L1365" vm="2">
        <v>0</v>
      </c>
      <c r="M1365" vm="2">
        <v>0</v>
      </c>
      <c r="N1365" vm="2">
        <v>0</v>
      </c>
      <c r="O1365" vm="2">
        <v>0</v>
      </c>
      <c r="P1365" vm="2">
        <v>0</v>
      </c>
      <c r="Q1365" t="str">
        <v/>
      </c>
      <c r="R1365" vm="2">
        <v>0</v>
      </c>
      <c r="S1365" vm="2">
        <v>0</v>
      </c>
      <c r="T1365" vm="2">
        <v>0</v>
      </c>
      <c r="U1365" vm="2">
        <v>0</v>
      </c>
      <c r="V1365" t="e">
        <v>#NUM!</v>
      </c>
    </row>
    <row r="1366" spans="1:22" x14ac:dyDescent="0.25">
      <c r="A1366" vm="2">
        <v>0</v>
      </c>
      <c r="B1366" vm="2">
        <v>0</v>
      </c>
      <c r="C1366" vm="2">
        <v>0</v>
      </c>
      <c r="D1366" vm="2">
        <v>0</v>
      </c>
      <c r="E1366" vm="2">
        <v>0</v>
      </c>
      <c r="F1366" vm="2">
        <v>0</v>
      </c>
      <c r="G1366" vm="2">
        <v>0</v>
      </c>
      <c r="H1366" vm="2">
        <v>0</v>
      </c>
      <c r="I1366" vm="2">
        <v>0</v>
      </c>
      <c r="J1366" vm="2">
        <v>0</v>
      </c>
      <c r="K1366" vm="2">
        <v>0</v>
      </c>
      <c r="L1366" vm="2">
        <v>0</v>
      </c>
      <c r="M1366" vm="2">
        <v>0</v>
      </c>
      <c r="N1366" vm="2">
        <v>0</v>
      </c>
      <c r="O1366" vm="2">
        <v>0</v>
      </c>
      <c r="P1366" vm="2">
        <v>0</v>
      </c>
      <c r="Q1366" t="str">
        <v/>
      </c>
      <c r="R1366" vm="2">
        <v>0</v>
      </c>
      <c r="S1366" vm="2">
        <v>0</v>
      </c>
      <c r="T1366" vm="2">
        <v>0</v>
      </c>
      <c r="U1366" vm="2">
        <v>0</v>
      </c>
      <c r="V1366" t="e">
        <v>#NUM!</v>
      </c>
    </row>
    <row r="1367" spans="1:22" x14ac:dyDescent="0.25">
      <c r="A1367" vm="2">
        <v>0</v>
      </c>
      <c r="B1367" vm="2">
        <v>0</v>
      </c>
      <c r="C1367" vm="2">
        <v>0</v>
      </c>
      <c r="D1367" vm="2">
        <v>0</v>
      </c>
      <c r="E1367" vm="2">
        <v>0</v>
      </c>
      <c r="F1367" vm="2">
        <v>0</v>
      </c>
      <c r="G1367" vm="2">
        <v>0</v>
      </c>
      <c r="H1367" vm="2">
        <v>0</v>
      </c>
      <c r="I1367" vm="2">
        <v>0</v>
      </c>
      <c r="J1367" vm="2">
        <v>0</v>
      </c>
      <c r="K1367" vm="2">
        <v>0</v>
      </c>
      <c r="L1367" vm="2">
        <v>0</v>
      </c>
      <c r="M1367" vm="2">
        <v>0</v>
      </c>
      <c r="N1367" vm="2">
        <v>0</v>
      </c>
      <c r="O1367" vm="2">
        <v>0</v>
      </c>
      <c r="P1367" vm="2">
        <v>0</v>
      </c>
      <c r="Q1367" t="str">
        <v/>
      </c>
      <c r="R1367" vm="2">
        <v>0</v>
      </c>
      <c r="S1367" vm="2">
        <v>0</v>
      </c>
      <c r="T1367" vm="2">
        <v>0</v>
      </c>
      <c r="U1367" vm="2">
        <v>0</v>
      </c>
      <c r="V1367" t="e">
        <v>#NUM!</v>
      </c>
    </row>
    <row r="1368" spans="1:22" x14ac:dyDescent="0.25">
      <c r="A1368" vm="2">
        <v>0</v>
      </c>
      <c r="B1368" vm="2">
        <v>0</v>
      </c>
      <c r="C1368" vm="2">
        <v>0</v>
      </c>
      <c r="D1368" vm="2">
        <v>0</v>
      </c>
      <c r="E1368" vm="2">
        <v>0</v>
      </c>
      <c r="F1368" vm="2">
        <v>0</v>
      </c>
      <c r="G1368" vm="2">
        <v>0</v>
      </c>
      <c r="H1368" vm="2">
        <v>0</v>
      </c>
      <c r="I1368" vm="2">
        <v>0</v>
      </c>
      <c r="J1368" vm="2">
        <v>0</v>
      </c>
      <c r="K1368" vm="2">
        <v>0</v>
      </c>
      <c r="L1368" vm="2">
        <v>0</v>
      </c>
      <c r="M1368" vm="2">
        <v>0</v>
      </c>
      <c r="N1368" vm="2">
        <v>0</v>
      </c>
      <c r="O1368" vm="2">
        <v>0</v>
      </c>
      <c r="P1368" vm="2">
        <v>0</v>
      </c>
      <c r="Q1368" t="str">
        <v/>
      </c>
      <c r="R1368" vm="2">
        <v>0</v>
      </c>
      <c r="S1368" vm="2">
        <v>0</v>
      </c>
      <c r="T1368" vm="2">
        <v>0</v>
      </c>
      <c r="U1368" vm="2">
        <v>0</v>
      </c>
      <c r="V1368" t="e">
        <v>#NUM!</v>
      </c>
    </row>
    <row r="1369" spans="1:22" x14ac:dyDescent="0.25">
      <c r="A1369" vm="2">
        <v>0</v>
      </c>
      <c r="B1369" vm="2">
        <v>0</v>
      </c>
      <c r="C1369" vm="2">
        <v>0</v>
      </c>
      <c r="D1369" vm="2">
        <v>0</v>
      </c>
      <c r="E1369" vm="2">
        <v>0</v>
      </c>
      <c r="F1369" vm="2">
        <v>0</v>
      </c>
      <c r="G1369" vm="2">
        <v>0</v>
      </c>
      <c r="H1369" vm="2">
        <v>0</v>
      </c>
      <c r="I1369" vm="2">
        <v>0</v>
      </c>
      <c r="J1369" vm="2">
        <v>0</v>
      </c>
      <c r="K1369" vm="2">
        <v>0</v>
      </c>
      <c r="L1369" vm="2">
        <v>0</v>
      </c>
      <c r="M1369" vm="2">
        <v>0</v>
      </c>
      <c r="N1369" vm="2">
        <v>0</v>
      </c>
      <c r="O1369" vm="2">
        <v>0</v>
      </c>
      <c r="P1369" vm="2">
        <v>0</v>
      </c>
      <c r="Q1369" t="str">
        <v/>
      </c>
      <c r="R1369" vm="2">
        <v>0</v>
      </c>
      <c r="S1369" vm="2">
        <v>0</v>
      </c>
      <c r="T1369" vm="2">
        <v>0</v>
      </c>
      <c r="U1369" vm="2">
        <v>0</v>
      </c>
      <c r="V1369" t="e">
        <v>#NUM!</v>
      </c>
    </row>
    <row r="1370" spans="1:22" x14ac:dyDescent="0.25">
      <c r="A1370" vm="2">
        <v>0</v>
      </c>
      <c r="B1370" vm="2">
        <v>0</v>
      </c>
      <c r="C1370" vm="2">
        <v>0</v>
      </c>
      <c r="D1370" vm="2">
        <v>0</v>
      </c>
      <c r="E1370" vm="2">
        <v>0</v>
      </c>
      <c r="F1370" vm="2">
        <v>0</v>
      </c>
      <c r="G1370" vm="2">
        <v>0</v>
      </c>
      <c r="H1370" vm="2">
        <v>0</v>
      </c>
      <c r="I1370" vm="2">
        <v>0</v>
      </c>
      <c r="J1370" vm="2">
        <v>0</v>
      </c>
      <c r="K1370" vm="2">
        <v>0</v>
      </c>
      <c r="L1370" vm="2">
        <v>0</v>
      </c>
      <c r="M1370" vm="2">
        <v>0</v>
      </c>
      <c r="N1370" vm="2">
        <v>0</v>
      </c>
      <c r="O1370" vm="2">
        <v>0</v>
      </c>
      <c r="P1370" vm="2">
        <v>0</v>
      </c>
      <c r="Q1370" t="str">
        <v/>
      </c>
      <c r="R1370" vm="2">
        <v>0</v>
      </c>
      <c r="S1370" vm="2">
        <v>0</v>
      </c>
      <c r="T1370" vm="2">
        <v>0</v>
      </c>
      <c r="U1370" vm="2">
        <v>0</v>
      </c>
      <c r="V1370" t="e">
        <v>#NUM!</v>
      </c>
    </row>
    <row r="1371" spans="1:22" x14ac:dyDescent="0.25">
      <c r="A1371" vm="2">
        <v>0</v>
      </c>
      <c r="B1371" vm="2">
        <v>0</v>
      </c>
      <c r="C1371" vm="2">
        <v>0</v>
      </c>
      <c r="D1371" vm="2">
        <v>0</v>
      </c>
      <c r="E1371" vm="2">
        <v>0</v>
      </c>
      <c r="F1371" vm="2">
        <v>0</v>
      </c>
      <c r="G1371" vm="2">
        <v>0</v>
      </c>
      <c r="H1371" vm="2">
        <v>0</v>
      </c>
      <c r="I1371" vm="2">
        <v>0</v>
      </c>
      <c r="J1371" vm="2">
        <v>0</v>
      </c>
      <c r="K1371" vm="2">
        <v>0</v>
      </c>
      <c r="L1371" vm="2">
        <v>0</v>
      </c>
      <c r="M1371" vm="2">
        <v>0</v>
      </c>
      <c r="N1371" vm="2">
        <v>0</v>
      </c>
      <c r="O1371" vm="2">
        <v>0</v>
      </c>
      <c r="P1371" vm="2">
        <v>0</v>
      </c>
      <c r="Q1371" t="str">
        <v/>
      </c>
      <c r="R1371" vm="2">
        <v>0</v>
      </c>
      <c r="S1371" vm="2">
        <v>0</v>
      </c>
      <c r="T1371" vm="2">
        <v>0</v>
      </c>
      <c r="U1371" vm="2">
        <v>0</v>
      </c>
      <c r="V1371" t="e">
        <v>#NUM!</v>
      </c>
    </row>
    <row r="1372" spans="1:22" x14ac:dyDescent="0.25">
      <c r="A1372" vm="2">
        <v>0</v>
      </c>
      <c r="B1372" vm="2">
        <v>0</v>
      </c>
      <c r="C1372" vm="2">
        <v>0</v>
      </c>
      <c r="D1372" vm="2">
        <v>0</v>
      </c>
      <c r="E1372" vm="2">
        <v>0</v>
      </c>
      <c r="F1372" vm="2">
        <v>0</v>
      </c>
      <c r="G1372" vm="2">
        <v>0</v>
      </c>
      <c r="H1372" vm="2">
        <v>0</v>
      </c>
      <c r="I1372" vm="2">
        <v>0</v>
      </c>
      <c r="J1372" vm="2">
        <v>0</v>
      </c>
      <c r="K1372" vm="2">
        <v>0</v>
      </c>
      <c r="L1372" vm="2">
        <v>0</v>
      </c>
      <c r="M1372" vm="2">
        <v>0</v>
      </c>
      <c r="N1372" vm="2">
        <v>0</v>
      </c>
      <c r="O1372" vm="2">
        <v>0</v>
      </c>
      <c r="P1372" vm="2">
        <v>0</v>
      </c>
      <c r="Q1372" t="str">
        <v/>
      </c>
      <c r="R1372" vm="2">
        <v>0</v>
      </c>
      <c r="S1372" vm="2">
        <v>0</v>
      </c>
      <c r="T1372" vm="2">
        <v>0</v>
      </c>
      <c r="U1372" vm="2">
        <v>0</v>
      </c>
      <c r="V1372" t="e">
        <v>#NUM!</v>
      </c>
    </row>
    <row r="1373" spans="1:22" x14ac:dyDescent="0.25">
      <c r="A1373" vm="2">
        <v>0</v>
      </c>
      <c r="B1373" vm="2">
        <v>0</v>
      </c>
      <c r="C1373" vm="2">
        <v>0</v>
      </c>
      <c r="D1373" vm="2">
        <v>0</v>
      </c>
      <c r="E1373" vm="2">
        <v>0</v>
      </c>
      <c r="F1373" vm="2">
        <v>0</v>
      </c>
      <c r="G1373" vm="2">
        <v>0</v>
      </c>
      <c r="H1373" vm="2">
        <v>0</v>
      </c>
      <c r="I1373" vm="2">
        <v>0</v>
      </c>
      <c r="J1373" vm="2">
        <v>0</v>
      </c>
      <c r="K1373" vm="2">
        <v>0</v>
      </c>
      <c r="L1373" vm="2">
        <v>0</v>
      </c>
      <c r="M1373" vm="2">
        <v>0</v>
      </c>
      <c r="N1373" vm="2">
        <v>0</v>
      </c>
      <c r="O1373" vm="2">
        <v>0</v>
      </c>
      <c r="P1373" vm="2">
        <v>0</v>
      </c>
      <c r="Q1373" t="str">
        <v/>
      </c>
      <c r="R1373" vm="2">
        <v>0</v>
      </c>
      <c r="S1373" vm="2">
        <v>0</v>
      </c>
      <c r="T1373" vm="2">
        <v>0</v>
      </c>
      <c r="U1373" vm="2">
        <v>0</v>
      </c>
      <c r="V1373" t="e">
        <v>#NUM!</v>
      </c>
    </row>
    <row r="1374" spans="1:22" x14ac:dyDescent="0.25">
      <c r="A1374" vm="2">
        <v>0</v>
      </c>
      <c r="B1374" vm="2">
        <v>0</v>
      </c>
      <c r="C1374" vm="2">
        <v>0</v>
      </c>
      <c r="D1374" vm="2">
        <v>0</v>
      </c>
      <c r="E1374" vm="2">
        <v>0</v>
      </c>
      <c r="F1374" vm="2">
        <v>0</v>
      </c>
      <c r="G1374" vm="2">
        <v>0</v>
      </c>
      <c r="H1374" vm="2">
        <v>0</v>
      </c>
      <c r="I1374" vm="2">
        <v>0</v>
      </c>
      <c r="J1374" vm="2">
        <v>0</v>
      </c>
      <c r="K1374" vm="2">
        <v>0</v>
      </c>
      <c r="L1374" vm="2">
        <v>0</v>
      </c>
      <c r="M1374" vm="2">
        <v>0</v>
      </c>
      <c r="N1374" vm="2">
        <v>0</v>
      </c>
      <c r="O1374" vm="2">
        <v>0</v>
      </c>
      <c r="P1374" vm="2">
        <v>0</v>
      </c>
      <c r="Q1374" t="str">
        <v/>
      </c>
      <c r="R1374" vm="2">
        <v>0</v>
      </c>
      <c r="S1374" vm="2">
        <v>0</v>
      </c>
      <c r="T1374" vm="2">
        <v>0</v>
      </c>
      <c r="U1374" vm="2">
        <v>0</v>
      </c>
      <c r="V1374" t="e">
        <v>#NUM!</v>
      </c>
    </row>
    <row r="1375" spans="1:22" x14ac:dyDescent="0.25">
      <c r="A1375" vm="2">
        <v>0</v>
      </c>
      <c r="B1375" vm="2">
        <v>0</v>
      </c>
      <c r="C1375" vm="2">
        <v>0</v>
      </c>
      <c r="D1375" vm="2">
        <v>0</v>
      </c>
      <c r="E1375" vm="2">
        <v>0</v>
      </c>
      <c r="F1375" vm="2">
        <v>0</v>
      </c>
      <c r="G1375" vm="2">
        <v>0</v>
      </c>
      <c r="H1375" vm="2">
        <v>0</v>
      </c>
      <c r="I1375" vm="2">
        <v>0</v>
      </c>
      <c r="J1375" vm="2">
        <v>0</v>
      </c>
      <c r="K1375" vm="2">
        <v>0</v>
      </c>
      <c r="L1375" vm="2">
        <v>0</v>
      </c>
      <c r="M1375" vm="2">
        <v>0</v>
      </c>
      <c r="N1375" vm="2">
        <v>0</v>
      </c>
      <c r="O1375" vm="2">
        <v>0</v>
      </c>
      <c r="P1375" vm="2">
        <v>0</v>
      </c>
      <c r="Q1375" t="str">
        <v/>
      </c>
      <c r="R1375" vm="2">
        <v>0</v>
      </c>
      <c r="S1375" vm="2">
        <v>0</v>
      </c>
      <c r="T1375" vm="2">
        <v>0</v>
      </c>
      <c r="U1375" vm="2">
        <v>0</v>
      </c>
      <c r="V1375" t="e">
        <v>#NUM!</v>
      </c>
    </row>
    <row r="1376" spans="1:22" x14ac:dyDescent="0.25">
      <c r="A1376" vm="2">
        <v>0</v>
      </c>
      <c r="B1376" vm="2">
        <v>0</v>
      </c>
      <c r="C1376" vm="2">
        <v>0</v>
      </c>
      <c r="D1376" vm="2">
        <v>0</v>
      </c>
      <c r="E1376" vm="2">
        <v>0</v>
      </c>
      <c r="F1376" vm="2">
        <v>0</v>
      </c>
      <c r="G1376" vm="2">
        <v>0</v>
      </c>
      <c r="H1376" vm="2">
        <v>0</v>
      </c>
      <c r="I1376" vm="2">
        <v>0</v>
      </c>
      <c r="J1376" vm="2">
        <v>0</v>
      </c>
      <c r="K1376" vm="2">
        <v>0</v>
      </c>
      <c r="L1376" vm="2">
        <v>0</v>
      </c>
      <c r="M1376" vm="2">
        <v>0</v>
      </c>
      <c r="N1376" vm="2">
        <v>0</v>
      </c>
      <c r="O1376" vm="2">
        <v>0</v>
      </c>
      <c r="P1376" vm="2">
        <v>0</v>
      </c>
      <c r="Q1376" t="str">
        <v/>
      </c>
      <c r="R1376" vm="2">
        <v>0</v>
      </c>
      <c r="S1376" vm="2">
        <v>0</v>
      </c>
      <c r="T1376" vm="2">
        <v>0</v>
      </c>
      <c r="U1376" vm="2">
        <v>0</v>
      </c>
      <c r="V1376" t="e">
        <v>#NUM!</v>
      </c>
    </row>
    <row r="1377" spans="1:22" x14ac:dyDescent="0.25">
      <c r="A1377" vm="2">
        <v>0</v>
      </c>
      <c r="B1377" vm="2">
        <v>0</v>
      </c>
      <c r="C1377" vm="2">
        <v>0</v>
      </c>
      <c r="D1377" vm="2">
        <v>0</v>
      </c>
      <c r="E1377" vm="2">
        <v>0</v>
      </c>
      <c r="F1377" vm="2">
        <v>0</v>
      </c>
      <c r="G1377" vm="2">
        <v>0</v>
      </c>
      <c r="H1377" vm="2">
        <v>0</v>
      </c>
      <c r="I1377" vm="2">
        <v>0</v>
      </c>
      <c r="J1377" vm="2">
        <v>0</v>
      </c>
      <c r="K1377" vm="2">
        <v>0</v>
      </c>
      <c r="L1377" vm="2">
        <v>0</v>
      </c>
      <c r="M1377" vm="2">
        <v>0</v>
      </c>
      <c r="N1377" vm="2">
        <v>0</v>
      </c>
      <c r="O1377" vm="2">
        <v>0</v>
      </c>
      <c r="P1377" vm="2">
        <v>0</v>
      </c>
      <c r="Q1377" t="str">
        <v/>
      </c>
      <c r="R1377" vm="2">
        <v>0</v>
      </c>
      <c r="S1377" vm="2">
        <v>0</v>
      </c>
      <c r="T1377" vm="2">
        <v>0</v>
      </c>
      <c r="U1377" vm="2">
        <v>0</v>
      </c>
      <c r="V1377" t="e">
        <v>#NUM!</v>
      </c>
    </row>
    <row r="1378" spans="1:22" x14ac:dyDescent="0.25">
      <c r="A1378" vm="2">
        <v>0</v>
      </c>
      <c r="B1378" vm="2">
        <v>0</v>
      </c>
      <c r="C1378" vm="2">
        <v>0</v>
      </c>
      <c r="D1378" vm="2">
        <v>0</v>
      </c>
      <c r="E1378" vm="2">
        <v>0</v>
      </c>
      <c r="F1378" vm="2">
        <v>0</v>
      </c>
      <c r="G1378" vm="2">
        <v>0</v>
      </c>
      <c r="H1378" vm="2">
        <v>0</v>
      </c>
      <c r="I1378" vm="2">
        <v>0</v>
      </c>
      <c r="J1378" vm="2">
        <v>0</v>
      </c>
      <c r="K1378" vm="2">
        <v>0</v>
      </c>
      <c r="L1378" vm="2">
        <v>0</v>
      </c>
      <c r="M1378" vm="2">
        <v>0</v>
      </c>
      <c r="N1378" vm="2">
        <v>0</v>
      </c>
      <c r="O1378" vm="2">
        <v>0</v>
      </c>
      <c r="P1378" vm="2">
        <v>0</v>
      </c>
      <c r="Q1378" t="str">
        <v/>
      </c>
      <c r="R1378" vm="2">
        <v>0</v>
      </c>
      <c r="S1378" vm="2">
        <v>0</v>
      </c>
      <c r="T1378" vm="2">
        <v>0</v>
      </c>
      <c r="U1378" vm="2">
        <v>0</v>
      </c>
      <c r="V1378" t="e">
        <v>#NUM!</v>
      </c>
    </row>
    <row r="1379" spans="1:22" x14ac:dyDescent="0.25">
      <c r="A1379" vm="2">
        <v>0</v>
      </c>
      <c r="B1379" vm="2">
        <v>0</v>
      </c>
      <c r="C1379" vm="2">
        <v>0</v>
      </c>
      <c r="D1379" vm="2">
        <v>0</v>
      </c>
      <c r="E1379" vm="2">
        <v>0</v>
      </c>
      <c r="F1379" vm="2">
        <v>0</v>
      </c>
      <c r="G1379" vm="2">
        <v>0</v>
      </c>
      <c r="H1379" vm="2">
        <v>0</v>
      </c>
      <c r="I1379" vm="2">
        <v>0</v>
      </c>
      <c r="J1379" vm="2">
        <v>0</v>
      </c>
      <c r="K1379" vm="2">
        <v>0</v>
      </c>
      <c r="L1379" vm="2">
        <v>0</v>
      </c>
      <c r="M1379" vm="2">
        <v>0</v>
      </c>
      <c r="N1379" vm="2">
        <v>0</v>
      </c>
      <c r="O1379" vm="2">
        <v>0</v>
      </c>
      <c r="P1379" vm="2">
        <v>0</v>
      </c>
      <c r="Q1379" t="str">
        <v/>
      </c>
      <c r="R1379" vm="2">
        <v>0</v>
      </c>
      <c r="S1379" vm="2">
        <v>0</v>
      </c>
      <c r="T1379" vm="2">
        <v>0</v>
      </c>
      <c r="U1379" vm="2">
        <v>0</v>
      </c>
      <c r="V1379" t="e">
        <v>#NUM!</v>
      </c>
    </row>
    <row r="1380" spans="1:22" x14ac:dyDescent="0.25">
      <c r="A1380" vm="2">
        <v>0</v>
      </c>
      <c r="B1380" vm="2">
        <v>0</v>
      </c>
      <c r="C1380" vm="2">
        <v>0</v>
      </c>
      <c r="D1380" vm="2">
        <v>0</v>
      </c>
      <c r="E1380" vm="2">
        <v>0</v>
      </c>
      <c r="F1380" vm="2">
        <v>0</v>
      </c>
      <c r="G1380" vm="2">
        <v>0</v>
      </c>
      <c r="H1380" vm="2">
        <v>0</v>
      </c>
      <c r="I1380" vm="2">
        <v>0</v>
      </c>
      <c r="J1380" vm="2">
        <v>0</v>
      </c>
      <c r="K1380" vm="2">
        <v>0</v>
      </c>
      <c r="L1380" vm="2">
        <v>0</v>
      </c>
      <c r="M1380" vm="2">
        <v>0</v>
      </c>
      <c r="N1380" vm="2">
        <v>0</v>
      </c>
      <c r="O1380" vm="2">
        <v>0</v>
      </c>
      <c r="P1380" vm="2">
        <v>0</v>
      </c>
      <c r="Q1380" t="str">
        <v/>
      </c>
      <c r="R1380" vm="2">
        <v>0</v>
      </c>
      <c r="S1380" vm="2">
        <v>0</v>
      </c>
      <c r="T1380" vm="2">
        <v>0</v>
      </c>
      <c r="U1380" vm="2">
        <v>0</v>
      </c>
      <c r="V1380" t="e">
        <v>#NUM!</v>
      </c>
    </row>
    <row r="1381" spans="1:22" x14ac:dyDescent="0.25">
      <c r="A1381" vm="2">
        <v>0</v>
      </c>
      <c r="B1381" vm="2">
        <v>0</v>
      </c>
      <c r="C1381" vm="2">
        <v>0</v>
      </c>
      <c r="D1381" vm="2">
        <v>0</v>
      </c>
      <c r="E1381" vm="2">
        <v>0</v>
      </c>
      <c r="F1381" vm="2">
        <v>0</v>
      </c>
      <c r="G1381" vm="2">
        <v>0</v>
      </c>
      <c r="H1381" vm="2">
        <v>0</v>
      </c>
      <c r="I1381" vm="2">
        <v>0</v>
      </c>
      <c r="J1381" vm="2">
        <v>0</v>
      </c>
      <c r="K1381" vm="2">
        <v>0</v>
      </c>
      <c r="L1381" vm="2">
        <v>0</v>
      </c>
      <c r="M1381" vm="2">
        <v>0</v>
      </c>
      <c r="N1381" vm="2">
        <v>0</v>
      </c>
      <c r="O1381" vm="2">
        <v>0</v>
      </c>
      <c r="P1381" vm="2">
        <v>0</v>
      </c>
      <c r="Q1381" t="str">
        <v/>
      </c>
      <c r="R1381" vm="2">
        <v>0</v>
      </c>
      <c r="S1381" vm="2">
        <v>0</v>
      </c>
      <c r="T1381" vm="2">
        <v>0</v>
      </c>
      <c r="U1381" vm="2">
        <v>0</v>
      </c>
      <c r="V1381" t="e">
        <v>#NUM!</v>
      </c>
    </row>
    <row r="1382" spans="1:22" x14ac:dyDescent="0.25">
      <c r="A1382" vm="2">
        <v>0</v>
      </c>
      <c r="B1382" vm="2">
        <v>0</v>
      </c>
      <c r="C1382" vm="2">
        <v>0</v>
      </c>
      <c r="D1382" vm="2">
        <v>0</v>
      </c>
      <c r="E1382" vm="2">
        <v>0</v>
      </c>
      <c r="F1382" vm="2">
        <v>0</v>
      </c>
      <c r="G1382" vm="2">
        <v>0</v>
      </c>
      <c r="H1382" vm="2">
        <v>0</v>
      </c>
      <c r="I1382" vm="2">
        <v>0</v>
      </c>
      <c r="J1382" vm="2">
        <v>0</v>
      </c>
      <c r="K1382" vm="2">
        <v>0</v>
      </c>
      <c r="L1382" vm="2">
        <v>0</v>
      </c>
      <c r="M1382" vm="2">
        <v>0</v>
      </c>
      <c r="N1382" vm="2">
        <v>0</v>
      </c>
      <c r="O1382" vm="2">
        <v>0</v>
      </c>
      <c r="P1382" vm="2">
        <v>0</v>
      </c>
      <c r="Q1382" t="str">
        <v/>
      </c>
      <c r="R1382" vm="2">
        <v>0</v>
      </c>
      <c r="S1382" vm="2">
        <v>0</v>
      </c>
      <c r="T1382" vm="2">
        <v>0</v>
      </c>
      <c r="U1382" vm="2">
        <v>0</v>
      </c>
      <c r="V1382" t="e">
        <v>#NUM!</v>
      </c>
    </row>
    <row r="1383" spans="1:22" x14ac:dyDescent="0.25">
      <c r="A1383" vm="2">
        <v>0</v>
      </c>
      <c r="B1383" vm="2">
        <v>0</v>
      </c>
      <c r="C1383" vm="2">
        <v>0</v>
      </c>
      <c r="D1383" vm="2">
        <v>0</v>
      </c>
      <c r="E1383" vm="2">
        <v>0</v>
      </c>
      <c r="F1383" vm="2">
        <v>0</v>
      </c>
      <c r="G1383" vm="2">
        <v>0</v>
      </c>
      <c r="H1383" vm="2">
        <v>0</v>
      </c>
      <c r="I1383" vm="2">
        <v>0</v>
      </c>
      <c r="J1383" vm="2">
        <v>0</v>
      </c>
      <c r="K1383" vm="2">
        <v>0</v>
      </c>
      <c r="L1383" vm="2">
        <v>0</v>
      </c>
      <c r="M1383" vm="2">
        <v>0</v>
      </c>
      <c r="N1383" vm="2">
        <v>0</v>
      </c>
      <c r="O1383" vm="2">
        <v>0</v>
      </c>
      <c r="P1383" vm="2">
        <v>0</v>
      </c>
      <c r="Q1383" t="str">
        <v/>
      </c>
      <c r="R1383" vm="2">
        <v>0</v>
      </c>
      <c r="S1383" vm="2">
        <v>0</v>
      </c>
      <c r="T1383" vm="2">
        <v>0</v>
      </c>
      <c r="U1383" vm="2">
        <v>0</v>
      </c>
      <c r="V1383" t="e">
        <v>#NUM!</v>
      </c>
    </row>
    <row r="1384" spans="1:22" x14ac:dyDescent="0.25">
      <c r="A1384" vm="2">
        <v>0</v>
      </c>
      <c r="B1384" vm="2">
        <v>0</v>
      </c>
      <c r="C1384" vm="2">
        <v>0</v>
      </c>
      <c r="D1384" vm="2">
        <v>0</v>
      </c>
      <c r="E1384" vm="2">
        <v>0</v>
      </c>
      <c r="F1384" vm="2">
        <v>0</v>
      </c>
      <c r="G1384" vm="2">
        <v>0</v>
      </c>
      <c r="H1384" vm="2">
        <v>0</v>
      </c>
      <c r="I1384" vm="2">
        <v>0</v>
      </c>
      <c r="J1384" vm="2">
        <v>0</v>
      </c>
      <c r="K1384" vm="2">
        <v>0</v>
      </c>
      <c r="L1384" vm="2">
        <v>0</v>
      </c>
      <c r="M1384" vm="2">
        <v>0</v>
      </c>
      <c r="N1384" vm="2">
        <v>0</v>
      </c>
      <c r="O1384" vm="2">
        <v>0</v>
      </c>
      <c r="P1384" vm="2">
        <v>0</v>
      </c>
      <c r="Q1384" t="str">
        <v/>
      </c>
      <c r="R1384" vm="2">
        <v>0</v>
      </c>
      <c r="S1384" vm="2">
        <v>0</v>
      </c>
      <c r="T1384" vm="2">
        <v>0</v>
      </c>
      <c r="U1384" vm="2">
        <v>0</v>
      </c>
      <c r="V1384" t="e">
        <v>#NUM!</v>
      </c>
    </row>
    <row r="1385" spans="1:22" x14ac:dyDescent="0.25">
      <c r="A1385" vm="2">
        <v>0</v>
      </c>
      <c r="B1385" vm="2">
        <v>0</v>
      </c>
      <c r="C1385" vm="2">
        <v>0</v>
      </c>
      <c r="D1385" vm="2">
        <v>0</v>
      </c>
      <c r="E1385" vm="2">
        <v>0</v>
      </c>
      <c r="F1385" vm="2">
        <v>0</v>
      </c>
      <c r="G1385" vm="2">
        <v>0</v>
      </c>
      <c r="H1385" vm="2">
        <v>0</v>
      </c>
      <c r="I1385" vm="2">
        <v>0</v>
      </c>
      <c r="J1385" vm="2">
        <v>0</v>
      </c>
      <c r="K1385" vm="2">
        <v>0</v>
      </c>
      <c r="L1385" vm="2">
        <v>0</v>
      </c>
      <c r="M1385" vm="2">
        <v>0</v>
      </c>
      <c r="N1385" vm="2">
        <v>0</v>
      </c>
      <c r="O1385" vm="2">
        <v>0</v>
      </c>
      <c r="P1385" vm="2">
        <v>0</v>
      </c>
      <c r="Q1385" t="str">
        <v/>
      </c>
      <c r="R1385" vm="2">
        <v>0</v>
      </c>
      <c r="S1385" vm="2">
        <v>0</v>
      </c>
      <c r="T1385" vm="2">
        <v>0</v>
      </c>
      <c r="U1385" vm="2">
        <v>0</v>
      </c>
      <c r="V1385" t="e">
        <v>#NUM!</v>
      </c>
    </row>
    <row r="1386" spans="1:22" x14ac:dyDescent="0.25">
      <c r="A1386" vm="2">
        <v>0</v>
      </c>
      <c r="B1386" vm="2">
        <v>0</v>
      </c>
      <c r="C1386" vm="2">
        <v>0</v>
      </c>
      <c r="D1386" vm="2">
        <v>0</v>
      </c>
      <c r="E1386" vm="2">
        <v>0</v>
      </c>
      <c r="F1386" vm="2">
        <v>0</v>
      </c>
      <c r="G1386" vm="2">
        <v>0</v>
      </c>
      <c r="H1386" vm="2">
        <v>0</v>
      </c>
      <c r="I1386" vm="2">
        <v>0</v>
      </c>
      <c r="J1386" vm="2">
        <v>0</v>
      </c>
      <c r="K1386" vm="2">
        <v>0</v>
      </c>
      <c r="L1386" vm="2">
        <v>0</v>
      </c>
      <c r="M1386" vm="2">
        <v>0</v>
      </c>
      <c r="N1386" vm="2">
        <v>0</v>
      </c>
      <c r="O1386" vm="2">
        <v>0</v>
      </c>
      <c r="P1386" vm="2">
        <v>0</v>
      </c>
      <c r="Q1386" t="str">
        <v/>
      </c>
      <c r="R1386" vm="2">
        <v>0</v>
      </c>
      <c r="S1386" vm="2">
        <v>0</v>
      </c>
      <c r="T1386" vm="2">
        <v>0</v>
      </c>
      <c r="U1386" vm="2">
        <v>0</v>
      </c>
      <c r="V1386" t="e">
        <v>#NUM!</v>
      </c>
    </row>
    <row r="1387" spans="1:22" x14ac:dyDescent="0.25">
      <c r="A1387" vm="2">
        <v>0</v>
      </c>
      <c r="B1387" vm="2">
        <v>0</v>
      </c>
      <c r="C1387" vm="2">
        <v>0</v>
      </c>
      <c r="D1387" vm="2">
        <v>0</v>
      </c>
      <c r="E1387" vm="2">
        <v>0</v>
      </c>
      <c r="F1387" vm="2">
        <v>0</v>
      </c>
      <c r="G1387" vm="2">
        <v>0</v>
      </c>
      <c r="H1387" vm="2">
        <v>0</v>
      </c>
      <c r="I1387" vm="2">
        <v>0</v>
      </c>
      <c r="J1387" vm="2">
        <v>0</v>
      </c>
      <c r="K1387" vm="2">
        <v>0</v>
      </c>
      <c r="L1387" vm="2">
        <v>0</v>
      </c>
      <c r="M1387" vm="2">
        <v>0</v>
      </c>
      <c r="N1387" vm="2">
        <v>0</v>
      </c>
      <c r="O1387" vm="2">
        <v>0</v>
      </c>
      <c r="P1387" vm="2">
        <v>0</v>
      </c>
      <c r="Q1387" t="str">
        <v/>
      </c>
      <c r="R1387" vm="2">
        <v>0</v>
      </c>
      <c r="S1387" vm="2">
        <v>0</v>
      </c>
      <c r="T1387" vm="2">
        <v>0</v>
      </c>
      <c r="U1387" vm="2">
        <v>0</v>
      </c>
      <c r="V1387" t="e">
        <v>#NUM!</v>
      </c>
    </row>
    <row r="1388" spans="1:22" x14ac:dyDescent="0.25">
      <c r="A1388" vm="2">
        <v>0</v>
      </c>
      <c r="B1388" vm="2">
        <v>0</v>
      </c>
      <c r="C1388" vm="2">
        <v>0</v>
      </c>
      <c r="D1388" vm="2">
        <v>0</v>
      </c>
      <c r="E1388" vm="2">
        <v>0</v>
      </c>
      <c r="F1388" vm="2">
        <v>0</v>
      </c>
      <c r="G1388" vm="2">
        <v>0</v>
      </c>
      <c r="H1388" vm="2">
        <v>0</v>
      </c>
      <c r="I1388" vm="2">
        <v>0</v>
      </c>
      <c r="J1388" vm="2">
        <v>0</v>
      </c>
      <c r="K1388" vm="2">
        <v>0</v>
      </c>
      <c r="L1388" vm="2">
        <v>0</v>
      </c>
      <c r="M1388" vm="2">
        <v>0</v>
      </c>
      <c r="N1388" vm="2">
        <v>0</v>
      </c>
      <c r="O1388" vm="2">
        <v>0</v>
      </c>
      <c r="P1388" vm="2">
        <v>0</v>
      </c>
      <c r="Q1388" t="str">
        <v/>
      </c>
      <c r="R1388" vm="2">
        <v>0</v>
      </c>
      <c r="S1388" vm="2">
        <v>0</v>
      </c>
      <c r="T1388" vm="2">
        <v>0</v>
      </c>
      <c r="U1388" vm="2">
        <v>0</v>
      </c>
      <c r="V1388" t="e">
        <v>#NUM!</v>
      </c>
    </row>
    <row r="1389" spans="1:22" x14ac:dyDescent="0.25">
      <c r="A1389" vm="2">
        <v>0</v>
      </c>
      <c r="B1389" vm="2">
        <v>0</v>
      </c>
      <c r="C1389" vm="2">
        <v>0</v>
      </c>
      <c r="D1389" vm="2">
        <v>0</v>
      </c>
      <c r="E1389" vm="2">
        <v>0</v>
      </c>
      <c r="F1389" vm="2">
        <v>0</v>
      </c>
      <c r="G1389" vm="2">
        <v>0</v>
      </c>
      <c r="H1389" vm="2">
        <v>0</v>
      </c>
      <c r="I1389" vm="2">
        <v>0</v>
      </c>
      <c r="J1389" vm="2">
        <v>0</v>
      </c>
      <c r="K1389" vm="2">
        <v>0</v>
      </c>
      <c r="L1389" vm="2">
        <v>0</v>
      </c>
      <c r="M1389" vm="2">
        <v>0</v>
      </c>
      <c r="N1389" vm="2">
        <v>0</v>
      </c>
      <c r="O1389" vm="2">
        <v>0</v>
      </c>
      <c r="P1389" vm="2">
        <v>0</v>
      </c>
      <c r="Q1389" t="str">
        <v/>
      </c>
      <c r="R1389" vm="2">
        <v>0</v>
      </c>
      <c r="S1389" vm="2">
        <v>0</v>
      </c>
      <c r="T1389" vm="2">
        <v>0</v>
      </c>
      <c r="U1389" vm="2">
        <v>0</v>
      </c>
      <c r="V1389" t="e">
        <v>#NUM!</v>
      </c>
    </row>
    <row r="1390" spans="1:22" x14ac:dyDescent="0.25">
      <c r="A1390" vm="2">
        <v>0</v>
      </c>
      <c r="B1390" vm="2">
        <v>0</v>
      </c>
      <c r="C1390" vm="2">
        <v>0</v>
      </c>
      <c r="D1390" vm="2">
        <v>0</v>
      </c>
      <c r="E1390" vm="2">
        <v>0</v>
      </c>
      <c r="F1390" vm="2">
        <v>0</v>
      </c>
      <c r="G1390" vm="2">
        <v>0</v>
      </c>
      <c r="H1390" vm="2">
        <v>0</v>
      </c>
      <c r="I1390" vm="2">
        <v>0</v>
      </c>
      <c r="J1390" vm="2">
        <v>0</v>
      </c>
      <c r="K1390" vm="2">
        <v>0</v>
      </c>
      <c r="L1390" vm="2">
        <v>0</v>
      </c>
      <c r="M1390" vm="2">
        <v>0</v>
      </c>
      <c r="N1390" vm="2">
        <v>0</v>
      </c>
      <c r="O1390" vm="2">
        <v>0</v>
      </c>
      <c r="P1390" vm="2">
        <v>0</v>
      </c>
      <c r="Q1390" t="str">
        <v/>
      </c>
      <c r="R1390" vm="2">
        <v>0</v>
      </c>
      <c r="S1390" vm="2">
        <v>0</v>
      </c>
      <c r="T1390" vm="2">
        <v>0</v>
      </c>
      <c r="U1390" vm="2">
        <v>0</v>
      </c>
      <c r="V1390" t="e">
        <v>#NUM!</v>
      </c>
    </row>
    <row r="1391" spans="1:22" x14ac:dyDescent="0.25">
      <c r="A1391" vm="2">
        <v>0</v>
      </c>
      <c r="B1391" vm="2">
        <v>0</v>
      </c>
      <c r="C1391" vm="2">
        <v>0</v>
      </c>
      <c r="D1391" vm="2">
        <v>0</v>
      </c>
      <c r="E1391" vm="2">
        <v>0</v>
      </c>
      <c r="F1391" vm="2">
        <v>0</v>
      </c>
      <c r="G1391" vm="2">
        <v>0</v>
      </c>
      <c r="H1391" vm="2">
        <v>0</v>
      </c>
      <c r="I1391" vm="2">
        <v>0</v>
      </c>
      <c r="J1391" vm="2">
        <v>0</v>
      </c>
      <c r="K1391" vm="2">
        <v>0</v>
      </c>
      <c r="L1391" vm="2">
        <v>0</v>
      </c>
      <c r="M1391" vm="2">
        <v>0</v>
      </c>
      <c r="N1391" vm="2">
        <v>0</v>
      </c>
      <c r="O1391" vm="2">
        <v>0</v>
      </c>
      <c r="P1391" vm="2">
        <v>0</v>
      </c>
      <c r="Q1391" t="str">
        <v/>
      </c>
      <c r="R1391" vm="2">
        <v>0</v>
      </c>
      <c r="S1391" vm="2">
        <v>0</v>
      </c>
      <c r="T1391" vm="2">
        <v>0</v>
      </c>
      <c r="U1391" vm="2">
        <v>0</v>
      </c>
      <c r="V1391" t="e">
        <v>#NUM!</v>
      </c>
    </row>
    <row r="1392" spans="1:22" x14ac:dyDescent="0.25">
      <c r="A1392" vm="2">
        <v>0</v>
      </c>
      <c r="B1392" vm="2">
        <v>0</v>
      </c>
      <c r="C1392" vm="2">
        <v>0</v>
      </c>
      <c r="D1392" vm="2">
        <v>0</v>
      </c>
      <c r="E1392" vm="2">
        <v>0</v>
      </c>
      <c r="F1392" vm="2">
        <v>0</v>
      </c>
      <c r="G1392" vm="2">
        <v>0</v>
      </c>
      <c r="H1392" vm="2">
        <v>0</v>
      </c>
      <c r="I1392" vm="2">
        <v>0</v>
      </c>
      <c r="J1392" vm="2">
        <v>0</v>
      </c>
      <c r="K1392" vm="2">
        <v>0</v>
      </c>
      <c r="L1392" vm="2">
        <v>0</v>
      </c>
      <c r="M1392" vm="2">
        <v>0</v>
      </c>
      <c r="N1392" vm="2">
        <v>0</v>
      </c>
      <c r="O1392" vm="2">
        <v>0</v>
      </c>
      <c r="P1392" vm="2">
        <v>0</v>
      </c>
      <c r="Q1392" t="str">
        <v/>
      </c>
      <c r="R1392" vm="2">
        <v>0</v>
      </c>
      <c r="S1392" vm="2">
        <v>0</v>
      </c>
      <c r="T1392" vm="2">
        <v>0</v>
      </c>
      <c r="U1392" vm="2">
        <v>0</v>
      </c>
      <c r="V1392" t="e">
        <v>#NUM!</v>
      </c>
    </row>
    <row r="1393" spans="1:22" x14ac:dyDescent="0.25">
      <c r="A1393" vm="2">
        <v>0</v>
      </c>
      <c r="B1393" vm="2">
        <v>0</v>
      </c>
      <c r="C1393" vm="2">
        <v>0</v>
      </c>
      <c r="D1393" vm="2">
        <v>0</v>
      </c>
      <c r="E1393" vm="2">
        <v>0</v>
      </c>
      <c r="F1393" vm="2">
        <v>0</v>
      </c>
      <c r="G1393" vm="2">
        <v>0</v>
      </c>
      <c r="H1393" vm="2">
        <v>0</v>
      </c>
      <c r="I1393" vm="2">
        <v>0</v>
      </c>
      <c r="J1393" vm="2">
        <v>0</v>
      </c>
      <c r="K1393" vm="2">
        <v>0</v>
      </c>
      <c r="L1393" vm="2">
        <v>0</v>
      </c>
      <c r="M1393" vm="2">
        <v>0</v>
      </c>
      <c r="N1393" vm="2">
        <v>0</v>
      </c>
      <c r="O1393" vm="2">
        <v>0</v>
      </c>
      <c r="P1393" vm="2">
        <v>0</v>
      </c>
      <c r="Q1393" t="str">
        <v/>
      </c>
      <c r="R1393" vm="2">
        <v>0</v>
      </c>
      <c r="S1393" vm="2">
        <v>0</v>
      </c>
      <c r="T1393" vm="2">
        <v>0</v>
      </c>
      <c r="U1393" vm="2">
        <v>0</v>
      </c>
      <c r="V1393" t="e">
        <v>#NUM!</v>
      </c>
    </row>
    <row r="1394" spans="1:22" x14ac:dyDescent="0.25">
      <c r="A1394" vm="2">
        <v>0</v>
      </c>
      <c r="B1394" vm="2">
        <v>0</v>
      </c>
      <c r="C1394" vm="2">
        <v>0</v>
      </c>
      <c r="D1394" vm="2">
        <v>0</v>
      </c>
      <c r="E1394" vm="2">
        <v>0</v>
      </c>
      <c r="F1394" vm="2">
        <v>0</v>
      </c>
      <c r="G1394" vm="2">
        <v>0</v>
      </c>
      <c r="H1394" vm="2">
        <v>0</v>
      </c>
      <c r="I1394" vm="2">
        <v>0</v>
      </c>
      <c r="J1394" vm="2">
        <v>0</v>
      </c>
      <c r="K1394" vm="2">
        <v>0</v>
      </c>
      <c r="L1394" vm="2">
        <v>0</v>
      </c>
      <c r="M1394" vm="2">
        <v>0</v>
      </c>
      <c r="N1394" vm="2">
        <v>0</v>
      </c>
      <c r="O1394" vm="2">
        <v>0</v>
      </c>
      <c r="P1394" vm="2">
        <v>0</v>
      </c>
      <c r="Q1394" t="str">
        <v/>
      </c>
      <c r="R1394" vm="2">
        <v>0</v>
      </c>
      <c r="S1394" vm="2">
        <v>0</v>
      </c>
      <c r="T1394" vm="2">
        <v>0</v>
      </c>
      <c r="U1394" vm="2">
        <v>0</v>
      </c>
      <c r="V1394" t="e">
        <v>#NUM!</v>
      </c>
    </row>
    <row r="1395" spans="1:22" x14ac:dyDescent="0.25">
      <c r="A1395" vm="2">
        <v>0</v>
      </c>
      <c r="B1395" vm="2">
        <v>0</v>
      </c>
      <c r="C1395" vm="2">
        <v>0</v>
      </c>
      <c r="D1395" vm="2">
        <v>0</v>
      </c>
      <c r="E1395" vm="2">
        <v>0</v>
      </c>
      <c r="F1395" vm="2">
        <v>0</v>
      </c>
      <c r="G1395" vm="2">
        <v>0</v>
      </c>
      <c r="H1395" vm="2">
        <v>0</v>
      </c>
      <c r="I1395" vm="2">
        <v>0</v>
      </c>
      <c r="J1395" vm="2">
        <v>0</v>
      </c>
      <c r="K1395" vm="2">
        <v>0</v>
      </c>
      <c r="L1395" vm="2">
        <v>0</v>
      </c>
      <c r="M1395" vm="2">
        <v>0</v>
      </c>
      <c r="N1395" vm="2">
        <v>0</v>
      </c>
      <c r="O1395" vm="2">
        <v>0</v>
      </c>
      <c r="P1395" vm="2">
        <v>0</v>
      </c>
      <c r="Q1395" t="str">
        <v/>
      </c>
      <c r="R1395" vm="2">
        <v>0</v>
      </c>
      <c r="S1395" vm="2">
        <v>0</v>
      </c>
      <c r="T1395" vm="2">
        <v>0</v>
      </c>
      <c r="U1395" vm="2">
        <v>0</v>
      </c>
      <c r="V1395" t="e">
        <v>#NUM!</v>
      </c>
    </row>
    <row r="1396" spans="1:22" x14ac:dyDescent="0.25">
      <c r="A1396" vm="2">
        <v>0</v>
      </c>
      <c r="B1396" vm="2">
        <v>0</v>
      </c>
      <c r="C1396" vm="2">
        <v>0</v>
      </c>
      <c r="D1396" vm="2">
        <v>0</v>
      </c>
      <c r="E1396" vm="2">
        <v>0</v>
      </c>
      <c r="F1396" vm="2">
        <v>0</v>
      </c>
      <c r="G1396" vm="2">
        <v>0</v>
      </c>
      <c r="H1396" vm="2">
        <v>0</v>
      </c>
      <c r="I1396" vm="2">
        <v>0</v>
      </c>
      <c r="J1396" vm="2">
        <v>0</v>
      </c>
      <c r="K1396" vm="2">
        <v>0</v>
      </c>
      <c r="L1396" vm="2">
        <v>0</v>
      </c>
      <c r="M1396" vm="2">
        <v>0</v>
      </c>
      <c r="N1396" vm="2">
        <v>0</v>
      </c>
      <c r="O1396" vm="2">
        <v>0</v>
      </c>
      <c r="P1396" vm="2">
        <v>0</v>
      </c>
      <c r="Q1396" t="str">
        <v/>
      </c>
      <c r="R1396" vm="2">
        <v>0</v>
      </c>
      <c r="S1396" vm="2">
        <v>0</v>
      </c>
      <c r="T1396" vm="2">
        <v>0</v>
      </c>
      <c r="U1396" vm="2">
        <v>0</v>
      </c>
      <c r="V1396" t="e">
        <v>#NUM!</v>
      </c>
    </row>
    <row r="1397" spans="1:22" x14ac:dyDescent="0.25">
      <c r="A1397" vm="2">
        <v>0</v>
      </c>
      <c r="B1397" vm="2">
        <v>0</v>
      </c>
      <c r="C1397" vm="2">
        <v>0</v>
      </c>
      <c r="D1397" vm="2">
        <v>0</v>
      </c>
      <c r="E1397" vm="2">
        <v>0</v>
      </c>
      <c r="F1397" vm="2">
        <v>0</v>
      </c>
      <c r="G1397" vm="2">
        <v>0</v>
      </c>
      <c r="H1397" vm="2">
        <v>0</v>
      </c>
      <c r="I1397" vm="2">
        <v>0</v>
      </c>
      <c r="J1397" vm="2">
        <v>0</v>
      </c>
      <c r="K1397" vm="2">
        <v>0</v>
      </c>
      <c r="L1397" vm="2">
        <v>0</v>
      </c>
      <c r="M1397" vm="2">
        <v>0</v>
      </c>
      <c r="N1397" vm="2">
        <v>0</v>
      </c>
      <c r="O1397" vm="2">
        <v>0</v>
      </c>
      <c r="P1397" vm="2">
        <v>0</v>
      </c>
      <c r="Q1397" t="str">
        <v/>
      </c>
      <c r="R1397" vm="2">
        <v>0</v>
      </c>
      <c r="S1397" vm="2">
        <v>0</v>
      </c>
      <c r="T1397" vm="2">
        <v>0</v>
      </c>
      <c r="U1397" vm="2">
        <v>0</v>
      </c>
      <c r="V1397" t="e">
        <v>#NUM!</v>
      </c>
    </row>
    <row r="1398" spans="1:22" x14ac:dyDescent="0.25">
      <c r="A1398" vm="2">
        <v>0</v>
      </c>
      <c r="B1398" vm="2">
        <v>0</v>
      </c>
      <c r="C1398" vm="2">
        <v>0</v>
      </c>
      <c r="D1398" vm="2">
        <v>0</v>
      </c>
      <c r="E1398" vm="2">
        <v>0</v>
      </c>
      <c r="F1398" vm="2">
        <v>0</v>
      </c>
      <c r="G1398" vm="2">
        <v>0</v>
      </c>
      <c r="H1398" vm="2">
        <v>0</v>
      </c>
      <c r="I1398" vm="2">
        <v>0</v>
      </c>
      <c r="J1398" vm="2">
        <v>0</v>
      </c>
      <c r="K1398" vm="2">
        <v>0</v>
      </c>
      <c r="L1398" vm="2">
        <v>0</v>
      </c>
      <c r="M1398" vm="2">
        <v>0</v>
      </c>
      <c r="N1398" vm="2">
        <v>0</v>
      </c>
      <c r="O1398" vm="2">
        <v>0</v>
      </c>
      <c r="P1398" vm="2">
        <v>0</v>
      </c>
      <c r="Q1398" t="str">
        <v/>
      </c>
      <c r="R1398" vm="2">
        <v>0</v>
      </c>
      <c r="S1398" vm="2">
        <v>0</v>
      </c>
      <c r="T1398" vm="2">
        <v>0</v>
      </c>
      <c r="U1398" vm="2">
        <v>0</v>
      </c>
      <c r="V1398" t="e">
        <v>#NUM!</v>
      </c>
    </row>
    <row r="1399" spans="1:22" x14ac:dyDescent="0.25">
      <c r="A1399" vm="2">
        <v>0</v>
      </c>
      <c r="B1399" vm="2">
        <v>0</v>
      </c>
      <c r="C1399" vm="2">
        <v>0</v>
      </c>
      <c r="D1399" vm="2">
        <v>0</v>
      </c>
      <c r="E1399" vm="2">
        <v>0</v>
      </c>
      <c r="F1399" vm="2">
        <v>0</v>
      </c>
      <c r="G1399" vm="2">
        <v>0</v>
      </c>
      <c r="H1399" vm="2">
        <v>0</v>
      </c>
      <c r="I1399" vm="2">
        <v>0</v>
      </c>
      <c r="J1399" vm="2">
        <v>0</v>
      </c>
      <c r="K1399" vm="2">
        <v>0</v>
      </c>
      <c r="L1399" vm="2">
        <v>0</v>
      </c>
      <c r="M1399" vm="2">
        <v>0</v>
      </c>
      <c r="N1399" vm="2">
        <v>0</v>
      </c>
      <c r="O1399" vm="2">
        <v>0</v>
      </c>
      <c r="P1399" vm="2">
        <v>0</v>
      </c>
      <c r="Q1399" t="str">
        <v/>
      </c>
      <c r="R1399" vm="2">
        <v>0</v>
      </c>
      <c r="S1399" vm="2">
        <v>0</v>
      </c>
      <c r="T1399" vm="2">
        <v>0</v>
      </c>
      <c r="U1399" vm="2">
        <v>0</v>
      </c>
      <c r="V1399" t="e">
        <v>#NUM!</v>
      </c>
    </row>
    <row r="1400" spans="1:22" x14ac:dyDescent="0.25">
      <c r="A1400" vm="2">
        <v>0</v>
      </c>
      <c r="B1400" vm="2">
        <v>0</v>
      </c>
      <c r="C1400" vm="2">
        <v>0</v>
      </c>
      <c r="D1400" vm="2">
        <v>0</v>
      </c>
      <c r="E1400" vm="2">
        <v>0</v>
      </c>
      <c r="F1400" vm="2">
        <v>0</v>
      </c>
      <c r="G1400" vm="2">
        <v>0</v>
      </c>
      <c r="H1400" vm="2">
        <v>0</v>
      </c>
      <c r="I1400" vm="2">
        <v>0</v>
      </c>
      <c r="J1400" vm="2">
        <v>0</v>
      </c>
      <c r="K1400" vm="2">
        <v>0</v>
      </c>
      <c r="L1400" vm="2">
        <v>0</v>
      </c>
      <c r="M1400" vm="2">
        <v>0</v>
      </c>
      <c r="N1400" vm="2">
        <v>0</v>
      </c>
      <c r="O1400" vm="2">
        <v>0</v>
      </c>
      <c r="P1400" vm="2">
        <v>0</v>
      </c>
      <c r="Q1400" t="str">
        <v/>
      </c>
      <c r="R1400" vm="2">
        <v>0</v>
      </c>
      <c r="S1400" vm="2">
        <v>0</v>
      </c>
      <c r="T1400" vm="2">
        <v>0</v>
      </c>
      <c r="U1400" vm="2">
        <v>0</v>
      </c>
      <c r="V1400" t="e">
        <v>#NUM!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500"/>
  <sheetViews>
    <sheetView topLeftCell="P1" zoomScale="90" zoomScaleNormal="90" workbookViewId="0">
      <pane ySplit="1" topLeftCell="A817" activePane="bottomLeft" state="frozen"/>
      <selection activeCell="N1" sqref="A1:N271"/>
      <selection pane="bottomLeft" activeCell="AC1" sqref="AC1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32.140625" customWidth="1"/>
    <col min="4" max="4" width="17.140625" style="11" customWidth="1"/>
    <col min="5" max="5" width="26.5703125" customWidth="1"/>
    <col min="6" max="6" width="26.85546875" customWidth="1"/>
    <col min="7" max="7" width="33.5703125" style="11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4" customWidth="1"/>
    <col min="20" max="20" width="25.42578125" customWidth="1"/>
    <col min="21" max="21" width="31.7109375" customWidth="1"/>
    <col min="22" max="22" width="15.140625" customWidth="1"/>
    <col min="23" max="23" width="37.85546875" customWidth="1"/>
    <col min="24" max="24" width="9.7109375" customWidth="1"/>
    <col min="25" max="25" width="16.28515625" style="11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  <col min="30" max="30" width="17.42578125" style="161" customWidth="1"/>
    <col min="31" max="31" width="13.85546875" bestFit="1" customWidth="1"/>
  </cols>
  <sheetData>
    <row r="1" spans="1:31" ht="33.6" customHeight="1" x14ac:dyDescent="0.25">
      <c r="A1" s="137" t="s">
        <v>0</v>
      </c>
      <c r="B1" s="137" t="s">
        <v>1</v>
      </c>
      <c r="C1" s="137" t="s">
        <v>2</v>
      </c>
      <c r="D1" s="138" t="s">
        <v>3</v>
      </c>
      <c r="E1" s="137" t="s">
        <v>4</v>
      </c>
      <c r="F1" s="137" t="s">
        <v>5</v>
      </c>
      <c r="G1" s="138" t="s">
        <v>6</v>
      </c>
      <c r="H1" s="137" t="s">
        <v>7</v>
      </c>
      <c r="I1" s="137" t="s">
        <v>8</v>
      </c>
      <c r="J1" s="137" t="s">
        <v>23</v>
      </c>
      <c r="K1" s="137" t="s">
        <v>24</v>
      </c>
      <c r="L1" s="137" t="s">
        <v>25</v>
      </c>
      <c r="M1" s="137" t="s">
        <v>36</v>
      </c>
      <c r="N1" s="137" t="s">
        <v>37</v>
      </c>
      <c r="O1" s="137" t="s">
        <v>112</v>
      </c>
      <c r="P1" s="137" t="s">
        <v>115</v>
      </c>
      <c r="Q1" s="137" t="s">
        <v>114</v>
      </c>
      <c r="R1" s="137" t="s">
        <v>205</v>
      </c>
      <c r="S1" s="139" t="s">
        <v>209</v>
      </c>
      <c r="T1" s="137" t="s">
        <v>204</v>
      </c>
      <c r="U1" s="137" t="s">
        <v>203</v>
      </c>
      <c r="V1" s="137" t="s">
        <v>210</v>
      </c>
      <c r="W1" s="140" t="s">
        <v>132</v>
      </c>
      <c r="X1" s="140" t="s">
        <v>133</v>
      </c>
      <c r="Y1" s="141" t="s">
        <v>680</v>
      </c>
      <c r="Z1" s="141" t="s">
        <v>111</v>
      </c>
      <c r="AA1" s="141" t="s">
        <v>503</v>
      </c>
      <c r="AB1" s="141" t="s">
        <v>582</v>
      </c>
      <c r="AC1" s="142" t="s">
        <v>592</v>
      </c>
      <c r="AD1" s="141" t="s">
        <v>867</v>
      </c>
      <c r="AE1" s="141" t="s">
        <v>868</v>
      </c>
    </row>
    <row r="2" spans="1:31" hidden="1" x14ac:dyDescent="0.25">
      <c r="A2" vm="1">
        <v>46111</v>
      </c>
      <c r="B2" t="s">
        <v>535</v>
      </c>
      <c r="C2" t="s">
        <v>783</v>
      </c>
      <c r="D2" s="135">
        <v>-79981130</v>
      </c>
      <c r="E2" t="s">
        <v>528</v>
      </c>
      <c r="F2">
        <v>111.94</v>
      </c>
      <c r="G2" s="135">
        <v>500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43</v>
      </c>
      <c r="O2" t="s">
        <v>492</v>
      </c>
      <c r="P2">
        <v>1</v>
      </c>
      <c r="Q2" t="s">
        <v>72</v>
      </c>
      <c r="R2">
        <v>1</v>
      </c>
      <c r="S2" s="136">
        <v>-79981130</v>
      </c>
      <c r="T2">
        <v>111.94</v>
      </c>
      <c r="U2" t="s">
        <v>199</v>
      </c>
      <c r="V2" t="s">
        <v>72</v>
      </c>
      <c r="W2" s="109" t="str">
        <f>_xlfn.CONCAT(N2,V2)</f>
        <v>CC6BACHAS</v>
      </c>
      <c r="X2" s="109">
        <f>_xlfn.XLOOKUP(W2,'cco '!C:C,'cco '!D:D,0)</f>
        <v>1</v>
      </c>
      <c r="Y2" s="110">
        <f>$X2*$S2*-1</f>
        <v>79981130</v>
      </c>
      <c r="Z2" s="109">
        <f>_xlfn.XLOOKUP(V2,sectores_id!A:A,sectores_id!B:B)</f>
        <v>1</v>
      </c>
      <c r="AA2" s="109">
        <f>IF(J2="OPEX",_xlfn.XLOOKUP(I2,'rubros_id_opex (2)'!A:A,'rubros_id_opex (2)'!B:B,"RUBRO MC"),J2)</f>
        <v>8</v>
      </c>
      <c r="AB2" s="109" t="str">
        <f>UPPER(_xlfn.XLOOKUP(Z2,sectores_id!B:B,sectores_id!A:A))</f>
        <v>BACHAS</v>
      </c>
      <c r="AC2" s="148" t="str">
        <f>_xlfn.XLOOKUP(AA2,'rubros_id_opex (2)'!B:B,'rubros_id_opex (2)'!A:A,gastos_final[[#This Row],[Líneas de factura/Producto]])</f>
        <v>M.PRIMAS</v>
      </c>
      <c r="AD2" s="109">
        <f>SUMIFS(Y:Y,C:C,gastos_final[[#This Row],[Número]])</f>
        <v>79981130</v>
      </c>
      <c r="AE2" s="169">
        <f>gastos_final[[#This Row],[MONTO_FINAL]]*-1-gastos_final[[#This Row],[monto_total_ampliado]]</f>
        <v>0</v>
      </c>
    </row>
    <row r="3" spans="1:31" hidden="1" x14ac:dyDescent="0.25">
      <c r="A3" vm="1">
        <v>46111</v>
      </c>
      <c r="B3" t="s">
        <v>535</v>
      </c>
      <c r="C3" t="s">
        <v>790</v>
      </c>
      <c r="D3" s="135">
        <v>-7557266.5</v>
      </c>
      <c r="E3" t="s">
        <v>803</v>
      </c>
      <c r="F3">
        <v>10.577</v>
      </c>
      <c r="G3" s="135">
        <v>500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43</v>
      </c>
      <c r="O3" t="s">
        <v>492</v>
      </c>
      <c r="P3">
        <v>1</v>
      </c>
      <c r="Q3" t="s">
        <v>72</v>
      </c>
      <c r="R3">
        <v>1</v>
      </c>
      <c r="S3" s="136">
        <v>-7557266.5</v>
      </c>
      <c r="T3">
        <v>10.577</v>
      </c>
      <c r="U3" t="s">
        <v>199</v>
      </c>
      <c r="V3" t="s">
        <v>72</v>
      </c>
      <c r="W3" s="109" t="str">
        <f>_xlfn.CONCAT(N3,V3)</f>
        <v>CC6BACHAS</v>
      </c>
      <c r="X3" s="109">
        <f>_xlfn.XLOOKUP(W3,'cco '!C:C,'cco '!D:D,0)</f>
        <v>1</v>
      </c>
      <c r="Y3" s="110">
        <f>$X3*$S3*-1</f>
        <v>7557266.5</v>
      </c>
      <c r="Z3" s="109">
        <f>_xlfn.XLOOKUP(V3,sectores_id!A:A,sectores_id!B:B)</f>
        <v>1</v>
      </c>
      <c r="AA3" s="109">
        <f>IF(J3="OPEX",_xlfn.XLOOKUP(I3,'rubros_id_opex (2)'!A:A,'rubros_id_opex (2)'!B:B,"RUBRO MC"),J3)</f>
        <v>8</v>
      </c>
      <c r="AB3" s="109" t="str">
        <f>UPPER(_xlfn.XLOOKUP(Z3,sectores_id!B:B,sectores_id!A:A))</f>
        <v>BACHAS</v>
      </c>
      <c r="AC3" s="148" t="str">
        <f>_xlfn.XLOOKUP(AA3,'rubros_id_opex (2)'!B:B,'rubros_id_opex (2)'!A:A,gastos_final[[#This Row],[Líneas de factura/Producto]])</f>
        <v>M.PRIMAS</v>
      </c>
      <c r="AD3" s="169">
        <f>SUMIFS(Y:Y,C:C,gastos_final[[#This Row],[Número]])</f>
        <v>7557266.5</v>
      </c>
      <c r="AE3" s="169">
        <f>gastos_final[[#This Row],[MONTO_FINAL]]*-1-gastos_final[[#This Row],[monto_total_ampliado]]</f>
        <v>0</v>
      </c>
    </row>
    <row r="4" spans="1:31" hidden="1" x14ac:dyDescent="0.25">
      <c r="A4" vm="1">
        <v>46111</v>
      </c>
      <c r="B4" t="s">
        <v>669</v>
      </c>
      <c r="C4" t="s">
        <v>759</v>
      </c>
      <c r="D4" s="135">
        <v>-4738755.84</v>
      </c>
      <c r="E4" t="s">
        <v>670</v>
      </c>
      <c r="F4">
        <v>12224</v>
      </c>
      <c r="G4" s="135">
        <v>387.66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M4">
        <v>0</v>
      </c>
      <c r="N4" t="s">
        <v>43</v>
      </c>
      <c r="O4" t="s">
        <v>492</v>
      </c>
      <c r="P4">
        <v>1</v>
      </c>
      <c r="Q4" t="s">
        <v>72</v>
      </c>
      <c r="R4">
        <v>1</v>
      </c>
      <c r="S4" s="136">
        <v>-4738755.84</v>
      </c>
      <c r="T4">
        <v>12224</v>
      </c>
      <c r="U4" t="s">
        <v>199</v>
      </c>
      <c r="V4" t="s">
        <v>72</v>
      </c>
      <c r="W4" s="109" t="str">
        <f>_xlfn.CONCAT(N4,V4)</f>
        <v>CC6BACHAS</v>
      </c>
      <c r="X4" s="109">
        <f>_xlfn.XLOOKUP(W4,'cco '!C:C,'cco '!D:D,0)</f>
        <v>1</v>
      </c>
      <c r="Y4" s="110">
        <f>$X4*$S4*-1</f>
        <v>4738755.84</v>
      </c>
      <c r="Z4" s="109">
        <f>_xlfn.XLOOKUP(V4,sectores_id!A:A,sectores_id!B:B)</f>
        <v>1</v>
      </c>
      <c r="AA4" s="109">
        <f>IF(J4="OPEX",_xlfn.XLOOKUP(I4,'rubros_id_opex (2)'!A:A,'rubros_id_opex (2)'!B:B,"RUBRO MC"),J4)</f>
        <v>5</v>
      </c>
      <c r="AB4" s="109" t="str">
        <f>UPPER(_xlfn.XLOOKUP(Z4,sectores_id!B:B,sectores_id!A:A))</f>
        <v>BACHAS</v>
      </c>
      <c r="AC4" s="148" t="str">
        <f>_xlfn.XLOOKUP(AA4,'rubros_id_opex (2)'!B:B,'rubros_id_opex (2)'!A:A,gastos_final[[#This Row],[Líneas de factura/Producto]])</f>
        <v>INSUMOS</v>
      </c>
      <c r="AD4" s="109">
        <f>SUMIFS(Y:Y,C:C,gastos_final[[#This Row],[Número]])</f>
        <v>4738755.84</v>
      </c>
      <c r="AE4" s="169">
        <f>gastos_final[[#This Row],[MONTO_FINAL]]*-1-gastos_final[[#This Row],[monto_total_ampliado]]</f>
        <v>0</v>
      </c>
    </row>
    <row r="5" spans="1:31" hidden="1" x14ac:dyDescent="0.25">
      <c r="A5" vm="1">
        <v>46111</v>
      </c>
      <c r="B5" t="s">
        <v>667</v>
      </c>
      <c r="C5" t="s">
        <v>762</v>
      </c>
      <c r="D5" s="135">
        <v>-4074324.7702000001</v>
      </c>
      <c r="E5" t="s">
        <v>668</v>
      </c>
      <c r="F5">
        <v>6443.3519999999999</v>
      </c>
      <c r="G5" s="13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M5">
        <v>0</v>
      </c>
      <c r="N5" t="s">
        <v>43</v>
      </c>
      <c r="O5" t="s">
        <v>492</v>
      </c>
      <c r="P5">
        <v>1</v>
      </c>
      <c r="Q5" t="s">
        <v>72</v>
      </c>
      <c r="R5">
        <v>1</v>
      </c>
      <c r="S5" s="136">
        <v>-4074324.7702000001</v>
      </c>
      <c r="T5">
        <v>6443.3519999999999</v>
      </c>
      <c r="U5" t="s">
        <v>199</v>
      </c>
      <c r="V5" t="s">
        <v>72</v>
      </c>
      <c r="W5" s="109" t="str">
        <f>_xlfn.CONCAT(N5,V5)</f>
        <v>CC6BACHAS</v>
      </c>
      <c r="X5" s="109">
        <f>_xlfn.XLOOKUP(W5,'cco '!C:C,'cco '!D:D,0)</f>
        <v>1</v>
      </c>
      <c r="Y5" s="110">
        <f>$X5*$S5*-1</f>
        <v>4074324.7702000001</v>
      </c>
      <c r="Z5" s="109">
        <f>_xlfn.XLOOKUP(V5,sectores_id!A:A,sectores_id!B:B)</f>
        <v>1</v>
      </c>
      <c r="AA5" s="109">
        <f>IF(J5="OPEX",_xlfn.XLOOKUP(I5,'rubros_id_opex (2)'!A:A,'rubros_id_opex (2)'!B:B,"RUBRO MC"),J5)</f>
        <v>1</v>
      </c>
      <c r="AB5" s="109" t="str">
        <f>UPPER(_xlfn.XLOOKUP(Z5,sectores_id!B:B,sectores_id!A:A))</f>
        <v>BACHAS</v>
      </c>
      <c r="AC5" s="148" t="str">
        <f>_xlfn.XLOOKUP(AA5,'rubros_id_opex (2)'!B:B,'rubros_id_opex (2)'!A:A,gastos_final[[#This Row],[Líneas de factura/Producto]])</f>
        <v>ENERGIA</v>
      </c>
      <c r="AD5" s="169">
        <f>SUMIFS(Y:Y,C:C,gastos_final[[#This Row],[Número]])</f>
        <v>4074324.7702000001</v>
      </c>
      <c r="AE5" s="169">
        <f>gastos_final[[#This Row],[MONTO_FINAL]]*-1-gastos_final[[#This Row],[monto_total_ampliado]]</f>
        <v>0</v>
      </c>
    </row>
    <row r="6" spans="1:31" hidden="1" x14ac:dyDescent="0.25">
      <c r="A6" vm="11">
        <v>46112</v>
      </c>
      <c r="B6" t="s">
        <v>1191</v>
      </c>
      <c r="C6" t="s">
        <v>1109</v>
      </c>
      <c r="D6" s="135">
        <v>-1289287.595</v>
      </c>
      <c r="E6" t="s">
        <v>72</v>
      </c>
      <c r="F6">
        <v>1</v>
      </c>
      <c r="G6" s="135">
        <v>1289287.595</v>
      </c>
      <c r="H6" t="s">
        <v>1192</v>
      </c>
      <c r="I6" t="s">
        <v>9</v>
      </c>
      <c r="J6" t="s">
        <v>137</v>
      </c>
      <c r="K6" t="s">
        <v>512</v>
      </c>
      <c r="L6" t="s">
        <v>138</v>
      </c>
      <c r="M6">
        <v>0</v>
      </c>
      <c r="N6" t="s">
        <v>43</v>
      </c>
      <c r="O6" t="s">
        <v>1193</v>
      </c>
      <c r="P6">
        <v>1</v>
      </c>
      <c r="Q6" t="s">
        <v>72</v>
      </c>
      <c r="R6">
        <v>1</v>
      </c>
      <c r="S6" s="136">
        <v>-1289287.595</v>
      </c>
      <c r="T6">
        <v>1</v>
      </c>
      <c r="U6" t="s">
        <v>199</v>
      </c>
      <c r="V6" t="s">
        <v>72</v>
      </c>
      <c r="W6" s="109" t="str">
        <f>_xlfn.CONCAT(N6,V6)</f>
        <v>CC6BACHAS</v>
      </c>
      <c r="X6" s="109">
        <f>_xlfn.XLOOKUP(W6,'cco '!C:C,'cco '!D:D,0)</f>
        <v>1</v>
      </c>
      <c r="Y6" s="110">
        <f>$X6*$S6*-1</f>
        <v>1289287.595</v>
      </c>
      <c r="Z6" s="109">
        <f>_xlfn.XLOOKUP(V6,sectores_id!A:A,sectores_id!B:B)</f>
        <v>1</v>
      </c>
      <c r="AA6" s="109">
        <f>IF(J6="OPEX",_xlfn.XLOOKUP(I6,'rubros_id_opex (2)'!A:A,'rubros_id_opex (2)'!B:B,"RUBRO MC"),J6)</f>
        <v>10</v>
      </c>
      <c r="AB6" s="109" t="str">
        <f>UPPER(_xlfn.XLOOKUP(Z6,sectores_id!B:B,sectores_id!A:A))</f>
        <v>BACHAS</v>
      </c>
      <c r="AC6" s="148" t="str">
        <f>_xlfn.XLOOKUP(AA6,'rubros_id_opex (2)'!B:B,'rubros_id_opex (2)'!A:A,gastos_final[[#This Row],[Líneas de factura/Producto]])</f>
        <v>PERSONAL</v>
      </c>
      <c r="AD6" s="169">
        <f>SUMIFS(Y:Y,C:C,gastos_final[[#This Row],[Número]])</f>
        <v>1289287.595</v>
      </c>
      <c r="AE6" s="169">
        <f>gastos_final[[#This Row],[MONTO_FINAL]]*-1-gastos_final[[#This Row],[monto_total_ampliado]]</f>
        <v>0</v>
      </c>
    </row>
    <row r="7" spans="1:31" hidden="1" x14ac:dyDescent="0.25">
      <c r="A7" vm="11">
        <v>46112</v>
      </c>
      <c r="B7" t="s">
        <v>1191</v>
      </c>
      <c r="C7" t="s">
        <v>1110</v>
      </c>
      <c r="D7" s="135">
        <v>-1082821.1725999999</v>
      </c>
      <c r="E7" t="s">
        <v>72</v>
      </c>
      <c r="F7">
        <v>1</v>
      </c>
      <c r="G7" s="135">
        <v>1082821.1725999999</v>
      </c>
      <c r="H7" t="s">
        <v>1192</v>
      </c>
      <c r="I7" t="s">
        <v>9</v>
      </c>
      <c r="J7" t="s">
        <v>137</v>
      </c>
      <c r="K7" t="s">
        <v>512</v>
      </c>
      <c r="L7" t="s">
        <v>138</v>
      </c>
      <c r="M7">
        <v>0</v>
      </c>
      <c r="N7" t="s">
        <v>43</v>
      </c>
      <c r="O7" t="s">
        <v>1193</v>
      </c>
      <c r="P7">
        <v>1</v>
      </c>
      <c r="Q7" t="s">
        <v>72</v>
      </c>
      <c r="R7">
        <v>1</v>
      </c>
      <c r="S7" s="136">
        <v>-1082821.1725999999</v>
      </c>
      <c r="T7">
        <v>1</v>
      </c>
      <c r="U7" t="s">
        <v>199</v>
      </c>
      <c r="V7" t="s">
        <v>72</v>
      </c>
      <c r="W7" s="109" t="str">
        <f>_xlfn.CONCAT(N7,V7)</f>
        <v>CC6BACHAS</v>
      </c>
      <c r="X7" s="109">
        <f>_xlfn.XLOOKUP(W7,'cco '!C:C,'cco '!D:D,0)</f>
        <v>1</v>
      </c>
      <c r="Y7" s="110">
        <f>$X7*$S7*-1</f>
        <v>1082821.1725999999</v>
      </c>
      <c r="Z7" s="109">
        <f>_xlfn.XLOOKUP(V7,sectores_id!A:A,sectores_id!B:B)</f>
        <v>1</v>
      </c>
      <c r="AA7" s="109">
        <f>IF(J7="OPEX",_xlfn.XLOOKUP(I7,'rubros_id_opex (2)'!A:A,'rubros_id_opex (2)'!B:B,"RUBRO MC"),J7)</f>
        <v>10</v>
      </c>
      <c r="AB7" s="109" t="str">
        <f>UPPER(_xlfn.XLOOKUP(Z7,sectores_id!B:B,sectores_id!A:A))</f>
        <v>BACHAS</v>
      </c>
      <c r="AC7" s="148" t="str">
        <f>_xlfn.XLOOKUP(AA7,'rubros_id_opex (2)'!B:B,'rubros_id_opex (2)'!A:A,gastos_final[[#This Row],[Líneas de factura/Producto]])</f>
        <v>PERSONAL</v>
      </c>
      <c r="AD7" s="169">
        <f>SUMIFS(Y:Y,C:C,gastos_final[[#This Row],[Número]])</f>
        <v>1082821.1725999999</v>
      </c>
      <c r="AE7" s="169">
        <f>gastos_final[[#This Row],[MONTO_FINAL]]*-1-gastos_final[[#This Row],[monto_total_ampliado]]</f>
        <v>0</v>
      </c>
    </row>
    <row r="8" spans="1:31" hidden="1" x14ac:dyDescent="0.25">
      <c r="A8" vm="1">
        <v>46111</v>
      </c>
      <c r="B8" t="s">
        <v>663</v>
      </c>
      <c r="C8" t="s">
        <v>766</v>
      </c>
      <c r="D8" s="135">
        <v>-215250</v>
      </c>
      <c r="E8" t="s">
        <v>666</v>
      </c>
      <c r="F8">
        <v>105</v>
      </c>
      <c r="G8" s="135">
        <v>2050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M8">
        <v>0</v>
      </c>
      <c r="N8" t="s">
        <v>43</v>
      </c>
      <c r="O8" t="s">
        <v>492</v>
      </c>
      <c r="P8">
        <v>1</v>
      </c>
      <c r="Q8" t="s">
        <v>72</v>
      </c>
      <c r="R8">
        <v>1</v>
      </c>
      <c r="S8" s="136">
        <v>-215250</v>
      </c>
      <c r="T8">
        <v>105</v>
      </c>
      <c r="U8" t="s">
        <v>199</v>
      </c>
      <c r="V8" t="s">
        <v>72</v>
      </c>
      <c r="W8" s="109" t="str">
        <f>_xlfn.CONCAT(N8,V8)</f>
        <v>CC6BACHAS</v>
      </c>
      <c r="X8" s="109">
        <f>_xlfn.XLOOKUP(W8,'cco '!C:C,'cco '!D:D,0)</f>
        <v>1</v>
      </c>
      <c r="Y8" s="110">
        <f>$X8*$S8*-1</f>
        <v>215250</v>
      </c>
      <c r="Z8" s="109">
        <f>_xlfn.XLOOKUP(V8,sectores_id!A:A,sectores_id!B:B)</f>
        <v>1</v>
      </c>
      <c r="AA8" s="109">
        <f>IF(J8="OPEX",_xlfn.XLOOKUP(I8,'rubros_id_opex (2)'!A:A,'rubros_id_opex (2)'!B:B,"RUBRO MC"),J8)</f>
        <v>1</v>
      </c>
      <c r="AB8" s="109" t="str">
        <f>UPPER(_xlfn.XLOOKUP(Z8,sectores_id!B:B,sectores_id!A:A))</f>
        <v>BACHAS</v>
      </c>
      <c r="AC8" s="148" t="str">
        <f>_xlfn.XLOOKUP(AA8,'rubros_id_opex (2)'!B:B,'rubros_id_opex (2)'!A:A,gastos_final[[#This Row],[Líneas de factura/Producto]])</f>
        <v>ENERGIA</v>
      </c>
      <c r="AD8" s="109">
        <f>SUMIFS(Y:Y,C:C,gastos_final[[#This Row],[Número]])</f>
        <v>215250</v>
      </c>
      <c r="AE8" s="169">
        <f>gastos_final[[#This Row],[MONTO_FINAL]]*-1-gastos_final[[#This Row],[monto_total_ampliado]]</f>
        <v>0</v>
      </c>
    </row>
    <row r="9" spans="1:31" hidden="1" x14ac:dyDescent="0.25">
      <c r="A9" vm="1">
        <v>46111</v>
      </c>
      <c r="B9" t="s">
        <v>673</v>
      </c>
      <c r="C9" t="s">
        <v>760</v>
      </c>
      <c r="D9" s="135">
        <v>-34485</v>
      </c>
      <c r="E9" t="s">
        <v>674</v>
      </c>
      <c r="F9">
        <v>300</v>
      </c>
      <c r="G9" s="135">
        <v>114.95</v>
      </c>
      <c r="H9" t="s">
        <v>145</v>
      </c>
      <c r="I9" t="s">
        <v>14</v>
      </c>
      <c r="J9" t="s">
        <v>137</v>
      </c>
      <c r="K9" t="s">
        <v>473</v>
      </c>
      <c r="L9" t="s">
        <v>138</v>
      </c>
      <c r="M9">
        <v>0</v>
      </c>
      <c r="N9" t="s">
        <v>43</v>
      </c>
      <c r="O9" t="s">
        <v>492</v>
      </c>
      <c r="P9">
        <v>1</v>
      </c>
      <c r="Q9" t="s">
        <v>72</v>
      </c>
      <c r="R9">
        <v>1</v>
      </c>
      <c r="S9" s="136">
        <v>-34485</v>
      </c>
      <c r="T9">
        <v>300</v>
      </c>
      <c r="U9" t="s">
        <v>199</v>
      </c>
      <c r="V9" t="s">
        <v>72</v>
      </c>
      <c r="W9" s="109" t="str">
        <f>_xlfn.CONCAT(N9,V9)</f>
        <v>CC6BACHAS</v>
      </c>
      <c r="X9" s="109">
        <f>_xlfn.XLOOKUP(W9,'cco '!C:C,'cco '!D:D,0)</f>
        <v>1</v>
      </c>
      <c r="Y9" s="110">
        <f>$X9*$S9*-1</f>
        <v>34485</v>
      </c>
      <c r="Z9" s="109">
        <f>_xlfn.XLOOKUP(V9,sectores_id!A:A,sectores_id!B:B)</f>
        <v>1</v>
      </c>
      <c r="AA9" s="109">
        <f>IF(J9="OPEX",_xlfn.XLOOKUP(I9,'rubros_id_opex (2)'!A:A,'rubros_id_opex (2)'!B:B,"RUBRO MC"),J9)</f>
        <v>5</v>
      </c>
      <c r="AB9" s="109" t="str">
        <f>UPPER(_xlfn.XLOOKUP(Z9,sectores_id!B:B,sectores_id!A:A))</f>
        <v>BACHAS</v>
      </c>
      <c r="AC9" s="148" t="str">
        <f>_xlfn.XLOOKUP(AA9,'rubros_id_opex (2)'!B:B,'rubros_id_opex (2)'!A:A,gastos_final[[#This Row],[Líneas de factura/Producto]])</f>
        <v>INSUMOS</v>
      </c>
      <c r="AD9" s="109">
        <f>SUMIFS(Y:Y,C:C,gastos_final[[#This Row],[Número]])</f>
        <v>34485</v>
      </c>
      <c r="AE9" s="169">
        <f>gastos_final[[#This Row],[MONTO_FINAL]]*-1-gastos_final[[#This Row],[monto_total_ampliado]]</f>
        <v>0</v>
      </c>
    </row>
    <row r="10" spans="1:31" hidden="1" x14ac:dyDescent="0.25">
      <c r="A10" vm="1">
        <v>46111</v>
      </c>
      <c r="B10" t="s">
        <v>669</v>
      </c>
      <c r="C10" t="s">
        <v>758</v>
      </c>
      <c r="D10" s="135">
        <v>0</v>
      </c>
      <c r="E10" t="s">
        <v>671</v>
      </c>
      <c r="F10">
        <v>0</v>
      </c>
      <c r="G10" s="135">
        <v>464</v>
      </c>
      <c r="H10" t="s">
        <v>145</v>
      </c>
      <c r="I10" t="s">
        <v>14</v>
      </c>
      <c r="J10" t="s">
        <v>137</v>
      </c>
      <c r="K10" t="s">
        <v>473</v>
      </c>
      <c r="L10" t="s">
        <v>138</v>
      </c>
      <c r="M10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136">
        <v>0</v>
      </c>
      <c r="T10">
        <v>0</v>
      </c>
      <c r="U10" t="s">
        <v>199</v>
      </c>
      <c r="V10" t="s">
        <v>72</v>
      </c>
      <c r="W10" s="109" t="str">
        <f>_xlfn.CONCAT(N10,V10)</f>
        <v>CC6BACHAS</v>
      </c>
      <c r="X10" s="109">
        <f>_xlfn.XLOOKUP(W10,'cco '!C:C,'cco '!D:D,0)</f>
        <v>1</v>
      </c>
      <c r="Y10" s="110">
        <f>$X10*$S10*-1</f>
        <v>0</v>
      </c>
      <c r="Z10" s="109">
        <f>_xlfn.XLOOKUP(V10,sectores_id!A:A,sectores_id!B:B)</f>
        <v>1</v>
      </c>
      <c r="AA10" s="109">
        <f>IF(J10="OPEX",_xlfn.XLOOKUP(I10,'rubros_id_opex (2)'!A:A,'rubros_id_opex (2)'!B:B,"RUBRO MC"),J10)</f>
        <v>5</v>
      </c>
      <c r="AB10" s="109" t="str">
        <f>UPPER(_xlfn.XLOOKUP(Z10,sectores_id!B:B,sectores_id!A:A))</f>
        <v>BACHAS</v>
      </c>
      <c r="AC10" s="148" t="str">
        <f>_xlfn.XLOOKUP(AA10,'rubros_id_opex (2)'!B:B,'rubros_id_opex (2)'!A:A,gastos_final[[#This Row],[Líneas de factura/Producto]])</f>
        <v>INSUMOS</v>
      </c>
      <c r="AD10" s="109">
        <f>SUMIFS(Y:Y,C:C,gastos_final[[#This Row],[Número]])</f>
        <v>0</v>
      </c>
      <c r="AE10" s="169">
        <f>gastos_final[[#This Row],[MONTO_FINAL]]*-1-gastos_final[[#This Row],[monto_total_ampliado]]</f>
        <v>0</v>
      </c>
    </row>
    <row r="11" spans="1:31" hidden="1" x14ac:dyDescent="0.25">
      <c r="A11" vm="1">
        <v>46111</v>
      </c>
      <c r="B11" t="s">
        <v>663</v>
      </c>
      <c r="C11" t="s">
        <v>763</v>
      </c>
      <c r="D11" s="135">
        <v>0</v>
      </c>
      <c r="E11" t="s">
        <v>665</v>
      </c>
      <c r="F11">
        <v>0</v>
      </c>
      <c r="G11" s="135">
        <v>1472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M11">
        <v>0</v>
      </c>
      <c r="N11" t="s">
        <v>43</v>
      </c>
      <c r="O11" t="s">
        <v>492</v>
      </c>
      <c r="P11">
        <v>1</v>
      </c>
      <c r="Q11" t="s">
        <v>72</v>
      </c>
      <c r="R11">
        <v>1</v>
      </c>
      <c r="S11" s="136">
        <v>0</v>
      </c>
      <c r="T11">
        <v>0</v>
      </c>
      <c r="U11" t="s">
        <v>199</v>
      </c>
      <c r="V11" t="s">
        <v>72</v>
      </c>
      <c r="W11" s="109" t="str">
        <f>_xlfn.CONCAT(N11,V11)</f>
        <v>CC6BACHAS</v>
      </c>
      <c r="X11" s="109">
        <f>_xlfn.XLOOKUP(W11,'cco '!C:C,'cco '!D:D,0)</f>
        <v>1</v>
      </c>
      <c r="Y11" s="110">
        <f>$X11*$S11*-1</f>
        <v>0</v>
      </c>
      <c r="Z11" s="109">
        <f>_xlfn.XLOOKUP(V11,sectores_id!A:A,sectores_id!B:B)</f>
        <v>1</v>
      </c>
      <c r="AA11" s="109">
        <f>IF(J11="OPEX",_xlfn.XLOOKUP(I11,'rubros_id_opex (2)'!A:A,'rubros_id_opex (2)'!B:B,"RUBRO MC"),J11)</f>
        <v>1</v>
      </c>
      <c r="AB11" s="109" t="str">
        <f>UPPER(_xlfn.XLOOKUP(Z11,sectores_id!B:B,sectores_id!A:A))</f>
        <v>BACHAS</v>
      </c>
      <c r="AC11" s="148" t="str">
        <f>_xlfn.XLOOKUP(AA11,'rubros_id_opex (2)'!B:B,'rubros_id_opex (2)'!A:A,gastos_final[[#This Row],[Líneas de factura/Producto]])</f>
        <v>ENERGIA</v>
      </c>
      <c r="AD11" s="109">
        <f>SUMIFS(Y:Y,C:C,gastos_final[[#This Row],[Número]])</f>
        <v>0</v>
      </c>
      <c r="AE11" s="169">
        <f>gastos_final[[#This Row],[MONTO_FINAL]]*-1-gastos_final[[#This Row],[monto_total_ampliado]]</f>
        <v>0</v>
      </c>
    </row>
    <row r="12" spans="1:31" hidden="1" x14ac:dyDescent="0.25">
      <c r="A12" vm="1">
        <v>46111</v>
      </c>
      <c r="B12" t="s">
        <v>535</v>
      </c>
      <c r="C12" t="s">
        <v>788</v>
      </c>
      <c r="D12" s="135">
        <v>0</v>
      </c>
      <c r="E12" t="s">
        <v>725</v>
      </c>
      <c r="F12">
        <v>0</v>
      </c>
      <c r="G12" s="135">
        <v>500</v>
      </c>
      <c r="H12" t="s">
        <v>135</v>
      </c>
      <c r="I12" t="s">
        <v>477</v>
      </c>
      <c r="J12" t="s">
        <v>137</v>
      </c>
      <c r="K12" t="s">
        <v>473</v>
      </c>
      <c r="L12" t="s">
        <v>138</v>
      </c>
      <c r="M12">
        <v>0</v>
      </c>
      <c r="N12" t="s">
        <v>43</v>
      </c>
      <c r="O12" t="s">
        <v>492</v>
      </c>
      <c r="P12">
        <v>1</v>
      </c>
      <c r="Q12" t="s">
        <v>72</v>
      </c>
      <c r="R12">
        <v>1</v>
      </c>
      <c r="S12" s="136">
        <v>0</v>
      </c>
      <c r="T12">
        <v>0</v>
      </c>
      <c r="U12" t="s">
        <v>199</v>
      </c>
      <c r="V12" t="s">
        <v>72</v>
      </c>
      <c r="W12" s="109" t="str">
        <f>_xlfn.CONCAT(N12,V12)</f>
        <v>CC6BACHAS</v>
      </c>
      <c r="X12" s="109">
        <f>_xlfn.XLOOKUP(W12,'cco '!C:C,'cco '!D:D,0)</f>
        <v>1</v>
      </c>
      <c r="Y12" s="110">
        <f>$X12*$S12*-1</f>
        <v>0</v>
      </c>
      <c r="Z12" s="109">
        <f>_xlfn.XLOOKUP(V12,sectores_id!A:A,sectores_id!B:B)</f>
        <v>1</v>
      </c>
      <c r="AA12" s="109">
        <f>IF(J12="OPEX",_xlfn.XLOOKUP(I12,'rubros_id_opex (2)'!A:A,'rubros_id_opex (2)'!B:B,"RUBRO MC"),J12)</f>
        <v>8</v>
      </c>
      <c r="AB12" s="109" t="str">
        <f>UPPER(_xlfn.XLOOKUP(Z12,sectores_id!B:B,sectores_id!A:A))</f>
        <v>BACHAS</v>
      </c>
      <c r="AC12" s="148" t="str">
        <f>_xlfn.XLOOKUP(AA12,'rubros_id_opex (2)'!B:B,'rubros_id_opex (2)'!A:A,gastos_final[[#This Row],[Líneas de factura/Producto]])</f>
        <v>M.PRIMAS</v>
      </c>
      <c r="AD12" s="109">
        <f>SUMIFS(Y:Y,C:C,gastos_final[[#This Row],[Número]])</f>
        <v>0</v>
      </c>
      <c r="AE12" s="169">
        <f>gastos_final[[#This Row],[MONTO_FINAL]]*-1-gastos_final[[#This Row],[monto_total_ampliado]]</f>
        <v>0</v>
      </c>
    </row>
    <row r="13" spans="1:31" hidden="1" x14ac:dyDescent="0.25">
      <c r="A13" vm="1">
        <v>46111</v>
      </c>
      <c r="B13" t="s">
        <v>535</v>
      </c>
      <c r="C13" t="s">
        <v>789</v>
      </c>
      <c r="D13" s="135">
        <v>0</v>
      </c>
      <c r="E13" t="s">
        <v>802</v>
      </c>
      <c r="F13">
        <v>0</v>
      </c>
      <c r="G13" s="135" t="e">
        <v>#NUM!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M13">
        <v>0</v>
      </c>
      <c r="N13" t="s">
        <v>43</v>
      </c>
      <c r="O13" t="s">
        <v>492</v>
      </c>
      <c r="P13">
        <v>1</v>
      </c>
      <c r="Q13" t="s">
        <v>72</v>
      </c>
      <c r="R13">
        <v>1</v>
      </c>
      <c r="S13" s="136">
        <v>0</v>
      </c>
      <c r="T13">
        <v>0</v>
      </c>
      <c r="U13" t="s">
        <v>199</v>
      </c>
      <c r="V13" t="s">
        <v>72</v>
      </c>
      <c r="W13" s="109" t="str">
        <f>_xlfn.CONCAT(N13,V13)</f>
        <v>CC6BACHAS</v>
      </c>
      <c r="X13" s="109">
        <f>_xlfn.XLOOKUP(W13,'cco '!C:C,'cco '!D:D,0)</f>
        <v>1</v>
      </c>
      <c r="Y13" s="110">
        <f>$X13*$S13*-1</f>
        <v>0</v>
      </c>
      <c r="Z13" s="109">
        <f>_xlfn.XLOOKUP(V13,sectores_id!A:A,sectores_id!B:B)</f>
        <v>1</v>
      </c>
      <c r="AA13" s="109">
        <f>IF(J13="OPEX",_xlfn.XLOOKUP(I13,'rubros_id_opex (2)'!A:A,'rubros_id_opex (2)'!B:B,"RUBRO MC"),J13)</f>
        <v>5</v>
      </c>
      <c r="AB13" s="109" t="str">
        <f>UPPER(_xlfn.XLOOKUP(Z13,sectores_id!B:B,sectores_id!A:A))</f>
        <v>BACHAS</v>
      </c>
      <c r="AC13" s="148" t="str">
        <f>_xlfn.XLOOKUP(AA13,'rubros_id_opex (2)'!B:B,'rubros_id_opex (2)'!A:A,gastos_final[[#This Row],[Líneas de factura/Producto]])</f>
        <v>INSUMOS</v>
      </c>
      <c r="AD13" s="109">
        <f>SUMIFS(Y:Y,C:C,gastos_final[[#This Row],[Número]])</f>
        <v>0</v>
      </c>
      <c r="AE13" s="169">
        <f>gastos_final[[#This Row],[MONTO_FINAL]]*-1-gastos_final[[#This Row],[monto_total_ampliado]]</f>
        <v>0</v>
      </c>
    </row>
    <row r="14" spans="1:31" hidden="1" x14ac:dyDescent="0.25">
      <c r="A14" vm="1">
        <v>46111</v>
      </c>
      <c r="B14" t="s">
        <v>535</v>
      </c>
      <c r="C14" t="s">
        <v>791</v>
      </c>
      <c r="D14" s="135">
        <v>0</v>
      </c>
      <c r="E14" t="s">
        <v>870</v>
      </c>
      <c r="F14">
        <v>20.48</v>
      </c>
      <c r="G14" s="135" t="e">
        <v>#NUM!</v>
      </c>
      <c r="H14" t="s">
        <v>145</v>
      </c>
      <c r="I14" t="s">
        <v>477</v>
      </c>
      <c r="J14" t="s">
        <v>137</v>
      </c>
      <c r="K14" t="s">
        <v>473</v>
      </c>
      <c r="L14" t="s">
        <v>138</v>
      </c>
      <c r="M14">
        <v>0</v>
      </c>
      <c r="N14" t="s">
        <v>43</v>
      </c>
      <c r="O14" t="s">
        <v>492</v>
      </c>
      <c r="P14">
        <v>1</v>
      </c>
      <c r="Q14" t="s">
        <v>72</v>
      </c>
      <c r="R14">
        <v>1</v>
      </c>
      <c r="S14" s="136">
        <v>0</v>
      </c>
      <c r="T14">
        <v>20.48</v>
      </c>
      <c r="U14" t="s">
        <v>199</v>
      </c>
      <c r="V14" t="s">
        <v>72</v>
      </c>
      <c r="W14" s="109" t="str">
        <f>_xlfn.CONCAT(N14,V14)</f>
        <v>CC6BACHAS</v>
      </c>
      <c r="X14" s="109">
        <f>_xlfn.XLOOKUP(W14,'cco '!C:C,'cco '!D:D,0)</f>
        <v>1</v>
      </c>
      <c r="Y14" s="110">
        <f>$X14*$S14*-1</f>
        <v>0</v>
      </c>
      <c r="Z14" s="109">
        <f>_xlfn.XLOOKUP(V14,sectores_id!A:A,sectores_id!B:B)</f>
        <v>1</v>
      </c>
      <c r="AA14" s="109">
        <f>IF(J14="OPEX",_xlfn.XLOOKUP(I14,'rubros_id_opex (2)'!A:A,'rubros_id_opex (2)'!B:B,"RUBRO MC"),J14)</f>
        <v>8</v>
      </c>
      <c r="AB14" s="109" t="str">
        <f>UPPER(_xlfn.XLOOKUP(Z14,sectores_id!B:B,sectores_id!A:A))</f>
        <v>BACHAS</v>
      </c>
      <c r="AC14" s="148" t="str">
        <f>_xlfn.XLOOKUP(AA14,'rubros_id_opex (2)'!B:B,'rubros_id_opex (2)'!A:A,gastos_final[[#This Row],[Líneas de factura/Producto]])</f>
        <v>M.PRIMAS</v>
      </c>
      <c r="AD14" s="109">
        <f>SUMIFS(Y:Y,C:C,gastos_final[[#This Row],[Número]])</f>
        <v>0</v>
      </c>
      <c r="AE14" s="169">
        <f>gastos_final[[#This Row],[MONTO_FINAL]]*-1-gastos_final[[#This Row],[monto_total_ampliado]]</f>
        <v>0</v>
      </c>
    </row>
    <row r="15" spans="1:31" hidden="1" x14ac:dyDescent="0.25">
      <c r="A15" vm="1">
        <v>46111</v>
      </c>
      <c r="B15" t="s">
        <v>678</v>
      </c>
      <c r="C15" t="s">
        <v>862</v>
      </c>
      <c r="D15" s="135">
        <v>-418000</v>
      </c>
      <c r="E15" t="s">
        <v>804</v>
      </c>
      <c r="F15">
        <v>22</v>
      </c>
      <c r="G15" s="135">
        <v>19000</v>
      </c>
      <c r="H15" t="s">
        <v>510</v>
      </c>
      <c r="I15" t="s">
        <v>13</v>
      </c>
      <c r="J15" t="s">
        <v>137</v>
      </c>
      <c r="K15" t="s">
        <v>473</v>
      </c>
      <c r="L15" t="s">
        <v>138</v>
      </c>
      <c r="M15">
        <v>0</v>
      </c>
      <c r="N15" t="s">
        <v>44</v>
      </c>
      <c r="O15" t="s">
        <v>492</v>
      </c>
      <c r="P15">
        <v>1</v>
      </c>
      <c r="Q15" t="s">
        <v>77</v>
      </c>
      <c r="R15">
        <v>1</v>
      </c>
      <c r="S15" s="136">
        <v>-418000</v>
      </c>
      <c r="T15">
        <v>22</v>
      </c>
      <c r="U15" t="s">
        <v>199</v>
      </c>
      <c r="V15" t="s">
        <v>77</v>
      </c>
      <c r="W15" s="109" t="str">
        <f>_xlfn.CONCAT(N15,V15)</f>
        <v>CC9CEREAL &amp; POLVILLO</v>
      </c>
      <c r="X15" s="109">
        <f>_xlfn.XLOOKUP(W15,'cco '!C:C,'cco '!D:D,0)</f>
        <v>1</v>
      </c>
      <c r="Y15" s="110">
        <f>$X15*$S15*-1</f>
        <v>418000</v>
      </c>
      <c r="Z15" s="109">
        <f>_xlfn.XLOOKUP(V15,sectores_id!A:A,sectores_id!B:B)</f>
        <v>2</v>
      </c>
      <c r="AA15" s="109">
        <f>IF(J15="OPEX",_xlfn.XLOOKUP(I15,'rubros_id_opex (2)'!A:A,'rubros_id_opex (2)'!B:B,"RUBRO MC"),J15)</f>
        <v>7</v>
      </c>
      <c r="AB15" s="109" t="str">
        <f>UPPER(_xlfn.XLOOKUP(Z15,sectores_id!B:B,sectores_id!A:A))</f>
        <v>CEREAL &amp; POLVILLO</v>
      </c>
      <c r="AC15" s="148" t="str">
        <f>_xlfn.XLOOKUP(AA15,'rubros_id_opex (2)'!B:B,'rubros_id_opex (2)'!A:A,gastos_final[[#This Row],[Líneas de factura/Producto]])</f>
        <v>LOGISTICA</v>
      </c>
      <c r="AD15" s="109">
        <f>SUMIFS(Y:Y,C:C,gastos_final[[#This Row],[Número]])</f>
        <v>63902892.274999999</v>
      </c>
      <c r="AE15" s="169">
        <f>gastos_final[[#This Row],[MONTO_FINAL]]*-1-gastos_final[[#This Row],[monto_total_ampliado]]</f>
        <v>-63484892.274999999</v>
      </c>
    </row>
    <row r="16" spans="1:31" hidden="1" x14ac:dyDescent="0.25">
      <c r="A16" vm="1">
        <v>46111</v>
      </c>
      <c r="B16" t="s">
        <v>20</v>
      </c>
      <c r="C16" t="s">
        <v>796</v>
      </c>
      <c r="D16" s="135">
        <v>-166429.71</v>
      </c>
      <c r="E16" t="s">
        <v>20</v>
      </c>
      <c r="F16">
        <v>1</v>
      </c>
      <c r="G16" s="135">
        <v>166429.71</v>
      </c>
      <c r="H16" t="s">
        <v>510</v>
      </c>
      <c r="I16" t="s">
        <v>20</v>
      </c>
      <c r="J16" t="s">
        <v>137</v>
      </c>
      <c r="K16" t="s">
        <v>473</v>
      </c>
      <c r="L16" t="s">
        <v>156</v>
      </c>
      <c r="M16">
        <v>0</v>
      </c>
      <c r="N16" t="s">
        <v>89</v>
      </c>
      <c r="O16" t="s">
        <v>493</v>
      </c>
      <c r="P16">
        <v>1</v>
      </c>
      <c r="Q16" t="s">
        <v>75</v>
      </c>
      <c r="R16">
        <v>1</v>
      </c>
      <c r="S16" s="136">
        <v>-166429.71</v>
      </c>
      <c r="T16">
        <v>1</v>
      </c>
      <c r="U16" t="s">
        <v>199</v>
      </c>
      <c r="V16" t="s">
        <v>75</v>
      </c>
      <c r="W16" s="109" t="str">
        <f>_xlfn.CONCAT(N16,V16)</f>
        <v>CC8COMPOST &amp; FERTILIZANTES</v>
      </c>
      <c r="X16" s="109">
        <f>_xlfn.XLOOKUP(W16,'cco '!C:C,'cco '!D:D,0)</f>
        <v>1</v>
      </c>
      <c r="Y16" s="110">
        <f>$X16*$S16*-1</f>
        <v>166429.71</v>
      </c>
      <c r="Z16" s="109">
        <f>_xlfn.XLOOKUP(V16,sectores_id!A:A,sectores_id!B:B)</f>
        <v>10</v>
      </c>
      <c r="AA16" s="109">
        <f>IF(J16="OPEX",_xlfn.XLOOKUP(I16,'rubros_id_opex (2)'!A:A,'rubros_id_opex (2)'!B:B,"RUBRO MC"),J16)</f>
        <v>4</v>
      </c>
      <c r="AB16" s="109" t="str">
        <f>UPPER(_xlfn.XLOOKUP(Z16,sectores_id!B:B,sectores_id!A:A))</f>
        <v>COMPOST &amp; FERTILIZANTES</v>
      </c>
      <c r="AC16" s="148" t="str">
        <f>_xlfn.XLOOKUP(AA16,'rubros_id_opex (2)'!B:B,'rubros_id_opex (2)'!A:A,gastos_final[[#This Row],[Líneas de factura/Producto]])</f>
        <v>IMPUESTOS</v>
      </c>
      <c r="AD16" s="109">
        <f>SUMIFS(Y:Y,C:C,gastos_final[[#This Row],[Número]])</f>
        <v>166429.71</v>
      </c>
      <c r="AE16" s="169">
        <f>gastos_final[[#This Row],[MONTO_FINAL]]*-1-gastos_final[[#This Row],[monto_total_ampliado]]</f>
        <v>0</v>
      </c>
    </row>
    <row r="17" spans="1:31" hidden="1" x14ac:dyDescent="0.25">
      <c r="A17" vm="7">
        <v>46090</v>
      </c>
      <c r="B17" t="s">
        <v>825</v>
      </c>
      <c r="C17" t="s">
        <v>933</v>
      </c>
      <c r="D17" s="135">
        <v>-27731945.809999999</v>
      </c>
      <c r="E17" t="s">
        <v>934</v>
      </c>
      <c r="F17">
        <v>1</v>
      </c>
      <c r="G17" s="135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6">
        <v>-27731945.809999999</v>
      </c>
      <c r="T17">
        <v>1</v>
      </c>
      <c r="U17" t="s">
        <v>199</v>
      </c>
      <c r="V17" t="s">
        <v>72</v>
      </c>
      <c r="W17" s="109" t="str">
        <f>_xlfn.CONCAT(N17,V17)</f>
        <v>CC14BACHAS</v>
      </c>
      <c r="X17" s="109">
        <f>_xlfn.XLOOKUP(W17,'cco '!C:C,'cco '!D:D,0)</f>
        <v>5.6730377039698875E-2</v>
      </c>
      <c r="Y17" s="110">
        <f>$X17*$S17*-1</f>
        <v>1573243.7418457973</v>
      </c>
      <c r="Z17" s="109">
        <f>_xlfn.XLOOKUP(V17,sectores_id!A:A,sectores_id!B:B)</f>
        <v>1</v>
      </c>
      <c r="AA17" s="109">
        <f>IF(J17="OPEX",_xlfn.XLOOKUP(I17,'rubros_id_opex (2)'!A:A,'rubros_id_opex (2)'!B:B,"RUBRO MC"),J17)</f>
        <v>1</v>
      </c>
      <c r="AB17" s="109" t="str">
        <f>UPPER(_xlfn.XLOOKUP(Z17,sectores_id!B:B,sectores_id!A:A))</f>
        <v>BACHAS</v>
      </c>
      <c r="AC17" s="148" t="str">
        <f>_xlfn.XLOOKUP(AA17,'rubros_id_opex (2)'!B:B,'rubros_id_opex (2)'!A:A,gastos_final[[#This Row],[Líneas de factura/Producto]])</f>
        <v>ENERGIA</v>
      </c>
      <c r="AD17" s="109">
        <f>SUMIFS(Y:Y,C:C,gastos_final[[#This Row],[Número]])</f>
        <v>27732938.666456696</v>
      </c>
      <c r="AE17" s="169">
        <f>gastos_final[[#This Row],[MONTO_FINAL]]*-1-gastos_final[[#This Row],[monto_total_ampliado]]</f>
        <v>-992.85645669698715</v>
      </c>
    </row>
    <row r="18" spans="1:31" hidden="1" x14ac:dyDescent="0.25">
      <c r="A18" vm="7">
        <v>46090</v>
      </c>
      <c r="B18" t="s">
        <v>825</v>
      </c>
      <c r="C18" t="s">
        <v>933</v>
      </c>
      <c r="D18" s="135">
        <v>-27731945.809999999</v>
      </c>
      <c r="E18" t="s">
        <v>934</v>
      </c>
      <c r="F18">
        <v>1</v>
      </c>
      <c r="G18" s="135">
        <v>20171433.48</v>
      </c>
      <c r="H18" t="s">
        <v>510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6">
        <v>-27731945.809999999</v>
      </c>
      <c r="T18">
        <v>1</v>
      </c>
      <c r="U18" t="s">
        <v>199</v>
      </c>
      <c r="V18" t="s">
        <v>77</v>
      </c>
      <c r="W18" s="109" t="str">
        <f>_xlfn.CONCAT(N18,V18)</f>
        <v>CC14CEREAL &amp; POLVILLO</v>
      </c>
      <c r="X18" s="109">
        <f>_xlfn.XLOOKUP(W18,'cco '!C:C,'cco '!D:D,0)</f>
        <v>8.3810181246943662E-4</v>
      </c>
      <c r="Y18" s="110">
        <f>$X18*$S18*-1</f>
        <v>23242.194046665198</v>
      </c>
      <c r="Z18" s="109">
        <f>_xlfn.XLOOKUP(V18,sectores_id!A:A,sectores_id!B:B)</f>
        <v>2</v>
      </c>
      <c r="AA18" s="109">
        <f>IF(J18="OPEX",_xlfn.XLOOKUP(I18,'rubros_id_opex (2)'!A:A,'rubros_id_opex (2)'!B:B,"RUBRO MC"),J18)</f>
        <v>1</v>
      </c>
      <c r="AB18" s="109" t="str">
        <f>UPPER(_xlfn.XLOOKUP(Z18,sectores_id!B:B,sectores_id!A:A))</f>
        <v>CEREAL &amp; POLVILLO</v>
      </c>
      <c r="AC18" s="148" t="str">
        <f>_xlfn.XLOOKUP(AA18,'rubros_id_opex (2)'!B:B,'rubros_id_opex (2)'!A:A,gastos_final[[#This Row],[Líneas de factura/Producto]])</f>
        <v>ENERGIA</v>
      </c>
      <c r="AD18" s="109">
        <f>SUMIFS(Y:Y,C:C,gastos_final[[#This Row],[Número]])</f>
        <v>27732938.666456696</v>
      </c>
      <c r="AE18" s="169">
        <f>gastos_final[[#This Row],[MONTO_FINAL]]*-1-gastos_final[[#This Row],[monto_total_ampliado]]</f>
        <v>-992.85645669698715</v>
      </c>
    </row>
    <row r="19" spans="1:31" hidden="1" x14ac:dyDescent="0.25">
      <c r="A19" vm="7">
        <v>46090</v>
      </c>
      <c r="B19" t="s">
        <v>825</v>
      </c>
      <c r="C19" t="s">
        <v>933</v>
      </c>
      <c r="D19" s="135">
        <v>-27731945.809999999</v>
      </c>
      <c r="E19" t="s">
        <v>934</v>
      </c>
      <c r="F19">
        <v>1</v>
      </c>
      <c r="G19" s="135">
        <v>20171433.48</v>
      </c>
      <c r="H19" t="s">
        <v>510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6">
        <v>-27731945.809999999</v>
      </c>
      <c r="T19">
        <v>1</v>
      </c>
      <c r="U19" t="s">
        <v>199</v>
      </c>
      <c r="V19" t="s">
        <v>75</v>
      </c>
      <c r="W19" s="109" t="str">
        <f>_xlfn.CONCAT(N19,V19)</f>
        <v>CC14COMPOST &amp; FERTILIZANTES</v>
      </c>
      <c r="X19" s="109">
        <f>_xlfn.XLOOKUP(W19,'cco '!C:C,'cco '!D:D,0)</f>
        <v>5.4746435199977984E-5</v>
      </c>
      <c r="Y19" s="110">
        <f>$X19*$S19*-1</f>
        <v>1518.2251742564658</v>
      </c>
      <c r="Z19" s="109">
        <f>_xlfn.XLOOKUP(V19,sectores_id!A:A,sectores_id!B:B)</f>
        <v>10</v>
      </c>
      <c r="AA19" s="109">
        <f>IF(J19="OPEX",_xlfn.XLOOKUP(I19,'rubros_id_opex (2)'!A:A,'rubros_id_opex (2)'!B:B,"RUBRO MC"),J19)</f>
        <v>1</v>
      </c>
      <c r="AB19" s="109" t="str">
        <f>UPPER(_xlfn.XLOOKUP(Z19,sectores_id!B:B,sectores_id!A:A))</f>
        <v>COMPOST &amp; FERTILIZANTES</v>
      </c>
      <c r="AC19" s="148" t="str">
        <f>_xlfn.XLOOKUP(AA19,'rubros_id_opex (2)'!B:B,'rubros_id_opex (2)'!A:A,gastos_final[[#This Row],[Líneas de factura/Producto]])</f>
        <v>ENERGIA</v>
      </c>
      <c r="AD19" s="109">
        <f>SUMIFS(Y:Y,C:C,gastos_final[[#This Row],[Número]])</f>
        <v>27732938.666456696</v>
      </c>
      <c r="AE19" s="169">
        <f>gastos_final[[#This Row],[MONTO_FINAL]]*-1-gastos_final[[#This Row],[monto_total_ampliado]]</f>
        <v>-992.85645669698715</v>
      </c>
    </row>
    <row r="20" spans="1:31" hidden="1" x14ac:dyDescent="0.25">
      <c r="A20" vm="7">
        <v>46090</v>
      </c>
      <c r="B20" t="s">
        <v>825</v>
      </c>
      <c r="C20" t="s">
        <v>933</v>
      </c>
      <c r="D20" s="135">
        <v>-27731945.809999999</v>
      </c>
      <c r="E20" t="s">
        <v>934</v>
      </c>
      <c r="F20">
        <v>1</v>
      </c>
      <c r="G20" s="135">
        <v>20171433.48</v>
      </c>
      <c r="H20" t="s">
        <v>510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6">
        <v>-27731945.809999999</v>
      </c>
      <c r="T20">
        <v>1</v>
      </c>
      <c r="U20" t="s">
        <v>199</v>
      </c>
      <c r="V20" t="s">
        <v>66</v>
      </c>
      <c r="W20" s="109" t="str">
        <f>_xlfn.CONCAT(N20,V20)</f>
        <v>CC14DISPOSICIÓN FINAL RESIDUOS LIQUIDOS</v>
      </c>
      <c r="X20" s="109">
        <f>_xlfn.XLOOKUP(W20,'cco '!C:C,'cco '!D:D,0)</f>
        <v>7.3784406490697979E-2</v>
      </c>
      <c r="Y20" s="110">
        <f>$X20*$S20*-1</f>
        <v>2046185.1624230486</v>
      </c>
      <c r="Z20" s="109">
        <f>_xlfn.XLOOKUP(V20,sectores_id!A:A,sectores_id!B:B)</f>
        <v>3</v>
      </c>
      <c r="AA20" s="109">
        <f>IF(J20="OPEX",_xlfn.XLOOKUP(I20,'rubros_id_opex (2)'!A:A,'rubros_id_opex (2)'!B:B,"RUBRO MC"),J20)</f>
        <v>1</v>
      </c>
      <c r="AB20" s="109" t="str">
        <f>UPPER(_xlfn.XLOOKUP(Z20,sectores_id!B:B,sectores_id!A:A))</f>
        <v>DISP. FINAL RESIDUOS LÍQUIDOS</v>
      </c>
      <c r="AC20" s="148" t="str">
        <f>_xlfn.XLOOKUP(AA20,'rubros_id_opex (2)'!B:B,'rubros_id_opex (2)'!A:A,gastos_final[[#This Row],[Líneas de factura/Producto]])</f>
        <v>ENERGIA</v>
      </c>
      <c r="AD20" s="109">
        <f>SUMIFS(Y:Y,C:C,gastos_final[[#This Row],[Número]])</f>
        <v>27732938.666456696</v>
      </c>
      <c r="AE20" s="169">
        <f>gastos_final[[#This Row],[MONTO_FINAL]]*-1-gastos_final[[#This Row],[monto_total_ampliado]]</f>
        <v>-992.85645669698715</v>
      </c>
    </row>
    <row r="21" spans="1:31" hidden="1" x14ac:dyDescent="0.25">
      <c r="A21" vm="7">
        <v>46090</v>
      </c>
      <c r="B21" t="s">
        <v>825</v>
      </c>
      <c r="C21" t="s">
        <v>933</v>
      </c>
      <c r="D21" s="135">
        <v>-27731945.809999999</v>
      </c>
      <c r="E21" t="s">
        <v>934</v>
      </c>
      <c r="F21">
        <v>1</v>
      </c>
      <c r="G21" s="135">
        <v>20171433.48</v>
      </c>
      <c r="H21" t="s">
        <v>510</v>
      </c>
      <c r="I21" t="s">
        <v>18</v>
      </c>
      <c r="J21" t="s">
        <v>137</v>
      </c>
      <c r="K21" t="s">
        <v>473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 s="136">
        <v>-27731945.809999999</v>
      </c>
      <c r="T21">
        <v>1</v>
      </c>
      <c r="U21" t="s">
        <v>199</v>
      </c>
      <c r="V21" t="s">
        <v>63</v>
      </c>
      <c r="W21" s="109" t="str">
        <f>_xlfn.CONCAT(N21,V21)</f>
        <v>CC14DISPOSICIÓN FINAL RESIDUOS SOLIDOS</v>
      </c>
      <c r="X21" s="109">
        <f>_xlfn.XLOOKUP(W21,'cco '!C:C,'cco '!D:D,0)</f>
        <v>1.2325330745804766E-4</v>
      </c>
      <c r="Y21" s="110">
        <f>$X21*$S21*-1</f>
        <v>3418.0540433298465</v>
      </c>
      <c r="Z21" s="109">
        <f>_xlfn.XLOOKUP(V21,sectores_id!A:A,sectores_id!B:B)</f>
        <v>4</v>
      </c>
      <c r="AA21" s="109">
        <f>IF(J21="OPEX",_xlfn.XLOOKUP(I21,'rubros_id_opex (2)'!A:A,'rubros_id_opex (2)'!B:B,"RUBRO MC"),J21)</f>
        <v>1</v>
      </c>
      <c r="AB21" s="109" t="str">
        <f>UPPER(_xlfn.XLOOKUP(Z21,sectores_id!B:B,sectores_id!A:A))</f>
        <v>DISP. FINAL RESIDUOS SÓLIDOS</v>
      </c>
      <c r="AC21" s="148" t="str">
        <f>_xlfn.XLOOKUP(AA21,'rubros_id_opex (2)'!B:B,'rubros_id_opex (2)'!A:A,gastos_final[[#This Row],[Líneas de factura/Producto]])</f>
        <v>ENERGIA</v>
      </c>
      <c r="AD21" s="109">
        <f>SUMIFS(Y:Y,C:C,gastos_final[[#This Row],[Número]])</f>
        <v>27732938.666456696</v>
      </c>
      <c r="AE21" s="169">
        <f>gastos_final[[#This Row],[MONTO_FINAL]]*-1-gastos_final[[#This Row],[monto_total_ampliado]]</f>
        <v>-992.85645669698715</v>
      </c>
    </row>
    <row r="22" spans="1:31" hidden="1" x14ac:dyDescent="0.25">
      <c r="A22" vm="7">
        <v>46090</v>
      </c>
      <c r="B22" t="s">
        <v>825</v>
      </c>
      <c r="C22" t="s">
        <v>933</v>
      </c>
      <c r="D22" s="135">
        <v>-27731945.809999999</v>
      </c>
      <c r="E22" t="s">
        <v>934</v>
      </c>
      <c r="F22">
        <v>1</v>
      </c>
      <c r="G22" s="135">
        <v>20171433.48</v>
      </c>
      <c r="H22" t="s">
        <v>510</v>
      </c>
      <c r="I22" t="s">
        <v>18</v>
      </c>
      <c r="J22" t="s">
        <v>137</v>
      </c>
      <c r="K22" t="s">
        <v>473</v>
      </c>
      <c r="L22" t="s">
        <v>138</v>
      </c>
      <c r="M22">
        <v>0</v>
      </c>
      <c r="N22" t="s">
        <v>38</v>
      </c>
      <c r="O22" t="s">
        <v>492</v>
      </c>
      <c r="P22">
        <v>10</v>
      </c>
      <c r="Q22" t="s">
        <v>465</v>
      </c>
      <c r="R22">
        <v>1</v>
      </c>
      <c r="S22" s="136">
        <v>-27731945.809999999</v>
      </c>
      <c r="T22">
        <v>1</v>
      </c>
      <c r="U22" t="s">
        <v>199</v>
      </c>
      <c r="V22" t="s">
        <v>80</v>
      </c>
      <c r="W22" s="109" t="str">
        <f>_xlfn.CONCAT(N22,V22)</f>
        <v>CC14EXPORTACION</v>
      </c>
      <c r="X22" s="109">
        <f>_xlfn.XLOOKUP(W22,'cco '!C:C,'cco '!D:D,0)</f>
        <v>0.12033392951698757</v>
      </c>
      <c r="Y22" s="110">
        <f>$X22*$S22*-1</f>
        <v>3337094.0124694584</v>
      </c>
      <c r="Z22" s="109">
        <f>_xlfn.XLOOKUP(V22,sectores_id!A:A,sectores_id!B:B)</f>
        <v>5</v>
      </c>
      <c r="AA22" s="109">
        <f>IF(J22="OPEX",_xlfn.XLOOKUP(I22,'rubros_id_opex (2)'!A:A,'rubros_id_opex (2)'!B:B,"RUBRO MC"),J22)</f>
        <v>1</v>
      </c>
      <c r="AB22" s="109" t="str">
        <f>UPPER(_xlfn.XLOOKUP(Z22,sectores_id!B:B,sectores_id!A:A))</f>
        <v>EXPORTACION</v>
      </c>
      <c r="AC22" s="148" t="str">
        <f>_xlfn.XLOOKUP(AA22,'rubros_id_opex (2)'!B:B,'rubros_id_opex (2)'!A:A,gastos_final[[#This Row],[Líneas de factura/Producto]])</f>
        <v>ENERGIA</v>
      </c>
      <c r="AD22" s="109">
        <f>SUMIFS(Y:Y,C:C,gastos_final[[#This Row],[Número]])</f>
        <v>27732938.666456696</v>
      </c>
      <c r="AE22" s="169">
        <f>gastos_final[[#This Row],[MONTO_FINAL]]*-1-gastos_final[[#This Row],[monto_total_ampliado]]</f>
        <v>-992.85645669698715</v>
      </c>
    </row>
    <row r="23" spans="1:31" hidden="1" x14ac:dyDescent="0.25">
      <c r="A23" vm="7">
        <v>46090</v>
      </c>
      <c r="B23" t="s">
        <v>825</v>
      </c>
      <c r="C23" t="s">
        <v>933</v>
      </c>
      <c r="D23" s="135">
        <v>-27731945.809999999</v>
      </c>
      <c r="E23" t="s">
        <v>934</v>
      </c>
      <c r="F23">
        <v>1</v>
      </c>
      <c r="G23" s="135">
        <v>20171433.48</v>
      </c>
      <c r="H23" t="s">
        <v>510</v>
      </c>
      <c r="I23" t="s">
        <v>18</v>
      </c>
      <c r="J23" t="s">
        <v>137</v>
      </c>
      <c r="K23" t="s">
        <v>473</v>
      </c>
      <c r="L23" t="s">
        <v>138</v>
      </c>
      <c r="M23">
        <v>0</v>
      </c>
      <c r="N23" t="s">
        <v>38</v>
      </c>
      <c r="O23" t="s">
        <v>492</v>
      </c>
      <c r="P23">
        <v>10</v>
      </c>
      <c r="Q23" t="s">
        <v>465</v>
      </c>
      <c r="R23">
        <v>1</v>
      </c>
      <c r="S23" s="136">
        <v>-27731945.809999999</v>
      </c>
      <c r="T23">
        <v>1</v>
      </c>
      <c r="U23" t="s">
        <v>199</v>
      </c>
      <c r="V23" t="s">
        <v>50</v>
      </c>
      <c r="W23" s="109" t="str">
        <f>_xlfn.CONCAT(N23,V23)</f>
        <v>CC14NFU</v>
      </c>
      <c r="X23" s="109">
        <f>_xlfn.XLOOKUP(W23,'cco '!C:C,'cco '!D:D,0)</f>
        <v>0.50969306785499291</v>
      </c>
      <c r="Y23" s="110">
        <f>$X23*$S23*-1</f>
        <v>14134780.537487315</v>
      </c>
      <c r="Z23" s="109">
        <f>_xlfn.XLOOKUP(V23,sectores_id!A:A,sectores_id!B:B)</f>
        <v>6</v>
      </c>
      <c r="AA23" s="109">
        <f>IF(J23="OPEX",_xlfn.XLOOKUP(I23,'rubros_id_opex (2)'!A:A,'rubros_id_opex (2)'!B:B,"RUBRO MC"),J23)</f>
        <v>1</v>
      </c>
      <c r="AB23" s="109" t="str">
        <f>UPPER(_xlfn.XLOOKUP(Z23,sectores_id!B:B,sectores_id!A:A))</f>
        <v>NFU</v>
      </c>
      <c r="AC23" s="148" t="str">
        <f>_xlfn.XLOOKUP(AA23,'rubros_id_opex (2)'!B:B,'rubros_id_opex (2)'!A:A,gastos_final[[#This Row],[Líneas de factura/Producto]])</f>
        <v>ENERGIA</v>
      </c>
      <c r="AD23" s="109">
        <f>SUMIFS(Y:Y,C:C,gastos_final[[#This Row],[Número]])</f>
        <v>27732938.666456696</v>
      </c>
      <c r="AE23" s="169">
        <f>gastos_final[[#This Row],[MONTO_FINAL]]*-1-gastos_final[[#This Row],[monto_total_ampliado]]</f>
        <v>-992.85645669698715</v>
      </c>
    </row>
    <row r="24" spans="1:31" hidden="1" x14ac:dyDescent="0.25">
      <c r="A24" vm="7">
        <v>46090</v>
      </c>
      <c r="B24" t="s">
        <v>825</v>
      </c>
      <c r="C24" t="s">
        <v>933</v>
      </c>
      <c r="D24" s="135">
        <v>-27731945.809999999</v>
      </c>
      <c r="E24" t="s">
        <v>934</v>
      </c>
      <c r="F24">
        <v>1</v>
      </c>
      <c r="G24" s="135">
        <v>20171433.48</v>
      </c>
      <c r="H24" t="s">
        <v>510</v>
      </c>
      <c r="I24" t="s">
        <v>18</v>
      </c>
      <c r="J24" t="s">
        <v>137</v>
      </c>
      <c r="K24" t="s">
        <v>473</v>
      </c>
      <c r="L24" t="s">
        <v>138</v>
      </c>
      <c r="M24">
        <v>0</v>
      </c>
      <c r="N24" t="s">
        <v>38</v>
      </c>
      <c r="O24" t="s">
        <v>492</v>
      </c>
      <c r="P24">
        <v>10</v>
      </c>
      <c r="Q24" t="s">
        <v>465</v>
      </c>
      <c r="R24">
        <v>1</v>
      </c>
      <c r="S24" s="136">
        <v>-27731945.809999999</v>
      </c>
      <c r="T24">
        <v>1</v>
      </c>
      <c r="U24" t="s">
        <v>199</v>
      </c>
      <c r="V24" t="s">
        <v>68</v>
      </c>
      <c r="W24" s="109" t="str">
        <f>_xlfn.CONCAT(N24,V24)</f>
        <v>CC14PILETAS</v>
      </c>
      <c r="X24" s="109">
        <f>_xlfn.XLOOKUP(W24,'cco '!C:C,'cco '!D:D,0)</f>
        <v>1.7206376041699646E-2</v>
      </c>
      <c r="Y24" s="110">
        <f>$X24*$S24*-1</f>
        <v>477166.28797489684</v>
      </c>
      <c r="Z24" s="109">
        <f>_xlfn.XLOOKUP(V24,sectores_id!A:A,sectores_id!B:B)</f>
        <v>7</v>
      </c>
      <c r="AA24" s="109">
        <f>IF(J24="OPEX",_xlfn.XLOOKUP(I24,'rubros_id_opex (2)'!A:A,'rubros_id_opex (2)'!B:B,"RUBRO MC"),J24)</f>
        <v>1</v>
      </c>
      <c r="AB24" s="109" t="str">
        <f>UPPER(_xlfn.XLOOKUP(Z24,sectores_id!B:B,sectores_id!A:A))</f>
        <v>PILETAS</v>
      </c>
      <c r="AC24" s="148" t="str">
        <f>_xlfn.XLOOKUP(AA24,'rubros_id_opex (2)'!B:B,'rubros_id_opex (2)'!A:A,gastos_final[[#This Row],[Líneas de factura/Producto]])</f>
        <v>ENERGIA</v>
      </c>
      <c r="AD24" s="109">
        <f>SUMIFS(Y:Y,C:C,gastos_final[[#This Row],[Número]])</f>
        <v>27732938.666456696</v>
      </c>
      <c r="AE24" s="169">
        <f>gastos_final[[#This Row],[MONTO_FINAL]]*-1-gastos_final[[#This Row],[monto_total_ampliado]]</f>
        <v>-992.85645669698715</v>
      </c>
    </row>
    <row r="25" spans="1:31" hidden="1" x14ac:dyDescent="0.25">
      <c r="A25" vm="7">
        <v>46090</v>
      </c>
      <c r="B25" t="s">
        <v>825</v>
      </c>
      <c r="C25" t="s">
        <v>933</v>
      </c>
      <c r="D25" s="135">
        <v>-27731945.809999999</v>
      </c>
      <c r="E25" t="s">
        <v>934</v>
      </c>
      <c r="F25">
        <v>1</v>
      </c>
      <c r="G25" s="135">
        <v>20171433.48</v>
      </c>
      <c r="H25" t="s">
        <v>510</v>
      </c>
      <c r="I25" t="s">
        <v>18</v>
      </c>
      <c r="J25" t="s">
        <v>137</v>
      </c>
      <c r="K25" t="s">
        <v>473</v>
      </c>
      <c r="L25" t="s">
        <v>138</v>
      </c>
      <c r="M25">
        <v>0</v>
      </c>
      <c r="N25" t="s">
        <v>38</v>
      </c>
      <c r="O25" t="s">
        <v>492</v>
      </c>
      <c r="P25">
        <v>10</v>
      </c>
      <c r="Q25" t="s">
        <v>465</v>
      </c>
      <c r="R25">
        <v>1</v>
      </c>
      <c r="S25" s="136">
        <v>-27731945.809999999</v>
      </c>
      <c r="T25">
        <v>1</v>
      </c>
      <c r="U25" t="s">
        <v>199</v>
      </c>
      <c r="V25" t="s">
        <v>70</v>
      </c>
      <c r="W25" s="109" t="str">
        <f>_xlfn.CONCAT(N25,V25)</f>
        <v>CC14REACTORES</v>
      </c>
      <c r="X25" s="109">
        <f>_xlfn.XLOOKUP(W25,'cco '!C:C,'cco '!D:D,0)</f>
        <v>0.22127154340461799</v>
      </c>
      <c r="Y25" s="110">
        <f>$X25*$S25*-1</f>
        <v>6136290.4509919286</v>
      </c>
      <c r="Z25" s="109">
        <f>_xlfn.XLOOKUP(V25,sectores_id!A:A,sectores_id!B:B)</f>
        <v>8</v>
      </c>
      <c r="AA25" s="109">
        <f>IF(J25="OPEX",_xlfn.XLOOKUP(I25,'rubros_id_opex (2)'!A:A,'rubros_id_opex (2)'!B:B,"RUBRO MC"),J25)</f>
        <v>1</v>
      </c>
      <c r="AB25" s="109" t="str">
        <f>UPPER(_xlfn.XLOOKUP(Z25,sectores_id!B:B,sectores_id!A:A))</f>
        <v>REACTORES</v>
      </c>
      <c r="AC25" s="148" t="str">
        <f>_xlfn.XLOOKUP(AA25,'rubros_id_opex (2)'!B:B,'rubros_id_opex (2)'!A:A,gastos_final[[#This Row],[Líneas de factura/Producto]])</f>
        <v>ENERGIA</v>
      </c>
      <c r="AD25" s="109">
        <f>SUMIFS(Y:Y,C:C,gastos_final[[#This Row],[Número]])</f>
        <v>27732938.666456696</v>
      </c>
      <c r="AE25" s="169">
        <f>gastos_final[[#This Row],[MONTO_FINAL]]*-1-gastos_final[[#This Row],[monto_total_ampliado]]</f>
        <v>-992.85645669698715</v>
      </c>
    </row>
    <row r="26" spans="1:31" hidden="1" x14ac:dyDescent="0.25">
      <c r="A26" vm="7">
        <v>46090</v>
      </c>
      <c r="B26" t="s">
        <v>825</v>
      </c>
      <c r="C26" t="s">
        <v>933</v>
      </c>
      <c r="D26" s="135">
        <v>-27731945.809999999</v>
      </c>
      <c r="E26" t="s">
        <v>934</v>
      </c>
      <c r="F26">
        <v>1</v>
      </c>
      <c r="G26" s="135">
        <v>20171433.48</v>
      </c>
      <c r="H26" t="s">
        <v>510</v>
      </c>
      <c r="I26" t="s">
        <v>18</v>
      </c>
      <c r="J26" t="s">
        <v>137</v>
      </c>
      <c r="K26" t="s">
        <v>473</v>
      </c>
      <c r="L26" t="s">
        <v>138</v>
      </c>
      <c r="M26">
        <v>0</v>
      </c>
      <c r="N26" t="s">
        <v>38</v>
      </c>
      <c r="O26" t="s">
        <v>492</v>
      </c>
      <c r="P26">
        <v>10</v>
      </c>
      <c r="Q26" t="s">
        <v>465</v>
      </c>
      <c r="R26">
        <v>1</v>
      </c>
      <c r="S26" s="136">
        <v>-27731945.809999999</v>
      </c>
      <c r="T26">
        <v>1</v>
      </c>
      <c r="U26" t="s">
        <v>199</v>
      </c>
      <c r="V26" t="s">
        <v>181</v>
      </c>
      <c r="W26" s="109" t="str">
        <f>_xlfn.CONCAT(N26,V26)</f>
        <v>CC14TIERRAS FILTRANTES</v>
      </c>
      <c r="X26" s="109">
        <f>_xlfn.XLOOKUP(W26,'cco '!C:C,'cco '!D:D,0)</f>
        <v>0</v>
      </c>
      <c r="Y26" s="110">
        <f>$X26*$S26*-1</f>
        <v>0</v>
      </c>
      <c r="Z26" s="109">
        <f>_xlfn.XLOOKUP(V26,sectores_id!A:A,sectores_id!B:B)</f>
        <v>9</v>
      </c>
      <c r="AA26" s="109">
        <f>IF(J26="OPEX",_xlfn.XLOOKUP(I26,'rubros_id_opex (2)'!A:A,'rubros_id_opex (2)'!B:B,"RUBRO MC"),J26)</f>
        <v>1</v>
      </c>
      <c r="AB26" s="109" t="str">
        <f>UPPER(_xlfn.XLOOKUP(Z26,sectores_id!B:B,sectores_id!A:A))</f>
        <v>TIERRAS FILTRANTES</v>
      </c>
      <c r="AC26" s="148" t="str">
        <f>_xlfn.XLOOKUP(AA26,'rubros_id_opex (2)'!B:B,'rubros_id_opex (2)'!A:A,gastos_final[[#This Row],[Líneas de factura/Producto]])</f>
        <v>ENERGIA</v>
      </c>
      <c r="AD26" s="169">
        <f>SUMIFS(Y:Y,C:C,gastos_final[[#This Row],[Número]])</f>
        <v>27732938.666456696</v>
      </c>
      <c r="AE26" s="169">
        <f>gastos_final[[#This Row],[MONTO_FINAL]]*-1-gastos_final[[#This Row],[monto_total_ampliado]]</f>
        <v>-992.85645669698715</v>
      </c>
    </row>
    <row r="27" spans="1:31" x14ac:dyDescent="0.25">
      <c r="A27" vm="3">
        <v>46100</v>
      </c>
      <c r="B27" t="s">
        <v>821</v>
      </c>
      <c r="C27" t="s">
        <v>921</v>
      </c>
      <c r="D27" s="135">
        <v>-54208000</v>
      </c>
      <c r="E27" t="s">
        <v>822</v>
      </c>
      <c r="F27">
        <v>1</v>
      </c>
      <c r="G27" s="135">
        <v>44800000</v>
      </c>
      <c r="H27" t="s">
        <v>510</v>
      </c>
      <c r="I27" t="s">
        <v>17</v>
      </c>
      <c r="J27" t="s">
        <v>157</v>
      </c>
      <c r="K27" t="s">
        <v>473</v>
      </c>
      <c r="L27" t="s">
        <v>156</v>
      </c>
      <c r="M27">
        <v>0</v>
      </c>
      <c r="N27" t="s">
        <v>83</v>
      </c>
      <c r="O27" t="s">
        <v>492</v>
      </c>
      <c r="P27">
        <v>1</v>
      </c>
      <c r="Q27" t="s">
        <v>66</v>
      </c>
      <c r="R27">
        <v>1</v>
      </c>
      <c r="S27" s="136">
        <v>-54208000</v>
      </c>
      <c r="T27">
        <v>1</v>
      </c>
      <c r="U27" t="s">
        <v>199</v>
      </c>
      <c r="V27" t="s">
        <v>66</v>
      </c>
      <c r="W27" s="109" t="str">
        <f>_xlfn.CONCAT(N27,V27)</f>
        <v>CC3DISPOSICIÓN FINAL RESIDUOS LIQUIDOS</v>
      </c>
      <c r="X27" s="109">
        <f>_xlfn.XLOOKUP(W27,'cco '!C:C,'cco '!D:D,0)</f>
        <v>1</v>
      </c>
      <c r="Y27" s="110">
        <f>$X27*$S27*-1</f>
        <v>54208000</v>
      </c>
      <c r="Z27" s="109">
        <f>_xlfn.XLOOKUP(V27,sectores_id!A:A,sectores_id!B:B)</f>
        <v>3</v>
      </c>
      <c r="AA27" s="109" t="str">
        <f>IF(J27="OPEX",_xlfn.XLOOKUP(I27,'rubros_id_opex (2)'!A:A,'rubros_id_opex (2)'!B:B,"RUBRO MC"),J27)</f>
        <v>CAPEX</v>
      </c>
      <c r="AB27" s="109" t="str">
        <f>UPPER(_xlfn.XLOOKUP(Z27,sectores_id!B:B,sectores_id!A:A))</f>
        <v>DISP. FINAL RESIDUOS LÍQUIDOS</v>
      </c>
      <c r="AC27" s="148" t="str">
        <f>_xlfn.XLOOKUP(AA27,'rubros_id_opex (2)'!B:B,'rubros_id_opex (2)'!A:A,gastos_final[[#This Row],[Líneas de factura/Producto]])</f>
        <v>INVERSION</v>
      </c>
      <c r="AD27" s="109">
        <f>SUMIFS(Y:Y,C:C,gastos_final[[#This Row],[Número]])</f>
        <v>54208000</v>
      </c>
      <c r="AE27" s="169">
        <f>gastos_final[[#This Row],[MONTO_FINAL]]*-1-gastos_final[[#This Row],[monto_total_ampliado]]</f>
        <v>0</v>
      </c>
    </row>
    <row r="28" spans="1:31" x14ac:dyDescent="0.25">
      <c r="A28" vm="4">
        <v>46093</v>
      </c>
      <c r="B28" t="s">
        <v>821</v>
      </c>
      <c r="C28" t="s">
        <v>922</v>
      </c>
      <c r="D28" s="135">
        <v>-50700270.310000002</v>
      </c>
      <c r="E28" t="s">
        <v>923</v>
      </c>
      <c r="F28">
        <v>1</v>
      </c>
      <c r="G28" s="135">
        <v>41901049.840000004</v>
      </c>
      <c r="H28" t="s">
        <v>510</v>
      </c>
      <c r="I28" t="s">
        <v>17</v>
      </c>
      <c r="J28" t="s">
        <v>157</v>
      </c>
      <c r="K28" t="s">
        <v>473</v>
      </c>
      <c r="L28" t="s">
        <v>156</v>
      </c>
      <c r="M28">
        <v>0</v>
      </c>
      <c r="N28" t="s">
        <v>83</v>
      </c>
      <c r="O28" t="s">
        <v>492</v>
      </c>
      <c r="P28">
        <v>1</v>
      </c>
      <c r="Q28" t="s">
        <v>66</v>
      </c>
      <c r="R28">
        <v>1</v>
      </c>
      <c r="S28" s="136">
        <v>-50700270.310000002</v>
      </c>
      <c r="T28">
        <v>1</v>
      </c>
      <c r="U28" t="s">
        <v>199</v>
      </c>
      <c r="V28" t="s">
        <v>66</v>
      </c>
      <c r="W28" s="109" t="str">
        <f>_xlfn.CONCAT(N28,V28)</f>
        <v>CC3DISPOSICIÓN FINAL RESIDUOS LIQUIDOS</v>
      </c>
      <c r="X28" s="109">
        <f>_xlfn.XLOOKUP(W28,'cco '!C:C,'cco '!D:D,0)</f>
        <v>1</v>
      </c>
      <c r="Y28" s="110">
        <f>$X28*$S28*-1</f>
        <v>50700270.310000002</v>
      </c>
      <c r="Z28" s="109">
        <f>_xlfn.XLOOKUP(V28,sectores_id!A:A,sectores_id!B:B)</f>
        <v>3</v>
      </c>
      <c r="AA28" s="109" t="str">
        <f>IF(J28="OPEX",_xlfn.XLOOKUP(I28,'rubros_id_opex (2)'!A:A,'rubros_id_opex (2)'!B:B,"RUBRO MC"),J28)</f>
        <v>CAPEX</v>
      </c>
      <c r="AB28" s="109" t="str">
        <f>UPPER(_xlfn.XLOOKUP(Z28,sectores_id!B:B,sectores_id!A:A))</f>
        <v>DISP. FINAL RESIDUOS LÍQUIDOS</v>
      </c>
      <c r="AC28" s="148" t="str">
        <f>_xlfn.XLOOKUP(AA28,'rubros_id_opex (2)'!B:B,'rubros_id_opex (2)'!A:A,gastos_final[[#This Row],[Líneas de factura/Producto]])</f>
        <v>INVERSION</v>
      </c>
      <c r="AD28" s="109">
        <f>SUMIFS(Y:Y,C:C,gastos_final[[#This Row],[Número]])</f>
        <v>50700270.310000002</v>
      </c>
      <c r="AE28" s="169">
        <f>gastos_final[[#This Row],[MONTO_FINAL]]*-1-gastos_final[[#This Row],[monto_total_ampliado]]</f>
        <v>0</v>
      </c>
    </row>
    <row r="29" spans="1:31" x14ac:dyDescent="0.25">
      <c r="A29" vm="5">
        <v>46085</v>
      </c>
      <c r="B29" t="s">
        <v>1014</v>
      </c>
      <c r="C29" t="s">
        <v>1015</v>
      </c>
      <c r="D29" s="135">
        <v>-38586537</v>
      </c>
      <c r="E29" t="s">
        <v>1016</v>
      </c>
      <c r="F29">
        <v>1</v>
      </c>
      <c r="G29" s="135">
        <v>31889700</v>
      </c>
      <c r="H29" t="s">
        <v>510</v>
      </c>
      <c r="I29" t="s">
        <v>17</v>
      </c>
      <c r="J29" t="s">
        <v>157</v>
      </c>
      <c r="K29" t="s">
        <v>473</v>
      </c>
      <c r="L29" t="s">
        <v>138</v>
      </c>
      <c r="M29">
        <v>0</v>
      </c>
      <c r="N29" t="s">
        <v>83</v>
      </c>
      <c r="O29" t="s">
        <v>492</v>
      </c>
      <c r="P29">
        <v>1</v>
      </c>
      <c r="Q29" t="s">
        <v>66</v>
      </c>
      <c r="R29">
        <v>1</v>
      </c>
      <c r="S29" s="136">
        <v>-38586537</v>
      </c>
      <c r="T29">
        <v>1</v>
      </c>
      <c r="U29" t="s">
        <v>199</v>
      </c>
      <c r="V29" t="s">
        <v>66</v>
      </c>
      <c r="W29" s="109" t="str">
        <f>_xlfn.CONCAT(N29,V29)</f>
        <v>CC3DISPOSICIÓN FINAL RESIDUOS LIQUIDOS</v>
      </c>
      <c r="X29" s="109">
        <f>_xlfn.XLOOKUP(W29,'cco '!C:C,'cco '!D:D,0)</f>
        <v>1</v>
      </c>
      <c r="Y29" s="110">
        <f>$X29*$S29*-1</f>
        <v>38586537</v>
      </c>
      <c r="Z29" s="109">
        <f>_xlfn.XLOOKUP(V29,sectores_id!A:A,sectores_id!B:B)</f>
        <v>3</v>
      </c>
      <c r="AA29" s="109" t="str">
        <f>IF(J29="OPEX",_xlfn.XLOOKUP(I29,'rubros_id_opex (2)'!A:A,'rubros_id_opex (2)'!B:B,"RUBRO MC"),J29)</f>
        <v>CAPEX</v>
      </c>
      <c r="AB29" s="109" t="str">
        <f>UPPER(_xlfn.XLOOKUP(Z29,sectores_id!B:B,sectores_id!A:A))</f>
        <v>DISP. FINAL RESIDUOS LÍQUIDOS</v>
      </c>
      <c r="AC29" s="148" t="str">
        <f>_xlfn.XLOOKUP(AA29,'rubros_id_opex (2)'!B:B,'rubros_id_opex (2)'!A:A,gastos_final[[#This Row],[Líneas de factura/Producto]])</f>
        <v>INVERSION</v>
      </c>
      <c r="AD29" s="109">
        <f>SUMIFS(Y:Y,C:C,gastos_final[[#This Row],[Número]])</f>
        <v>38586537</v>
      </c>
      <c r="AE29" s="169">
        <f>gastos_final[[#This Row],[MONTO_FINAL]]*-1-gastos_final[[#This Row],[monto_total_ampliado]]</f>
        <v>0</v>
      </c>
    </row>
    <row r="30" spans="1:31" x14ac:dyDescent="0.25">
      <c r="A30" vm="5">
        <v>46085</v>
      </c>
      <c r="B30" t="s">
        <v>1014</v>
      </c>
      <c r="C30" t="s">
        <v>1017</v>
      </c>
      <c r="D30" s="135">
        <v>-38586537</v>
      </c>
      <c r="E30" t="s">
        <v>1018</v>
      </c>
      <c r="F30">
        <v>1</v>
      </c>
      <c r="G30" s="135">
        <v>31889700</v>
      </c>
      <c r="H30" t="s">
        <v>510</v>
      </c>
      <c r="I30" t="s">
        <v>17</v>
      </c>
      <c r="J30" t="s">
        <v>157</v>
      </c>
      <c r="K30" t="s">
        <v>473</v>
      </c>
      <c r="L30" t="s">
        <v>138</v>
      </c>
      <c r="M30">
        <v>0</v>
      </c>
      <c r="N30" t="s">
        <v>83</v>
      </c>
      <c r="O30" t="s">
        <v>492</v>
      </c>
      <c r="P30">
        <v>1</v>
      </c>
      <c r="Q30" t="s">
        <v>66</v>
      </c>
      <c r="R30">
        <v>1</v>
      </c>
      <c r="S30" s="136">
        <v>-38586537</v>
      </c>
      <c r="T30">
        <v>1</v>
      </c>
      <c r="U30" t="s">
        <v>199</v>
      </c>
      <c r="V30" t="s">
        <v>66</v>
      </c>
      <c r="W30" s="109" t="str">
        <f>_xlfn.CONCAT(N30,V30)</f>
        <v>CC3DISPOSICIÓN FINAL RESIDUOS LIQUIDOS</v>
      </c>
      <c r="X30" s="109">
        <f>_xlfn.XLOOKUP(W30,'cco '!C:C,'cco '!D:D,0)</f>
        <v>1</v>
      </c>
      <c r="Y30" s="110">
        <f>$X30*$S30*-1</f>
        <v>38586537</v>
      </c>
      <c r="Z30" s="109">
        <f>_xlfn.XLOOKUP(V30,sectores_id!A:A,sectores_id!B:B)</f>
        <v>3</v>
      </c>
      <c r="AA30" s="109" t="str">
        <f>IF(J30="OPEX",_xlfn.XLOOKUP(I30,'rubros_id_opex (2)'!A:A,'rubros_id_opex (2)'!B:B,"RUBRO MC"),J30)</f>
        <v>CAPEX</v>
      </c>
      <c r="AB30" s="109" t="str">
        <f>UPPER(_xlfn.XLOOKUP(Z30,sectores_id!B:B,sectores_id!A:A))</f>
        <v>DISP. FINAL RESIDUOS LÍQUIDOS</v>
      </c>
      <c r="AC30" s="148" t="str">
        <f>_xlfn.XLOOKUP(AA30,'rubros_id_opex (2)'!B:B,'rubros_id_opex (2)'!A:A,gastos_final[[#This Row],[Líneas de factura/Producto]])</f>
        <v>INVERSION</v>
      </c>
      <c r="AD30" s="109">
        <f>SUMIFS(Y:Y,C:C,gastos_final[[#This Row],[Número]])</f>
        <v>38586537</v>
      </c>
      <c r="AE30" s="169">
        <f>gastos_final[[#This Row],[MONTO_FINAL]]*-1-gastos_final[[#This Row],[monto_total_ampliado]]</f>
        <v>0</v>
      </c>
    </row>
    <row r="31" spans="1:31" hidden="1" x14ac:dyDescent="0.25">
      <c r="A31" vm="1">
        <v>46111</v>
      </c>
      <c r="B31" t="s">
        <v>663</v>
      </c>
      <c r="C31" t="s">
        <v>765</v>
      </c>
      <c r="D31" s="135">
        <v>-11011000</v>
      </c>
      <c r="E31" t="s">
        <v>664</v>
      </c>
      <c r="F31">
        <v>4550</v>
      </c>
      <c r="G31" s="135">
        <v>2420</v>
      </c>
      <c r="H31" t="s">
        <v>144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35</v>
      </c>
      <c r="O31" t="s">
        <v>492</v>
      </c>
      <c r="P31">
        <v>10</v>
      </c>
      <c r="Q31" t="s">
        <v>465</v>
      </c>
      <c r="R31">
        <v>1</v>
      </c>
      <c r="S31" s="136">
        <v>-11011000</v>
      </c>
      <c r="T31">
        <v>4550</v>
      </c>
      <c r="U31" t="s">
        <v>199</v>
      </c>
      <c r="V31" t="s">
        <v>72</v>
      </c>
      <c r="W31" s="109" t="str">
        <f>_xlfn.CONCAT(N31,V31)</f>
        <v>CC1BACHAS</v>
      </c>
      <c r="X31" s="109">
        <f>_xlfn.XLOOKUP(W31,'cco '!C:C,'cco '!D:D,0)</f>
        <v>3.2417236735101898E-2</v>
      </c>
      <c r="Y31" s="110">
        <f>$X31*$S31*-1</f>
        <v>356946.19369020697</v>
      </c>
      <c r="Z31" s="109">
        <f>_xlfn.XLOOKUP(V31,sectores_id!A:A,sectores_id!B:B)</f>
        <v>1</v>
      </c>
      <c r="AA31" s="109">
        <f>IF(J31="OPEX",_xlfn.XLOOKUP(I31,'rubros_id_opex (2)'!A:A,'rubros_id_opex (2)'!B:B,"RUBRO MC"),J31)</f>
        <v>1</v>
      </c>
      <c r="AB31" s="109" t="str">
        <f>UPPER(_xlfn.XLOOKUP(Z31,sectores_id!B:B,sectores_id!A:A))</f>
        <v>BACHAS</v>
      </c>
      <c r="AC31" s="148" t="str">
        <f>_xlfn.XLOOKUP(AA31,'rubros_id_opex (2)'!B:B,'rubros_id_opex (2)'!A:A,gastos_final[[#This Row],[Líneas de factura/Producto]])</f>
        <v>ENERGIA</v>
      </c>
      <c r="AD31" s="169">
        <f>SUMIFS(Y:Y,C:C,gastos_final[[#This Row],[Número]])</f>
        <v>11010999.999999998</v>
      </c>
      <c r="AE31" s="169">
        <f>gastos_final[[#This Row],[MONTO_FINAL]]*-1-gastos_final[[#This Row],[monto_total_ampliado]]</f>
        <v>0</v>
      </c>
    </row>
    <row r="32" spans="1:31" hidden="1" x14ac:dyDescent="0.25">
      <c r="A32" vm="1">
        <v>46111</v>
      </c>
      <c r="B32" t="s">
        <v>663</v>
      </c>
      <c r="C32" t="s">
        <v>765</v>
      </c>
      <c r="D32" s="135">
        <v>-11011000</v>
      </c>
      <c r="E32" t="s">
        <v>664</v>
      </c>
      <c r="F32">
        <v>4550</v>
      </c>
      <c r="G32" s="135">
        <v>2420</v>
      </c>
      <c r="H32" t="s">
        <v>144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35</v>
      </c>
      <c r="O32" t="s">
        <v>492</v>
      </c>
      <c r="P32">
        <v>10</v>
      </c>
      <c r="Q32" t="s">
        <v>465</v>
      </c>
      <c r="R32">
        <v>1</v>
      </c>
      <c r="S32" s="136">
        <v>-11011000</v>
      </c>
      <c r="T32">
        <v>4550</v>
      </c>
      <c r="U32" t="s">
        <v>199</v>
      </c>
      <c r="V32" t="s">
        <v>77</v>
      </c>
      <c r="W32" s="109" t="str">
        <f>_xlfn.CONCAT(N32,V32)</f>
        <v>CC1CEREAL &amp; POLVILLO</v>
      </c>
      <c r="X32" s="109">
        <f>_xlfn.XLOOKUP(W32,'cco '!C:C,'cco '!D:D,0)</f>
        <v>7.0597149630605652E-3</v>
      </c>
      <c r="Y32" s="110">
        <f>$X32*$S32*-1</f>
        <v>77734.521458259886</v>
      </c>
      <c r="Z32" s="109">
        <f>_xlfn.XLOOKUP(V32,sectores_id!A:A,sectores_id!B:B)</f>
        <v>2</v>
      </c>
      <c r="AA32" s="109">
        <f>IF(J32="OPEX",_xlfn.XLOOKUP(I32,'rubros_id_opex (2)'!A:A,'rubros_id_opex (2)'!B:B,"RUBRO MC"),J32)</f>
        <v>1</v>
      </c>
      <c r="AB32" s="109" t="str">
        <f>UPPER(_xlfn.XLOOKUP(Z32,sectores_id!B:B,sectores_id!A:A))</f>
        <v>CEREAL &amp; POLVILLO</v>
      </c>
      <c r="AC32" s="148" t="str">
        <f>_xlfn.XLOOKUP(AA32,'rubros_id_opex (2)'!B:B,'rubros_id_opex (2)'!A:A,gastos_final[[#This Row],[Líneas de factura/Producto]])</f>
        <v>ENERGIA</v>
      </c>
      <c r="AD32" s="169">
        <f>SUMIFS(Y:Y,C:C,gastos_final[[#This Row],[Número]])</f>
        <v>11010999.999999998</v>
      </c>
      <c r="AE32" s="169">
        <f>gastos_final[[#This Row],[MONTO_FINAL]]*-1-gastos_final[[#This Row],[monto_total_ampliado]]</f>
        <v>0</v>
      </c>
    </row>
    <row r="33" spans="1:31" hidden="1" x14ac:dyDescent="0.25">
      <c r="A33" vm="1">
        <v>46111</v>
      </c>
      <c r="B33" t="s">
        <v>663</v>
      </c>
      <c r="C33" t="s">
        <v>765</v>
      </c>
      <c r="D33" s="135">
        <v>-11011000</v>
      </c>
      <c r="E33" t="s">
        <v>664</v>
      </c>
      <c r="F33">
        <v>4550</v>
      </c>
      <c r="G33" s="135">
        <v>2420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35</v>
      </c>
      <c r="O33" t="s">
        <v>492</v>
      </c>
      <c r="P33">
        <v>10</v>
      </c>
      <c r="Q33" t="s">
        <v>465</v>
      </c>
      <c r="R33">
        <v>1</v>
      </c>
      <c r="S33" s="136">
        <v>-11011000</v>
      </c>
      <c r="T33">
        <v>4550</v>
      </c>
      <c r="U33" t="s">
        <v>199</v>
      </c>
      <c r="V33" t="s">
        <v>75</v>
      </c>
      <c r="W33" s="109" t="str">
        <f>_xlfn.CONCAT(N33,V33)</f>
        <v>CC1COMPOST &amp; FERTILIZANTES</v>
      </c>
      <c r="X33" s="109">
        <f>_xlfn.XLOOKUP(W33,'cco '!C:C,'cco '!D:D,0)</f>
        <v>4.0653249223577111E-4</v>
      </c>
      <c r="Y33" s="110">
        <f>$X33*$S33*-1</f>
        <v>4476.3292720080753</v>
      </c>
      <c r="Z33" s="109">
        <f>_xlfn.XLOOKUP(V33,sectores_id!A:A,sectores_id!B:B)</f>
        <v>10</v>
      </c>
      <c r="AA33" s="109">
        <f>IF(J33="OPEX",_xlfn.XLOOKUP(I33,'rubros_id_opex (2)'!A:A,'rubros_id_opex (2)'!B:B,"RUBRO MC"),J33)</f>
        <v>1</v>
      </c>
      <c r="AB33" s="109" t="str">
        <f>UPPER(_xlfn.XLOOKUP(Z33,sectores_id!B:B,sectores_id!A:A))</f>
        <v>COMPOST &amp; FERTILIZANTES</v>
      </c>
      <c r="AC33" s="148" t="str">
        <f>_xlfn.XLOOKUP(AA33,'rubros_id_opex (2)'!B:B,'rubros_id_opex (2)'!A:A,gastos_final[[#This Row],[Líneas de factura/Producto]])</f>
        <v>ENERGIA</v>
      </c>
      <c r="AD33" s="169">
        <f>SUMIFS(Y:Y,C:C,gastos_final[[#This Row],[Número]])</f>
        <v>11010999.999999998</v>
      </c>
      <c r="AE33" s="169">
        <f>gastos_final[[#This Row],[MONTO_FINAL]]*-1-gastos_final[[#This Row],[monto_total_ampliado]]</f>
        <v>0</v>
      </c>
    </row>
    <row r="34" spans="1:31" hidden="1" x14ac:dyDescent="0.25">
      <c r="A34" vm="1">
        <v>46111</v>
      </c>
      <c r="B34" t="s">
        <v>663</v>
      </c>
      <c r="C34" t="s">
        <v>765</v>
      </c>
      <c r="D34" s="135">
        <v>-11011000</v>
      </c>
      <c r="E34" t="s">
        <v>664</v>
      </c>
      <c r="F34">
        <v>4550</v>
      </c>
      <c r="G34" s="135">
        <v>2420</v>
      </c>
      <c r="H34" t="s">
        <v>144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35</v>
      </c>
      <c r="O34" t="s">
        <v>492</v>
      </c>
      <c r="P34">
        <v>10</v>
      </c>
      <c r="Q34" t="s">
        <v>465</v>
      </c>
      <c r="R34">
        <v>1</v>
      </c>
      <c r="S34" s="136">
        <v>-11011000</v>
      </c>
      <c r="T34">
        <v>4550</v>
      </c>
      <c r="U34" t="s">
        <v>199</v>
      </c>
      <c r="V34" t="s">
        <v>66</v>
      </c>
      <c r="W34" s="109" t="str">
        <f>_xlfn.CONCAT(N34,V34)</f>
        <v>CC1DISPOSICIÓN FINAL RESIDUOS LIQUIDOS</v>
      </c>
      <c r="X34" s="109">
        <f>_xlfn.XLOOKUP(W34,'cco '!C:C,'cco '!D:D,0)</f>
        <v>5.9791078481547098E-2</v>
      </c>
      <c r="Y34" s="110">
        <f>$X34*$S34*-1</f>
        <v>658359.56516031513</v>
      </c>
      <c r="Z34" s="109">
        <f>_xlfn.XLOOKUP(V34,sectores_id!A:A,sectores_id!B:B)</f>
        <v>3</v>
      </c>
      <c r="AA34" s="109">
        <f>IF(J34="OPEX",_xlfn.XLOOKUP(I34,'rubros_id_opex (2)'!A:A,'rubros_id_opex (2)'!B:B,"RUBRO MC"),J34)</f>
        <v>1</v>
      </c>
      <c r="AB34" s="109" t="str">
        <f>UPPER(_xlfn.XLOOKUP(Z34,sectores_id!B:B,sectores_id!A:A))</f>
        <v>DISP. FINAL RESIDUOS LÍQUIDOS</v>
      </c>
      <c r="AC34" s="148" t="str">
        <f>_xlfn.XLOOKUP(AA34,'rubros_id_opex (2)'!B:B,'rubros_id_opex (2)'!A:A,gastos_final[[#This Row],[Líneas de factura/Producto]])</f>
        <v>ENERGIA</v>
      </c>
      <c r="AD34" s="169">
        <f>SUMIFS(Y:Y,C:C,gastos_final[[#This Row],[Número]])</f>
        <v>11010999.999999998</v>
      </c>
      <c r="AE34" s="169">
        <f>gastos_final[[#This Row],[MONTO_FINAL]]*-1-gastos_final[[#This Row],[monto_total_ampliado]]</f>
        <v>0</v>
      </c>
    </row>
    <row r="35" spans="1:31" hidden="1" x14ac:dyDescent="0.25">
      <c r="A35" vm="1">
        <v>46111</v>
      </c>
      <c r="B35" t="s">
        <v>663</v>
      </c>
      <c r="C35" t="s">
        <v>765</v>
      </c>
      <c r="D35" s="135">
        <v>-11011000</v>
      </c>
      <c r="E35" t="s">
        <v>664</v>
      </c>
      <c r="F35">
        <v>4550</v>
      </c>
      <c r="G35" s="135">
        <v>2420</v>
      </c>
      <c r="H35" t="s">
        <v>144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35</v>
      </c>
      <c r="O35" t="s">
        <v>492</v>
      </c>
      <c r="P35">
        <v>10</v>
      </c>
      <c r="Q35" t="s">
        <v>465</v>
      </c>
      <c r="R35">
        <v>1</v>
      </c>
      <c r="S35" s="136">
        <v>-11011000</v>
      </c>
      <c r="T35">
        <v>4550</v>
      </c>
      <c r="U35" t="s">
        <v>199</v>
      </c>
      <c r="V35" t="s">
        <v>63</v>
      </c>
      <c r="W35" s="109" t="str">
        <f>_xlfn.CONCAT(N35,V35)</f>
        <v>CC1DISPOSICIÓN FINAL RESIDUOS SOLIDOS</v>
      </c>
      <c r="X35" s="109">
        <f>_xlfn.XLOOKUP(W35,'cco '!C:C,'cco '!D:D,0)</f>
        <v>4.8738124634855849E-3</v>
      </c>
      <c r="Y35" s="110">
        <f>$X35*$S35*-1</f>
        <v>53665.549035439777</v>
      </c>
      <c r="Z35" s="109">
        <f>_xlfn.XLOOKUP(V35,sectores_id!A:A,sectores_id!B:B)</f>
        <v>4</v>
      </c>
      <c r="AA35" s="109">
        <f>IF(J35="OPEX",_xlfn.XLOOKUP(I35,'rubros_id_opex (2)'!A:A,'rubros_id_opex (2)'!B:B,"RUBRO MC"),J35)</f>
        <v>1</v>
      </c>
      <c r="AB35" s="109" t="str">
        <f>UPPER(_xlfn.XLOOKUP(Z35,sectores_id!B:B,sectores_id!A:A))</f>
        <v>DISP. FINAL RESIDUOS SÓLIDOS</v>
      </c>
      <c r="AC35" s="148" t="str">
        <f>_xlfn.XLOOKUP(AA35,'rubros_id_opex (2)'!B:B,'rubros_id_opex (2)'!A:A,gastos_final[[#This Row],[Líneas de factura/Producto]])</f>
        <v>ENERGIA</v>
      </c>
      <c r="AD35" s="169">
        <f>SUMIFS(Y:Y,C:C,gastos_final[[#This Row],[Número]])</f>
        <v>11010999.999999998</v>
      </c>
      <c r="AE35" s="169">
        <f>gastos_final[[#This Row],[MONTO_FINAL]]*-1-gastos_final[[#This Row],[monto_total_ampliado]]</f>
        <v>0</v>
      </c>
    </row>
    <row r="36" spans="1:31" hidden="1" x14ac:dyDescent="0.25">
      <c r="A36" vm="1">
        <v>46111</v>
      </c>
      <c r="B36" t="s">
        <v>663</v>
      </c>
      <c r="C36" t="s">
        <v>765</v>
      </c>
      <c r="D36" s="135">
        <v>-11011000</v>
      </c>
      <c r="E36" t="s">
        <v>664</v>
      </c>
      <c r="F36">
        <v>4550</v>
      </c>
      <c r="G36" s="135">
        <v>2420</v>
      </c>
      <c r="H36" t="s">
        <v>144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136">
        <v>-11011000</v>
      </c>
      <c r="T36">
        <v>4550</v>
      </c>
      <c r="U36" t="s">
        <v>199</v>
      </c>
      <c r="V36" t="s">
        <v>80</v>
      </c>
      <c r="W36" s="109" t="str">
        <f>_xlfn.CONCAT(N36,V36)</f>
        <v>CC1EXPORTACION</v>
      </c>
      <c r="X36" s="109">
        <f>_xlfn.XLOOKUP(W36,'cco '!C:C,'cco '!D:D,0)</f>
        <v>0.73411048911804788</v>
      </c>
      <c r="Y36" s="110">
        <f>$X36*$S36*-1</f>
        <v>8083290.5956788249</v>
      </c>
      <c r="Z36" s="109">
        <f>_xlfn.XLOOKUP(V36,sectores_id!A:A,sectores_id!B:B)</f>
        <v>5</v>
      </c>
      <c r="AA36" s="109">
        <f>IF(J36="OPEX",_xlfn.XLOOKUP(I36,'rubros_id_opex (2)'!A:A,'rubros_id_opex (2)'!B:B,"RUBRO MC"),J36)</f>
        <v>1</v>
      </c>
      <c r="AB36" s="109" t="str">
        <f>UPPER(_xlfn.XLOOKUP(Z36,sectores_id!B:B,sectores_id!A:A))</f>
        <v>EXPORTACION</v>
      </c>
      <c r="AC36" s="148" t="str">
        <f>_xlfn.XLOOKUP(AA36,'rubros_id_opex (2)'!B:B,'rubros_id_opex (2)'!A:A,gastos_final[[#This Row],[Líneas de factura/Producto]])</f>
        <v>ENERGIA</v>
      </c>
      <c r="AD36" s="169">
        <f>SUMIFS(Y:Y,C:C,gastos_final[[#This Row],[Número]])</f>
        <v>11010999.999999998</v>
      </c>
      <c r="AE36" s="169">
        <f>gastos_final[[#This Row],[MONTO_FINAL]]*-1-gastos_final[[#This Row],[monto_total_ampliado]]</f>
        <v>0</v>
      </c>
    </row>
    <row r="37" spans="1:31" hidden="1" x14ac:dyDescent="0.25">
      <c r="A37" vm="1">
        <v>46111</v>
      </c>
      <c r="B37" t="s">
        <v>663</v>
      </c>
      <c r="C37" t="s">
        <v>765</v>
      </c>
      <c r="D37" s="135">
        <v>-11011000</v>
      </c>
      <c r="E37" t="s">
        <v>664</v>
      </c>
      <c r="F37">
        <v>4550</v>
      </c>
      <c r="G37" s="135">
        <v>2420</v>
      </c>
      <c r="H37" t="s">
        <v>144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136">
        <v>-11011000</v>
      </c>
      <c r="T37">
        <v>4550</v>
      </c>
      <c r="U37" t="s">
        <v>199</v>
      </c>
      <c r="V37" t="s">
        <v>50</v>
      </c>
      <c r="W37" s="109" t="str">
        <f>_xlfn.CONCAT(N37,V37)</f>
        <v>CC1NFU</v>
      </c>
      <c r="X37" s="109">
        <f>_xlfn.XLOOKUP(W37,'cco '!C:C,'cco '!D:D,0)</f>
        <v>1.4065386597374174E-2</v>
      </c>
      <c r="Y37" s="110">
        <f>$X37*$S37*-1</f>
        <v>154873.97182368702</v>
      </c>
      <c r="Z37" s="109">
        <f>_xlfn.XLOOKUP(V37,sectores_id!A:A,sectores_id!B:B)</f>
        <v>6</v>
      </c>
      <c r="AA37" s="109">
        <f>IF(J37="OPEX",_xlfn.XLOOKUP(I37,'rubros_id_opex (2)'!A:A,'rubros_id_opex (2)'!B:B,"RUBRO MC"),J37)</f>
        <v>1</v>
      </c>
      <c r="AB37" s="109" t="str">
        <f>UPPER(_xlfn.XLOOKUP(Z37,sectores_id!B:B,sectores_id!A:A))</f>
        <v>NFU</v>
      </c>
      <c r="AC37" s="148" t="str">
        <f>_xlfn.XLOOKUP(AA37,'rubros_id_opex (2)'!B:B,'rubros_id_opex (2)'!A:A,gastos_final[[#This Row],[Líneas de factura/Producto]])</f>
        <v>ENERGIA</v>
      </c>
      <c r="AD37" s="169">
        <f>SUMIFS(Y:Y,C:C,gastos_final[[#This Row],[Número]])</f>
        <v>11010999.999999998</v>
      </c>
      <c r="AE37" s="169">
        <f>gastos_final[[#This Row],[MONTO_FINAL]]*-1-gastos_final[[#This Row],[monto_total_ampliado]]</f>
        <v>0</v>
      </c>
    </row>
    <row r="38" spans="1:31" hidden="1" x14ac:dyDescent="0.25">
      <c r="A38" vm="1">
        <v>46111</v>
      </c>
      <c r="B38" t="s">
        <v>663</v>
      </c>
      <c r="C38" t="s">
        <v>765</v>
      </c>
      <c r="D38" s="135">
        <v>-11011000</v>
      </c>
      <c r="E38" t="s">
        <v>664</v>
      </c>
      <c r="F38">
        <v>4550</v>
      </c>
      <c r="G38" s="135">
        <v>2420</v>
      </c>
      <c r="H38" t="s">
        <v>144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136">
        <v>-11011000</v>
      </c>
      <c r="T38">
        <v>4550</v>
      </c>
      <c r="U38" t="s">
        <v>199</v>
      </c>
      <c r="V38" t="s">
        <v>68</v>
      </c>
      <c r="W38" s="109" t="str">
        <f>_xlfn.CONCAT(N38,V38)</f>
        <v>CC1PILETAS</v>
      </c>
      <c r="X38" s="109">
        <f>_xlfn.XLOOKUP(W38,'cco '!C:C,'cco '!D:D,0)</f>
        <v>0.10760032914202722</v>
      </c>
      <c r="Y38" s="110">
        <f>$X38*$S38*-1</f>
        <v>1184787.2241828616</v>
      </c>
      <c r="Z38" s="109">
        <f>_xlfn.XLOOKUP(V38,sectores_id!A:A,sectores_id!B:B)</f>
        <v>7</v>
      </c>
      <c r="AA38" s="109">
        <f>IF(J38="OPEX",_xlfn.XLOOKUP(I38,'rubros_id_opex (2)'!A:A,'rubros_id_opex (2)'!B:B,"RUBRO MC"),J38)</f>
        <v>1</v>
      </c>
      <c r="AB38" s="109" t="str">
        <f>UPPER(_xlfn.XLOOKUP(Z38,sectores_id!B:B,sectores_id!A:A))</f>
        <v>PILETAS</v>
      </c>
      <c r="AC38" s="148" t="str">
        <f>_xlfn.XLOOKUP(AA38,'rubros_id_opex (2)'!B:B,'rubros_id_opex (2)'!A:A,gastos_final[[#This Row],[Líneas de factura/Producto]])</f>
        <v>ENERGIA</v>
      </c>
      <c r="AD38" s="169">
        <f>SUMIFS(Y:Y,C:C,gastos_final[[#This Row],[Número]])</f>
        <v>11010999.999999998</v>
      </c>
      <c r="AE38" s="169">
        <f>gastos_final[[#This Row],[MONTO_FINAL]]*-1-gastos_final[[#This Row],[monto_total_ampliado]]</f>
        <v>0</v>
      </c>
    </row>
    <row r="39" spans="1:31" hidden="1" x14ac:dyDescent="0.25">
      <c r="A39" vm="1">
        <v>46111</v>
      </c>
      <c r="B39" t="s">
        <v>663</v>
      </c>
      <c r="C39" t="s">
        <v>765</v>
      </c>
      <c r="D39" s="135">
        <v>-11011000</v>
      </c>
      <c r="E39" t="s">
        <v>664</v>
      </c>
      <c r="F39">
        <v>4550</v>
      </c>
      <c r="G39" s="135">
        <v>2420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136">
        <v>-11011000</v>
      </c>
      <c r="T39">
        <v>4550</v>
      </c>
      <c r="U39" t="s">
        <v>199</v>
      </c>
      <c r="V39" t="s">
        <v>70</v>
      </c>
      <c r="W39" s="109" t="str">
        <f>_xlfn.CONCAT(N39,V39)</f>
        <v>CC1REACTORES</v>
      </c>
      <c r="X39" s="109">
        <f>_xlfn.XLOOKUP(W39,'cco '!C:C,'cco '!D:D,0)</f>
        <v>3.9675420007119738E-2</v>
      </c>
      <c r="Y39" s="110">
        <f>$X39*$S39*-1</f>
        <v>436866.04969839542</v>
      </c>
      <c r="Z39" s="109">
        <f>_xlfn.XLOOKUP(V39,sectores_id!A:A,sectores_id!B:B)</f>
        <v>8</v>
      </c>
      <c r="AA39" s="109">
        <f>IF(J39="OPEX",_xlfn.XLOOKUP(I39,'rubros_id_opex (2)'!A:A,'rubros_id_opex (2)'!B:B,"RUBRO MC"),J39)</f>
        <v>1</v>
      </c>
      <c r="AB39" s="109" t="str">
        <f>UPPER(_xlfn.XLOOKUP(Z39,sectores_id!B:B,sectores_id!A:A))</f>
        <v>REACTORES</v>
      </c>
      <c r="AC39" s="148" t="str">
        <f>_xlfn.XLOOKUP(AA39,'rubros_id_opex (2)'!B:B,'rubros_id_opex (2)'!A:A,gastos_final[[#This Row],[Líneas de factura/Producto]])</f>
        <v>ENERGIA</v>
      </c>
      <c r="AD39" s="169">
        <f>SUMIFS(Y:Y,C:C,gastos_final[[#This Row],[Número]])</f>
        <v>11010999.999999998</v>
      </c>
      <c r="AE39" s="169">
        <f>gastos_final[[#This Row],[MONTO_FINAL]]*-1-gastos_final[[#This Row],[monto_total_ampliado]]</f>
        <v>0</v>
      </c>
    </row>
    <row r="40" spans="1:31" hidden="1" x14ac:dyDescent="0.25">
      <c r="A40" vm="1">
        <v>46111</v>
      </c>
      <c r="B40" t="s">
        <v>663</v>
      </c>
      <c r="C40" t="s">
        <v>765</v>
      </c>
      <c r="D40" s="135">
        <v>-11011000</v>
      </c>
      <c r="E40" t="s">
        <v>664</v>
      </c>
      <c r="F40">
        <v>4550</v>
      </c>
      <c r="G40" s="135">
        <v>2420</v>
      </c>
      <c r="H40" t="s">
        <v>144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136">
        <v>-11011000</v>
      </c>
      <c r="T40">
        <v>4550</v>
      </c>
      <c r="U40" t="s">
        <v>199</v>
      </c>
      <c r="V40" t="s">
        <v>181</v>
      </c>
      <c r="W40" s="109" t="str">
        <f>_xlfn.CONCAT(N40,V40)</f>
        <v>CC1TIERRAS FILTRANTES</v>
      </c>
      <c r="X40" s="109">
        <f>_xlfn.XLOOKUP(W40,'cco '!C:C,'cco '!D:D,0)</f>
        <v>0</v>
      </c>
      <c r="Y40" s="110">
        <f>$X40*$S40*-1</f>
        <v>0</v>
      </c>
      <c r="Z40" s="109">
        <f>_xlfn.XLOOKUP(V40,sectores_id!A:A,sectores_id!B:B)</f>
        <v>9</v>
      </c>
      <c r="AA40" s="109">
        <f>IF(J40="OPEX",_xlfn.XLOOKUP(I40,'rubros_id_opex (2)'!A:A,'rubros_id_opex (2)'!B:B,"RUBRO MC"),J40)</f>
        <v>1</v>
      </c>
      <c r="AB40" s="109" t="str">
        <f>UPPER(_xlfn.XLOOKUP(Z40,sectores_id!B:B,sectores_id!A:A))</f>
        <v>TIERRAS FILTRANTES</v>
      </c>
      <c r="AC40" s="148" t="str">
        <f>_xlfn.XLOOKUP(AA40,'rubros_id_opex (2)'!B:B,'rubros_id_opex (2)'!A:A,gastos_final[[#This Row],[Líneas de factura/Producto]])</f>
        <v>ENERGIA</v>
      </c>
      <c r="AD40" s="169">
        <f>SUMIFS(Y:Y,C:C,gastos_final[[#This Row],[Número]])</f>
        <v>11010999.999999998</v>
      </c>
      <c r="AE40" s="169">
        <f>gastos_final[[#This Row],[MONTO_FINAL]]*-1-gastos_final[[#This Row],[monto_total_ampliado]]</f>
        <v>0</v>
      </c>
    </row>
    <row r="41" spans="1:31" hidden="1" x14ac:dyDescent="0.25">
      <c r="A41" vm="9">
        <v>46086</v>
      </c>
      <c r="B41" t="s">
        <v>980</v>
      </c>
      <c r="C41" t="s">
        <v>981</v>
      </c>
      <c r="D41" s="135">
        <v>-14157000</v>
      </c>
      <c r="E41" t="s">
        <v>982</v>
      </c>
      <c r="F41">
        <v>60</v>
      </c>
      <c r="G41" s="135">
        <v>80000</v>
      </c>
      <c r="H41" t="s">
        <v>510</v>
      </c>
      <c r="I41" t="s">
        <v>10</v>
      </c>
      <c r="J41" t="s">
        <v>137</v>
      </c>
      <c r="K41" t="s">
        <v>473</v>
      </c>
      <c r="L41" t="s">
        <v>156</v>
      </c>
      <c r="M41">
        <v>0</v>
      </c>
      <c r="N41" t="s">
        <v>83</v>
      </c>
      <c r="O41" t="s">
        <v>492</v>
      </c>
      <c r="P41">
        <v>1</v>
      </c>
      <c r="Q41" t="s">
        <v>66</v>
      </c>
      <c r="R41">
        <v>1</v>
      </c>
      <c r="S41" s="136">
        <v>-14157000</v>
      </c>
      <c r="T41">
        <v>60</v>
      </c>
      <c r="U41" t="s">
        <v>199</v>
      </c>
      <c r="V41" t="s">
        <v>66</v>
      </c>
      <c r="W41" s="109" t="str">
        <f>_xlfn.CONCAT(N41,V41)</f>
        <v>CC3DISPOSICIÓN FINAL RESIDUOS LIQUIDOS</v>
      </c>
      <c r="X41" s="109">
        <f>_xlfn.XLOOKUP(W41,'cco '!C:C,'cco '!D:D,0)</f>
        <v>1</v>
      </c>
      <c r="Y41" s="110">
        <f>$X41*$S41*-1</f>
        <v>14157000</v>
      </c>
      <c r="Z41" s="109">
        <f>_xlfn.XLOOKUP(V41,sectores_id!A:A,sectores_id!B:B)</f>
        <v>3</v>
      </c>
      <c r="AA41" s="109">
        <f>IF(J41="OPEX",_xlfn.XLOOKUP(I41,'rubros_id_opex (2)'!A:A,'rubros_id_opex (2)'!B:B,"RUBRO MC"),J41)</f>
        <v>13</v>
      </c>
      <c r="AB41" s="109" t="str">
        <f>UPPER(_xlfn.XLOOKUP(Z41,sectores_id!B:B,sectores_id!A:A))</f>
        <v>DISP. FINAL RESIDUOS LÍQUIDOS</v>
      </c>
      <c r="AC41" s="148" t="str">
        <f>_xlfn.XLOOKUP(AA41,'rubros_id_opex (2)'!B:B,'rubros_id_opex (2)'!A:A,gastos_final[[#This Row],[Líneas de factura/Producto]])</f>
        <v>SERVICIOS</v>
      </c>
      <c r="AD41" s="169">
        <f>SUMIFS(Y:Y,C:C,gastos_final[[#This Row],[Número]])</f>
        <v>14157000</v>
      </c>
      <c r="AE41" s="169">
        <f>gastos_final[[#This Row],[MONTO_FINAL]]*-1-gastos_final[[#This Row],[monto_total_ampliado]]</f>
        <v>0</v>
      </c>
    </row>
    <row r="42" spans="1:31" hidden="1" x14ac:dyDescent="0.25">
      <c r="A42" vm="11">
        <v>46112</v>
      </c>
      <c r="B42" t="s">
        <v>1191</v>
      </c>
      <c r="C42" t="s">
        <v>1112</v>
      </c>
      <c r="D42" s="135">
        <v>-6866469.6836000001</v>
      </c>
      <c r="E42" t="s">
        <v>1111</v>
      </c>
      <c r="F42">
        <v>1</v>
      </c>
      <c r="G42" s="135">
        <v>6866469.6836000001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>
        <v>0</v>
      </c>
      <c r="N42" t="s">
        <v>321</v>
      </c>
      <c r="O42" t="s">
        <v>1193</v>
      </c>
      <c r="P42">
        <v>10</v>
      </c>
      <c r="Q42" t="s">
        <v>467</v>
      </c>
      <c r="R42">
        <v>1</v>
      </c>
      <c r="S42" s="136">
        <v>-6866469.6836000001</v>
      </c>
      <c r="T42">
        <v>1</v>
      </c>
      <c r="U42" t="s">
        <v>199</v>
      </c>
      <c r="V42" t="s">
        <v>72</v>
      </c>
      <c r="W42" s="109" t="str">
        <f>_xlfn.CONCAT(N42,V42)</f>
        <v>CC16BACHAS</v>
      </c>
      <c r="X42" s="109">
        <f>_xlfn.XLOOKUP(W42,'cco '!C:C,'cco '!D:D,0)</f>
        <v>7.7777777777777779E-2</v>
      </c>
      <c r="Y42" s="110">
        <f>$X42*$S42*-1</f>
        <v>534058.75316888886</v>
      </c>
      <c r="Z42" s="109">
        <f>_xlfn.XLOOKUP(V42,sectores_id!A:A,sectores_id!B:B)</f>
        <v>1</v>
      </c>
      <c r="AA42" s="109">
        <f>IF(J42="OPEX",_xlfn.XLOOKUP(I42,'rubros_id_opex (2)'!A:A,'rubros_id_opex (2)'!B:B,"RUBRO MC"),J42)</f>
        <v>10</v>
      </c>
      <c r="AB42" s="109" t="str">
        <f>UPPER(_xlfn.XLOOKUP(Z42,sectores_id!B:B,sectores_id!A:A))</f>
        <v>BACHAS</v>
      </c>
      <c r="AC42" s="148" t="str">
        <f>_xlfn.XLOOKUP(AA42,'rubros_id_opex (2)'!B:B,'rubros_id_opex (2)'!A:A,gastos_final[[#This Row],[Líneas de factura/Producto]])</f>
        <v>PERSONAL</v>
      </c>
      <c r="AD42" s="169">
        <f>SUMIFS(Y:Y,C:C,gastos_final[[#This Row],[Número]])</f>
        <v>4806528.7785199992</v>
      </c>
      <c r="AE42" s="169">
        <f>gastos_final[[#This Row],[MONTO_FINAL]]*-1-gastos_final[[#This Row],[monto_total_ampliado]]</f>
        <v>2059940.9050800009</v>
      </c>
    </row>
    <row r="43" spans="1:31" hidden="1" x14ac:dyDescent="0.25">
      <c r="A43" vm="11">
        <v>46112</v>
      </c>
      <c r="B43" t="s">
        <v>1191</v>
      </c>
      <c r="C43" t="s">
        <v>1112</v>
      </c>
      <c r="D43" s="135">
        <v>-6866469.6836000001</v>
      </c>
      <c r="E43" t="s">
        <v>1111</v>
      </c>
      <c r="F43">
        <v>1</v>
      </c>
      <c r="G43" s="135">
        <v>6866469.6836000001</v>
      </c>
      <c r="H43" t="s">
        <v>1192</v>
      </c>
      <c r="I43" t="s">
        <v>9</v>
      </c>
      <c r="J43" t="s">
        <v>137</v>
      </c>
      <c r="K43" t="s">
        <v>512</v>
      </c>
      <c r="L43" t="s">
        <v>156</v>
      </c>
      <c r="M43">
        <v>0</v>
      </c>
      <c r="N43" t="s">
        <v>321</v>
      </c>
      <c r="O43" t="s">
        <v>1193</v>
      </c>
      <c r="P43">
        <v>10</v>
      </c>
      <c r="Q43" t="s">
        <v>467</v>
      </c>
      <c r="R43">
        <v>1</v>
      </c>
      <c r="S43" s="136">
        <v>-6866469.6836000001</v>
      </c>
      <c r="T43">
        <v>1</v>
      </c>
      <c r="U43" t="s">
        <v>199</v>
      </c>
      <c r="V43" t="s">
        <v>177</v>
      </c>
      <c r="W43" s="109" t="str">
        <f>_xlfn.CONCAT(N43,V43)</f>
        <v>CC16CEREAL Y POLVILLO</v>
      </c>
      <c r="X43" s="109">
        <f>_xlfn.XLOOKUP(W43,'cco '!C:C,'cco '!D:D,0)</f>
        <v>7.7777777777777779E-2</v>
      </c>
      <c r="Y43" s="110">
        <f>$X43*$S43*-1</f>
        <v>534058.75316888886</v>
      </c>
      <c r="Z43" s="109">
        <f>_xlfn.XLOOKUP(V43,sectores_id!A:A,sectores_id!B:B)</f>
        <v>2</v>
      </c>
      <c r="AA43" s="109">
        <f>IF(J43="OPEX",_xlfn.XLOOKUP(I43,'rubros_id_opex (2)'!A:A,'rubros_id_opex (2)'!B:B,"RUBRO MC"),J43)</f>
        <v>10</v>
      </c>
      <c r="AB43" s="109" t="str">
        <f>UPPER(_xlfn.XLOOKUP(Z43,sectores_id!B:B,sectores_id!A:A))</f>
        <v>CEREAL &amp; POLVILLO</v>
      </c>
      <c r="AC43" s="148" t="str">
        <f>_xlfn.XLOOKUP(AA43,'rubros_id_opex (2)'!B:B,'rubros_id_opex (2)'!A:A,gastos_final[[#This Row],[Líneas de factura/Producto]])</f>
        <v>PERSONAL</v>
      </c>
      <c r="AD43" s="169">
        <f>SUMIFS(Y:Y,C:C,gastos_final[[#This Row],[Número]])</f>
        <v>4806528.7785199992</v>
      </c>
      <c r="AE43" s="169">
        <f>gastos_final[[#This Row],[MONTO_FINAL]]*-1-gastos_final[[#This Row],[monto_total_ampliado]]</f>
        <v>2059940.9050800009</v>
      </c>
    </row>
    <row r="44" spans="1:31" hidden="1" x14ac:dyDescent="0.25">
      <c r="A44" vm="11">
        <v>46112</v>
      </c>
      <c r="B44" t="s">
        <v>1191</v>
      </c>
      <c r="C44" t="s">
        <v>1112</v>
      </c>
      <c r="D44" s="135">
        <v>-6866469.6836000001</v>
      </c>
      <c r="E44" t="s">
        <v>1111</v>
      </c>
      <c r="F44">
        <v>1</v>
      </c>
      <c r="G44" s="135">
        <v>6866469.6836000001</v>
      </c>
      <c r="H44" t="s">
        <v>1192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1193</v>
      </c>
      <c r="P44">
        <v>10</v>
      </c>
      <c r="Q44" t="s">
        <v>467</v>
      </c>
      <c r="R44">
        <v>1</v>
      </c>
      <c r="S44" s="136">
        <v>-6866469.6836000001</v>
      </c>
      <c r="T44">
        <v>1</v>
      </c>
      <c r="U44" t="s">
        <v>199</v>
      </c>
      <c r="V44" t="s">
        <v>175</v>
      </c>
      <c r="W44" s="109" t="str">
        <f>_xlfn.CONCAT(N44,V44)</f>
        <v>CC16COMPOST Y FERTILIZANTES</v>
      </c>
      <c r="X44" s="109">
        <f>_xlfn.XLOOKUP(W44,'cco '!C:C,'cco '!D:D,0)</f>
        <v>7.7777777777777779E-2</v>
      </c>
      <c r="Y44" s="110">
        <f>$X44*$S44*-1</f>
        <v>534058.75316888886</v>
      </c>
      <c r="Z44" s="109">
        <f>_xlfn.XLOOKUP(V44,sectores_id!A:A,sectores_id!B:B)</f>
        <v>10</v>
      </c>
      <c r="AA44" s="109">
        <f>IF(J44="OPEX",_xlfn.XLOOKUP(I44,'rubros_id_opex (2)'!A:A,'rubros_id_opex (2)'!B:B,"RUBRO MC"),J44)</f>
        <v>10</v>
      </c>
      <c r="AB44" s="109" t="str">
        <f>UPPER(_xlfn.XLOOKUP(Z44,sectores_id!B:B,sectores_id!A:A))</f>
        <v>COMPOST &amp; FERTILIZANTES</v>
      </c>
      <c r="AC44" s="148" t="str">
        <f>_xlfn.XLOOKUP(AA44,'rubros_id_opex (2)'!B:B,'rubros_id_opex (2)'!A:A,gastos_final[[#This Row],[Líneas de factura/Producto]])</f>
        <v>PERSONAL</v>
      </c>
      <c r="AD44" s="169">
        <f>SUMIFS(Y:Y,C:C,gastos_final[[#This Row],[Número]])</f>
        <v>4806528.7785199992</v>
      </c>
      <c r="AE44" s="169">
        <f>gastos_final[[#This Row],[MONTO_FINAL]]*-1-gastos_final[[#This Row],[monto_total_ampliado]]</f>
        <v>2059940.9050800009</v>
      </c>
    </row>
    <row r="45" spans="1:31" hidden="1" x14ac:dyDescent="0.25">
      <c r="A45" vm="11">
        <v>46112</v>
      </c>
      <c r="B45" t="s">
        <v>1191</v>
      </c>
      <c r="C45" t="s">
        <v>1112</v>
      </c>
      <c r="D45" s="135">
        <v>-6866469.6836000001</v>
      </c>
      <c r="E45" t="s">
        <v>1111</v>
      </c>
      <c r="F45">
        <v>1</v>
      </c>
      <c r="G45" s="135">
        <v>6866469.6836000001</v>
      </c>
      <c r="H45" t="s">
        <v>1192</v>
      </c>
      <c r="I45" t="s">
        <v>9</v>
      </c>
      <c r="J45" t="s">
        <v>137</v>
      </c>
      <c r="K45" t="s">
        <v>512</v>
      </c>
      <c r="L45" t="s">
        <v>156</v>
      </c>
      <c r="M45">
        <v>0</v>
      </c>
      <c r="N45" t="s">
        <v>321</v>
      </c>
      <c r="O45" t="s">
        <v>1193</v>
      </c>
      <c r="P45">
        <v>10</v>
      </c>
      <c r="Q45" t="s">
        <v>467</v>
      </c>
      <c r="R45">
        <v>1</v>
      </c>
      <c r="S45" s="136">
        <v>-6866469.6836000001</v>
      </c>
      <c r="T45">
        <v>1</v>
      </c>
      <c r="U45" t="s">
        <v>199</v>
      </c>
      <c r="V45" t="s">
        <v>193</v>
      </c>
      <c r="W45" s="109" t="str">
        <f>_xlfn.CONCAT(N45,V45)</f>
        <v>CC16DISPOSICION FINAL DE R. LIQUIDOS</v>
      </c>
      <c r="X45" s="109">
        <f>_xlfn.XLOOKUP(W45,'cco '!C:C,'cco '!D:D,0)</f>
        <v>7.7777777777777779E-2</v>
      </c>
      <c r="Y45" s="110">
        <f>$X45*$S45*-1</f>
        <v>534058.75316888886</v>
      </c>
      <c r="Z45" s="109">
        <f>_xlfn.XLOOKUP(V45,sectores_id!A:A,sectores_id!B:B)</f>
        <v>3</v>
      </c>
      <c r="AA45" s="109">
        <f>IF(J45="OPEX",_xlfn.XLOOKUP(I45,'rubros_id_opex (2)'!A:A,'rubros_id_opex (2)'!B:B,"RUBRO MC"),J45)</f>
        <v>10</v>
      </c>
      <c r="AB45" s="109" t="str">
        <f>UPPER(_xlfn.XLOOKUP(Z45,sectores_id!B:B,sectores_id!A:A))</f>
        <v>DISP. FINAL RESIDUOS LÍQUIDOS</v>
      </c>
      <c r="AC45" s="148" t="str">
        <f>_xlfn.XLOOKUP(AA45,'rubros_id_opex (2)'!B:B,'rubros_id_opex (2)'!A:A,gastos_final[[#This Row],[Líneas de factura/Producto]])</f>
        <v>PERSONAL</v>
      </c>
      <c r="AD45" s="169">
        <f>SUMIFS(Y:Y,C:C,gastos_final[[#This Row],[Número]])</f>
        <v>4806528.7785199992</v>
      </c>
      <c r="AE45" s="169">
        <f>gastos_final[[#This Row],[MONTO_FINAL]]*-1-gastos_final[[#This Row],[monto_total_ampliado]]</f>
        <v>2059940.9050800009</v>
      </c>
    </row>
    <row r="46" spans="1:31" hidden="1" x14ac:dyDescent="0.25">
      <c r="A46" vm="11">
        <v>46112</v>
      </c>
      <c r="B46" t="s">
        <v>1191</v>
      </c>
      <c r="C46" t="s">
        <v>1112</v>
      </c>
      <c r="D46" s="135">
        <v>-6866469.6836000001</v>
      </c>
      <c r="E46" t="s">
        <v>1111</v>
      </c>
      <c r="F46">
        <v>1</v>
      </c>
      <c r="G46" s="135">
        <v>6866469.6836000001</v>
      </c>
      <c r="H46" t="s">
        <v>1192</v>
      </c>
      <c r="I46" t="s">
        <v>9</v>
      </c>
      <c r="J46" t="s">
        <v>137</v>
      </c>
      <c r="K46" t="s">
        <v>512</v>
      </c>
      <c r="L46" t="s">
        <v>156</v>
      </c>
      <c r="M46">
        <v>0</v>
      </c>
      <c r="N46" t="s">
        <v>321</v>
      </c>
      <c r="O46" t="s">
        <v>1193</v>
      </c>
      <c r="P46">
        <v>10</v>
      </c>
      <c r="Q46" t="s">
        <v>467</v>
      </c>
      <c r="R46">
        <v>1</v>
      </c>
      <c r="S46" s="136">
        <v>-6866469.6836000001</v>
      </c>
      <c r="T46">
        <v>1</v>
      </c>
      <c r="U46" t="s">
        <v>199</v>
      </c>
      <c r="V46" t="s">
        <v>191</v>
      </c>
      <c r="W46" s="109" t="str">
        <f>_xlfn.CONCAT(N46,V46)</f>
        <v>CC16DISPOSICION FINAL DE R. SOLIDOS</v>
      </c>
      <c r="X46" s="109">
        <f>_xlfn.XLOOKUP(W46,'cco '!C:C,'cco '!D:D,0)</f>
        <v>7.7777777777777779E-2</v>
      </c>
      <c r="Y46" s="110">
        <f>$X46*$S46*-1</f>
        <v>534058.75316888886</v>
      </c>
      <c r="Z46" s="109">
        <f>_xlfn.XLOOKUP(V46,sectores_id!A:A,sectores_id!B:B)</f>
        <v>4</v>
      </c>
      <c r="AA46" s="109">
        <f>IF(J46="OPEX",_xlfn.XLOOKUP(I46,'rubros_id_opex (2)'!A:A,'rubros_id_opex (2)'!B:B,"RUBRO MC"),J46)</f>
        <v>10</v>
      </c>
      <c r="AB46" s="109" t="str">
        <f>UPPER(_xlfn.XLOOKUP(Z46,sectores_id!B:B,sectores_id!A:A))</f>
        <v>DISP. FINAL RESIDUOS SÓLIDOS</v>
      </c>
      <c r="AC46" s="148" t="str">
        <f>_xlfn.XLOOKUP(AA46,'rubros_id_opex (2)'!B:B,'rubros_id_opex (2)'!A:A,gastos_final[[#This Row],[Líneas de factura/Producto]])</f>
        <v>PERSONAL</v>
      </c>
      <c r="AD46" s="109">
        <f>SUMIFS(Y:Y,C:C,gastos_final[[#This Row],[Número]])</f>
        <v>4806528.7785199992</v>
      </c>
      <c r="AE46" s="169">
        <f>gastos_final[[#This Row],[MONTO_FINAL]]*-1-gastos_final[[#This Row],[monto_total_ampliado]]</f>
        <v>2059940.9050800009</v>
      </c>
    </row>
    <row r="47" spans="1:31" hidden="1" x14ac:dyDescent="0.25">
      <c r="A47" vm="11">
        <v>46112</v>
      </c>
      <c r="B47" t="s">
        <v>1191</v>
      </c>
      <c r="C47" t="s">
        <v>1112</v>
      </c>
      <c r="D47" s="135">
        <v>-6866469.6836000001</v>
      </c>
      <c r="E47" t="s">
        <v>1111</v>
      </c>
      <c r="F47">
        <v>1</v>
      </c>
      <c r="G47" s="135">
        <v>6866469.6836000001</v>
      </c>
      <c r="H47" t="s">
        <v>1192</v>
      </c>
      <c r="I47" t="s">
        <v>9</v>
      </c>
      <c r="J47" t="s">
        <v>137</v>
      </c>
      <c r="K47" t="s">
        <v>512</v>
      </c>
      <c r="L47" t="s">
        <v>156</v>
      </c>
      <c r="M47">
        <v>0</v>
      </c>
      <c r="N47" t="s">
        <v>321</v>
      </c>
      <c r="O47" t="s">
        <v>1193</v>
      </c>
      <c r="P47">
        <v>10</v>
      </c>
      <c r="Q47" t="s">
        <v>467</v>
      </c>
      <c r="R47">
        <v>1</v>
      </c>
      <c r="S47" s="136">
        <v>-6866469.6836000001</v>
      </c>
      <c r="T47">
        <v>1</v>
      </c>
      <c r="U47" t="s">
        <v>199</v>
      </c>
      <c r="V47" t="s">
        <v>80</v>
      </c>
      <c r="W47" s="109" t="str">
        <f>_xlfn.CONCAT(N47,V47)</f>
        <v>CC16EXPORTACION</v>
      </c>
      <c r="X47" s="109">
        <f>_xlfn.XLOOKUP(W47,'cco '!C:C,'cco '!D:D,0)</f>
        <v>7.7777777777777779E-2</v>
      </c>
      <c r="Y47" s="110">
        <f>$X47*$S47*-1</f>
        <v>534058.75316888886</v>
      </c>
      <c r="Z47" s="109">
        <f>_xlfn.XLOOKUP(V47,sectores_id!A:A,sectores_id!B:B)</f>
        <v>5</v>
      </c>
      <c r="AA47" s="109">
        <f>IF(J47="OPEX",_xlfn.XLOOKUP(I47,'rubros_id_opex (2)'!A:A,'rubros_id_opex (2)'!B:B,"RUBRO MC"),J47)</f>
        <v>10</v>
      </c>
      <c r="AB47" s="109" t="str">
        <f>UPPER(_xlfn.XLOOKUP(Z47,sectores_id!B:B,sectores_id!A:A))</f>
        <v>EXPORTACION</v>
      </c>
      <c r="AC47" s="148" t="str">
        <f>_xlfn.XLOOKUP(AA47,'rubros_id_opex (2)'!B:B,'rubros_id_opex (2)'!A:A,gastos_final[[#This Row],[Líneas de factura/Producto]])</f>
        <v>PERSONAL</v>
      </c>
      <c r="AD47" s="109">
        <f>SUMIFS(Y:Y,C:C,gastos_final[[#This Row],[Número]])</f>
        <v>4806528.7785199992</v>
      </c>
      <c r="AE47" s="169">
        <f>gastos_final[[#This Row],[MONTO_FINAL]]*-1-gastos_final[[#This Row],[monto_total_ampliado]]</f>
        <v>2059940.9050800009</v>
      </c>
    </row>
    <row r="48" spans="1:31" hidden="1" x14ac:dyDescent="0.25">
      <c r="A48" vm="11">
        <v>46112</v>
      </c>
      <c r="B48" t="s">
        <v>1191</v>
      </c>
      <c r="C48" t="s">
        <v>1112</v>
      </c>
      <c r="D48" s="135">
        <v>-6866469.6836000001</v>
      </c>
      <c r="E48" t="s">
        <v>1111</v>
      </c>
      <c r="F48">
        <v>1</v>
      </c>
      <c r="G48" s="135">
        <v>6866469.6836000001</v>
      </c>
      <c r="H48" t="s">
        <v>1192</v>
      </c>
      <c r="I48" t="s">
        <v>9</v>
      </c>
      <c r="J48" t="s">
        <v>137</v>
      </c>
      <c r="K48" t="s">
        <v>512</v>
      </c>
      <c r="L48" t="s">
        <v>156</v>
      </c>
      <c r="M48">
        <v>0</v>
      </c>
      <c r="N48" t="s">
        <v>321</v>
      </c>
      <c r="O48" t="s">
        <v>1193</v>
      </c>
      <c r="P48">
        <v>10</v>
      </c>
      <c r="Q48" t="s">
        <v>467</v>
      </c>
      <c r="R48">
        <v>1</v>
      </c>
      <c r="S48" s="136">
        <v>-6866469.6836000001</v>
      </c>
      <c r="T48">
        <v>1</v>
      </c>
      <c r="U48" t="s">
        <v>199</v>
      </c>
      <c r="V48" t="s">
        <v>50</v>
      </c>
      <c r="W48" s="109" t="str">
        <f>_xlfn.CONCAT(N48,V48)</f>
        <v>CC16NFU</v>
      </c>
      <c r="X48" s="109">
        <f>_xlfn.XLOOKUP(W48,'cco '!C:C,'cco '!D:D,0)</f>
        <v>7.7777777777777779E-2</v>
      </c>
      <c r="Y48" s="110">
        <f>$X48*$S48*-1</f>
        <v>534058.75316888886</v>
      </c>
      <c r="Z48" s="109">
        <f>_xlfn.XLOOKUP(V48,sectores_id!A:A,sectores_id!B:B)</f>
        <v>6</v>
      </c>
      <c r="AA48" s="109">
        <f>IF(J48="OPEX",_xlfn.XLOOKUP(I48,'rubros_id_opex (2)'!A:A,'rubros_id_opex (2)'!B:B,"RUBRO MC"),J48)</f>
        <v>10</v>
      </c>
      <c r="AB48" s="109" t="str">
        <f>UPPER(_xlfn.XLOOKUP(Z48,sectores_id!B:B,sectores_id!A:A))</f>
        <v>NFU</v>
      </c>
      <c r="AC48" s="148" t="str">
        <f>_xlfn.XLOOKUP(AA48,'rubros_id_opex (2)'!B:B,'rubros_id_opex (2)'!A:A,gastos_final[[#This Row],[Líneas de factura/Producto]])</f>
        <v>PERSONAL</v>
      </c>
      <c r="AD48" s="109">
        <f>SUMIFS(Y:Y,C:C,gastos_final[[#This Row],[Número]])</f>
        <v>4806528.7785199992</v>
      </c>
      <c r="AE48" s="169">
        <f>gastos_final[[#This Row],[MONTO_FINAL]]*-1-gastos_final[[#This Row],[monto_total_ampliado]]</f>
        <v>2059940.9050800009</v>
      </c>
    </row>
    <row r="49" spans="1:31" hidden="1" x14ac:dyDescent="0.25">
      <c r="A49" vm="11">
        <v>46112</v>
      </c>
      <c r="B49" t="s">
        <v>1191</v>
      </c>
      <c r="C49" t="s">
        <v>1112</v>
      </c>
      <c r="D49" s="135">
        <v>-6866469.6836000001</v>
      </c>
      <c r="E49" t="s">
        <v>1111</v>
      </c>
      <c r="F49">
        <v>1</v>
      </c>
      <c r="G49" s="135">
        <v>6866469.6836000001</v>
      </c>
      <c r="H49" t="s">
        <v>1192</v>
      </c>
      <c r="I49" t="s">
        <v>9</v>
      </c>
      <c r="J49" t="s">
        <v>137</v>
      </c>
      <c r="K49" t="s">
        <v>512</v>
      </c>
      <c r="L49" t="s">
        <v>156</v>
      </c>
      <c r="M49">
        <v>0</v>
      </c>
      <c r="N49" t="s">
        <v>321</v>
      </c>
      <c r="O49" t="s">
        <v>1193</v>
      </c>
      <c r="P49">
        <v>10</v>
      </c>
      <c r="Q49" t="s">
        <v>467</v>
      </c>
      <c r="R49">
        <v>1</v>
      </c>
      <c r="S49" s="136">
        <v>-6866469.6836000001</v>
      </c>
      <c r="T49">
        <v>1</v>
      </c>
      <c r="U49" t="s">
        <v>199</v>
      </c>
      <c r="V49" t="s">
        <v>68</v>
      </c>
      <c r="W49" s="109" t="str">
        <f>_xlfn.CONCAT(N49,V49)</f>
        <v>CC16PILETAS</v>
      </c>
      <c r="X49" s="109">
        <f>_xlfn.XLOOKUP(W49,'cco '!C:C,'cco '!D:D,0)</f>
        <v>7.7777777777777779E-2</v>
      </c>
      <c r="Y49" s="110">
        <f>$X49*$S49*-1</f>
        <v>534058.75316888886</v>
      </c>
      <c r="Z49" s="109">
        <f>_xlfn.XLOOKUP(V49,sectores_id!A:A,sectores_id!B:B)</f>
        <v>7</v>
      </c>
      <c r="AA49" s="109">
        <f>IF(J49="OPEX",_xlfn.XLOOKUP(I49,'rubros_id_opex (2)'!A:A,'rubros_id_opex (2)'!B:B,"RUBRO MC"),J49)</f>
        <v>10</v>
      </c>
      <c r="AB49" s="109" t="str">
        <f>UPPER(_xlfn.XLOOKUP(Z49,sectores_id!B:B,sectores_id!A:A))</f>
        <v>PILETAS</v>
      </c>
      <c r="AC49" s="148" t="str">
        <f>_xlfn.XLOOKUP(AA49,'rubros_id_opex (2)'!B:B,'rubros_id_opex (2)'!A:A,gastos_final[[#This Row],[Líneas de factura/Producto]])</f>
        <v>PERSONAL</v>
      </c>
      <c r="AD49" s="109">
        <f>SUMIFS(Y:Y,C:C,gastos_final[[#This Row],[Número]])</f>
        <v>4806528.7785199992</v>
      </c>
      <c r="AE49" s="169">
        <f>gastos_final[[#This Row],[MONTO_FINAL]]*-1-gastos_final[[#This Row],[monto_total_ampliado]]</f>
        <v>2059940.9050800009</v>
      </c>
    </row>
    <row r="50" spans="1:31" hidden="1" x14ac:dyDescent="0.25">
      <c r="A50" vm="11">
        <v>46112</v>
      </c>
      <c r="B50" t="s">
        <v>1191</v>
      </c>
      <c r="C50" t="s">
        <v>1112</v>
      </c>
      <c r="D50" s="135">
        <v>-6866469.6836000001</v>
      </c>
      <c r="E50" t="s">
        <v>1111</v>
      </c>
      <c r="F50">
        <v>1</v>
      </c>
      <c r="G50" s="135">
        <v>6866469.6836000001</v>
      </c>
      <c r="H50" t="s">
        <v>1192</v>
      </c>
      <c r="I50" t="s">
        <v>9</v>
      </c>
      <c r="J50" t="s">
        <v>137</v>
      </c>
      <c r="K50" t="s">
        <v>512</v>
      </c>
      <c r="L50" t="s">
        <v>156</v>
      </c>
      <c r="M50">
        <v>0</v>
      </c>
      <c r="N50" t="s">
        <v>321</v>
      </c>
      <c r="O50" t="s">
        <v>1193</v>
      </c>
      <c r="P50">
        <v>10</v>
      </c>
      <c r="Q50" t="s">
        <v>467</v>
      </c>
      <c r="R50">
        <v>1</v>
      </c>
      <c r="S50" s="136">
        <v>-6866469.6836000001</v>
      </c>
      <c r="T50">
        <v>1</v>
      </c>
      <c r="U50" t="s">
        <v>199</v>
      </c>
      <c r="V50" t="s">
        <v>70</v>
      </c>
      <c r="W50" s="109" t="str">
        <f>_xlfn.CONCAT(N50,V50)</f>
        <v>CC16REACTORES</v>
      </c>
      <c r="X50" s="109">
        <f>_xlfn.XLOOKUP(W50,'cco '!C:C,'cco '!D:D,0)</f>
        <v>7.7777777777777779E-2</v>
      </c>
      <c r="Y50" s="110">
        <f>$X50*$S50*-1</f>
        <v>534058.75316888886</v>
      </c>
      <c r="Z50" s="109">
        <f>_xlfn.XLOOKUP(V50,sectores_id!A:A,sectores_id!B:B)</f>
        <v>8</v>
      </c>
      <c r="AA50" s="109">
        <f>IF(J50="OPEX",_xlfn.XLOOKUP(I50,'rubros_id_opex (2)'!A:A,'rubros_id_opex (2)'!B:B,"RUBRO MC"),J50)</f>
        <v>10</v>
      </c>
      <c r="AB50" s="109" t="str">
        <f>UPPER(_xlfn.XLOOKUP(Z50,sectores_id!B:B,sectores_id!A:A))</f>
        <v>REACTORES</v>
      </c>
      <c r="AC50" s="148" t="str">
        <f>_xlfn.XLOOKUP(AA50,'rubros_id_opex (2)'!B:B,'rubros_id_opex (2)'!A:A,gastos_final[[#This Row],[Líneas de factura/Producto]])</f>
        <v>PERSONAL</v>
      </c>
      <c r="AD50" s="109">
        <f>SUMIFS(Y:Y,C:C,gastos_final[[#This Row],[Número]])</f>
        <v>4806528.7785199992</v>
      </c>
      <c r="AE50" s="169">
        <f>gastos_final[[#This Row],[MONTO_FINAL]]*-1-gastos_final[[#This Row],[monto_total_ampliado]]</f>
        <v>2059940.9050800009</v>
      </c>
    </row>
    <row r="51" spans="1:31" hidden="1" x14ac:dyDescent="0.25">
      <c r="A51" vm="11">
        <v>46112</v>
      </c>
      <c r="B51" t="s">
        <v>1191</v>
      </c>
      <c r="C51" t="s">
        <v>1112</v>
      </c>
      <c r="D51" s="135">
        <v>-6866469.6836000001</v>
      </c>
      <c r="E51" t="s">
        <v>1111</v>
      </c>
      <c r="F51">
        <v>1</v>
      </c>
      <c r="G51" s="135">
        <v>6866469.6836000001</v>
      </c>
      <c r="H51" t="s">
        <v>1192</v>
      </c>
      <c r="I51" t="s">
        <v>9</v>
      </c>
      <c r="J51" t="s">
        <v>137</v>
      </c>
      <c r="K51" t="s">
        <v>512</v>
      </c>
      <c r="L51" t="s">
        <v>156</v>
      </c>
      <c r="M51">
        <v>0</v>
      </c>
      <c r="N51" t="s">
        <v>321</v>
      </c>
      <c r="O51" t="s">
        <v>1193</v>
      </c>
      <c r="P51">
        <v>10</v>
      </c>
      <c r="Q51" t="s">
        <v>467</v>
      </c>
      <c r="R51">
        <v>1</v>
      </c>
      <c r="S51" s="136">
        <v>-6866469.6836000001</v>
      </c>
      <c r="T51">
        <v>1</v>
      </c>
      <c r="U51" t="s">
        <v>199</v>
      </c>
      <c r="V51" t="s">
        <v>181</v>
      </c>
      <c r="W51" s="109" t="str">
        <f>_xlfn.CONCAT(N51,V51)</f>
        <v>CC16TIERRAS FILTRANTES</v>
      </c>
      <c r="X51" s="109">
        <f>_xlfn.XLOOKUP(W51,'cco '!C:C,'cco '!D:D,0)</f>
        <v>0</v>
      </c>
      <c r="Y51" s="110">
        <f>$X51*$S51*-1</f>
        <v>0</v>
      </c>
      <c r="Z51" s="109">
        <f>_xlfn.XLOOKUP(V51,sectores_id!A:A,sectores_id!B:B)</f>
        <v>9</v>
      </c>
      <c r="AA51" s="109">
        <f>IF(J51="OPEX",_xlfn.XLOOKUP(I51,'rubros_id_opex (2)'!A:A,'rubros_id_opex (2)'!B:B,"RUBRO MC"),J51)</f>
        <v>10</v>
      </c>
      <c r="AB51" s="109" t="str">
        <f>UPPER(_xlfn.XLOOKUP(Z51,sectores_id!B:B,sectores_id!A:A))</f>
        <v>TIERRAS FILTRANTES</v>
      </c>
      <c r="AC51" s="148" t="str">
        <f>_xlfn.XLOOKUP(AA51,'rubros_id_opex (2)'!B:B,'rubros_id_opex (2)'!A:A,gastos_final[[#This Row],[Líneas de factura/Producto]])</f>
        <v>PERSONAL</v>
      </c>
      <c r="AD51" s="109">
        <f>SUMIFS(Y:Y,C:C,gastos_final[[#This Row],[Número]])</f>
        <v>4806528.7785199992</v>
      </c>
      <c r="AE51" s="169">
        <f>gastos_final[[#This Row],[MONTO_FINAL]]*-1-gastos_final[[#This Row],[monto_total_ampliado]]</f>
        <v>2059940.9050800009</v>
      </c>
    </row>
    <row r="52" spans="1:31" hidden="1" x14ac:dyDescent="0.25">
      <c r="A52" vm="9">
        <v>46086</v>
      </c>
      <c r="B52" t="s">
        <v>980</v>
      </c>
      <c r="C52" t="s">
        <v>983</v>
      </c>
      <c r="D52" s="135">
        <v>-6388800</v>
      </c>
      <c r="E52" t="s">
        <v>984</v>
      </c>
      <c r="F52">
        <v>1</v>
      </c>
      <c r="G52" s="135">
        <v>5280000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M52">
        <v>0</v>
      </c>
      <c r="N52" t="s">
        <v>83</v>
      </c>
      <c r="O52" t="s">
        <v>492</v>
      </c>
      <c r="P52">
        <v>1</v>
      </c>
      <c r="Q52" t="s">
        <v>66</v>
      </c>
      <c r="R52">
        <v>1</v>
      </c>
      <c r="S52" s="136">
        <v>-6388800</v>
      </c>
      <c r="T52">
        <v>1</v>
      </c>
      <c r="U52" t="s">
        <v>199</v>
      </c>
      <c r="V52" t="s">
        <v>66</v>
      </c>
      <c r="W52" s="109" t="str">
        <f>_xlfn.CONCAT(N52,V52)</f>
        <v>CC3DISPOSICIÓN FINAL RESIDUOS LIQUIDOS</v>
      </c>
      <c r="X52" s="109">
        <f>_xlfn.XLOOKUP(W52,'cco '!C:C,'cco '!D:D,0)</f>
        <v>1</v>
      </c>
      <c r="Y52" s="110">
        <f>$X52*$S52*-1</f>
        <v>6388800</v>
      </c>
      <c r="Z52" s="109">
        <f>_xlfn.XLOOKUP(V52,sectores_id!A:A,sectores_id!B:B)</f>
        <v>3</v>
      </c>
      <c r="AA52" s="109">
        <f>IF(J52="OPEX",_xlfn.XLOOKUP(I52,'rubros_id_opex (2)'!A:A,'rubros_id_opex (2)'!B:B,"RUBRO MC"),J52)</f>
        <v>13</v>
      </c>
      <c r="AB52" s="109" t="str">
        <f>UPPER(_xlfn.XLOOKUP(Z52,sectores_id!B:B,sectores_id!A:A))</f>
        <v>DISP. FINAL RESIDUOS LÍQUIDOS</v>
      </c>
      <c r="AC52" s="148" t="str">
        <f>_xlfn.XLOOKUP(AA52,'rubros_id_opex (2)'!B:B,'rubros_id_opex (2)'!A:A,gastos_final[[#This Row],[Líneas de factura/Producto]])</f>
        <v>SERVICIOS</v>
      </c>
      <c r="AD52" s="109">
        <f>SUMIFS(Y:Y,C:C,gastos_final[[#This Row],[Número]])</f>
        <v>6388800</v>
      </c>
      <c r="AE52" s="169">
        <f>gastos_final[[#This Row],[MONTO_FINAL]]*-1-gastos_final[[#This Row],[monto_total_ampliado]]</f>
        <v>0</v>
      </c>
    </row>
    <row r="53" spans="1:31" hidden="1" x14ac:dyDescent="0.25">
      <c r="A53" vm="1">
        <v>46111</v>
      </c>
      <c r="B53" t="s">
        <v>20</v>
      </c>
      <c r="C53" t="s">
        <v>795</v>
      </c>
      <c r="D53" s="135">
        <v>-674169.95</v>
      </c>
      <c r="E53" t="s">
        <v>20</v>
      </c>
      <c r="F53">
        <v>1</v>
      </c>
      <c r="G53" s="135">
        <v>674169.95</v>
      </c>
      <c r="H53" t="s">
        <v>510</v>
      </c>
      <c r="I53" t="s">
        <v>20</v>
      </c>
      <c r="J53" t="s">
        <v>137</v>
      </c>
      <c r="K53" t="s">
        <v>473</v>
      </c>
      <c r="L53" t="s">
        <v>156</v>
      </c>
      <c r="M53">
        <v>0</v>
      </c>
      <c r="N53" t="s">
        <v>83</v>
      </c>
      <c r="O53" t="s">
        <v>493</v>
      </c>
      <c r="P53">
        <v>1</v>
      </c>
      <c r="Q53" t="s">
        <v>66</v>
      </c>
      <c r="R53">
        <v>1</v>
      </c>
      <c r="S53" s="136">
        <v>-674169.95</v>
      </c>
      <c r="T53">
        <v>1</v>
      </c>
      <c r="U53" t="s">
        <v>199</v>
      </c>
      <c r="V53" t="s">
        <v>66</v>
      </c>
      <c r="W53" s="109" t="str">
        <f>_xlfn.CONCAT(N53,V53)</f>
        <v>CC3DISPOSICIÓN FINAL RESIDUOS LIQUIDOS</v>
      </c>
      <c r="X53" s="109">
        <f>_xlfn.XLOOKUP(W53,'cco '!C:C,'cco '!D:D,0)</f>
        <v>1</v>
      </c>
      <c r="Y53" s="110">
        <f>$X53*$S53*-1</f>
        <v>674169.95</v>
      </c>
      <c r="Z53" s="109">
        <f>_xlfn.XLOOKUP(V53,sectores_id!A:A,sectores_id!B:B)</f>
        <v>3</v>
      </c>
      <c r="AA53" s="109">
        <f>IF(J53="OPEX",_xlfn.XLOOKUP(I53,'rubros_id_opex (2)'!A:A,'rubros_id_opex (2)'!B:B,"RUBRO MC"),J53)</f>
        <v>4</v>
      </c>
      <c r="AB53" s="109" t="str">
        <f>UPPER(_xlfn.XLOOKUP(Z53,sectores_id!B:B,sectores_id!A:A))</f>
        <v>DISP. FINAL RESIDUOS LÍQUIDOS</v>
      </c>
      <c r="AC53" s="148" t="str">
        <f>_xlfn.XLOOKUP(AA53,'rubros_id_opex (2)'!B:B,'rubros_id_opex (2)'!A:A,gastos_final[[#This Row],[Líneas de factura/Producto]])</f>
        <v>IMPUESTOS</v>
      </c>
      <c r="AD53" s="109">
        <f>SUMIFS(Y:Y,C:C,gastos_final[[#This Row],[Número]])</f>
        <v>674169.95</v>
      </c>
      <c r="AE53" s="169">
        <f>gastos_final[[#This Row],[MONTO_FINAL]]*-1-gastos_final[[#This Row],[monto_total_ampliado]]</f>
        <v>0</v>
      </c>
    </row>
    <row r="54" spans="1:31" hidden="1" x14ac:dyDescent="0.25">
      <c r="A54" vm="11">
        <v>46112</v>
      </c>
      <c r="B54" t="s">
        <v>1191</v>
      </c>
      <c r="C54" t="s">
        <v>1094</v>
      </c>
      <c r="D54" s="135">
        <v>-5428026.1179999998</v>
      </c>
      <c r="E54" t="s">
        <v>391</v>
      </c>
      <c r="F54">
        <v>1</v>
      </c>
      <c r="G54" s="135">
        <v>5428026.1179999998</v>
      </c>
      <c r="H54" t="s">
        <v>1192</v>
      </c>
      <c r="I54" t="s">
        <v>9</v>
      </c>
      <c r="J54" t="s">
        <v>137</v>
      </c>
      <c r="K54" t="s">
        <v>512</v>
      </c>
      <c r="L54" t="s">
        <v>138</v>
      </c>
      <c r="M54">
        <v>0</v>
      </c>
      <c r="N54" t="s">
        <v>389</v>
      </c>
      <c r="O54" t="s">
        <v>1193</v>
      </c>
      <c r="P54">
        <v>10</v>
      </c>
      <c r="Q54" t="s">
        <v>465</v>
      </c>
      <c r="R54">
        <v>1</v>
      </c>
      <c r="S54" s="136">
        <v>-5428026.1179999998</v>
      </c>
      <c r="T54">
        <v>1</v>
      </c>
      <c r="U54" t="s">
        <v>199</v>
      </c>
      <c r="V54" t="s">
        <v>72</v>
      </c>
      <c r="W54" s="109" t="str">
        <f>_xlfn.CONCAT(N54,V54)</f>
        <v>CC28BACHAS</v>
      </c>
      <c r="X54" s="109">
        <f>_xlfn.XLOOKUP(W54,'cco '!C:C,'cco '!D:D,0)</f>
        <v>0.1111</v>
      </c>
      <c r="Y54" s="110">
        <f>$X54*$S54*-1</f>
        <v>603053.70170980005</v>
      </c>
      <c r="Z54" s="109">
        <f>_xlfn.XLOOKUP(V54,sectores_id!A:A,sectores_id!B:B)</f>
        <v>1</v>
      </c>
      <c r="AA54" s="109">
        <f>IF(J54="OPEX",_xlfn.XLOOKUP(I54,'rubros_id_opex (2)'!A:A,'rubros_id_opex (2)'!B:B,"RUBRO MC"),J54)</f>
        <v>10</v>
      </c>
      <c r="AB54" s="109" t="str">
        <f>UPPER(_xlfn.XLOOKUP(Z54,sectores_id!B:B,sectores_id!A:A))</f>
        <v>BACHAS</v>
      </c>
      <c r="AC54" s="148" t="str">
        <f>_xlfn.XLOOKUP(AA54,'rubros_id_opex (2)'!B:B,'rubros_id_opex (2)'!A:A,gastos_final[[#This Row],[Líneas de factura/Producto]])</f>
        <v>PERSONAL</v>
      </c>
      <c r="AD54" s="109">
        <f>SUMIFS(Y:Y,C:C,gastos_final[[#This Row],[Número]])</f>
        <v>5427483.3153882008</v>
      </c>
      <c r="AE54" s="169">
        <f>gastos_final[[#This Row],[MONTO_FINAL]]*-1-gastos_final[[#This Row],[monto_total_ampliado]]</f>
        <v>542.80261179897934</v>
      </c>
    </row>
    <row r="55" spans="1:31" hidden="1" x14ac:dyDescent="0.25">
      <c r="A55" vm="11">
        <v>46112</v>
      </c>
      <c r="B55" t="s">
        <v>1191</v>
      </c>
      <c r="C55" t="s">
        <v>1094</v>
      </c>
      <c r="D55" s="135">
        <v>-5428026.1179999998</v>
      </c>
      <c r="E55" t="s">
        <v>391</v>
      </c>
      <c r="F55">
        <v>1</v>
      </c>
      <c r="G55" s="135">
        <v>5428026.1179999998</v>
      </c>
      <c r="H55" t="s">
        <v>1192</v>
      </c>
      <c r="I55" t="s">
        <v>9</v>
      </c>
      <c r="J55" t="s">
        <v>137</v>
      </c>
      <c r="K55" t="s">
        <v>512</v>
      </c>
      <c r="L55" t="s">
        <v>138</v>
      </c>
      <c r="M55">
        <v>0</v>
      </c>
      <c r="N55" t="s">
        <v>389</v>
      </c>
      <c r="O55" t="s">
        <v>1193</v>
      </c>
      <c r="P55">
        <v>10</v>
      </c>
      <c r="Q55" t="s">
        <v>465</v>
      </c>
      <c r="R55">
        <v>1</v>
      </c>
      <c r="S55" s="136">
        <v>-5428026.1179999998</v>
      </c>
      <c r="T55">
        <v>1</v>
      </c>
      <c r="U55" t="s">
        <v>199</v>
      </c>
      <c r="V55" t="s">
        <v>77</v>
      </c>
      <c r="W55" s="109" t="str">
        <f>_xlfn.CONCAT(N55,V55)</f>
        <v>CC28CEREAL &amp; POLVILLO</v>
      </c>
      <c r="X55" s="109">
        <f>_xlfn.XLOOKUP(W55,'cco '!C:C,'cco '!D:D,0)</f>
        <v>0.1111</v>
      </c>
      <c r="Y55" s="110">
        <f>$X55*$S55*-1</f>
        <v>603053.70170980005</v>
      </c>
      <c r="Z55" s="109">
        <f>_xlfn.XLOOKUP(V55,sectores_id!A:A,sectores_id!B:B)</f>
        <v>2</v>
      </c>
      <c r="AA55" s="109">
        <f>IF(J55="OPEX",_xlfn.XLOOKUP(I55,'rubros_id_opex (2)'!A:A,'rubros_id_opex (2)'!B:B,"RUBRO MC"),J55)</f>
        <v>10</v>
      </c>
      <c r="AB55" s="109" t="str">
        <f>UPPER(_xlfn.XLOOKUP(Z55,sectores_id!B:B,sectores_id!A:A))</f>
        <v>CEREAL &amp; POLVILLO</v>
      </c>
      <c r="AC55" s="148" t="str">
        <f>_xlfn.XLOOKUP(AA55,'rubros_id_opex (2)'!B:B,'rubros_id_opex (2)'!A:A,gastos_final[[#This Row],[Líneas de factura/Producto]])</f>
        <v>PERSONAL</v>
      </c>
      <c r="AD55" s="109">
        <f>SUMIFS(Y:Y,C:C,gastos_final[[#This Row],[Número]])</f>
        <v>5427483.3153882008</v>
      </c>
      <c r="AE55" s="169">
        <f>gastos_final[[#This Row],[MONTO_FINAL]]*-1-gastos_final[[#This Row],[monto_total_ampliado]]</f>
        <v>542.80261179897934</v>
      </c>
    </row>
    <row r="56" spans="1:31" hidden="1" x14ac:dyDescent="0.25">
      <c r="A56" vm="11">
        <v>46112</v>
      </c>
      <c r="B56" t="s">
        <v>1191</v>
      </c>
      <c r="C56" t="s">
        <v>1094</v>
      </c>
      <c r="D56" s="135">
        <v>-5428026.1179999998</v>
      </c>
      <c r="E56" t="s">
        <v>391</v>
      </c>
      <c r="F56">
        <v>1</v>
      </c>
      <c r="G56" s="135">
        <v>5428026.1179999998</v>
      </c>
      <c r="H56" t="s">
        <v>1192</v>
      </c>
      <c r="I56" t="s">
        <v>9</v>
      </c>
      <c r="J56" t="s">
        <v>137</v>
      </c>
      <c r="K56" t="s">
        <v>512</v>
      </c>
      <c r="L56" t="s">
        <v>138</v>
      </c>
      <c r="M56">
        <v>0</v>
      </c>
      <c r="N56" t="s">
        <v>389</v>
      </c>
      <c r="O56" t="s">
        <v>1193</v>
      </c>
      <c r="P56">
        <v>10</v>
      </c>
      <c r="Q56" t="s">
        <v>465</v>
      </c>
      <c r="R56">
        <v>1</v>
      </c>
      <c r="S56" s="136">
        <v>-5428026.1179999998</v>
      </c>
      <c r="T56">
        <v>1</v>
      </c>
      <c r="U56" t="s">
        <v>199</v>
      </c>
      <c r="V56" t="s">
        <v>75</v>
      </c>
      <c r="W56" s="109" t="str">
        <f>_xlfn.CONCAT(N56,V56)</f>
        <v>CC28COMPOST &amp; FERTILIZANTES</v>
      </c>
      <c r="X56" s="109">
        <f>_xlfn.XLOOKUP(W56,'cco '!C:C,'cco '!D:D,0)</f>
        <v>0.1111</v>
      </c>
      <c r="Y56" s="110">
        <f>$X56*$S56*-1</f>
        <v>603053.70170980005</v>
      </c>
      <c r="Z56" s="109">
        <f>_xlfn.XLOOKUP(V56,sectores_id!A:A,sectores_id!B:B)</f>
        <v>10</v>
      </c>
      <c r="AA56" s="109">
        <f>IF(J56="OPEX",_xlfn.XLOOKUP(I56,'rubros_id_opex (2)'!A:A,'rubros_id_opex (2)'!B:B,"RUBRO MC"),J56)</f>
        <v>10</v>
      </c>
      <c r="AB56" s="109" t="str">
        <f>UPPER(_xlfn.XLOOKUP(Z56,sectores_id!B:B,sectores_id!A:A))</f>
        <v>COMPOST &amp; FERTILIZANTES</v>
      </c>
      <c r="AC56" s="148" t="str">
        <f>_xlfn.XLOOKUP(AA56,'rubros_id_opex (2)'!B:B,'rubros_id_opex (2)'!A:A,gastos_final[[#This Row],[Líneas de factura/Producto]])</f>
        <v>PERSONAL</v>
      </c>
      <c r="AD56" s="109">
        <f>SUMIFS(Y:Y,C:C,gastos_final[[#This Row],[Número]])</f>
        <v>5427483.3153882008</v>
      </c>
      <c r="AE56" s="169">
        <f>gastos_final[[#This Row],[MONTO_FINAL]]*-1-gastos_final[[#This Row],[monto_total_ampliado]]</f>
        <v>542.80261179897934</v>
      </c>
    </row>
    <row r="57" spans="1:31" hidden="1" x14ac:dyDescent="0.25">
      <c r="A57" vm="11">
        <v>46112</v>
      </c>
      <c r="B57" t="s">
        <v>1191</v>
      </c>
      <c r="C57" t="s">
        <v>1094</v>
      </c>
      <c r="D57" s="135">
        <v>-5428026.1179999998</v>
      </c>
      <c r="E57" t="s">
        <v>391</v>
      </c>
      <c r="F57">
        <v>1</v>
      </c>
      <c r="G57" s="135">
        <v>5428026.1179999998</v>
      </c>
      <c r="H57" t="s">
        <v>1192</v>
      </c>
      <c r="I57" t="s">
        <v>9</v>
      </c>
      <c r="J57" t="s">
        <v>137</v>
      </c>
      <c r="K57" t="s">
        <v>512</v>
      </c>
      <c r="L57" t="s">
        <v>138</v>
      </c>
      <c r="M57">
        <v>0</v>
      </c>
      <c r="N57" t="s">
        <v>389</v>
      </c>
      <c r="O57" t="s">
        <v>1193</v>
      </c>
      <c r="P57">
        <v>10</v>
      </c>
      <c r="Q57" t="s">
        <v>465</v>
      </c>
      <c r="R57">
        <v>1</v>
      </c>
      <c r="S57" s="136">
        <v>-5428026.1179999998</v>
      </c>
      <c r="T57">
        <v>1</v>
      </c>
      <c r="U57" t="s">
        <v>199</v>
      </c>
      <c r="V57" t="s">
        <v>66</v>
      </c>
      <c r="W57" s="109" t="str">
        <f>_xlfn.CONCAT(N57,V57)</f>
        <v>CC28DISPOSICIÓN FINAL RESIDUOS LIQUIDOS</v>
      </c>
      <c r="X57" s="109">
        <f>_xlfn.XLOOKUP(W57,'cco '!C:C,'cco '!D:D,0)</f>
        <v>0.1111</v>
      </c>
      <c r="Y57" s="110">
        <f>$X57*$S57*-1</f>
        <v>603053.70170980005</v>
      </c>
      <c r="Z57" s="109">
        <f>_xlfn.XLOOKUP(V57,sectores_id!A:A,sectores_id!B:B)</f>
        <v>3</v>
      </c>
      <c r="AA57" s="109">
        <f>IF(J57="OPEX",_xlfn.XLOOKUP(I57,'rubros_id_opex (2)'!A:A,'rubros_id_opex (2)'!B:B,"RUBRO MC"),J57)</f>
        <v>10</v>
      </c>
      <c r="AB57" s="109" t="str">
        <f>UPPER(_xlfn.XLOOKUP(Z57,sectores_id!B:B,sectores_id!A:A))</f>
        <v>DISP. FINAL RESIDUOS LÍQUIDOS</v>
      </c>
      <c r="AC57" s="148" t="str">
        <f>_xlfn.XLOOKUP(AA57,'rubros_id_opex (2)'!B:B,'rubros_id_opex (2)'!A:A,gastos_final[[#This Row],[Líneas de factura/Producto]])</f>
        <v>PERSONAL</v>
      </c>
      <c r="AD57" s="169">
        <f>SUMIFS(Y:Y,C:C,gastos_final[[#This Row],[Número]])</f>
        <v>5427483.3153882008</v>
      </c>
      <c r="AE57" s="169">
        <f>gastos_final[[#This Row],[MONTO_FINAL]]*-1-gastos_final[[#This Row],[monto_total_ampliado]]</f>
        <v>542.80261179897934</v>
      </c>
    </row>
    <row r="58" spans="1:31" hidden="1" x14ac:dyDescent="0.25">
      <c r="A58" vm="11">
        <v>46112</v>
      </c>
      <c r="B58" t="s">
        <v>1191</v>
      </c>
      <c r="C58" t="s">
        <v>1094</v>
      </c>
      <c r="D58" s="135">
        <v>-5428026.1179999998</v>
      </c>
      <c r="E58" t="s">
        <v>391</v>
      </c>
      <c r="F58">
        <v>1</v>
      </c>
      <c r="G58" s="135">
        <v>5428026.1179999998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1193</v>
      </c>
      <c r="P58">
        <v>10</v>
      </c>
      <c r="Q58" t="s">
        <v>465</v>
      </c>
      <c r="R58">
        <v>1</v>
      </c>
      <c r="S58" s="136">
        <v>-5428026.1179999998</v>
      </c>
      <c r="T58">
        <v>1</v>
      </c>
      <c r="U58" t="s">
        <v>199</v>
      </c>
      <c r="V58" t="s">
        <v>63</v>
      </c>
      <c r="W58" s="109" t="str">
        <f>_xlfn.CONCAT(N58,V58)</f>
        <v>CC28DISPOSICIÓN FINAL RESIDUOS SOLIDOS</v>
      </c>
      <c r="X58" s="109">
        <f>_xlfn.XLOOKUP(W58,'cco '!C:C,'cco '!D:D,0)</f>
        <v>0.1111</v>
      </c>
      <c r="Y58" s="110">
        <f>$X58*$S58*-1</f>
        <v>603053.70170980005</v>
      </c>
      <c r="Z58" s="109">
        <f>_xlfn.XLOOKUP(V58,sectores_id!A:A,sectores_id!B:B)</f>
        <v>4</v>
      </c>
      <c r="AA58" s="109">
        <f>IF(J58="OPEX",_xlfn.XLOOKUP(I58,'rubros_id_opex (2)'!A:A,'rubros_id_opex (2)'!B:B,"RUBRO MC"),J58)</f>
        <v>10</v>
      </c>
      <c r="AB58" s="109" t="str">
        <f>UPPER(_xlfn.XLOOKUP(Z58,sectores_id!B:B,sectores_id!A:A))</f>
        <v>DISP. FINAL RESIDUOS SÓLIDOS</v>
      </c>
      <c r="AC58" s="148" t="str">
        <f>_xlfn.XLOOKUP(AA58,'rubros_id_opex (2)'!B:B,'rubros_id_opex (2)'!A:A,gastos_final[[#This Row],[Líneas de factura/Producto]])</f>
        <v>PERSONAL</v>
      </c>
      <c r="AD58" s="169">
        <f>SUMIFS(Y:Y,C:C,gastos_final[[#This Row],[Número]])</f>
        <v>5427483.3153882008</v>
      </c>
      <c r="AE58" s="169">
        <f>gastos_final[[#This Row],[MONTO_FINAL]]*-1-gastos_final[[#This Row],[monto_total_ampliado]]</f>
        <v>542.80261179897934</v>
      </c>
    </row>
    <row r="59" spans="1:31" hidden="1" x14ac:dyDescent="0.25">
      <c r="A59" vm="11">
        <v>46112</v>
      </c>
      <c r="B59" t="s">
        <v>1191</v>
      </c>
      <c r="C59" t="s">
        <v>1094</v>
      </c>
      <c r="D59" s="135">
        <v>-5428026.1179999998</v>
      </c>
      <c r="E59" t="s">
        <v>391</v>
      </c>
      <c r="F59">
        <v>1</v>
      </c>
      <c r="G59" s="135">
        <v>5428026.1179999998</v>
      </c>
      <c r="H59" t="s">
        <v>1192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1193</v>
      </c>
      <c r="P59">
        <v>10</v>
      </c>
      <c r="Q59" t="s">
        <v>465</v>
      </c>
      <c r="R59">
        <v>1</v>
      </c>
      <c r="S59" s="136">
        <v>-5428026.1179999998</v>
      </c>
      <c r="T59">
        <v>1</v>
      </c>
      <c r="U59" t="s">
        <v>199</v>
      </c>
      <c r="V59" t="s">
        <v>80</v>
      </c>
      <c r="W59" s="109" t="str">
        <f>_xlfn.CONCAT(N59,V59)</f>
        <v>CC28EXPORTACION</v>
      </c>
      <c r="X59" s="109">
        <f>_xlfn.XLOOKUP(W59,'cco '!C:C,'cco '!D:D,0)</f>
        <v>0.1111</v>
      </c>
      <c r="Y59" s="110">
        <f>$X59*$S59*-1</f>
        <v>603053.70170980005</v>
      </c>
      <c r="Z59" s="109">
        <f>_xlfn.XLOOKUP(V59,sectores_id!A:A,sectores_id!B:B)</f>
        <v>5</v>
      </c>
      <c r="AA59" s="109">
        <f>IF(J59="OPEX",_xlfn.XLOOKUP(I59,'rubros_id_opex (2)'!A:A,'rubros_id_opex (2)'!B:B,"RUBRO MC"),J59)</f>
        <v>10</v>
      </c>
      <c r="AB59" s="109" t="str">
        <f>UPPER(_xlfn.XLOOKUP(Z59,sectores_id!B:B,sectores_id!A:A))</f>
        <v>EXPORTACION</v>
      </c>
      <c r="AC59" s="148" t="str">
        <f>_xlfn.XLOOKUP(AA59,'rubros_id_opex (2)'!B:B,'rubros_id_opex (2)'!A:A,gastos_final[[#This Row],[Líneas de factura/Producto]])</f>
        <v>PERSONAL</v>
      </c>
      <c r="AD59" s="169">
        <f>SUMIFS(Y:Y,C:C,gastos_final[[#This Row],[Número]])</f>
        <v>5427483.3153882008</v>
      </c>
      <c r="AE59" s="169">
        <f>gastos_final[[#This Row],[MONTO_FINAL]]*-1-gastos_final[[#This Row],[monto_total_ampliado]]</f>
        <v>542.80261179897934</v>
      </c>
    </row>
    <row r="60" spans="1:31" hidden="1" x14ac:dyDescent="0.25">
      <c r="A60" vm="11">
        <v>46112</v>
      </c>
      <c r="B60" t="s">
        <v>1191</v>
      </c>
      <c r="C60" t="s">
        <v>1094</v>
      </c>
      <c r="D60" s="135">
        <v>-5428026.1179999998</v>
      </c>
      <c r="E60" t="s">
        <v>391</v>
      </c>
      <c r="F60">
        <v>1</v>
      </c>
      <c r="G60" s="135">
        <v>5428026.1179999998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 s="136">
        <v>-5428026.1179999998</v>
      </c>
      <c r="T60">
        <v>1</v>
      </c>
      <c r="U60" t="s">
        <v>199</v>
      </c>
      <c r="V60" t="s">
        <v>50</v>
      </c>
      <c r="W60" s="109" t="str">
        <f>_xlfn.CONCAT(N60,V60)</f>
        <v>CC28NFU</v>
      </c>
      <c r="X60" s="109">
        <f>_xlfn.XLOOKUP(W60,'cco '!C:C,'cco '!D:D,0)</f>
        <v>0.1111</v>
      </c>
      <c r="Y60" s="110">
        <f>$X60*$S60*-1</f>
        <v>603053.70170980005</v>
      </c>
      <c r="Z60" s="109">
        <f>_xlfn.XLOOKUP(V60,sectores_id!A:A,sectores_id!B:B)</f>
        <v>6</v>
      </c>
      <c r="AA60" s="109">
        <f>IF(J60="OPEX",_xlfn.XLOOKUP(I60,'rubros_id_opex (2)'!A:A,'rubros_id_opex (2)'!B:B,"RUBRO MC"),J60)</f>
        <v>10</v>
      </c>
      <c r="AB60" s="109" t="str">
        <f>UPPER(_xlfn.XLOOKUP(Z60,sectores_id!B:B,sectores_id!A:A))</f>
        <v>NFU</v>
      </c>
      <c r="AC60" s="148" t="str">
        <f>_xlfn.XLOOKUP(AA60,'rubros_id_opex (2)'!B:B,'rubros_id_opex (2)'!A:A,gastos_final[[#This Row],[Líneas de factura/Producto]])</f>
        <v>PERSONAL</v>
      </c>
      <c r="AD60" s="169">
        <f>SUMIFS(Y:Y,C:C,gastos_final[[#This Row],[Número]])</f>
        <v>5427483.3153882008</v>
      </c>
      <c r="AE60" s="169">
        <f>gastos_final[[#This Row],[MONTO_FINAL]]*-1-gastos_final[[#This Row],[monto_total_ampliado]]</f>
        <v>542.80261179897934</v>
      </c>
    </row>
    <row r="61" spans="1:31" hidden="1" x14ac:dyDescent="0.25">
      <c r="A61" vm="11">
        <v>46112</v>
      </c>
      <c r="B61" t="s">
        <v>1191</v>
      </c>
      <c r="C61" t="s">
        <v>1094</v>
      </c>
      <c r="D61" s="135">
        <v>-5428026.1179999998</v>
      </c>
      <c r="E61" t="s">
        <v>391</v>
      </c>
      <c r="F61">
        <v>1</v>
      </c>
      <c r="G61" s="135">
        <v>5428026.1179999998</v>
      </c>
      <c r="H61" t="s">
        <v>1192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1193</v>
      </c>
      <c r="P61">
        <v>10</v>
      </c>
      <c r="Q61" t="s">
        <v>465</v>
      </c>
      <c r="R61">
        <v>1</v>
      </c>
      <c r="S61" s="136">
        <v>-5428026.1179999998</v>
      </c>
      <c r="T61">
        <v>1</v>
      </c>
      <c r="U61" t="s">
        <v>199</v>
      </c>
      <c r="V61" t="s">
        <v>68</v>
      </c>
      <c r="W61" s="109" t="str">
        <f>_xlfn.CONCAT(N61,V61)</f>
        <v>CC28PILETAS</v>
      </c>
      <c r="X61" s="109">
        <f>_xlfn.XLOOKUP(W61,'cco '!C:C,'cco '!D:D,0)</f>
        <v>0.1111</v>
      </c>
      <c r="Y61" s="110">
        <f>$X61*$S61*-1</f>
        <v>603053.70170980005</v>
      </c>
      <c r="Z61" s="109">
        <f>_xlfn.XLOOKUP(V61,sectores_id!A:A,sectores_id!B:B)</f>
        <v>7</v>
      </c>
      <c r="AA61" s="109">
        <f>IF(J61="OPEX",_xlfn.XLOOKUP(I61,'rubros_id_opex (2)'!A:A,'rubros_id_opex (2)'!B:B,"RUBRO MC"),J61)</f>
        <v>10</v>
      </c>
      <c r="AB61" s="109" t="str">
        <f>UPPER(_xlfn.XLOOKUP(Z61,sectores_id!B:B,sectores_id!A:A))</f>
        <v>PILETAS</v>
      </c>
      <c r="AC61" s="148" t="str">
        <f>_xlfn.XLOOKUP(AA61,'rubros_id_opex (2)'!B:B,'rubros_id_opex (2)'!A:A,gastos_final[[#This Row],[Líneas de factura/Producto]])</f>
        <v>PERSONAL</v>
      </c>
      <c r="AD61" s="169">
        <f>SUMIFS(Y:Y,C:C,gastos_final[[#This Row],[Número]])</f>
        <v>5427483.3153882008</v>
      </c>
      <c r="AE61" s="169">
        <f>gastos_final[[#This Row],[MONTO_FINAL]]*-1-gastos_final[[#This Row],[monto_total_ampliado]]</f>
        <v>542.80261179897934</v>
      </c>
    </row>
    <row r="62" spans="1:31" hidden="1" x14ac:dyDescent="0.25">
      <c r="A62" vm="11">
        <v>46112</v>
      </c>
      <c r="B62" t="s">
        <v>1191</v>
      </c>
      <c r="C62" t="s">
        <v>1094</v>
      </c>
      <c r="D62" s="135">
        <v>-5428026.1179999998</v>
      </c>
      <c r="E62" t="s">
        <v>391</v>
      </c>
      <c r="F62">
        <v>1</v>
      </c>
      <c r="G62" s="135">
        <v>5428026.1179999998</v>
      </c>
      <c r="H62" t="s">
        <v>1192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1193</v>
      </c>
      <c r="P62">
        <v>10</v>
      </c>
      <c r="Q62" t="s">
        <v>465</v>
      </c>
      <c r="R62">
        <v>1</v>
      </c>
      <c r="S62" s="136">
        <v>-5428026.1179999998</v>
      </c>
      <c r="T62">
        <v>1</v>
      </c>
      <c r="U62" t="s">
        <v>199</v>
      </c>
      <c r="V62" t="s">
        <v>70</v>
      </c>
      <c r="W62" s="109" t="str">
        <f>_xlfn.CONCAT(N62,V62)</f>
        <v>CC28REACTORES</v>
      </c>
      <c r="X62" s="109">
        <f>_xlfn.XLOOKUP(W62,'cco '!C:C,'cco '!D:D,0)</f>
        <v>0.1111</v>
      </c>
      <c r="Y62" s="110">
        <f>$X62*$S62*-1</f>
        <v>603053.70170980005</v>
      </c>
      <c r="Z62" s="109">
        <f>_xlfn.XLOOKUP(V62,sectores_id!A:A,sectores_id!B:B)</f>
        <v>8</v>
      </c>
      <c r="AA62" s="109">
        <f>IF(J62="OPEX",_xlfn.XLOOKUP(I62,'rubros_id_opex (2)'!A:A,'rubros_id_opex (2)'!B:B,"RUBRO MC"),J62)</f>
        <v>10</v>
      </c>
      <c r="AB62" s="109" t="str">
        <f>UPPER(_xlfn.XLOOKUP(Z62,sectores_id!B:B,sectores_id!A:A))</f>
        <v>REACTORES</v>
      </c>
      <c r="AC62" s="148" t="str">
        <f>_xlfn.XLOOKUP(AA62,'rubros_id_opex (2)'!B:B,'rubros_id_opex (2)'!A:A,gastos_final[[#This Row],[Líneas de factura/Producto]])</f>
        <v>PERSONAL</v>
      </c>
      <c r="AD62" s="169">
        <f>SUMIFS(Y:Y,C:C,gastos_final[[#This Row],[Número]])</f>
        <v>5427483.3153882008</v>
      </c>
      <c r="AE62" s="169">
        <f>gastos_final[[#This Row],[MONTO_FINAL]]*-1-gastos_final[[#This Row],[monto_total_ampliado]]</f>
        <v>542.80261179897934</v>
      </c>
    </row>
    <row r="63" spans="1:31" hidden="1" x14ac:dyDescent="0.25">
      <c r="A63" vm="11">
        <v>46112</v>
      </c>
      <c r="B63" t="s">
        <v>1191</v>
      </c>
      <c r="C63" t="s">
        <v>1094</v>
      </c>
      <c r="D63" s="135">
        <v>-5428026.1179999998</v>
      </c>
      <c r="E63" t="s">
        <v>391</v>
      </c>
      <c r="F63">
        <v>1</v>
      </c>
      <c r="G63" s="135">
        <v>5428026.1179999998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1193</v>
      </c>
      <c r="P63">
        <v>10</v>
      </c>
      <c r="Q63" t="s">
        <v>465</v>
      </c>
      <c r="R63">
        <v>1</v>
      </c>
      <c r="S63" s="136">
        <v>-5428026.1179999998</v>
      </c>
      <c r="T63">
        <v>1</v>
      </c>
      <c r="U63" t="s">
        <v>199</v>
      </c>
      <c r="V63" t="s">
        <v>181</v>
      </c>
      <c r="W63" s="109" t="str">
        <f>_xlfn.CONCAT(N63,V63)</f>
        <v>CC28TIERRAS FILTRANTES</v>
      </c>
      <c r="X63" s="109">
        <f>_xlfn.XLOOKUP(W63,'cco '!C:C,'cco '!D:D,0)</f>
        <v>0</v>
      </c>
      <c r="Y63" s="110">
        <f>$X63*$S63*-1</f>
        <v>0</v>
      </c>
      <c r="Z63" s="109">
        <f>_xlfn.XLOOKUP(V63,sectores_id!A:A,sectores_id!B:B)</f>
        <v>9</v>
      </c>
      <c r="AA63" s="109">
        <f>IF(J63="OPEX",_xlfn.XLOOKUP(I63,'rubros_id_opex (2)'!A:A,'rubros_id_opex (2)'!B:B,"RUBRO MC"),J63)</f>
        <v>10</v>
      </c>
      <c r="AB63" s="109" t="str">
        <f>UPPER(_xlfn.XLOOKUP(Z63,sectores_id!B:B,sectores_id!A:A))</f>
        <v>TIERRAS FILTRANTES</v>
      </c>
      <c r="AC63" s="148" t="str">
        <f>_xlfn.XLOOKUP(AA63,'rubros_id_opex (2)'!B:B,'rubros_id_opex (2)'!A:A,gastos_final[[#This Row],[Líneas de factura/Producto]])</f>
        <v>PERSONAL</v>
      </c>
      <c r="AD63" s="169">
        <f>SUMIFS(Y:Y,C:C,gastos_final[[#This Row],[Número]])</f>
        <v>5427483.3153882008</v>
      </c>
      <c r="AE63" s="169">
        <f>gastos_final[[#This Row],[MONTO_FINAL]]*-1-gastos_final[[#This Row],[monto_total_ampliado]]</f>
        <v>542.80261179897934</v>
      </c>
    </row>
    <row r="64" spans="1:31" hidden="1" x14ac:dyDescent="0.25">
      <c r="A64" vm="1">
        <v>46111</v>
      </c>
      <c r="B64" t="s">
        <v>20</v>
      </c>
      <c r="C64" t="s">
        <v>793</v>
      </c>
      <c r="D64" s="135">
        <v>-5039229.71</v>
      </c>
      <c r="E64" t="s">
        <v>20</v>
      </c>
      <c r="F64">
        <v>1</v>
      </c>
      <c r="G64" s="135">
        <v>5039229.71</v>
      </c>
      <c r="H64" t="s">
        <v>510</v>
      </c>
      <c r="I64" t="s">
        <v>20</v>
      </c>
      <c r="J64" t="s">
        <v>137</v>
      </c>
      <c r="K64" t="s">
        <v>473</v>
      </c>
      <c r="L64" t="s">
        <v>156</v>
      </c>
      <c r="M64">
        <v>0</v>
      </c>
      <c r="N64" t="s">
        <v>35</v>
      </c>
      <c r="O64" t="s">
        <v>493</v>
      </c>
      <c r="P64">
        <v>10</v>
      </c>
      <c r="Q64" t="s">
        <v>465</v>
      </c>
      <c r="R64">
        <v>1</v>
      </c>
      <c r="S64" s="136">
        <v>-5039229.71</v>
      </c>
      <c r="T64">
        <v>1</v>
      </c>
      <c r="U64" t="s">
        <v>199</v>
      </c>
      <c r="V64" t="s">
        <v>72</v>
      </c>
      <c r="W64" s="109" t="str">
        <f>_xlfn.CONCAT(N64,V64)</f>
        <v>CC1BACHAS</v>
      </c>
      <c r="X64" s="109">
        <f>_xlfn.XLOOKUP(W64,'cco '!C:C,'cco '!D:D,0)</f>
        <v>3.2417236735101898E-2</v>
      </c>
      <c r="Y64" s="110">
        <f>$X64*$S64*-1</f>
        <v>163357.90247162888</v>
      </c>
      <c r="Z64" s="109">
        <f>_xlfn.XLOOKUP(V64,sectores_id!A:A,sectores_id!B:B)</f>
        <v>1</v>
      </c>
      <c r="AA64" s="109">
        <f>IF(J64="OPEX",_xlfn.XLOOKUP(I64,'rubros_id_opex (2)'!A:A,'rubros_id_opex (2)'!B:B,"RUBRO MC"),J64)</f>
        <v>4</v>
      </c>
      <c r="AB64" s="109" t="str">
        <f>UPPER(_xlfn.XLOOKUP(Z64,sectores_id!B:B,sectores_id!A:A))</f>
        <v>BACHAS</v>
      </c>
      <c r="AC64" s="148" t="str">
        <f>_xlfn.XLOOKUP(AA64,'rubros_id_opex (2)'!B:B,'rubros_id_opex (2)'!A:A,gastos_final[[#This Row],[Líneas de factura/Producto]])</f>
        <v>IMPUESTOS</v>
      </c>
      <c r="AD64" s="169">
        <f>SUMIFS(Y:Y,C:C,gastos_final[[#This Row],[Número]])</f>
        <v>5039229.71</v>
      </c>
      <c r="AE64" s="169">
        <f>gastos_final[[#This Row],[MONTO_FINAL]]*-1-gastos_final[[#This Row],[monto_total_ampliado]]</f>
        <v>0</v>
      </c>
    </row>
    <row r="65" spans="1:31" hidden="1" x14ac:dyDescent="0.25">
      <c r="A65" vm="1">
        <v>46111</v>
      </c>
      <c r="B65" t="s">
        <v>20</v>
      </c>
      <c r="C65" t="s">
        <v>793</v>
      </c>
      <c r="D65" s="135">
        <v>-5039229.71</v>
      </c>
      <c r="E65" t="s">
        <v>20</v>
      </c>
      <c r="F65">
        <v>1</v>
      </c>
      <c r="G65" s="135">
        <v>5039229.71</v>
      </c>
      <c r="H65" t="s">
        <v>510</v>
      </c>
      <c r="I65" t="s">
        <v>20</v>
      </c>
      <c r="J65" t="s">
        <v>137</v>
      </c>
      <c r="K65" t="s">
        <v>473</v>
      </c>
      <c r="L65" t="s">
        <v>156</v>
      </c>
      <c r="M65">
        <v>0</v>
      </c>
      <c r="N65" t="s">
        <v>35</v>
      </c>
      <c r="O65" t="s">
        <v>493</v>
      </c>
      <c r="P65">
        <v>10</v>
      </c>
      <c r="Q65" t="s">
        <v>465</v>
      </c>
      <c r="R65">
        <v>1</v>
      </c>
      <c r="S65" s="136">
        <v>-5039229.71</v>
      </c>
      <c r="T65">
        <v>1</v>
      </c>
      <c r="U65" t="s">
        <v>199</v>
      </c>
      <c r="V65" t="s">
        <v>77</v>
      </c>
      <c r="W65" s="109" t="str">
        <f>_xlfn.CONCAT(N65,V65)</f>
        <v>CC1CEREAL &amp; POLVILLO</v>
      </c>
      <c r="X65" s="109">
        <f>_xlfn.XLOOKUP(W65,'cco '!C:C,'cco '!D:D,0)</f>
        <v>7.0597149630605652E-3</v>
      </c>
      <c r="Y65" s="110">
        <f>$X65*$S65*-1</f>
        <v>35575.525385986351</v>
      </c>
      <c r="Z65" s="109">
        <f>_xlfn.XLOOKUP(V65,sectores_id!A:A,sectores_id!B:B)</f>
        <v>2</v>
      </c>
      <c r="AA65" s="109">
        <f>IF(J65="OPEX",_xlfn.XLOOKUP(I65,'rubros_id_opex (2)'!A:A,'rubros_id_opex (2)'!B:B,"RUBRO MC"),J65)</f>
        <v>4</v>
      </c>
      <c r="AB65" s="109" t="str">
        <f>UPPER(_xlfn.XLOOKUP(Z65,sectores_id!B:B,sectores_id!A:A))</f>
        <v>CEREAL &amp; POLVILLO</v>
      </c>
      <c r="AC65" s="148" t="str">
        <f>_xlfn.XLOOKUP(AA65,'rubros_id_opex (2)'!B:B,'rubros_id_opex (2)'!A:A,gastos_final[[#This Row],[Líneas de factura/Producto]])</f>
        <v>IMPUESTOS</v>
      </c>
      <c r="AD65" s="169">
        <f>SUMIFS(Y:Y,C:C,gastos_final[[#This Row],[Número]])</f>
        <v>5039229.71</v>
      </c>
      <c r="AE65" s="169">
        <f>gastos_final[[#This Row],[MONTO_FINAL]]*-1-gastos_final[[#This Row],[monto_total_ampliado]]</f>
        <v>0</v>
      </c>
    </row>
    <row r="66" spans="1:31" hidden="1" x14ac:dyDescent="0.25">
      <c r="A66" vm="1">
        <v>46111</v>
      </c>
      <c r="B66" t="s">
        <v>20</v>
      </c>
      <c r="C66" t="s">
        <v>793</v>
      </c>
      <c r="D66" s="135">
        <v>-5039229.71</v>
      </c>
      <c r="E66" t="s">
        <v>20</v>
      </c>
      <c r="F66">
        <v>1</v>
      </c>
      <c r="G66" s="135">
        <v>5039229.71</v>
      </c>
      <c r="H66" t="s">
        <v>510</v>
      </c>
      <c r="I66" t="s">
        <v>20</v>
      </c>
      <c r="J66" t="s">
        <v>137</v>
      </c>
      <c r="K66" t="s">
        <v>473</v>
      </c>
      <c r="L66" t="s">
        <v>156</v>
      </c>
      <c r="M66">
        <v>0</v>
      </c>
      <c r="N66" t="s">
        <v>35</v>
      </c>
      <c r="O66" t="s">
        <v>493</v>
      </c>
      <c r="P66">
        <v>10</v>
      </c>
      <c r="Q66" t="s">
        <v>465</v>
      </c>
      <c r="R66">
        <v>1</v>
      </c>
      <c r="S66" s="136">
        <v>-5039229.71</v>
      </c>
      <c r="T66">
        <v>1</v>
      </c>
      <c r="U66" t="s">
        <v>199</v>
      </c>
      <c r="V66" t="s">
        <v>75</v>
      </c>
      <c r="W66" s="109" t="str">
        <f>_xlfn.CONCAT(N66,V66)</f>
        <v>CC1COMPOST &amp; FERTILIZANTES</v>
      </c>
      <c r="X66" s="109">
        <f>_xlfn.XLOOKUP(W66,'cco '!C:C,'cco '!D:D,0)</f>
        <v>4.0653249223577111E-4</v>
      </c>
      <c r="Y66" s="110">
        <f>$X66*$S66*-1</f>
        <v>2048.6106129548421</v>
      </c>
      <c r="Z66" s="109">
        <f>_xlfn.XLOOKUP(V66,sectores_id!A:A,sectores_id!B:B)</f>
        <v>10</v>
      </c>
      <c r="AA66" s="109">
        <f>IF(J66="OPEX",_xlfn.XLOOKUP(I66,'rubros_id_opex (2)'!A:A,'rubros_id_opex (2)'!B:B,"RUBRO MC"),J66)</f>
        <v>4</v>
      </c>
      <c r="AB66" s="109" t="str">
        <f>UPPER(_xlfn.XLOOKUP(Z66,sectores_id!B:B,sectores_id!A:A))</f>
        <v>COMPOST &amp; FERTILIZANTES</v>
      </c>
      <c r="AC66" s="148" t="str">
        <f>_xlfn.XLOOKUP(AA66,'rubros_id_opex (2)'!B:B,'rubros_id_opex (2)'!A:A,gastos_final[[#This Row],[Líneas de factura/Producto]])</f>
        <v>IMPUESTOS</v>
      </c>
      <c r="AD66" s="169">
        <f>SUMIFS(Y:Y,C:C,gastos_final[[#This Row],[Número]])</f>
        <v>5039229.71</v>
      </c>
      <c r="AE66" s="169">
        <f>gastos_final[[#This Row],[MONTO_FINAL]]*-1-gastos_final[[#This Row],[monto_total_ampliado]]</f>
        <v>0</v>
      </c>
    </row>
    <row r="67" spans="1:31" hidden="1" x14ac:dyDescent="0.25">
      <c r="A67" vm="1">
        <v>46111</v>
      </c>
      <c r="B67" t="s">
        <v>20</v>
      </c>
      <c r="C67" t="s">
        <v>793</v>
      </c>
      <c r="D67" s="135">
        <v>-5039229.71</v>
      </c>
      <c r="E67" t="s">
        <v>20</v>
      </c>
      <c r="F67">
        <v>1</v>
      </c>
      <c r="G67" s="135">
        <v>5039229.71</v>
      </c>
      <c r="H67" t="s">
        <v>510</v>
      </c>
      <c r="I67" t="s">
        <v>20</v>
      </c>
      <c r="J67" t="s">
        <v>137</v>
      </c>
      <c r="K67" t="s">
        <v>473</v>
      </c>
      <c r="L67" t="s">
        <v>156</v>
      </c>
      <c r="M67">
        <v>0</v>
      </c>
      <c r="N67" t="s">
        <v>35</v>
      </c>
      <c r="O67" t="s">
        <v>493</v>
      </c>
      <c r="P67">
        <v>10</v>
      </c>
      <c r="Q67" t="s">
        <v>465</v>
      </c>
      <c r="R67">
        <v>1</v>
      </c>
      <c r="S67" s="136">
        <v>-5039229.71</v>
      </c>
      <c r="T67">
        <v>1</v>
      </c>
      <c r="U67" t="s">
        <v>199</v>
      </c>
      <c r="V67" t="s">
        <v>66</v>
      </c>
      <c r="W67" s="109" t="str">
        <f>_xlfn.CONCAT(N67,V67)</f>
        <v>CC1DISPOSICIÓN FINAL RESIDUOS LIQUIDOS</v>
      </c>
      <c r="X67" s="109">
        <f>_xlfn.XLOOKUP(W67,'cco '!C:C,'cco '!D:D,0)</f>
        <v>5.9791078481547098E-2</v>
      </c>
      <c r="Y67" s="110">
        <f>$X67*$S67*-1</f>
        <v>301300.97907715384</v>
      </c>
      <c r="Z67" s="109">
        <f>_xlfn.XLOOKUP(V67,sectores_id!A:A,sectores_id!B:B)</f>
        <v>3</v>
      </c>
      <c r="AA67" s="109">
        <f>IF(J67="OPEX",_xlfn.XLOOKUP(I67,'rubros_id_opex (2)'!A:A,'rubros_id_opex (2)'!B:B,"RUBRO MC"),J67)</f>
        <v>4</v>
      </c>
      <c r="AB67" s="109" t="str">
        <f>UPPER(_xlfn.XLOOKUP(Z67,sectores_id!B:B,sectores_id!A:A))</f>
        <v>DISP. FINAL RESIDUOS LÍQUIDOS</v>
      </c>
      <c r="AC67" s="148" t="str">
        <f>_xlfn.XLOOKUP(AA67,'rubros_id_opex (2)'!B:B,'rubros_id_opex (2)'!A:A,gastos_final[[#This Row],[Líneas de factura/Producto]])</f>
        <v>IMPUESTOS</v>
      </c>
      <c r="AD67" s="169">
        <f>SUMIFS(Y:Y,C:C,gastos_final[[#This Row],[Número]])</f>
        <v>5039229.71</v>
      </c>
      <c r="AE67" s="169">
        <f>gastos_final[[#This Row],[MONTO_FINAL]]*-1-gastos_final[[#This Row],[monto_total_ampliado]]</f>
        <v>0</v>
      </c>
    </row>
    <row r="68" spans="1:31" hidden="1" x14ac:dyDescent="0.25">
      <c r="A68" vm="1">
        <v>46111</v>
      </c>
      <c r="B68" t="s">
        <v>20</v>
      </c>
      <c r="C68" t="s">
        <v>793</v>
      </c>
      <c r="D68" s="135">
        <v>-5039229.71</v>
      </c>
      <c r="E68" t="s">
        <v>20</v>
      </c>
      <c r="F68">
        <v>1</v>
      </c>
      <c r="G68" s="135">
        <v>5039229.71</v>
      </c>
      <c r="H68" t="s">
        <v>510</v>
      </c>
      <c r="I68" t="s">
        <v>20</v>
      </c>
      <c r="J68" t="s">
        <v>137</v>
      </c>
      <c r="K68" t="s">
        <v>473</v>
      </c>
      <c r="L68" t="s">
        <v>156</v>
      </c>
      <c r="M68">
        <v>0</v>
      </c>
      <c r="N68" t="s">
        <v>35</v>
      </c>
      <c r="O68" t="s">
        <v>493</v>
      </c>
      <c r="P68">
        <v>10</v>
      </c>
      <c r="Q68" t="s">
        <v>465</v>
      </c>
      <c r="R68">
        <v>1</v>
      </c>
      <c r="S68" s="136">
        <v>-5039229.71</v>
      </c>
      <c r="T68">
        <v>1</v>
      </c>
      <c r="U68" t="s">
        <v>199</v>
      </c>
      <c r="V68" t="s">
        <v>63</v>
      </c>
      <c r="W68" s="109" t="str">
        <f>_xlfn.CONCAT(N68,V68)</f>
        <v>CC1DISPOSICIÓN FINAL RESIDUOS SOLIDOS</v>
      </c>
      <c r="X68" s="109">
        <f>_xlfn.XLOOKUP(W68,'cco '!C:C,'cco '!D:D,0)</f>
        <v>4.8738124634855849E-3</v>
      </c>
      <c r="Y68" s="110">
        <f>$X68*$S68*-1</f>
        <v>24560.260566964851</v>
      </c>
      <c r="Z68" s="109">
        <f>_xlfn.XLOOKUP(V68,sectores_id!A:A,sectores_id!B:B)</f>
        <v>4</v>
      </c>
      <c r="AA68" s="109">
        <f>IF(J68="OPEX",_xlfn.XLOOKUP(I68,'rubros_id_opex (2)'!A:A,'rubros_id_opex (2)'!B:B,"RUBRO MC"),J68)</f>
        <v>4</v>
      </c>
      <c r="AB68" s="109" t="str">
        <f>UPPER(_xlfn.XLOOKUP(Z68,sectores_id!B:B,sectores_id!A:A))</f>
        <v>DISP. FINAL RESIDUOS SÓLIDOS</v>
      </c>
      <c r="AC68" s="148" t="str">
        <f>_xlfn.XLOOKUP(AA68,'rubros_id_opex (2)'!B:B,'rubros_id_opex (2)'!A:A,gastos_final[[#This Row],[Líneas de factura/Producto]])</f>
        <v>IMPUESTOS</v>
      </c>
      <c r="AD68" s="169">
        <f>SUMIFS(Y:Y,C:C,gastos_final[[#This Row],[Número]])</f>
        <v>5039229.71</v>
      </c>
      <c r="AE68" s="169">
        <f>gastos_final[[#This Row],[MONTO_FINAL]]*-1-gastos_final[[#This Row],[monto_total_ampliado]]</f>
        <v>0</v>
      </c>
    </row>
    <row r="69" spans="1:31" hidden="1" x14ac:dyDescent="0.25">
      <c r="A69" vm="1">
        <v>46111</v>
      </c>
      <c r="B69" t="s">
        <v>20</v>
      </c>
      <c r="C69" t="s">
        <v>793</v>
      </c>
      <c r="D69" s="135">
        <v>-5039229.71</v>
      </c>
      <c r="E69" t="s">
        <v>20</v>
      </c>
      <c r="F69">
        <v>1</v>
      </c>
      <c r="G69" s="135">
        <v>5039229.71</v>
      </c>
      <c r="H69" t="s">
        <v>510</v>
      </c>
      <c r="I69" t="s">
        <v>20</v>
      </c>
      <c r="J69" t="s">
        <v>137</v>
      </c>
      <c r="K69" t="s">
        <v>473</v>
      </c>
      <c r="L69" t="s">
        <v>156</v>
      </c>
      <c r="M69">
        <v>0</v>
      </c>
      <c r="N69" t="s">
        <v>35</v>
      </c>
      <c r="O69" t="s">
        <v>493</v>
      </c>
      <c r="P69">
        <v>10</v>
      </c>
      <c r="Q69" t="s">
        <v>465</v>
      </c>
      <c r="R69">
        <v>1</v>
      </c>
      <c r="S69" s="136">
        <v>-5039229.71</v>
      </c>
      <c r="T69">
        <v>1</v>
      </c>
      <c r="U69" t="s">
        <v>199</v>
      </c>
      <c r="V69" t="s">
        <v>80</v>
      </c>
      <c r="W69" s="109" t="str">
        <f>_xlfn.CONCAT(N69,V69)</f>
        <v>CC1EXPORTACION</v>
      </c>
      <c r="X69" s="109">
        <f>_xlfn.XLOOKUP(W69,'cco '!C:C,'cco '!D:D,0)</f>
        <v>0.73411048911804788</v>
      </c>
      <c r="Y69" s="110">
        <f>$X69*$S69*-1</f>
        <v>3699351.3871862986</v>
      </c>
      <c r="Z69" s="109">
        <f>_xlfn.XLOOKUP(V69,sectores_id!A:A,sectores_id!B:B)</f>
        <v>5</v>
      </c>
      <c r="AA69" s="109">
        <f>IF(J69="OPEX",_xlfn.XLOOKUP(I69,'rubros_id_opex (2)'!A:A,'rubros_id_opex (2)'!B:B,"RUBRO MC"),J69)</f>
        <v>4</v>
      </c>
      <c r="AB69" s="109" t="str">
        <f>UPPER(_xlfn.XLOOKUP(Z69,sectores_id!B:B,sectores_id!A:A))</f>
        <v>EXPORTACION</v>
      </c>
      <c r="AC69" s="148" t="str">
        <f>_xlfn.XLOOKUP(AA69,'rubros_id_opex (2)'!B:B,'rubros_id_opex (2)'!A:A,gastos_final[[#This Row],[Líneas de factura/Producto]])</f>
        <v>IMPUESTOS</v>
      </c>
      <c r="AD69" s="169">
        <f>SUMIFS(Y:Y,C:C,gastos_final[[#This Row],[Número]])</f>
        <v>5039229.71</v>
      </c>
      <c r="AE69" s="169">
        <f>gastos_final[[#This Row],[MONTO_FINAL]]*-1-gastos_final[[#This Row],[monto_total_ampliado]]</f>
        <v>0</v>
      </c>
    </row>
    <row r="70" spans="1:31" hidden="1" x14ac:dyDescent="0.25">
      <c r="A70" vm="1">
        <v>46111</v>
      </c>
      <c r="B70" t="s">
        <v>20</v>
      </c>
      <c r="C70" t="s">
        <v>793</v>
      </c>
      <c r="D70" s="135">
        <v>-5039229.71</v>
      </c>
      <c r="E70" t="s">
        <v>20</v>
      </c>
      <c r="F70">
        <v>1</v>
      </c>
      <c r="G70" s="135">
        <v>5039229.71</v>
      </c>
      <c r="H70" t="s">
        <v>510</v>
      </c>
      <c r="I70" t="s">
        <v>20</v>
      </c>
      <c r="J70" t="s">
        <v>137</v>
      </c>
      <c r="K70" t="s">
        <v>473</v>
      </c>
      <c r="L70" t="s">
        <v>156</v>
      </c>
      <c r="M70">
        <v>0</v>
      </c>
      <c r="N70" t="s">
        <v>35</v>
      </c>
      <c r="O70" t="s">
        <v>493</v>
      </c>
      <c r="P70">
        <v>10</v>
      </c>
      <c r="Q70" t="s">
        <v>465</v>
      </c>
      <c r="R70">
        <v>1</v>
      </c>
      <c r="S70" s="136">
        <v>-5039229.71</v>
      </c>
      <c r="T70">
        <v>1</v>
      </c>
      <c r="U70" t="s">
        <v>199</v>
      </c>
      <c r="V70" t="s">
        <v>50</v>
      </c>
      <c r="W70" s="109" t="str">
        <f>_xlfn.CONCAT(N70,V70)</f>
        <v>CC1NFU</v>
      </c>
      <c r="X70" s="109">
        <f>_xlfn.XLOOKUP(W70,'cco '!C:C,'cco '!D:D,0)</f>
        <v>1.4065386597374174E-2</v>
      </c>
      <c r="Y70" s="110">
        <f>$X70*$S70*-1</f>
        <v>70878.71402412375</v>
      </c>
      <c r="Z70" s="109">
        <f>_xlfn.XLOOKUP(V70,sectores_id!A:A,sectores_id!B:B)</f>
        <v>6</v>
      </c>
      <c r="AA70" s="109">
        <f>IF(J70="OPEX",_xlfn.XLOOKUP(I70,'rubros_id_opex (2)'!A:A,'rubros_id_opex (2)'!B:B,"RUBRO MC"),J70)</f>
        <v>4</v>
      </c>
      <c r="AB70" s="109" t="str">
        <f>UPPER(_xlfn.XLOOKUP(Z70,sectores_id!B:B,sectores_id!A:A))</f>
        <v>NFU</v>
      </c>
      <c r="AC70" s="148" t="str">
        <f>_xlfn.XLOOKUP(AA70,'rubros_id_opex (2)'!B:B,'rubros_id_opex (2)'!A:A,gastos_final[[#This Row],[Líneas de factura/Producto]])</f>
        <v>IMPUESTOS</v>
      </c>
      <c r="AD70" s="169">
        <f>SUMIFS(Y:Y,C:C,gastos_final[[#This Row],[Número]])</f>
        <v>5039229.71</v>
      </c>
      <c r="AE70" s="169">
        <f>gastos_final[[#This Row],[MONTO_FINAL]]*-1-gastos_final[[#This Row],[monto_total_ampliado]]</f>
        <v>0</v>
      </c>
    </row>
    <row r="71" spans="1:31" hidden="1" x14ac:dyDescent="0.25">
      <c r="A71" vm="1">
        <v>46111</v>
      </c>
      <c r="B71" t="s">
        <v>20</v>
      </c>
      <c r="C71" t="s">
        <v>793</v>
      </c>
      <c r="D71" s="135">
        <v>-5039229.71</v>
      </c>
      <c r="E71" t="s">
        <v>20</v>
      </c>
      <c r="F71">
        <v>1</v>
      </c>
      <c r="G71" s="135">
        <v>5039229.71</v>
      </c>
      <c r="H71" t="s">
        <v>510</v>
      </c>
      <c r="I71" t="s">
        <v>20</v>
      </c>
      <c r="J71" t="s">
        <v>137</v>
      </c>
      <c r="K71" t="s">
        <v>473</v>
      </c>
      <c r="L71" t="s">
        <v>156</v>
      </c>
      <c r="M71">
        <v>0</v>
      </c>
      <c r="N71" t="s">
        <v>35</v>
      </c>
      <c r="O71" t="s">
        <v>493</v>
      </c>
      <c r="P71">
        <v>10</v>
      </c>
      <c r="Q71" t="s">
        <v>465</v>
      </c>
      <c r="R71">
        <v>1</v>
      </c>
      <c r="S71" s="136">
        <v>-5039229.71</v>
      </c>
      <c r="T71">
        <v>1</v>
      </c>
      <c r="U71" t="s">
        <v>199</v>
      </c>
      <c r="V71" t="s">
        <v>68</v>
      </c>
      <c r="W71" s="109" t="str">
        <f>_xlfn.CONCAT(N71,V71)</f>
        <v>CC1PILETAS</v>
      </c>
      <c r="X71" s="109">
        <f>_xlfn.XLOOKUP(W71,'cco '!C:C,'cco '!D:D,0)</f>
        <v>0.10760032914202722</v>
      </c>
      <c r="Y71" s="110">
        <f>$X71*$S71*-1</f>
        <v>542222.77541828237</v>
      </c>
      <c r="Z71" s="109">
        <f>_xlfn.XLOOKUP(V71,sectores_id!A:A,sectores_id!B:B)</f>
        <v>7</v>
      </c>
      <c r="AA71" s="109">
        <f>IF(J71="OPEX",_xlfn.XLOOKUP(I71,'rubros_id_opex (2)'!A:A,'rubros_id_opex (2)'!B:B,"RUBRO MC"),J71)</f>
        <v>4</v>
      </c>
      <c r="AB71" s="109" t="str">
        <f>UPPER(_xlfn.XLOOKUP(Z71,sectores_id!B:B,sectores_id!A:A))</f>
        <v>PILETAS</v>
      </c>
      <c r="AC71" s="148" t="str">
        <f>_xlfn.XLOOKUP(AA71,'rubros_id_opex (2)'!B:B,'rubros_id_opex (2)'!A:A,gastos_final[[#This Row],[Líneas de factura/Producto]])</f>
        <v>IMPUESTOS</v>
      </c>
      <c r="AD71" s="169">
        <f>SUMIFS(Y:Y,C:C,gastos_final[[#This Row],[Número]])</f>
        <v>5039229.71</v>
      </c>
      <c r="AE71" s="169">
        <f>gastos_final[[#This Row],[MONTO_FINAL]]*-1-gastos_final[[#This Row],[monto_total_ampliado]]</f>
        <v>0</v>
      </c>
    </row>
    <row r="72" spans="1:31" hidden="1" x14ac:dyDescent="0.25">
      <c r="A72" vm="1">
        <v>46111</v>
      </c>
      <c r="B72" t="s">
        <v>20</v>
      </c>
      <c r="C72" t="s">
        <v>793</v>
      </c>
      <c r="D72" s="135">
        <v>-5039229.71</v>
      </c>
      <c r="E72" t="s">
        <v>20</v>
      </c>
      <c r="F72">
        <v>1</v>
      </c>
      <c r="G72" s="135">
        <v>5039229.71</v>
      </c>
      <c r="H72" t="s">
        <v>510</v>
      </c>
      <c r="I72" t="s">
        <v>20</v>
      </c>
      <c r="J72" t="s">
        <v>137</v>
      </c>
      <c r="K72" t="s">
        <v>473</v>
      </c>
      <c r="L72" t="s">
        <v>156</v>
      </c>
      <c r="M72">
        <v>0</v>
      </c>
      <c r="N72" t="s">
        <v>35</v>
      </c>
      <c r="O72" t="s">
        <v>493</v>
      </c>
      <c r="P72">
        <v>10</v>
      </c>
      <c r="Q72" t="s">
        <v>465</v>
      </c>
      <c r="R72">
        <v>1</v>
      </c>
      <c r="S72" s="136">
        <v>-5039229.71</v>
      </c>
      <c r="T72">
        <v>1</v>
      </c>
      <c r="U72" t="s">
        <v>199</v>
      </c>
      <c r="V72" t="s">
        <v>70</v>
      </c>
      <c r="W72" s="109" t="str">
        <f>_xlfn.CONCAT(N72,V72)</f>
        <v>CC1REACTORES</v>
      </c>
      <c r="X72" s="109">
        <f>_xlfn.XLOOKUP(W72,'cco '!C:C,'cco '!D:D,0)</f>
        <v>3.9675420007119738E-2</v>
      </c>
      <c r="Y72" s="110">
        <f>$X72*$S72*-1</f>
        <v>199933.5552566062</v>
      </c>
      <c r="Z72" s="109">
        <f>_xlfn.XLOOKUP(V72,sectores_id!A:A,sectores_id!B:B)</f>
        <v>8</v>
      </c>
      <c r="AA72" s="109">
        <f>IF(J72="OPEX",_xlfn.XLOOKUP(I72,'rubros_id_opex (2)'!A:A,'rubros_id_opex (2)'!B:B,"RUBRO MC"),J72)</f>
        <v>4</v>
      </c>
      <c r="AB72" s="109" t="str">
        <f>UPPER(_xlfn.XLOOKUP(Z72,sectores_id!B:B,sectores_id!A:A))</f>
        <v>REACTORES</v>
      </c>
      <c r="AC72" s="148" t="str">
        <f>_xlfn.XLOOKUP(AA72,'rubros_id_opex (2)'!B:B,'rubros_id_opex (2)'!A:A,gastos_final[[#This Row],[Líneas de factura/Producto]])</f>
        <v>IMPUESTOS</v>
      </c>
      <c r="AD72" s="169">
        <f>SUMIFS(Y:Y,C:C,gastos_final[[#This Row],[Número]])</f>
        <v>5039229.71</v>
      </c>
      <c r="AE72" s="169">
        <f>gastos_final[[#This Row],[MONTO_FINAL]]*-1-gastos_final[[#This Row],[monto_total_ampliado]]</f>
        <v>0</v>
      </c>
    </row>
    <row r="73" spans="1:31" hidden="1" x14ac:dyDescent="0.25">
      <c r="A73" vm="1">
        <v>46111</v>
      </c>
      <c r="B73" t="s">
        <v>20</v>
      </c>
      <c r="C73" t="s">
        <v>793</v>
      </c>
      <c r="D73" s="135">
        <v>-5039229.71</v>
      </c>
      <c r="E73" t="s">
        <v>20</v>
      </c>
      <c r="F73">
        <v>1</v>
      </c>
      <c r="G73" s="135">
        <v>5039229.71</v>
      </c>
      <c r="H73" t="s">
        <v>510</v>
      </c>
      <c r="I73" t="s">
        <v>20</v>
      </c>
      <c r="J73" t="s">
        <v>137</v>
      </c>
      <c r="K73" t="s">
        <v>473</v>
      </c>
      <c r="L73" t="s">
        <v>156</v>
      </c>
      <c r="M73">
        <v>0</v>
      </c>
      <c r="N73" t="s">
        <v>35</v>
      </c>
      <c r="O73" t="s">
        <v>493</v>
      </c>
      <c r="P73">
        <v>10</v>
      </c>
      <c r="Q73" t="s">
        <v>465</v>
      </c>
      <c r="R73">
        <v>1</v>
      </c>
      <c r="S73" s="136">
        <v>-5039229.71</v>
      </c>
      <c r="T73">
        <v>1</v>
      </c>
      <c r="U73" t="s">
        <v>199</v>
      </c>
      <c r="V73" t="s">
        <v>181</v>
      </c>
      <c r="W73" s="109" t="str">
        <f>_xlfn.CONCAT(N73,V73)</f>
        <v>CC1TIERRAS FILTRANTES</v>
      </c>
      <c r="X73" s="109">
        <f>_xlfn.XLOOKUP(W73,'cco '!C:C,'cco '!D:D,0)</f>
        <v>0</v>
      </c>
      <c r="Y73" s="110">
        <f>$X73*$S73*-1</f>
        <v>0</v>
      </c>
      <c r="Z73" s="109">
        <f>_xlfn.XLOOKUP(V73,sectores_id!A:A,sectores_id!B:B)</f>
        <v>9</v>
      </c>
      <c r="AA73" s="109">
        <f>IF(J73="OPEX",_xlfn.XLOOKUP(I73,'rubros_id_opex (2)'!A:A,'rubros_id_opex (2)'!B:B,"RUBRO MC"),J73)</f>
        <v>4</v>
      </c>
      <c r="AB73" s="109" t="str">
        <f>UPPER(_xlfn.XLOOKUP(Z73,sectores_id!B:B,sectores_id!A:A))</f>
        <v>TIERRAS FILTRANTES</v>
      </c>
      <c r="AC73" s="148" t="str">
        <f>_xlfn.XLOOKUP(AA73,'rubros_id_opex (2)'!B:B,'rubros_id_opex (2)'!A:A,gastos_final[[#This Row],[Líneas de factura/Producto]])</f>
        <v>IMPUESTOS</v>
      </c>
      <c r="AD73" s="169">
        <f>SUMIFS(Y:Y,C:C,gastos_final[[#This Row],[Número]])</f>
        <v>5039229.71</v>
      </c>
      <c r="AE73" s="169">
        <f>gastos_final[[#This Row],[MONTO_FINAL]]*-1-gastos_final[[#This Row],[monto_total_ampliado]]</f>
        <v>0</v>
      </c>
    </row>
    <row r="74" spans="1:31" hidden="1" x14ac:dyDescent="0.25">
      <c r="A74" vm="11">
        <v>46112</v>
      </c>
      <c r="B74" t="s">
        <v>1191</v>
      </c>
      <c r="C74" t="s">
        <v>1102</v>
      </c>
      <c r="D74" s="135">
        <v>-4823227.7193</v>
      </c>
      <c r="E74" t="s">
        <v>164</v>
      </c>
      <c r="F74">
        <v>1</v>
      </c>
      <c r="G74" s="135">
        <v>4823227.7193</v>
      </c>
      <c r="H74" t="s">
        <v>1192</v>
      </c>
      <c r="I74" t="s">
        <v>9</v>
      </c>
      <c r="J74" t="s">
        <v>137</v>
      </c>
      <c r="K74" t="s">
        <v>512</v>
      </c>
      <c r="L74" t="s">
        <v>156</v>
      </c>
      <c r="M74">
        <v>0</v>
      </c>
      <c r="N74" t="s">
        <v>32</v>
      </c>
      <c r="O74" t="s">
        <v>1193</v>
      </c>
      <c r="P74">
        <v>10</v>
      </c>
      <c r="Q74" t="s">
        <v>467</v>
      </c>
      <c r="R74">
        <v>1</v>
      </c>
      <c r="S74" s="136">
        <v>-4823227.7193</v>
      </c>
      <c r="T74">
        <v>1</v>
      </c>
      <c r="U74" t="s">
        <v>199</v>
      </c>
      <c r="V74" t="s">
        <v>72</v>
      </c>
      <c r="W74" s="109" t="str">
        <f>_xlfn.CONCAT(N74,V74)</f>
        <v>CC15BACHAS</v>
      </c>
      <c r="X74" s="109">
        <f>_xlfn.XLOOKUP(W74,'cco '!C:C,'cco '!D:D,0)</f>
        <v>7.7777777777777779E-2</v>
      </c>
      <c r="Y74" s="110">
        <f>$X74*$S74*-1</f>
        <v>375139.93372333335</v>
      </c>
      <c r="Z74" s="109">
        <f>_xlfn.XLOOKUP(V74,sectores_id!A:A,sectores_id!B:B)</f>
        <v>1</v>
      </c>
      <c r="AA74" s="109">
        <f>IF(J74="OPEX",_xlfn.XLOOKUP(I74,'rubros_id_opex (2)'!A:A,'rubros_id_opex (2)'!B:B,"RUBRO MC"),J74)</f>
        <v>10</v>
      </c>
      <c r="AB74" s="109" t="str">
        <f>UPPER(_xlfn.XLOOKUP(Z74,sectores_id!B:B,sectores_id!A:A))</f>
        <v>BACHAS</v>
      </c>
      <c r="AC74" s="148" t="str">
        <f>_xlfn.XLOOKUP(AA74,'rubros_id_opex (2)'!B:B,'rubros_id_opex (2)'!A:A,gastos_final[[#This Row],[Líneas de factura/Producto]])</f>
        <v>PERSONAL</v>
      </c>
      <c r="AD74" s="169">
        <f>SUMIFS(Y:Y,C:C,gastos_final[[#This Row],[Número]])</f>
        <v>3376259.4035100001</v>
      </c>
      <c r="AE74" s="169">
        <f>gastos_final[[#This Row],[MONTO_FINAL]]*-1-gastos_final[[#This Row],[monto_total_ampliado]]</f>
        <v>1446968.3157899999</v>
      </c>
    </row>
    <row r="75" spans="1:31" hidden="1" x14ac:dyDescent="0.25">
      <c r="A75" vm="11">
        <v>46112</v>
      </c>
      <c r="B75" t="s">
        <v>1191</v>
      </c>
      <c r="C75" t="s">
        <v>1102</v>
      </c>
      <c r="D75" s="135">
        <v>-4823227.7193</v>
      </c>
      <c r="E75" t="s">
        <v>164</v>
      </c>
      <c r="F75">
        <v>1</v>
      </c>
      <c r="G75" s="135">
        <v>4823227.7193</v>
      </c>
      <c r="H75" t="s">
        <v>1192</v>
      </c>
      <c r="I75" t="s">
        <v>9</v>
      </c>
      <c r="J75" t="s">
        <v>137</v>
      </c>
      <c r="K75" t="s">
        <v>512</v>
      </c>
      <c r="L75" t="s">
        <v>156</v>
      </c>
      <c r="M75">
        <v>0</v>
      </c>
      <c r="N75" t="s">
        <v>32</v>
      </c>
      <c r="O75" t="s">
        <v>1193</v>
      </c>
      <c r="P75">
        <v>10</v>
      </c>
      <c r="Q75" t="s">
        <v>467</v>
      </c>
      <c r="R75">
        <v>1</v>
      </c>
      <c r="S75" s="136">
        <v>-4823227.7193</v>
      </c>
      <c r="T75">
        <v>1</v>
      </c>
      <c r="U75" t="s">
        <v>199</v>
      </c>
      <c r="V75" t="s">
        <v>177</v>
      </c>
      <c r="W75" s="109" t="str">
        <f>_xlfn.CONCAT(N75,V75)</f>
        <v>CC15CEREAL Y POLVILLO</v>
      </c>
      <c r="X75" s="109">
        <f>_xlfn.XLOOKUP(W75,'cco '!C:C,'cco '!D:D,0)</f>
        <v>7.7777777777777779E-2</v>
      </c>
      <c r="Y75" s="110">
        <f>$X75*$S75*-1</f>
        <v>375139.93372333335</v>
      </c>
      <c r="Z75" s="109">
        <f>_xlfn.XLOOKUP(V75,sectores_id!A:A,sectores_id!B:B)</f>
        <v>2</v>
      </c>
      <c r="AA75" s="109">
        <f>IF(J75="OPEX",_xlfn.XLOOKUP(I75,'rubros_id_opex (2)'!A:A,'rubros_id_opex (2)'!B:B,"RUBRO MC"),J75)</f>
        <v>10</v>
      </c>
      <c r="AB75" s="109" t="str">
        <f>UPPER(_xlfn.XLOOKUP(Z75,sectores_id!B:B,sectores_id!A:A))</f>
        <v>CEREAL &amp; POLVILLO</v>
      </c>
      <c r="AC75" s="148" t="str">
        <f>_xlfn.XLOOKUP(AA75,'rubros_id_opex (2)'!B:B,'rubros_id_opex (2)'!A:A,gastos_final[[#This Row],[Líneas de factura/Producto]])</f>
        <v>PERSONAL</v>
      </c>
      <c r="AD75" s="169">
        <f>SUMIFS(Y:Y,C:C,gastos_final[[#This Row],[Número]])</f>
        <v>3376259.4035100001</v>
      </c>
      <c r="AE75" s="169">
        <f>gastos_final[[#This Row],[MONTO_FINAL]]*-1-gastos_final[[#This Row],[monto_total_ampliado]]</f>
        <v>1446968.3157899999</v>
      </c>
    </row>
    <row r="76" spans="1:31" hidden="1" x14ac:dyDescent="0.25">
      <c r="A76" vm="11">
        <v>46112</v>
      </c>
      <c r="B76" t="s">
        <v>1191</v>
      </c>
      <c r="C76" t="s">
        <v>1102</v>
      </c>
      <c r="D76" s="135">
        <v>-4823227.7193</v>
      </c>
      <c r="E76" t="s">
        <v>164</v>
      </c>
      <c r="F76">
        <v>1</v>
      </c>
      <c r="G76" s="135">
        <v>4823227.7193</v>
      </c>
      <c r="H76" t="s">
        <v>1192</v>
      </c>
      <c r="I76" t="s">
        <v>9</v>
      </c>
      <c r="J76" t="s">
        <v>137</v>
      </c>
      <c r="K76" t="s">
        <v>512</v>
      </c>
      <c r="L76" t="s">
        <v>156</v>
      </c>
      <c r="M76">
        <v>0</v>
      </c>
      <c r="N76" t="s">
        <v>32</v>
      </c>
      <c r="O76" t="s">
        <v>1193</v>
      </c>
      <c r="P76">
        <v>10</v>
      </c>
      <c r="Q76" t="s">
        <v>467</v>
      </c>
      <c r="R76">
        <v>1</v>
      </c>
      <c r="S76" s="136">
        <v>-4823227.7193</v>
      </c>
      <c r="T76">
        <v>1</v>
      </c>
      <c r="U76" t="s">
        <v>199</v>
      </c>
      <c r="V76" t="s">
        <v>175</v>
      </c>
      <c r="W76" s="109" t="str">
        <f>_xlfn.CONCAT(N76,V76)</f>
        <v>CC15COMPOST Y FERTILIZANTES</v>
      </c>
      <c r="X76" s="109">
        <f>_xlfn.XLOOKUP(W76,'cco '!C:C,'cco '!D:D,0)</f>
        <v>7.7777777777777779E-2</v>
      </c>
      <c r="Y76" s="110">
        <f>$X76*$S76*-1</f>
        <v>375139.93372333335</v>
      </c>
      <c r="Z76" s="109">
        <f>_xlfn.XLOOKUP(V76,sectores_id!A:A,sectores_id!B:B)</f>
        <v>10</v>
      </c>
      <c r="AA76" s="109">
        <f>IF(J76="OPEX",_xlfn.XLOOKUP(I76,'rubros_id_opex (2)'!A:A,'rubros_id_opex (2)'!B:B,"RUBRO MC"),J76)</f>
        <v>10</v>
      </c>
      <c r="AB76" s="109" t="str">
        <f>UPPER(_xlfn.XLOOKUP(Z76,sectores_id!B:B,sectores_id!A:A))</f>
        <v>COMPOST &amp; FERTILIZANTES</v>
      </c>
      <c r="AC76" s="148" t="str">
        <f>_xlfn.XLOOKUP(AA76,'rubros_id_opex (2)'!B:B,'rubros_id_opex (2)'!A:A,gastos_final[[#This Row],[Líneas de factura/Producto]])</f>
        <v>PERSONAL</v>
      </c>
      <c r="AD76" s="169">
        <f>SUMIFS(Y:Y,C:C,gastos_final[[#This Row],[Número]])</f>
        <v>3376259.4035100001</v>
      </c>
      <c r="AE76" s="169">
        <f>gastos_final[[#This Row],[MONTO_FINAL]]*-1-gastos_final[[#This Row],[monto_total_ampliado]]</f>
        <v>1446968.3157899999</v>
      </c>
    </row>
    <row r="77" spans="1:31" hidden="1" x14ac:dyDescent="0.25">
      <c r="A77" vm="11">
        <v>46112</v>
      </c>
      <c r="B77" t="s">
        <v>1191</v>
      </c>
      <c r="C77" t="s">
        <v>1102</v>
      </c>
      <c r="D77" s="135">
        <v>-4823227.7193</v>
      </c>
      <c r="E77" t="s">
        <v>164</v>
      </c>
      <c r="F77">
        <v>1</v>
      </c>
      <c r="G77" s="135">
        <v>4823227.7193</v>
      </c>
      <c r="H77" t="s">
        <v>1192</v>
      </c>
      <c r="I77" t="s">
        <v>9</v>
      </c>
      <c r="J77" t="s">
        <v>137</v>
      </c>
      <c r="K77" t="s">
        <v>512</v>
      </c>
      <c r="L77" t="s">
        <v>156</v>
      </c>
      <c r="M77">
        <v>0</v>
      </c>
      <c r="N77" t="s">
        <v>32</v>
      </c>
      <c r="O77" t="s">
        <v>1193</v>
      </c>
      <c r="P77">
        <v>10</v>
      </c>
      <c r="Q77" t="s">
        <v>467</v>
      </c>
      <c r="R77">
        <v>1</v>
      </c>
      <c r="S77" s="136">
        <v>-4823227.7193</v>
      </c>
      <c r="T77">
        <v>1</v>
      </c>
      <c r="U77" t="s">
        <v>199</v>
      </c>
      <c r="V77" t="s">
        <v>193</v>
      </c>
      <c r="W77" s="109" t="str">
        <f>_xlfn.CONCAT(N77,V77)</f>
        <v>CC15DISPOSICION FINAL DE R. LIQUIDOS</v>
      </c>
      <c r="X77" s="109">
        <f>_xlfn.XLOOKUP(W77,'cco '!C:C,'cco '!D:D,0)</f>
        <v>7.7777777777777779E-2</v>
      </c>
      <c r="Y77" s="110">
        <f>$X77*$S77*-1</f>
        <v>375139.93372333335</v>
      </c>
      <c r="Z77" s="109">
        <f>_xlfn.XLOOKUP(V77,sectores_id!A:A,sectores_id!B:B)</f>
        <v>3</v>
      </c>
      <c r="AA77" s="109">
        <f>IF(J77="OPEX",_xlfn.XLOOKUP(I77,'rubros_id_opex (2)'!A:A,'rubros_id_opex (2)'!B:B,"RUBRO MC"),J77)</f>
        <v>10</v>
      </c>
      <c r="AB77" s="109" t="str">
        <f>UPPER(_xlfn.XLOOKUP(Z77,sectores_id!B:B,sectores_id!A:A))</f>
        <v>DISP. FINAL RESIDUOS LÍQUIDOS</v>
      </c>
      <c r="AC77" s="148" t="str">
        <f>_xlfn.XLOOKUP(AA77,'rubros_id_opex (2)'!B:B,'rubros_id_opex (2)'!A:A,gastos_final[[#This Row],[Líneas de factura/Producto]])</f>
        <v>PERSONAL</v>
      </c>
      <c r="AD77" s="109">
        <f>SUMIFS(Y:Y,C:C,gastos_final[[#This Row],[Número]])</f>
        <v>3376259.4035100001</v>
      </c>
      <c r="AE77" s="169">
        <f>gastos_final[[#This Row],[MONTO_FINAL]]*-1-gastos_final[[#This Row],[monto_total_ampliado]]</f>
        <v>1446968.3157899999</v>
      </c>
    </row>
    <row r="78" spans="1:31" hidden="1" x14ac:dyDescent="0.25">
      <c r="A78" vm="11">
        <v>46112</v>
      </c>
      <c r="B78" t="s">
        <v>1191</v>
      </c>
      <c r="C78" t="s">
        <v>1102</v>
      </c>
      <c r="D78" s="135">
        <v>-4823227.7193</v>
      </c>
      <c r="E78" t="s">
        <v>164</v>
      </c>
      <c r="F78">
        <v>1</v>
      </c>
      <c r="G78" s="135">
        <v>4823227.7193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</v>
      </c>
      <c r="O78" t="s">
        <v>1193</v>
      </c>
      <c r="P78">
        <v>10</v>
      </c>
      <c r="Q78" t="s">
        <v>467</v>
      </c>
      <c r="R78">
        <v>1</v>
      </c>
      <c r="S78" s="136">
        <v>-4823227.7193</v>
      </c>
      <c r="T78">
        <v>1</v>
      </c>
      <c r="U78" t="s">
        <v>199</v>
      </c>
      <c r="V78" t="s">
        <v>191</v>
      </c>
      <c r="W78" s="109" t="str">
        <f>_xlfn.CONCAT(N78,V78)</f>
        <v>CC15DISPOSICION FINAL DE R. SOLIDOS</v>
      </c>
      <c r="X78" s="109">
        <f>_xlfn.XLOOKUP(W78,'cco '!C:C,'cco '!D:D,0)</f>
        <v>7.7777777777777779E-2</v>
      </c>
      <c r="Y78" s="110">
        <f>$X78*$S78*-1</f>
        <v>375139.93372333335</v>
      </c>
      <c r="Z78" s="109">
        <f>_xlfn.XLOOKUP(V78,sectores_id!A:A,sectores_id!B:B)</f>
        <v>4</v>
      </c>
      <c r="AA78" s="109">
        <f>IF(J78="OPEX",_xlfn.XLOOKUP(I78,'rubros_id_opex (2)'!A:A,'rubros_id_opex (2)'!B:B,"RUBRO MC"),J78)</f>
        <v>10</v>
      </c>
      <c r="AB78" s="109" t="str">
        <f>UPPER(_xlfn.XLOOKUP(Z78,sectores_id!B:B,sectores_id!A:A))</f>
        <v>DISP. FINAL RESIDUOS SÓLIDOS</v>
      </c>
      <c r="AC78" s="148" t="str">
        <f>_xlfn.XLOOKUP(AA78,'rubros_id_opex (2)'!B:B,'rubros_id_opex (2)'!A:A,gastos_final[[#This Row],[Líneas de factura/Producto]])</f>
        <v>PERSONAL</v>
      </c>
      <c r="AD78" s="109">
        <f>SUMIFS(Y:Y,C:C,gastos_final[[#This Row],[Número]])</f>
        <v>3376259.4035100001</v>
      </c>
      <c r="AE78" s="169">
        <f>gastos_final[[#This Row],[MONTO_FINAL]]*-1-gastos_final[[#This Row],[monto_total_ampliado]]</f>
        <v>1446968.3157899999</v>
      </c>
    </row>
    <row r="79" spans="1:31" hidden="1" x14ac:dyDescent="0.25">
      <c r="A79" vm="11">
        <v>46112</v>
      </c>
      <c r="B79" t="s">
        <v>1191</v>
      </c>
      <c r="C79" t="s">
        <v>1102</v>
      </c>
      <c r="D79" s="135">
        <v>-4823227.7193</v>
      </c>
      <c r="E79" t="s">
        <v>164</v>
      </c>
      <c r="F79">
        <v>1</v>
      </c>
      <c r="G79" s="135">
        <v>4823227.7193</v>
      </c>
      <c r="H79" t="s">
        <v>1192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</v>
      </c>
      <c r="O79" t="s">
        <v>1193</v>
      </c>
      <c r="P79">
        <v>10</v>
      </c>
      <c r="Q79" t="s">
        <v>467</v>
      </c>
      <c r="R79">
        <v>1</v>
      </c>
      <c r="S79" s="136">
        <v>-4823227.7193</v>
      </c>
      <c r="T79">
        <v>1</v>
      </c>
      <c r="U79" t="s">
        <v>199</v>
      </c>
      <c r="V79" t="s">
        <v>80</v>
      </c>
      <c r="W79" s="109" t="str">
        <f>_xlfn.CONCAT(N79,V79)</f>
        <v>CC15EXPORTACION</v>
      </c>
      <c r="X79" s="109">
        <f>_xlfn.XLOOKUP(W79,'cco '!C:C,'cco '!D:D,0)</f>
        <v>7.7777777777777779E-2</v>
      </c>
      <c r="Y79" s="110">
        <f>$X79*$S79*-1</f>
        <v>375139.93372333335</v>
      </c>
      <c r="Z79" s="109">
        <f>_xlfn.XLOOKUP(V79,sectores_id!A:A,sectores_id!B:B)</f>
        <v>5</v>
      </c>
      <c r="AA79" s="109">
        <f>IF(J79="OPEX",_xlfn.XLOOKUP(I79,'rubros_id_opex (2)'!A:A,'rubros_id_opex (2)'!B:B,"RUBRO MC"),J79)</f>
        <v>10</v>
      </c>
      <c r="AB79" s="109" t="str">
        <f>UPPER(_xlfn.XLOOKUP(Z79,sectores_id!B:B,sectores_id!A:A))</f>
        <v>EXPORTACION</v>
      </c>
      <c r="AC79" s="148" t="str">
        <f>_xlfn.XLOOKUP(AA79,'rubros_id_opex (2)'!B:B,'rubros_id_opex (2)'!A:A,gastos_final[[#This Row],[Líneas de factura/Producto]])</f>
        <v>PERSONAL</v>
      </c>
      <c r="AD79" s="109">
        <f>SUMIFS(Y:Y,C:C,gastos_final[[#This Row],[Número]])</f>
        <v>3376259.4035100001</v>
      </c>
      <c r="AE79" s="169">
        <f>gastos_final[[#This Row],[MONTO_FINAL]]*-1-gastos_final[[#This Row],[monto_total_ampliado]]</f>
        <v>1446968.3157899999</v>
      </c>
    </row>
    <row r="80" spans="1:31" hidden="1" x14ac:dyDescent="0.25">
      <c r="A80" vm="11">
        <v>46112</v>
      </c>
      <c r="B80" t="s">
        <v>1191</v>
      </c>
      <c r="C80" t="s">
        <v>1102</v>
      </c>
      <c r="D80" s="135">
        <v>-4823227.7193</v>
      </c>
      <c r="E80" t="s">
        <v>164</v>
      </c>
      <c r="F80">
        <v>1</v>
      </c>
      <c r="G80" s="135">
        <v>4823227.7193</v>
      </c>
      <c r="H80" t="s">
        <v>1192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1193</v>
      </c>
      <c r="P80">
        <v>10</v>
      </c>
      <c r="Q80" t="s">
        <v>467</v>
      </c>
      <c r="R80">
        <v>1</v>
      </c>
      <c r="S80" s="136">
        <v>-4823227.7193</v>
      </c>
      <c r="T80">
        <v>1</v>
      </c>
      <c r="U80" t="s">
        <v>199</v>
      </c>
      <c r="V80" t="s">
        <v>50</v>
      </c>
      <c r="W80" s="109" t="str">
        <f>_xlfn.CONCAT(N80,V80)</f>
        <v>CC15NFU</v>
      </c>
      <c r="X80" s="109">
        <f>_xlfn.XLOOKUP(W80,'cco '!C:C,'cco '!D:D,0)</f>
        <v>7.7777777777777779E-2</v>
      </c>
      <c r="Y80" s="110">
        <f>$X80*$S80*-1</f>
        <v>375139.93372333335</v>
      </c>
      <c r="Z80" s="109">
        <f>_xlfn.XLOOKUP(V80,sectores_id!A:A,sectores_id!B:B)</f>
        <v>6</v>
      </c>
      <c r="AA80" s="109">
        <f>IF(J80="OPEX",_xlfn.XLOOKUP(I80,'rubros_id_opex (2)'!A:A,'rubros_id_opex (2)'!B:B,"RUBRO MC"),J80)</f>
        <v>10</v>
      </c>
      <c r="AB80" s="109" t="str">
        <f>UPPER(_xlfn.XLOOKUP(Z80,sectores_id!B:B,sectores_id!A:A))</f>
        <v>NFU</v>
      </c>
      <c r="AC80" s="148" t="str">
        <f>_xlfn.XLOOKUP(AA80,'rubros_id_opex (2)'!B:B,'rubros_id_opex (2)'!A:A,gastos_final[[#This Row],[Líneas de factura/Producto]])</f>
        <v>PERSONAL</v>
      </c>
      <c r="AD80" s="109">
        <f>SUMIFS(Y:Y,C:C,gastos_final[[#This Row],[Número]])</f>
        <v>3376259.4035100001</v>
      </c>
      <c r="AE80" s="169">
        <f>gastos_final[[#This Row],[MONTO_FINAL]]*-1-gastos_final[[#This Row],[monto_total_ampliado]]</f>
        <v>1446968.3157899999</v>
      </c>
    </row>
    <row r="81" spans="1:31" hidden="1" x14ac:dyDescent="0.25">
      <c r="A81" vm="11">
        <v>46112</v>
      </c>
      <c r="B81" t="s">
        <v>1191</v>
      </c>
      <c r="C81" t="s">
        <v>1102</v>
      </c>
      <c r="D81" s="135">
        <v>-4823227.7193</v>
      </c>
      <c r="E81" t="s">
        <v>164</v>
      </c>
      <c r="F81">
        <v>1</v>
      </c>
      <c r="G81" s="135">
        <v>4823227.7193</v>
      </c>
      <c r="H81" t="s">
        <v>1192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1193</v>
      </c>
      <c r="P81">
        <v>10</v>
      </c>
      <c r="Q81" t="s">
        <v>467</v>
      </c>
      <c r="R81">
        <v>1</v>
      </c>
      <c r="S81" s="136">
        <v>-4823227.7193</v>
      </c>
      <c r="T81">
        <v>1</v>
      </c>
      <c r="U81" t="s">
        <v>199</v>
      </c>
      <c r="V81" t="s">
        <v>68</v>
      </c>
      <c r="W81" s="109" t="str">
        <f>_xlfn.CONCAT(N81,V81)</f>
        <v>CC15PILETAS</v>
      </c>
      <c r="X81" s="109">
        <f>_xlfn.XLOOKUP(W81,'cco '!C:C,'cco '!D:D,0)</f>
        <v>7.7777777777777779E-2</v>
      </c>
      <c r="Y81" s="110">
        <f>$X81*$S81*-1</f>
        <v>375139.93372333335</v>
      </c>
      <c r="Z81" s="109">
        <f>_xlfn.XLOOKUP(V81,sectores_id!A:A,sectores_id!B:B)</f>
        <v>7</v>
      </c>
      <c r="AA81" s="109">
        <f>IF(J81="OPEX",_xlfn.XLOOKUP(I81,'rubros_id_opex (2)'!A:A,'rubros_id_opex (2)'!B:B,"RUBRO MC"),J81)</f>
        <v>10</v>
      </c>
      <c r="AB81" s="109" t="str">
        <f>UPPER(_xlfn.XLOOKUP(Z81,sectores_id!B:B,sectores_id!A:A))</f>
        <v>PILETAS</v>
      </c>
      <c r="AC81" s="148" t="str">
        <f>_xlfn.XLOOKUP(AA81,'rubros_id_opex (2)'!B:B,'rubros_id_opex (2)'!A:A,gastos_final[[#This Row],[Líneas de factura/Producto]])</f>
        <v>PERSONAL</v>
      </c>
      <c r="AD81" s="109">
        <f>SUMIFS(Y:Y,C:C,gastos_final[[#This Row],[Número]])</f>
        <v>3376259.4035100001</v>
      </c>
      <c r="AE81" s="169">
        <f>gastos_final[[#This Row],[MONTO_FINAL]]*-1-gastos_final[[#This Row],[monto_total_ampliado]]</f>
        <v>1446968.3157899999</v>
      </c>
    </row>
    <row r="82" spans="1:31" hidden="1" x14ac:dyDescent="0.25">
      <c r="A82" vm="11">
        <v>46112</v>
      </c>
      <c r="B82" t="s">
        <v>1191</v>
      </c>
      <c r="C82" t="s">
        <v>1102</v>
      </c>
      <c r="D82" s="135">
        <v>-4823227.7193</v>
      </c>
      <c r="E82" t="s">
        <v>164</v>
      </c>
      <c r="F82">
        <v>1</v>
      </c>
      <c r="G82" s="135">
        <v>4823227.7193</v>
      </c>
      <c r="H82" t="s">
        <v>1192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1193</v>
      </c>
      <c r="P82">
        <v>10</v>
      </c>
      <c r="Q82" t="s">
        <v>467</v>
      </c>
      <c r="R82">
        <v>1</v>
      </c>
      <c r="S82" s="136">
        <v>-4823227.7193</v>
      </c>
      <c r="T82">
        <v>1</v>
      </c>
      <c r="U82" t="s">
        <v>199</v>
      </c>
      <c r="V82" t="s">
        <v>70</v>
      </c>
      <c r="W82" s="109" t="str">
        <f>_xlfn.CONCAT(N82,V82)</f>
        <v>CC15REACTORES</v>
      </c>
      <c r="X82" s="109">
        <f>_xlfn.XLOOKUP(W82,'cco '!C:C,'cco '!D:D,0)</f>
        <v>7.7777777777777779E-2</v>
      </c>
      <c r="Y82" s="110">
        <f>$X82*$S82*-1</f>
        <v>375139.93372333335</v>
      </c>
      <c r="Z82" s="109">
        <f>_xlfn.XLOOKUP(V82,sectores_id!A:A,sectores_id!B:B)</f>
        <v>8</v>
      </c>
      <c r="AA82" s="109">
        <f>IF(J82="OPEX",_xlfn.XLOOKUP(I82,'rubros_id_opex (2)'!A:A,'rubros_id_opex (2)'!B:B,"RUBRO MC"),J82)</f>
        <v>10</v>
      </c>
      <c r="AB82" s="109" t="str">
        <f>UPPER(_xlfn.XLOOKUP(Z82,sectores_id!B:B,sectores_id!A:A))</f>
        <v>REACTORES</v>
      </c>
      <c r="AC82" s="148" t="str">
        <f>_xlfn.XLOOKUP(AA82,'rubros_id_opex (2)'!B:B,'rubros_id_opex (2)'!A:A,gastos_final[[#This Row],[Líneas de factura/Producto]])</f>
        <v>PERSONAL</v>
      </c>
      <c r="AD82" s="109">
        <f>SUMIFS(Y:Y,C:C,gastos_final[[#This Row],[Número]])</f>
        <v>3376259.4035100001</v>
      </c>
      <c r="AE82" s="169">
        <f>gastos_final[[#This Row],[MONTO_FINAL]]*-1-gastos_final[[#This Row],[monto_total_ampliado]]</f>
        <v>1446968.3157899999</v>
      </c>
    </row>
    <row r="83" spans="1:31" hidden="1" x14ac:dyDescent="0.25">
      <c r="A83" vm="11">
        <v>46112</v>
      </c>
      <c r="B83" t="s">
        <v>1191</v>
      </c>
      <c r="C83" t="s">
        <v>1102</v>
      </c>
      <c r="D83" s="135">
        <v>-4823227.7193</v>
      </c>
      <c r="E83" t="s">
        <v>164</v>
      </c>
      <c r="F83">
        <v>1</v>
      </c>
      <c r="G83" s="135">
        <v>4823227.7193</v>
      </c>
      <c r="H83" t="s">
        <v>1192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1193</v>
      </c>
      <c r="P83">
        <v>10</v>
      </c>
      <c r="Q83" t="s">
        <v>467</v>
      </c>
      <c r="R83">
        <v>1</v>
      </c>
      <c r="S83" s="136">
        <v>-4823227.7193</v>
      </c>
      <c r="T83">
        <v>1</v>
      </c>
      <c r="U83" t="s">
        <v>199</v>
      </c>
      <c r="V83" t="s">
        <v>181</v>
      </c>
      <c r="W83" s="109" t="str">
        <f>_xlfn.CONCAT(N83,V83)</f>
        <v>CC15TIERRAS FILTRANTES</v>
      </c>
      <c r="X83" s="109">
        <f>_xlfn.XLOOKUP(W83,'cco '!C:C,'cco '!D:D,0)</f>
        <v>0</v>
      </c>
      <c r="Y83" s="110">
        <f>$X83*$S83*-1</f>
        <v>0</v>
      </c>
      <c r="Z83" s="109">
        <f>_xlfn.XLOOKUP(V83,sectores_id!A:A,sectores_id!B:B)</f>
        <v>9</v>
      </c>
      <c r="AA83" s="109">
        <f>IF(J83="OPEX",_xlfn.XLOOKUP(I83,'rubros_id_opex (2)'!A:A,'rubros_id_opex (2)'!B:B,"RUBRO MC"),J83)</f>
        <v>10</v>
      </c>
      <c r="AB83" s="109" t="str">
        <f>UPPER(_xlfn.XLOOKUP(Z83,sectores_id!B:B,sectores_id!A:A))</f>
        <v>TIERRAS FILTRANTES</v>
      </c>
      <c r="AC83" s="148" t="str">
        <f>_xlfn.XLOOKUP(AA83,'rubros_id_opex (2)'!B:B,'rubros_id_opex (2)'!A:A,gastos_final[[#This Row],[Líneas de factura/Producto]])</f>
        <v>PERSONAL</v>
      </c>
      <c r="AD83" s="109">
        <f>SUMIFS(Y:Y,C:C,gastos_final[[#This Row],[Número]])</f>
        <v>3376259.4035100001</v>
      </c>
      <c r="AE83" s="169">
        <f>gastos_final[[#This Row],[MONTO_FINAL]]*-1-gastos_final[[#This Row],[monto_total_ampliado]]</f>
        <v>1446968.3157899999</v>
      </c>
    </row>
    <row r="84" spans="1:31" hidden="1" x14ac:dyDescent="0.25">
      <c r="A84" vm="1">
        <v>46111</v>
      </c>
      <c r="B84" t="s">
        <v>663</v>
      </c>
      <c r="C84" t="s">
        <v>768</v>
      </c>
      <c r="D84" s="135">
        <v>-235750</v>
      </c>
      <c r="E84" t="s">
        <v>666</v>
      </c>
      <c r="F84">
        <v>115</v>
      </c>
      <c r="G84" s="135">
        <v>2050</v>
      </c>
      <c r="H84" t="s">
        <v>144</v>
      </c>
      <c r="I84" t="s">
        <v>18</v>
      </c>
      <c r="J84" t="s">
        <v>137</v>
      </c>
      <c r="K84" t="s">
        <v>473</v>
      </c>
      <c r="L84" t="s">
        <v>138</v>
      </c>
      <c r="M84">
        <v>0</v>
      </c>
      <c r="N84" t="s">
        <v>83</v>
      </c>
      <c r="O84" t="s">
        <v>492</v>
      </c>
      <c r="P84">
        <v>1</v>
      </c>
      <c r="Q84" t="s">
        <v>66</v>
      </c>
      <c r="R84">
        <v>1</v>
      </c>
      <c r="S84" s="136">
        <v>-235750</v>
      </c>
      <c r="T84">
        <v>115</v>
      </c>
      <c r="U84" t="s">
        <v>199</v>
      </c>
      <c r="V84" t="s">
        <v>66</v>
      </c>
      <c r="W84" s="109" t="str">
        <f>_xlfn.CONCAT(N84,V84)</f>
        <v>CC3DISPOSICIÓN FINAL RESIDUOS LIQUIDOS</v>
      </c>
      <c r="X84" s="109">
        <f>_xlfn.XLOOKUP(W84,'cco '!C:C,'cco '!D:D,0)</f>
        <v>1</v>
      </c>
      <c r="Y84" s="110">
        <f>$X84*$S84*-1</f>
        <v>235750</v>
      </c>
      <c r="Z84" s="109">
        <f>_xlfn.XLOOKUP(V84,sectores_id!A:A,sectores_id!B:B)</f>
        <v>3</v>
      </c>
      <c r="AA84" s="109">
        <f>IF(J84="OPEX",_xlfn.XLOOKUP(I84,'rubros_id_opex (2)'!A:A,'rubros_id_opex (2)'!B:B,"RUBRO MC"),J84)</f>
        <v>1</v>
      </c>
      <c r="AB84" s="109" t="str">
        <f>UPPER(_xlfn.XLOOKUP(Z84,sectores_id!B:B,sectores_id!A:A))</f>
        <v>DISP. FINAL RESIDUOS LÍQUIDOS</v>
      </c>
      <c r="AC84" s="148" t="str">
        <f>_xlfn.XLOOKUP(AA84,'rubros_id_opex (2)'!B:B,'rubros_id_opex (2)'!A:A,gastos_final[[#This Row],[Líneas de factura/Producto]])</f>
        <v>ENERGIA</v>
      </c>
      <c r="AD84" s="109">
        <f>SUMIFS(Y:Y,C:C,gastos_final[[#This Row],[Número]])</f>
        <v>235750</v>
      </c>
      <c r="AE84" s="169">
        <f>gastos_final[[#This Row],[MONTO_FINAL]]*-1-gastos_final[[#This Row],[monto_total_ampliado]]</f>
        <v>0</v>
      </c>
    </row>
    <row r="85" spans="1:31" hidden="1" x14ac:dyDescent="0.25">
      <c r="A85" vm="11">
        <v>46112</v>
      </c>
      <c r="B85" t="s">
        <v>1191</v>
      </c>
      <c r="C85" t="s">
        <v>1114</v>
      </c>
      <c r="D85" s="135">
        <v>-4693346.0138999997</v>
      </c>
      <c r="E85" t="s">
        <v>1111</v>
      </c>
      <c r="F85">
        <v>1</v>
      </c>
      <c r="G85" s="135">
        <v>4693346.0138999997</v>
      </c>
      <c r="H85" t="s">
        <v>1192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321</v>
      </c>
      <c r="O85" t="s">
        <v>1193</v>
      </c>
      <c r="P85">
        <v>10</v>
      </c>
      <c r="Q85" t="s">
        <v>467</v>
      </c>
      <c r="R85">
        <v>1</v>
      </c>
      <c r="S85" s="136">
        <v>-4693346.0138999997</v>
      </c>
      <c r="T85">
        <v>1</v>
      </c>
      <c r="U85" t="s">
        <v>199</v>
      </c>
      <c r="V85" t="s">
        <v>72</v>
      </c>
      <c r="W85" s="109" t="str">
        <f>_xlfn.CONCAT(N85,V85)</f>
        <v>CC16BACHAS</v>
      </c>
      <c r="X85" s="109">
        <f>_xlfn.XLOOKUP(W85,'cco '!C:C,'cco '!D:D,0)</f>
        <v>7.7777777777777779E-2</v>
      </c>
      <c r="Y85" s="110">
        <f>$X85*$S85*-1</f>
        <v>365038.02330333332</v>
      </c>
      <c r="Z85" s="109">
        <f>_xlfn.XLOOKUP(V85,sectores_id!A:A,sectores_id!B:B)</f>
        <v>1</v>
      </c>
      <c r="AA85" s="109">
        <f>IF(J85="OPEX",_xlfn.XLOOKUP(I85,'rubros_id_opex (2)'!A:A,'rubros_id_opex (2)'!B:B,"RUBRO MC"),J85)</f>
        <v>10</v>
      </c>
      <c r="AB85" s="109" t="str">
        <f>UPPER(_xlfn.XLOOKUP(Z85,sectores_id!B:B,sectores_id!A:A))</f>
        <v>BACHAS</v>
      </c>
      <c r="AC85" s="148" t="str">
        <f>_xlfn.XLOOKUP(AA85,'rubros_id_opex (2)'!B:B,'rubros_id_opex (2)'!A:A,gastos_final[[#This Row],[Líneas de factura/Producto]])</f>
        <v>PERSONAL</v>
      </c>
      <c r="AD85" s="109">
        <f>SUMIFS(Y:Y,C:C,gastos_final[[#This Row],[Número]])</f>
        <v>3285342.2097299993</v>
      </c>
      <c r="AE85" s="169">
        <f>gastos_final[[#This Row],[MONTO_FINAL]]*-1-gastos_final[[#This Row],[monto_total_ampliado]]</f>
        <v>1408003.8041700004</v>
      </c>
    </row>
    <row r="86" spans="1:31" hidden="1" x14ac:dyDescent="0.25">
      <c r="A86" vm="11">
        <v>46112</v>
      </c>
      <c r="B86" t="s">
        <v>1191</v>
      </c>
      <c r="C86" t="s">
        <v>1114</v>
      </c>
      <c r="D86" s="135">
        <v>-4693346.0138999997</v>
      </c>
      <c r="E86" t="s">
        <v>1111</v>
      </c>
      <c r="F86">
        <v>1</v>
      </c>
      <c r="G86" s="135">
        <v>4693346.0138999997</v>
      </c>
      <c r="H86" t="s">
        <v>1192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321</v>
      </c>
      <c r="O86" t="s">
        <v>1193</v>
      </c>
      <c r="P86">
        <v>10</v>
      </c>
      <c r="Q86" t="s">
        <v>467</v>
      </c>
      <c r="R86">
        <v>1</v>
      </c>
      <c r="S86" s="136">
        <v>-4693346.0138999997</v>
      </c>
      <c r="T86">
        <v>1</v>
      </c>
      <c r="U86" t="s">
        <v>199</v>
      </c>
      <c r="V86" t="s">
        <v>177</v>
      </c>
      <c r="W86" s="109" t="str">
        <f>_xlfn.CONCAT(N86,V86)</f>
        <v>CC16CEREAL Y POLVILLO</v>
      </c>
      <c r="X86" s="109">
        <f>_xlfn.XLOOKUP(W86,'cco '!C:C,'cco '!D:D,0)</f>
        <v>7.7777777777777779E-2</v>
      </c>
      <c r="Y86" s="110">
        <f>$X86*$S86*-1</f>
        <v>365038.02330333332</v>
      </c>
      <c r="Z86" s="109">
        <f>_xlfn.XLOOKUP(V86,sectores_id!A:A,sectores_id!B:B)</f>
        <v>2</v>
      </c>
      <c r="AA86" s="109">
        <f>IF(J86="OPEX",_xlfn.XLOOKUP(I86,'rubros_id_opex (2)'!A:A,'rubros_id_opex (2)'!B:B,"RUBRO MC"),J86)</f>
        <v>10</v>
      </c>
      <c r="AB86" s="109" t="str">
        <f>UPPER(_xlfn.XLOOKUP(Z86,sectores_id!B:B,sectores_id!A:A))</f>
        <v>CEREAL &amp; POLVILLO</v>
      </c>
      <c r="AC86" s="148" t="str">
        <f>_xlfn.XLOOKUP(AA86,'rubros_id_opex (2)'!B:B,'rubros_id_opex (2)'!A:A,gastos_final[[#This Row],[Líneas de factura/Producto]])</f>
        <v>PERSONAL</v>
      </c>
      <c r="AD86" s="109">
        <f>SUMIFS(Y:Y,C:C,gastos_final[[#This Row],[Número]])</f>
        <v>3285342.2097299993</v>
      </c>
      <c r="AE86" s="169">
        <f>gastos_final[[#This Row],[MONTO_FINAL]]*-1-gastos_final[[#This Row],[monto_total_ampliado]]</f>
        <v>1408003.8041700004</v>
      </c>
    </row>
    <row r="87" spans="1:31" hidden="1" x14ac:dyDescent="0.25">
      <c r="A87" vm="11">
        <v>46112</v>
      </c>
      <c r="B87" t="s">
        <v>1191</v>
      </c>
      <c r="C87" t="s">
        <v>1114</v>
      </c>
      <c r="D87" s="135">
        <v>-4693346.0138999997</v>
      </c>
      <c r="E87" t="s">
        <v>1111</v>
      </c>
      <c r="F87">
        <v>1</v>
      </c>
      <c r="G87" s="135">
        <v>4693346.0138999997</v>
      </c>
      <c r="H87" t="s">
        <v>1192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321</v>
      </c>
      <c r="O87" t="s">
        <v>1193</v>
      </c>
      <c r="P87">
        <v>10</v>
      </c>
      <c r="Q87" t="s">
        <v>467</v>
      </c>
      <c r="R87">
        <v>1</v>
      </c>
      <c r="S87" s="136">
        <v>-4693346.0138999997</v>
      </c>
      <c r="T87">
        <v>1</v>
      </c>
      <c r="U87" t="s">
        <v>199</v>
      </c>
      <c r="V87" t="s">
        <v>175</v>
      </c>
      <c r="W87" s="109" t="str">
        <f>_xlfn.CONCAT(N87,V87)</f>
        <v>CC16COMPOST Y FERTILIZANTES</v>
      </c>
      <c r="X87" s="109">
        <f>_xlfn.XLOOKUP(W87,'cco '!C:C,'cco '!D:D,0)</f>
        <v>7.7777777777777779E-2</v>
      </c>
      <c r="Y87" s="110">
        <f>$X87*$S87*-1</f>
        <v>365038.02330333332</v>
      </c>
      <c r="Z87" s="109">
        <f>_xlfn.XLOOKUP(V87,sectores_id!A:A,sectores_id!B:B)</f>
        <v>10</v>
      </c>
      <c r="AA87" s="109">
        <f>IF(J87="OPEX",_xlfn.XLOOKUP(I87,'rubros_id_opex (2)'!A:A,'rubros_id_opex (2)'!B:B,"RUBRO MC"),J87)</f>
        <v>10</v>
      </c>
      <c r="AB87" s="109" t="str">
        <f>UPPER(_xlfn.XLOOKUP(Z87,sectores_id!B:B,sectores_id!A:A))</f>
        <v>COMPOST &amp; FERTILIZANTES</v>
      </c>
      <c r="AC87" s="148" t="str">
        <f>_xlfn.XLOOKUP(AA87,'rubros_id_opex (2)'!B:B,'rubros_id_opex (2)'!A:A,gastos_final[[#This Row],[Líneas de factura/Producto]])</f>
        <v>PERSONAL</v>
      </c>
      <c r="AD87" s="109">
        <f>SUMIFS(Y:Y,C:C,gastos_final[[#This Row],[Número]])</f>
        <v>3285342.2097299993</v>
      </c>
      <c r="AE87" s="169">
        <f>gastos_final[[#This Row],[MONTO_FINAL]]*-1-gastos_final[[#This Row],[monto_total_ampliado]]</f>
        <v>1408003.8041700004</v>
      </c>
    </row>
    <row r="88" spans="1:31" hidden="1" x14ac:dyDescent="0.25">
      <c r="A88" vm="11">
        <v>46112</v>
      </c>
      <c r="B88" t="s">
        <v>1191</v>
      </c>
      <c r="C88" t="s">
        <v>1114</v>
      </c>
      <c r="D88" s="135">
        <v>-4693346.0138999997</v>
      </c>
      <c r="E88" t="s">
        <v>1111</v>
      </c>
      <c r="F88">
        <v>1</v>
      </c>
      <c r="G88" s="135">
        <v>4693346.0138999997</v>
      </c>
      <c r="H88" t="s">
        <v>1192</v>
      </c>
      <c r="I88" t="s">
        <v>9</v>
      </c>
      <c r="J88" t="s">
        <v>137</v>
      </c>
      <c r="K88" t="s">
        <v>512</v>
      </c>
      <c r="L88" t="s">
        <v>156</v>
      </c>
      <c r="M88">
        <v>0</v>
      </c>
      <c r="N88" t="s">
        <v>321</v>
      </c>
      <c r="O88" t="s">
        <v>1193</v>
      </c>
      <c r="P88">
        <v>10</v>
      </c>
      <c r="Q88" t="s">
        <v>467</v>
      </c>
      <c r="R88">
        <v>1</v>
      </c>
      <c r="S88" s="136">
        <v>-4693346.0138999997</v>
      </c>
      <c r="T88">
        <v>1</v>
      </c>
      <c r="U88" t="s">
        <v>199</v>
      </c>
      <c r="V88" t="s">
        <v>193</v>
      </c>
      <c r="W88" s="109" t="str">
        <f>_xlfn.CONCAT(N88,V88)</f>
        <v>CC16DISPOSICION FINAL DE R. LIQUIDOS</v>
      </c>
      <c r="X88" s="109">
        <f>_xlfn.XLOOKUP(W88,'cco '!C:C,'cco '!D:D,0)</f>
        <v>7.7777777777777779E-2</v>
      </c>
      <c r="Y88" s="110">
        <f>$X88*$S88*-1</f>
        <v>365038.02330333332</v>
      </c>
      <c r="Z88" s="109">
        <f>_xlfn.XLOOKUP(V88,sectores_id!A:A,sectores_id!B:B)</f>
        <v>3</v>
      </c>
      <c r="AA88" s="109">
        <f>IF(J88="OPEX",_xlfn.XLOOKUP(I88,'rubros_id_opex (2)'!A:A,'rubros_id_opex (2)'!B:B,"RUBRO MC"),J88)</f>
        <v>10</v>
      </c>
      <c r="AB88" s="109" t="str">
        <f>UPPER(_xlfn.XLOOKUP(Z88,sectores_id!B:B,sectores_id!A:A))</f>
        <v>DISP. FINAL RESIDUOS LÍQUIDOS</v>
      </c>
      <c r="AC88" s="148" t="str">
        <f>_xlfn.XLOOKUP(AA88,'rubros_id_opex (2)'!B:B,'rubros_id_opex (2)'!A:A,gastos_final[[#This Row],[Líneas de factura/Producto]])</f>
        <v>PERSONAL</v>
      </c>
      <c r="AD88" s="109">
        <f>SUMIFS(Y:Y,C:C,gastos_final[[#This Row],[Número]])</f>
        <v>3285342.2097299993</v>
      </c>
      <c r="AE88" s="169">
        <f>gastos_final[[#This Row],[MONTO_FINAL]]*-1-gastos_final[[#This Row],[monto_total_ampliado]]</f>
        <v>1408003.8041700004</v>
      </c>
    </row>
    <row r="89" spans="1:31" hidden="1" x14ac:dyDescent="0.25">
      <c r="A89" vm="11">
        <v>46112</v>
      </c>
      <c r="B89" t="s">
        <v>1191</v>
      </c>
      <c r="C89" t="s">
        <v>1114</v>
      </c>
      <c r="D89" s="135">
        <v>-4693346.0138999997</v>
      </c>
      <c r="E89" t="s">
        <v>1111</v>
      </c>
      <c r="F89">
        <v>1</v>
      </c>
      <c r="G89" s="135">
        <v>4693346.0138999997</v>
      </c>
      <c r="H89" t="s">
        <v>1192</v>
      </c>
      <c r="I89" t="s">
        <v>9</v>
      </c>
      <c r="J89" t="s">
        <v>137</v>
      </c>
      <c r="K89" t="s">
        <v>512</v>
      </c>
      <c r="L89" t="s">
        <v>156</v>
      </c>
      <c r="M89">
        <v>0</v>
      </c>
      <c r="N89" t="s">
        <v>321</v>
      </c>
      <c r="O89" t="s">
        <v>1193</v>
      </c>
      <c r="P89">
        <v>10</v>
      </c>
      <c r="Q89" t="s">
        <v>467</v>
      </c>
      <c r="R89">
        <v>1</v>
      </c>
      <c r="S89" s="136">
        <v>-4693346.0138999997</v>
      </c>
      <c r="T89">
        <v>1</v>
      </c>
      <c r="U89" t="s">
        <v>199</v>
      </c>
      <c r="V89" t="s">
        <v>191</v>
      </c>
      <c r="W89" s="109" t="str">
        <f>_xlfn.CONCAT(N89,V89)</f>
        <v>CC16DISPOSICION FINAL DE R. SOLIDOS</v>
      </c>
      <c r="X89" s="109">
        <f>_xlfn.XLOOKUP(W89,'cco '!C:C,'cco '!D:D,0)</f>
        <v>7.7777777777777779E-2</v>
      </c>
      <c r="Y89" s="110">
        <f>$X89*$S89*-1</f>
        <v>365038.02330333332</v>
      </c>
      <c r="Z89" s="109">
        <f>_xlfn.XLOOKUP(V89,sectores_id!A:A,sectores_id!B:B)</f>
        <v>4</v>
      </c>
      <c r="AA89" s="109">
        <f>IF(J89="OPEX",_xlfn.XLOOKUP(I89,'rubros_id_opex (2)'!A:A,'rubros_id_opex (2)'!B:B,"RUBRO MC"),J89)</f>
        <v>10</v>
      </c>
      <c r="AB89" s="109" t="str">
        <f>UPPER(_xlfn.XLOOKUP(Z89,sectores_id!B:B,sectores_id!A:A))</f>
        <v>DISP. FINAL RESIDUOS SÓLIDOS</v>
      </c>
      <c r="AC89" s="148" t="str">
        <f>_xlfn.XLOOKUP(AA89,'rubros_id_opex (2)'!B:B,'rubros_id_opex (2)'!A:A,gastos_final[[#This Row],[Líneas de factura/Producto]])</f>
        <v>PERSONAL</v>
      </c>
      <c r="AD89" s="109">
        <f>SUMIFS(Y:Y,C:C,gastos_final[[#This Row],[Número]])</f>
        <v>3285342.2097299993</v>
      </c>
      <c r="AE89" s="169">
        <f>gastos_final[[#This Row],[MONTO_FINAL]]*-1-gastos_final[[#This Row],[monto_total_ampliado]]</f>
        <v>1408003.8041700004</v>
      </c>
    </row>
    <row r="90" spans="1:31" hidden="1" x14ac:dyDescent="0.25">
      <c r="A90" vm="11">
        <v>46112</v>
      </c>
      <c r="B90" t="s">
        <v>1191</v>
      </c>
      <c r="C90" t="s">
        <v>1114</v>
      </c>
      <c r="D90" s="135">
        <v>-4693346.0138999997</v>
      </c>
      <c r="E90" t="s">
        <v>1111</v>
      </c>
      <c r="F90">
        <v>1</v>
      </c>
      <c r="G90" s="135">
        <v>4693346.0138999997</v>
      </c>
      <c r="H90" t="s">
        <v>1192</v>
      </c>
      <c r="I90" t="s">
        <v>9</v>
      </c>
      <c r="J90" t="s">
        <v>137</v>
      </c>
      <c r="K90" t="s">
        <v>512</v>
      </c>
      <c r="L90" t="s">
        <v>156</v>
      </c>
      <c r="M90">
        <v>0</v>
      </c>
      <c r="N90" t="s">
        <v>321</v>
      </c>
      <c r="O90" t="s">
        <v>1193</v>
      </c>
      <c r="P90">
        <v>10</v>
      </c>
      <c r="Q90" t="s">
        <v>467</v>
      </c>
      <c r="R90">
        <v>1</v>
      </c>
      <c r="S90" s="136">
        <v>-4693346.0138999997</v>
      </c>
      <c r="T90">
        <v>1</v>
      </c>
      <c r="U90" t="s">
        <v>199</v>
      </c>
      <c r="V90" t="s">
        <v>80</v>
      </c>
      <c r="W90" s="109" t="str">
        <f>_xlfn.CONCAT(N90,V90)</f>
        <v>CC16EXPORTACION</v>
      </c>
      <c r="X90" s="109">
        <f>_xlfn.XLOOKUP(W90,'cco '!C:C,'cco '!D:D,0)</f>
        <v>7.7777777777777779E-2</v>
      </c>
      <c r="Y90" s="110">
        <f>$X90*$S90*-1</f>
        <v>365038.02330333332</v>
      </c>
      <c r="Z90" s="109">
        <f>_xlfn.XLOOKUP(V90,sectores_id!A:A,sectores_id!B:B)</f>
        <v>5</v>
      </c>
      <c r="AA90" s="109">
        <f>IF(J90="OPEX",_xlfn.XLOOKUP(I90,'rubros_id_opex (2)'!A:A,'rubros_id_opex (2)'!B:B,"RUBRO MC"),J90)</f>
        <v>10</v>
      </c>
      <c r="AB90" s="109" t="str">
        <f>UPPER(_xlfn.XLOOKUP(Z90,sectores_id!B:B,sectores_id!A:A))</f>
        <v>EXPORTACION</v>
      </c>
      <c r="AC90" s="148" t="str">
        <f>_xlfn.XLOOKUP(AA90,'rubros_id_opex (2)'!B:B,'rubros_id_opex (2)'!A:A,gastos_final[[#This Row],[Líneas de factura/Producto]])</f>
        <v>PERSONAL</v>
      </c>
      <c r="AD90" s="169">
        <f>SUMIFS(Y:Y,C:C,gastos_final[[#This Row],[Número]])</f>
        <v>3285342.2097299993</v>
      </c>
      <c r="AE90" s="169">
        <f>gastos_final[[#This Row],[MONTO_FINAL]]*-1-gastos_final[[#This Row],[monto_total_ampliado]]</f>
        <v>1408003.8041700004</v>
      </c>
    </row>
    <row r="91" spans="1:31" hidden="1" x14ac:dyDescent="0.25">
      <c r="A91" vm="11">
        <v>46112</v>
      </c>
      <c r="B91" t="s">
        <v>1191</v>
      </c>
      <c r="C91" t="s">
        <v>1114</v>
      </c>
      <c r="D91" s="135">
        <v>-4693346.0138999997</v>
      </c>
      <c r="E91" t="s">
        <v>1111</v>
      </c>
      <c r="F91">
        <v>1</v>
      </c>
      <c r="G91" s="135">
        <v>4693346.0138999997</v>
      </c>
      <c r="H91" t="s">
        <v>1192</v>
      </c>
      <c r="I91" t="s">
        <v>9</v>
      </c>
      <c r="J91" t="s">
        <v>137</v>
      </c>
      <c r="K91" t="s">
        <v>512</v>
      </c>
      <c r="L91" t="s">
        <v>156</v>
      </c>
      <c r="M91">
        <v>0</v>
      </c>
      <c r="N91" t="s">
        <v>321</v>
      </c>
      <c r="O91" t="s">
        <v>1193</v>
      </c>
      <c r="P91">
        <v>10</v>
      </c>
      <c r="Q91" t="s">
        <v>467</v>
      </c>
      <c r="R91">
        <v>1</v>
      </c>
      <c r="S91" s="136">
        <v>-4693346.0138999997</v>
      </c>
      <c r="T91">
        <v>1</v>
      </c>
      <c r="U91" t="s">
        <v>199</v>
      </c>
      <c r="V91" t="s">
        <v>50</v>
      </c>
      <c r="W91" s="109" t="str">
        <f>_xlfn.CONCAT(N91,V91)</f>
        <v>CC16NFU</v>
      </c>
      <c r="X91" s="109">
        <f>_xlfn.XLOOKUP(W91,'cco '!C:C,'cco '!D:D,0)</f>
        <v>7.7777777777777779E-2</v>
      </c>
      <c r="Y91" s="110">
        <f>$X91*$S91*-1</f>
        <v>365038.02330333332</v>
      </c>
      <c r="Z91" s="109">
        <f>_xlfn.XLOOKUP(V91,sectores_id!A:A,sectores_id!B:B)</f>
        <v>6</v>
      </c>
      <c r="AA91" s="109">
        <f>IF(J91="OPEX",_xlfn.XLOOKUP(I91,'rubros_id_opex (2)'!A:A,'rubros_id_opex (2)'!B:B,"RUBRO MC"),J91)</f>
        <v>10</v>
      </c>
      <c r="AB91" s="109" t="str">
        <f>UPPER(_xlfn.XLOOKUP(Z91,sectores_id!B:B,sectores_id!A:A))</f>
        <v>NFU</v>
      </c>
      <c r="AC91" s="148" t="str">
        <f>_xlfn.XLOOKUP(AA91,'rubros_id_opex (2)'!B:B,'rubros_id_opex (2)'!A:A,gastos_final[[#This Row],[Líneas de factura/Producto]])</f>
        <v>PERSONAL</v>
      </c>
      <c r="AD91" s="169">
        <f>SUMIFS(Y:Y,C:C,gastos_final[[#This Row],[Número]])</f>
        <v>3285342.2097299993</v>
      </c>
      <c r="AE91" s="169">
        <f>gastos_final[[#This Row],[MONTO_FINAL]]*-1-gastos_final[[#This Row],[monto_total_ampliado]]</f>
        <v>1408003.8041700004</v>
      </c>
    </row>
    <row r="92" spans="1:31" hidden="1" x14ac:dyDescent="0.25">
      <c r="A92" vm="11">
        <v>46112</v>
      </c>
      <c r="B92" t="s">
        <v>1191</v>
      </c>
      <c r="C92" t="s">
        <v>1114</v>
      </c>
      <c r="D92" s="135">
        <v>-4693346.0138999997</v>
      </c>
      <c r="E92" t="s">
        <v>1111</v>
      </c>
      <c r="F92">
        <v>1</v>
      </c>
      <c r="G92" s="135">
        <v>4693346.0138999997</v>
      </c>
      <c r="H92" t="s">
        <v>1192</v>
      </c>
      <c r="I92" t="s">
        <v>9</v>
      </c>
      <c r="J92" t="s">
        <v>137</v>
      </c>
      <c r="K92" t="s">
        <v>512</v>
      </c>
      <c r="L92" t="s">
        <v>156</v>
      </c>
      <c r="M92">
        <v>0</v>
      </c>
      <c r="N92" t="s">
        <v>321</v>
      </c>
      <c r="O92" t="s">
        <v>1193</v>
      </c>
      <c r="P92">
        <v>10</v>
      </c>
      <c r="Q92" t="s">
        <v>467</v>
      </c>
      <c r="R92">
        <v>1</v>
      </c>
      <c r="S92" s="136">
        <v>-4693346.0138999997</v>
      </c>
      <c r="T92">
        <v>1</v>
      </c>
      <c r="U92" t="s">
        <v>199</v>
      </c>
      <c r="V92" t="s">
        <v>68</v>
      </c>
      <c r="W92" s="109" t="str">
        <f>_xlfn.CONCAT(N92,V92)</f>
        <v>CC16PILETAS</v>
      </c>
      <c r="X92" s="109">
        <f>_xlfn.XLOOKUP(W92,'cco '!C:C,'cco '!D:D,0)</f>
        <v>7.7777777777777779E-2</v>
      </c>
      <c r="Y92" s="110">
        <f>$X92*$S92*-1</f>
        <v>365038.02330333332</v>
      </c>
      <c r="Z92" s="109">
        <f>_xlfn.XLOOKUP(V92,sectores_id!A:A,sectores_id!B:B)</f>
        <v>7</v>
      </c>
      <c r="AA92" s="109">
        <f>IF(J92="OPEX",_xlfn.XLOOKUP(I92,'rubros_id_opex (2)'!A:A,'rubros_id_opex (2)'!B:B,"RUBRO MC"),J92)</f>
        <v>10</v>
      </c>
      <c r="AB92" s="109" t="str">
        <f>UPPER(_xlfn.XLOOKUP(Z92,sectores_id!B:B,sectores_id!A:A))</f>
        <v>PILETAS</v>
      </c>
      <c r="AC92" s="148" t="str">
        <f>_xlfn.XLOOKUP(AA92,'rubros_id_opex (2)'!B:B,'rubros_id_opex (2)'!A:A,gastos_final[[#This Row],[Líneas de factura/Producto]])</f>
        <v>PERSONAL</v>
      </c>
      <c r="AD92" s="169">
        <f>SUMIFS(Y:Y,C:C,gastos_final[[#This Row],[Número]])</f>
        <v>3285342.2097299993</v>
      </c>
      <c r="AE92" s="169">
        <f>gastos_final[[#This Row],[MONTO_FINAL]]*-1-gastos_final[[#This Row],[monto_total_ampliado]]</f>
        <v>1408003.8041700004</v>
      </c>
    </row>
    <row r="93" spans="1:31" hidden="1" x14ac:dyDescent="0.25">
      <c r="A93" vm="11">
        <v>46112</v>
      </c>
      <c r="B93" t="s">
        <v>1191</v>
      </c>
      <c r="C93" t="s">
        <v>1114</v>
      </c>
      <c r="D93" s="135">
        <v>-4693346.0138999997</v>
      </c>
      <c r="E93" t="s">
        <v>1111</v>
      </c>
      <c r="F93">
        <v>1</v>
      </c>
      <c r="G93" s="135">
        <v>4693346.0138999997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>
        <v>0</v>
      </c>
      <c r="N93" t="s">
        <v>321</v>
      </c>
      <c r="O93" t="s">
        <v>1193</v>
      </c>
      <c r="P93">
        <v>10</v>
      </c>
      <c r="Q93" t="s">
        <v>467</v>
      </c>
      <c r="R93">
        <v>1</v>
      </c>
      <c r="S93" s="136">
        <v>-4693346.0138999997</v>
      </c>
      <c r="T93">
        <v>1</v>
      </c>
      <c r="U93" t="s">
        <v>199</v>
      </c>
      <c r="V93" t="s">
        <v>70</v>
      </c>
      <c r="W93" s="109" t="str">
        <f>_xlfn.CONCAT(N93,V93)</f>
        <v>CC16REACTORES</v>
      </c>
      <c r="X93" s="109">
        <f>_xlfn.XLOOKUP(W93,'cco '!C:C,'cco '!D:D,0)</f>
        <v>7.7777777777777779E-2</v>
      </c>
      <c r="Y93" s="110">
        <f>$X93*$S93*-1</f>
        <v>365038.02330333332</v>
      </c>
      <c r="Z93" s="109">
        <f>_xlfn.XLOOKUP(V93,sectores_id!A:A,sectores_id!B:B)</f>
        <v>8</v>
      </c>
      <c r="AA93" s="109">
        <f>IF(J93="OPEX",_xlfn.XLOOKUP(I93,'rubros_id_opex (2)'!A:A,'rubros_id_opex (2)'!B:B,"RUBRO MC"),J93)</f>
        <v>10</v>
      </c>
      <c r="AB93" s="109" t="str">
        <f>UPPER(_xlfn.XLOOKUP(Z93,sectores_id!B:B,sectores_id!A:A))</f>
        <v>REACTORES</v>
      </c>
      <c r="AC93" s="148" t="str">
        <f>_xlfn.XLOOKUP(AA93,'rubros_id_opex (2)'!B:B,'rubros_id_opex (2)'!A:A,gastos_final[[#This Row],[Líneas de factura/Producto]])</f>
        <v>PERSONAL</v>
      </c>
      <c r="AD93" s="169">
        <f>SUMIFS(Y:Y,C:C,gastos_final[[#This Row],[Número]])</f>
        <v>3285342.2097299993</v>
      </c>
      <c r="AE93" s="169">
        <f>gastos_final[[#This Row],[MONTO_FINAL]]*-1-gastos_final[[#This Row],[monto_total_ampliado]]</f>
        <v>1408003.8041700004</v>
      </c>
    </row>
    <row r="94" spans="1:31" hidden="1" x14ac:dyDescent="0.25">
      <c r="A94" vm="11">
        <v>46112</v>
      </c>
      <c r="B94" t="s">
        <v>1191</v>
      </c>
      <c r="C94" t="s">
        <v>1114</v>
      </c>
      <c r="D94" s="135">
        <v>-4693346.0138999997</v>
      </c>
      <c r="E94" t="s">
        <v>1111</v>
      </c>
      <c r="F94">
        <v>1</v>
      </c>
      <c r="G94" s="135">
        <v>4693346.0138999997</v>
      </c>
      <c r="H94" t="s">
        <v>1192</v>
      </c>
      <c r="I94" t="s">
        <v>9</v>
      </c>
      <c r="J94" t="s">
        <v>137</v>
      </c>
      <c r="K94" t="s">
        <v>512</v>
      </c>
      <c r="L94" t="s">
        <v>156</v>
      </c>
      <c r="M94">
        <v>0</v>
      </c>
      <c r="N94" t="s">
        <v>321</v>
      </c>
      <c r="O94" t="s">
        <v>1193</v>
      </c>
      <c r="P94">
        <v>10</v>
      </c>
      <c r="Q94" t="s">
        <v>467</v>
      </c>
      <c r="R94">
        <v>1</v>
      </c>
      <c r="S94" s="136">
        <v>-4693346.0138999997</v>
      </c>
      <c r="T94">
        <v>1</v>
      </c>
      <c r="U94" t="s">
        <v>199</v>
      </c>
      <c r="V94" t="s">
        <v>181</v>
      </c>
      <c r="W94" s="109" t="str">
        <f>_xlfn.CONCAT(N94,V94)</f>
        <v>CC16TIERRAS FILTRANTES</v>
      </c>
      <c r="X94" s="109">
        <f>_xlfn.XLOOKUP(W94,'cco '!C:C,'cco '!D:D,0)</f>
        <v>0</v>
      </c>
      <c r="Y94" s="110">
        <f>$X94*$S94*-1</f>
        <v>0</v>
      </c>
      <c r="Z94" s="109">
        <f>_xlfn.XLOOKUP(V94,sectores_id!A:A,sectores_id!B:B)</f>
        <v>9</v>
      </c>
      <c r="AA94" s="109">
        <f>IF(J94="OPEX",_xlfn.XLOOKUP(I94,'rubros_id_opex (2)'!A:A,'rubros_id_opex (2)'!B:B,"RUBRO MC"),J94)</f>
        <v>10</v>
      </c>
      <c r="AB94" s="109" t="str">
        <f>UPPER(_xlfn.XLOOKUP(Z94,sectores_id!B:B,sectores_id!A:A))</f>
        <v>TIERRAS FILTRANTES</v>
      </c>
      <c r="AC94" s="148" t="str">
        <f>_xlfn.XLOOKUP(AA94,'rubros_id_opex (2)'!B:B,'rubros_id_opex (2)'!A:A,gastos_final[[#This Row],[Líneas de factura/Producto]])</f>
        <v>PERSONAL</v>
      </c>
      <c r="AD94" s="169">
        <f>SUMIFS(Y:Y,C:C,gastos_final[[#This Row],[Número]])</f>
        <v>3285342.2097299993</v>
      </c>
      <c r="AE94" s="169">
        <f>gastos_final[[#This Row],[MONTO_FINAL]]*-1-gastos_final[[#This Row],[monto_total_ampliado]]</f>
        <v>1408003.8041700004</v>
      </c>
    </row>
    <row r="95" spans="1:31" hidden="1" x14ac:dyDescent="0.25">
      <c r="A95" vm="11">
        <v>46112</v>
      </c>
      <c r="B95" t="s">
        <v>1191</v>
      </c>
      <c r="C95" t="s">
        <v>482</v>
      </c>
      <c r="D95" s="135">
        <v>0</v>
      </c>
      <c r="E95" t="s">
        <v>66</v>
      </c>
      <c r="F95">
        <v>1</v>
      </c>
      <c r="G95" s="135">
        <v>0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>
        <v>0</v>
      </c>
      <c r="N95" t="s">
        <v>83</v>
      </c>
      <c r="O95" t="s">
        <v>1193</v>
      </c>
      <c r="P95">
        <v>1</v>
      </c>
      <c r="Q95" t="s">
        <v>66</v>
      </c>
      <c r="R95">
        <v>1</v>
      </c>
      <c r="S95" s="136">
        <v>0</v>
      </c>
      <c r="T95">
        <v>1</v>
      </c>
      <c r="U95" t="s">
        <v>199</v>
      </c>
      <c r="V95" t="s">
        <v>66</v>
      </c>
      <c r="W95" s="109" t="str">
        <f>_xlfn.CONCAT(N95,V95)</f>
        <v>CC3DISPOSICIÓN FINAL RESIDUOS LIQUIDOS</v>
      </c>
      <c r="X95" s="109">
        <f>_xlfn.XLOOKUP(W95,'cco '!C:C,'cco '!D:D,0)</f>
        <v>1</v>
      </c>
      <c r="Y95" s="110">
        <f>$X95*$S95*-1</f>
        <v>0</v>
      </c>
      <c r="Z95" s="109">
        <f>_xlfn.XLOOKUP(V95,sectores_id!A:A,sectores_id!B:B)</f>
        <v>3</v>
      </c>
      <c r="AA95" s="109">
        <f>IF(J95="OPEX",_xlfn.XLOOKUP(I95,'rubros_id_opex (2)'!A:A,'rubros_id_opex (2)'!B:B,"RUBRO MC"),J95)</f>
        <v>10</v>
      </c>
      <c r="AB95" s="109" t="str">
        <f>UPPER(_xlfn.XLOOKUP(Z95,sectores_id!B:B,sectores_id!A:A))</f>
        <v>DISP. FINAL RESIDUOS LÍQUIDOS</v>
      </c>
      <c r="AC95" s="148" t="str">
        <f>_xlfn.XLOOKUP(AA95,'rubros_id_opex (2)'!B:B,'rubros_id_opex (2)'!A:A,gastos_final[[#This Row],[Líneas de factura/Producto]])</f>
        <v>PERSONAL</v>
      </c>
      <c r="AD95" s="109">
        <f>SUMIFS(Y:Y,C:C,gastos_final[[#This Row],[Número]])</f>
        <v>0</v>
      </c>
      <c r="AE95" s="169">
        <f>gastos_final[[#This Row],[MONTO_FINAL]]*-1-gastos_final[[#This Row],[monto_total_ampliado]]</f>
        <v>0</v>
      </c>
    </row>
    <row r="96" spans="1:31" hidden="1" x14ac:dyDescent="0.25">
      <c r="A96" vm="7">
        <v>46090</v>
      </c>
      <c r="B96" t="s">
        <v>814</v>
      </c>
      <c r="C96" t="s">
        <v>908</v>
      </c>
      <c r="D96" s="135">
        <v>-844344.78</v>
      </c>
      <c r="E96" t="s">
        <v>815</v>
      </c>
      <c r="F96">
        <v>42.64</v>
      </c>
      <c r="G96" s="135">
        <v>15731</v>
      </c>
      <c r="H96" t="s">
        <v>510</v>
      </c>
      <c r="I96" t="s">
        <v>477</v>
      </c>
      <c r="J96" t="s">
        <v>137</v>
      </c>
      <c r="K96" t="s">
        <v>473</v>
      </c>
      <c r="L96" t="s">
        <v>138</v>
      </c>
      <c r="M96">
        <v>0</v>
      </c>
      <c r="N96" t="s">
        <v>46</v>
      </c>
      <c r="O96" t="s">
        <v>492</v>
      </c>
      <c r="P96">
        <v>1</v>
      </c>
      <c r="Q96" t="s">
        <v>63</v>
      </c>
      <c r="R96">
        <v>1</v>
      </c>
      <c r="S96" s="136">
        <v>-844344.78</v>
      </c>
      <c r="T96">
        <v>42.64</v>
      </c>
      <c r="U96" t="s">
        <v>199</v>
      </c>
      <c r="V96" t="s">
        <v>63</v>
      </c>
      <c r="W96" s="109" t="str">
        <f>_xlfn.CONCAT(N96,V96)</f>
        <v>CC2DISPOSICIÓN FINAL RESIDUOS SOLIDOS</v>
      </c>
      <c r="X96" s="109">
        <f>_xlfn.XLOOKUP(W96,'cco '!C:C,'cco '!D:D,0)</f>
        <v>1</v>
      </c>
      <c r="Y96" s="110">
        <f>$X96*$S96*-1</f>
        <v>844344.78</v>
      </c>
      <c r="Z96" s="109">
        <f>_xlfn.XLOOKUP(V96,sectores_id!A:A,sectores_id!B:B)</f>
        <v>4</v>
      </c>
      <c r="AA96" s="109">
        <f>IF(J96="OPEX",_xlfn.XLOOKUP(I96,'rubros_id_opex (2)'!A:A,'rubros_id_opex (2)'!B:B,"RUBRO MC"),J96)</f>
        <v>8</v>
      </c>
      <c r="AB96" s="109" t="str">
        <f>UPPER(_xlfn.XLOOKUP(Z96,sectores_id!B:B,sectores_id!A:A))</f>
        <v>DISP. FINAL RESIDUOS SÓLIDOS</v>
      </c>
      <c r="AC96" s="148" t="str">
        <f>_xlfn.XLOOKUP(AA96,'rubros_id_opex (2)'!B:B,'rubros_id_opex (2)'!A:A,gastos_final[[#This Row],[Líneas de factura/Producto]])</f>
        <v>M.PRIMAS</v>
      </c>
      <c r="AD96" s="169">
        <f>SUMIFS(Y:Y,C:C,gastos_final[[#This Row],[Número]])</f>
        <v>844344.78</v>
      </c>
      <c r="AE96" s="169">
        <f>gastos_final[[#This Row],[MONTO_FINAL]]*-1-gastos_final[[#This Row],[monto_total_ampliado]]</f>
        <v>0</v>
      </c>
    </row>
    <row r="97" spans="1:31" hidden="1" x14ac:dyDescent="0.25">
      <c r="A97" vm="11">
        <v>46112</v>
      </c>
      <c r="B97" t="s">
        <v>1191</v>
      </c>
      <c r="C97" t="s">
        <v>1104</v>
      </c>
      <c r="D97" s="135">
        <v>-3357574.6752999998</v>
      </c>
      <c r="E97" t="s">
        <v>164</v>
      </c>
      <c r="F97">
        <v>1</v>
      </c>
      <c r="G97" s="135">
        <v>3357574.6752999998</v>
      </c>
      <c r="H97" t="s">
        <v>1192</v>
      </c>
      <c r="I97" t="s">
        <v>9</v>
      </c>
      <c r="J97" t="s">
        <v>137</v>
      </c>
      <c r="K97" t="s">
        <v>512</v>
      </c>
      <c r="L97" t="s">
        <v>156</v>
      </c>
      <c r="M97">
        <v>0</v>
      </c>
      <c r="N97" t="s">
        <v>32</v>
      </c>
      <c r="O97" t="s">
        <v>1193</v>
      </c>
      <c r="P97">
        <v>10</v>
      </c>
      <c r="Q97" t="s">
        <v>467</v>
      </c>
      <c r="R97">
        <v>1</v>
      </c>
      <c r="S97" s="136">
        <v>-3357574.6752999998</v>
      </c>
      <c r="T97">
        <v>1</v>
      </c>
      <c r="U97" t="s">
        <v>199</v>
      </c>
      <c r="V97" t="s">
        <v>72</v>
      </c>
      <c r="W97" s="109" t="str">
        <f>_xlfn.CONCAT(N97,V97)</f>
        <v>CC15BACHAS</v>
      </c>
      <c r="X97" s="109">
        <f>_xlfn.XLOOKUP(W97,'cco '!C:C,'cco '!D:D,0)</f>
        <v>7.7777777777777779E-2</v>
      </c>
      <c r="Y97" s="110">
        <f>$X97*$S97*-1</f>
        <v>261144.69696777777</v>
      </c>
      <c r="Z97" s="109">
        <f>_xlfn.XLOOKUP(V97,sectores_id!A:A,sectores_id!B:B)</f>
        <v>1</v>
      </c>
      <c r="AA97" s="109">
        <f>IF(J97="OPEX",_xlfn.XLOOKUP(I97,'rubros_id_opex (2)'!A:A,'rubros_id_opex (2)'!B:B,"RUBRO MC"),J97)</f>
        <v>10</v>
      </c>
      <c r="AB97" s="109" t="str">
        <f>UPPER(_xlfn.XLOOKUP(Z97,sectores_id!B:B,sectores_id!A:A))</f>
        <v>BACHAS</v>
      </c>
      <c r="AC97" s="148" t="str">
        <f>_xlfn.XLOOKUP(AA97,'rubros_id_opex (2)'!B:B,'rubros_id_opex (2)'!A:A,gastos_final[[#This Row],[Líneas de factura/Producto]])</f>
        <v>PERSONAL</v>
      </c>
      <c r="AD97" s="169">
        <f>SUMIFS(Y:Y,C:C,gastos_final[[#This Row],[Número]])</f>
        <v>2350302.2727099997</v>
      </c>
      <c r="AE97" s="169">
        <f>gastos_final[[#This Row],[MONTO_FINAL]]*-1-gastos_final[[#This Row],[monto_total_ampliado]]</f>
        <v>1007272.4025900001</v>
      </c>
    </row>
    <row r="98" spans="1:31" hidden="1" x14ac:dyDescent="0.25">
      <c r="A98" vm="11">
        <v>46112</v>
      </c>
      <c r="B98" t="s">
        <v>1191</v>
      </c>
      <c r="C98" t="s">
        <v>1104</v>
      </c>
      <c r="D98" s="135">
        <v>-3357574.6752999998</v>
      </c>
      <c r="E98" t="s">
        <v>164</v>
      </c>
      <c r="F98">
        <v>1</v>
      </c>
      <c r="G98" s="135">
        <v>3357574.6752999998</v>
      </c>
      <c r="H98" t="s">
        <v>1192</v>
      </c>
      <c r="I98" t="s">
        <v>9</v>
      </c>
      <c r="J98" t="s">
        <v>137</v>
      </c>
      <c r="K98" t="s">
        <v>512</v>
      </c>
      <c r="L98" t="s">
        <v>156</v>
      </c>
      <c r="M98">
        <v>0</v>
      </c>
      <c r="N98" t="s">
        <v>32</v>
      </c>
      <c r="O98" t="s">
        <v>1193</v>
      </c>
      <c r="P98">
        <v>10</v>
      </c>
      <c r="Q98" t="s">
        <v>467</v>
      </c>
      <c r="R98">
        <v>1</v>
      </c>
      <c r="S98" s="136">
        <v>-3357574.6752999998</v>
      </c>
      <c r="T98">
        <v>1</v>
      </c>
      <c r="U98" t="s">
        <v>199</v>
      </c>
      <c r="V98" t="s">
        <v>177</v>
      </c>
      <c r="W98" s="109" t="str">
        <f>_xlfn.CONCAT(N98,V98)</f>
        <v>CC15CEREAL Y POLVILLO</v>
      </c>
      <c r="X98" s="109">
        <f>_xlfn.XLOOKUP(W98,'cco '!C:C,'cco '!D:D,0)</f>
        <v>7.7777777777777779E-2</v>
      </c>
      <c r="Y98" s="110">
        <f>$X98*$S98*-1</f>
        <v>261144.69696777777</v>
      </c>
      <c r="Z98" s="109">
        <f>_xlfn.XLOOKUP(V98,sectores_id!A:A,sectores_id!B:B)</f>
        <v>2</v>
      </c>
      <c r="AA98" s="109">
        <f>IF(J98="OPEX",_xlfn.XLOOKUP(I98,'rubros_id_opex (2)'!A:A,'rubros_id_opex (2)'!B:B,"RUBRO MC"),J98)</f>
        <v>10</v>
      </c>
      <c r="AB98" s="109" t="str">
        <f>UPPER(_xlfn.XLOOKUP(Z98,sectores_id!B:B,sectores_id!A:A))</f>
        <v>CEREAL &amp; POLVILLO</v>
      </c>
      <c r="AC98" s="148" t="str">
        <f>_xlfn.XLOOKUP(AA98,'rubros_id_opex (2)'!B:B,'rubros_id_opex (2)'!A:A,gastos_final[[#This Row],[Líneas de factura/Producto]])</f>
        <v>PERSONAL</v>
      </c>
      <c r="AD98" s="169">
        <f>SUMIFS(Y:Y,C:C,gastos_final[[#This Row],[Número]])</f>
        <v>2350302.2727099997</v>
      </c>
      <c r="AE98" s="169">
        <f>gastos_final[[#This Row],[MONTO_FINAL]]*-1-gastos_final[[#This Row],[monto_total_ampliado]]</f>
        <v>1007272.4025900001</v>
      </c>
    </row>
    <row r="99" spans="1:31" hidden="1" x14ac:dyDescent="0.25">
      <c r="A99" vm="11">
        <v>46112</v>
      </c>
      <c r="B99" t="s">
        <v>1191</v>
      </c>
      <c r="C99" t="s">
        <v>1104</v>
      </c>
      <c r="D99" s="135">
        <v>-3357574.6752999998</v>
      </c>
      <c r="E99" t="s">
        <v>164</v>
      </c>
      <c r="F99">
        <v>1</v>
      </c>
      <c r="G99" s="135">
        <v>3357574.6752999998</v>
      </c>
      <c r="H99" t="s">
        <v>1192</v>
      </c>
      <c r="I99" t="s">
        <v>9</v>
      </c>
      <c r="J99" t="s">
        <v>137</v>
      </c>
      <c r="K99" t="s">
        <v>512</v>
      </c>
      <c r="L99" t="s">
        <v>156</v>
      </c>
      <c r="M99">
        <v>0</v>
      </c>
      <c r="N99" t="s">
        <v>32</v>
      </c>
      <c r="O99" t="s">
        <v>1193</v>
      </c>
      <c r="P99">
        <v>10</v>
      </c>
      <c r="Q99" t="s">
        <v>467</v>
      </c>
      <c r="R99">
        <v>1</v>
      </c>
      <c r="S99" s="136">
        <v>-3357574.6752999998</v>
      </c>
      <c r="T99">
        <v>1</v>
      </c>
      <c r="U99" t="s">
        <v>199</v>
      </c>
      <c r="V99" t="s">
        <v>175</v>
      </c>
      <c r="W99" s="109" t="str">
        <f>_xlfn.CONCAT(N99,V99)</f>
        <v>CC15COMPOST Y FERTILIZANTES</v>
      </c>
      <c r="X99" s="109">
        <f>_xlfn.XLOOKUP(W99,'cco '!C:C,'cco '!D:D,0)</f>
        <v>7.7777777777777779E-2</v>
      </c>
      <c r="Y99" s="110">
        <f>$X99*$S99*-1</f>
        <v>261144.69696777777</v>
      </c>
      <c r="Z99" s="109">
        <f>_xlfn.XLOOKUP(V99,sectores_id!A:A,sectores_id!B:B)</f>
        <v>10</v>
      </c>
      <c r="AA99" s="109">
        <f>IF(J99="OPEX",_xlfn.XLOOKUP(I99,'rubros_id_opex (2)'!A:A,'rubros_id_opex (2)'!B:B,"RUBRO MC"),J99)</f>
        <v>10</v>
      </c>
      <c r="AB99" s="109" t="str">
        <f>UPPER(_xlfn.XLOOKUP(Z99,sectores_id!B:B,sectores_id!A:A))</f>
        <v>COMPOST &amp; FERTILIZANTES</v>
      </c>
      <c r="AC99" s="148" t="str">
        <f>_xlfn.XLOOKUP(AA99,'rubros_id_opex (2)'!B:B,'rubros_id_opex (2)'!A:A,gastos_final[[#This Row],[Líneas de factura/Producto]])</f>
        <v>PERSONAL</v>
      </c>
      <c r="AD99" s="169">
        <f>SUMIFS(Y:Y,C:C,gastos_final[[#This Row],[Número]])</f>
        <v>2350302.2727099997</v>
      </c>
      <c r="AE99" s="169">
        <f>gastos_final[[#This Row],[MONTO_FINAL]]*-1-gastos_final[[#This Row],[monto_total_ampliado]]</f>
        <v>1007272.4025900001</v>
      </c>
    </row>
    <row r="100" spans="1:31" hidden="1" x14ac:dyDescent="0.25">
      <c r="A100" vm="11">
        <v>46112</v>
      </c>
      <c r="B100" t="s">
        <v>1191</v>
      </c>
      <c r="C100" t="s">
        <v>1104</v>
      </c>
      <c r="D100" s="135">
        <v>-3357574.6752999998</v>
      </c>
      <c r="E100" t="s">
        <v>164</v>
      </c>
      <c r="F100">
        <v>1</v>
      </c>
      <c r="G100" s="135">
        <v>3357574.6752999998</v>
      </c>
      <c r="H100" t="s">
        <v>1192</v>
      </c>
      <c r="I100" t="s">
        <v>9</v>
      </c>
      <c r="J100" t="s">
        <v>137</v>
      </c>
      <c r="K100" t="s">
        <v>512</v>
      </c>
      <c r="L100" t="s">
        <v>156</v>
      </c>
      <c r="M100">
        <v>0</v>
      </c>
      <c r="N100" t="s">
        <v>32</v>
      </c>
      <c r="O100" t="s">
        <v>1193</v>
      </c>
      <c r="P100">
        <v>10</v>
      </c>
      <c r="Q100" t="s">
        <v>467</v>
      </c>
      <c r="R100">
        <v>1</v>
      </c>
      <c r="S100" s="136">
        <v>-3357574.6752999998</v>
      </c>
      <c r="T100">
        <v>1</v>
      </c>
      <c r="U100" t="s">
        <v>199</v>
      </c>
      <c r="V100" t="s">
        <v>193</v>
      </c>
      <c r="W100" s="109" t="str">
        <f>_xlfn.CONCAT(N100,V100)</f>
        <v>CC15DISPOSICION FINAL DE R. LIQUIDOS</v>
      </c>
      <c r="X100" s="109">
        <f>_xlfn.XLOOKUP(W100,'cco '!C:C,'cco '!D:D,0)</f>
        <v>7.7777777777777779E-2</v>
      </c>
      <c r="Y100" s="110">
        <f>$X100*$S100*-1</f>
        <v>261144.69696777777</v>
      </c>
      <c r="Z100" s="109">
        <f>_xlfn.XLOOKUP(V100,sectores_id!A:A,sectores_id!B:B)</f>
        <v>3</v>
      </c>
      <c r="AA100" s="109">
        <f>IF(J100="OPEX",_xlfn.XLOOKUP(I100,'rubros_id_opex (2)'!A:A,'rubros_id_opex (2)'!B:B,"RUBRO MC"),J100)</f>
        <v>10</v>
      </c>
      <c r="AB100" s="109" t="str">
        <f>UPPER(_xlfn.XLOOKUP(Z100,sectores_id!B:B,sectores_id!A:A))</f>
        <v>DISP. FINAL RESIDUOS LÍQUIDOS</v>
      </c>
      <c r="AC100" s="148" t="str">
        <f>_xlfn.XLOOKUP(AA100,'rubros_id_opex (2)'!B:B,'rubros_id_opex (2)'!A:A,gastos_final[[#This Row],[Líneas de factura/Producto]])</f>
        <v>PERSONAL</v>
      </c>
      <c r="AD100" s="169">
        <f>SUMIFS(Y:Y,C:C,gastos_final[[#This Row],[Número]])</f>
        <v>2350302.2727099997</v>
      </c>
      <c r="AE100" s="169">
        <f>gastos_final[[#This Row],[MONTO_FINAL]]*-1-gastos_final[[#This Row],[monto_total_ampliado]]</f>
        <v>1007272.4025900001</v>
      </c>
    </row>
    <row r="101" spans="1:31" hidden="1" x14ac:dyDescent="0.25">
      <c r="A101" vm="11">
        <v>46112</v>
      </c>
      <c r="B101" t="s">
        <v>1191</v>
      </c>
      <c r="C101" t="s">
        <v>1104</v>
      </c>
      <c r="D101" s="135">
        <v>-3357574.6752999998</v>
      </c>
      <c r="E101" t="s">
        <v>164</v>
      </c>
      <c r="F101">
        <v>1</v>
      </c>
      <c r="G101" s="135">
        <v>3357574.6752999998</v>
      </c>
      <c r="H101" t="s">
        <v>1192</v>
      </c>
      <c r="I101" t="s">
        <v>9</v>
      </c>
      <c r="J101" t="s">
        <v>137</v>
      </c>
      <c r="K101" t="s">
        <v>512</v>
      </c>
      <c r="L101" t="s">
        <v>156</v>
      </c>
      <c r="M101">
        <v>0</v>
      </c>
      <c r="N101" t="s">
        <v>32</v>
      </c>
      <c r="O101" t="s">
        <v>1193</v>
      </c>
      <c r="P101">
        <v>10</v>
      </c>
      <c r="Q101" t="s">
        <v>467</v>
      </c>
      <c r="R101">
        <v>1</v>
      </c>
      <c r="S101" s="136">
        <v>-3357574.6752999998</v>
      </c>
      <c r="T101">
        <v>1</v>
      </c>
      <c r="U101" t="s">
        <v>199</v>
      </c>
      <c r="V101" t="s">
        <v>191</v>
      </c>
      <c r="W101" s="109" t="str">
        <f>_xlfn.CONCAT(N101,V101)</f>
        <v>CC15DISPOSICION FINAL DE R. SOLIDOS</v>
      </c>
      <c r="X101" s="109">
        <f>_xlfn.XLOOKUP(W101,'cco '!C:C,'cco '!D:D,0)</f>
        <v>7.7777777777777779E-2</v>
      </c>
      <c r="Y101" s="110">
        <f>$X101*$S101*-1</f>
        <v>261144.69696777777</v>
      </c>
      <c r="Z101" s="109">
        <f>_xlfn.XLOOKUP(V101,sectores_id!A:A,sectores_id!B:B)</f>
        <v>4</v>
      </c>
      <c r="AA101" s="109">
        <f>IF(J101="OPEX",_xlfn.XLOOKUP(I101,'rubros_id_opex (2)'!A:A,'rubros_id_opex (2)'!B:B,"RUBRO MC"),J101)</f>
        <v>10</v>
      </c>
      <c r="AB101" s="109" t="str">
        <f>UPPER(_xlfn.XLOOKUP(Z101,sectores_id!B:B,sectores_id!A:A))</f>
        <v>DISP. FINAL RESIDUOS SÓLIDOS</v>
      </c>
      <c r="AC101" s="148" t="str">
        <f>_xlfn.XLOOKUP(AA101,'rubros_id_opex (2)'!B:B,'rubros_id_opex (2)'!A:A,gastos_final[[#This Row],[Líneas de factura/Producto]])</f>
        <v>PERSONAL</v>
      </c>
      <c r="AD101" s="169">
        <f>SUMIFS(Y:Y,C:C,gastos_final[[#This Row],[Número]])</f>
        <v>2350302.2727099997</v>
      </c>
      <c r="AE101" s="169">
        <f>gastos_final[[#This Row],[MONTO_FINAL]]*-1-gastos_final[[#This Row],[monto_total_ampliado]]</f>
        <v>1007272.4025900001</v>
      </c>
    </row>
    <row r="102" spans="1:31" hidden="1" x14ac:dyDescent="0.25">
      <c r="A102" vm="11">
        <v>46112</v>
      </c>
      <c r="B102" t="s">
        <v>1191</v>
      </c>
      <c r="C102" t="s">
        <v>1104</v>
      </c>
      <c r="D102" s="135">
        <v>-3357574.6752999998</v>
      </c>
      <c r="E102" t="s">
        <v>164</v>
      </c>
      <c r="F102">
        <v>1</v>
      </c>
      <c r="G102" s="135">
        <v>3357574.6752999998</v>
      </c>
      <c r="H102" t="s">
        <v>1192</v>
      </c>
      <c r="I102" t="s">
        <v>9</v>
      </c>
      <c r="J102" t="s">
        <v>137</v>
      </c>
      <c r="K102" t="s">
        <v>512</v>
      </c>
      <c r="L102" t="s">
        <v>156</v>
      </c>
      <c r="M102">
        <v>0</v>
      </c>
      <c r="N102" t="s">
        <v>32</v>
      </c>
      <c r="O102" t="s">
        <v>1193</v>
      </c>
      <c r="P102">
        <v>10</v>
      </c>
      <c r="Q102" t="s">
        <v>467</v>
      </c>
      <c r="R102">
        <v>1</v>
      </c>
      <c r="S102" s="136">
        <v>-3357574.6752999998</v>
      </c>
      <c r="T102">
        <v>1</v>
      </c>
      <c r="U102" t="s">
        <v>199</v>
      </c>
      <c r="V102" t="s">
        <v>80</v>
      </c>
      <c r="W102" s="109" t="str">
        <f>_xlfn.CONCAT(N102,V102)</f>
        <v>CC15EXPORTACION</v>
      </c>
      <c r="X102" s="109">
        <f>_xlfn.XLOOKUP(W102,'cco '!C:C,'cco '!D:D,0)</f>
        <v>7.7777777777777779E-2</v>
      </c>
      <c r="Y102" s="110">
        <f>$X102*$S102*-1</f>
        <v>261144.69696777777</v>
      </c>
      <c r="Z102" s="109">
        <f>_xlfn.XLOOKUP(V102,sectores_id!A:A,sectores_id!B:B)</f>
        <v>5</v>
      </c>
      <c r="AA102" s="109">
        <f>IF(J102="OPEX",_xlfn.XLOOKUP(I102,'rubros_id_opex (2)'!A:A,'rubros_id_opex (2)'!B:B,"RUBRO MC"),J102)</f>
        <v>10</v>
      </c>
      <c r="AB102" s="109" t="str">
        <f>UPPER(_xlfn.XLOOKUP(Z102,sectores_id!B:B,sectores_id!A:A))</f>
        <v>EXPORTACION</v>
      </c>
      <c r="AC102" s="148" t="str">
        <f>_xlfn.XLOOKUP(AA102,'rubros_id_opex (2)'!B:B,'rubros_id_opex (2)'!A:A,gastos_final[[#This Row],[Líneas de factura/Producto]])</f>
        <v>PERSONAL</v>
      </c>
      <c r="AD102" s="169">
        <f>SUMIFS(Y:Y,C:C,gastos_final[[#This Row],[Número]])</f>
        <v>2350302.2727099997</v>
      </c>
      <c r="AE102" s="169">
        <f>gastos_final[[#This Row],[MONTO_FINAL]]*-1-gastos_final[[#This Row],[monto_total_ampliado]]</f>
        <v>1007272.4025900001</v>
      </c>
    </row>
    <row r="103" spans="1:31" hidden="1" x14ac:dyDescent="0.25">
      <c r="A103" vm="11">
        <v>46112</v>
      </c>
      <c r="B103" t="s">
        <v>1191</v>
      </c>
      <c r="C103" t="s">
        <v>1104</v>
      </c>
      <c r="D103" s="135">
        <v>-3357574.6752999998</v>
      </c>
      <c r="E103" t="s">
        <v>164</v>
      </c>
      <c r="F103">
        <v>1</v>
      </c>
      <c r="G103" s="135">
        <v>3357574.6752999998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M103">
        <v>0</v>
      </c>
      <c r="N103" t="s">
        <v>32</v>
      </c>
      <c r="O103" t="s">
        <v>1193</v>
      </c>
      <c r="P103">
        <v>10</v>
      </c>
      <c r="Q103" t="s">
        <v>467</v>
      </c>
      <c r="R103">
        <v>1</v>
      </c>
      <c r="S103" s="136">
        <v>-3357574.6752999998</v>
      </c>
      <c r="T103">
        <v>1</v>
      </c>
      <c r="U103" t="s">
        <v>199</v>
      </c>
      <c r="V103" t="s">
        <v>50</v>
      </c>
      <c r="W103" s="109" t="str">
        <f>_xlfn.CONCAT(N103,V103)</f>
        <v>CC15NFU</v>
      </c>
      <c r="X103" s="109">
        <f>_xlfn.XLOOKUP(W103,'cco '!C:C,'cco '!D:D,0)</f>
        <v>7.7777777777777779E-2</v>
      </c>
      <c r="Y103" s="110">
        <f>$X103*$S103*-1</f>
        <v>261144.69696777777</v>
      </c>
      <c r="Z103" s="109">
        <f>_xlfn.XLOOKUP(V103,sectores_id!A:A,sectores_id!B:B)</f>
        <v>6</v>
      </c>
      <c r="AA103" s="109">
        <f>IF(J103="OPEX",_xlfn.XLOOKUP(I103,'rubros_id_opex (2)'!A:A,'rubros_id_opex (2)'!B:B,"RUBRO MC"),J103)</f>
        <v>10</v>
      </c>
      <c r="AB103" s="109" t="str">
        <f>UPPER(_xlfn.XLOOKUP(Z103,sectores_id!B:B,sectores_id!A:A))</f>
        <v>NFU</v>
      </c>
      <c r="AC103" s="148" t="str">
        <f>_xlfn.XLOOKUP(AA103,'rubros_id_opex (2)'!B:B,'rubros_id_opex (2)'!A:A,gastos_final[[#This Row],[Líneas de factura/Producto]])</f>
        <v>PERSONAL</v>
      </c>
      <c r="AD103" s="169">
        <f>SUMIFS(Y:Y,C:C,gastos_final[[#This Row],[Número]])</f>
        <v>2350302.2727099997</v>
      </c>
      <c r="AE103" s="169">
        <f>gastos_final[[#This Row],[MONTO_FINAL]]*-1-gastos_final[[#This Row],[monto_total_ampliado]]</f>
        <v>1007272.4025900001</v>
      </c>
    </row>
    <row r="104" spans="1:31" hidden="1" x14ac:dyDescent="0.25">
      <c r="A104" vm="11">
        <v>46112</v>
      </c>
      <c r="B104" t="s">
        <v>1191</v>
      </c>
      <c r="C104" t="s">
        <v>1104</v>
      </c>
      <c r="D104" s="135">
        <v>-3357574.6752999998</v>
      </c>
      <c r="E104" t="s">
        <v>164</v>
      </c>
      <c r="F104">
        <v>1</v>
      </c>
      <c r="G104" s="135">
        <v>3357574.6752999998</v>
      </c>
      <c r="H104" t="s">
        <v>1192</v>
      </c>
      <c r="I104" t="s">
        <v>9</v>
      </c>
      <c r="J104" t="s">
        <v>137</v>
      </c>
      <c r="K104" t="s">
        <v>512</v>
      </c>
      <c r="L104" t="s">
        <v>156</v>
      </c>
      <c r="M104">
        <v>0</v>
      </c>
      <c r="N104" t="s">
        <v>32</v>
      </c>
      <c r="O104" t="s">
        <v>1193</v>
      </c>
      <c r="P104">
        <v>10</v>
      </c>
      <c r="Q104" t="s">
        <v>467</v>
      </c>
      <c r="R104">
        <v>1</v>
      </c>
      <c r="S104" s="136">
        <v>-3357574.6752999998</v>
      </c>
      <c r="T104">
        <v>1</v>
      </c>
      <c r="U104" t="s">
        <v>199</v>
      </c>
      <c r="V104" t="s">
        <v>68</v>
      </c>
      <c r="W104" s="109" t="str">
        <f>_xlfn.CONCAT(N104,V104)</f>
        <v>CC15PILETAS</v>
      </c>
      <c r="X104" s="109">
        <f>_xlfn.XLOOKUP(W104,'cco '!C:C,'cco '!D:D,0)</f>
        <v>7.7777777777777779E-2</v>
      </c>
      <c r="Y104" s="110">
        <f>$X104*$S104*-1</f>
        <v>261144.69696777777</v>
      </c>
      <c r="Z104" s="109">
        <f>_xlfn.XLOOKUP(V104,sectores_id!A:A,sectores_id!B:B)</f>
        <v>7</v>
      </c>
      <c r="AA104" s="109">
        <f>IF(J104="OPEX",_xlfn.XLOOKUP(I104,'rubros_id_opex (2)'!A:A,'rubros_id_opex (2)'!B:B,"RUBRO MC"),J104)</f>
        <v>10</v>
      </c>
      <c r="AB104" s="109" t="str">
        <f>UPPER(_xlfn.XLOOKUP(Z104,sectores_id!B:B,sectores_id!A:A))</f>
        <v>PILETAS</v>
      </c>
      <c r="AC104" s="148" t="str">
        <f>_xlfn.XLOOKUP(AA104,'rubros_id_opex (2)'!B:B,'rubros_id_opex (2)'!A:A,gastos_final[[#This Row],[Líneas de factura/Producto]])</f>
        <v>PERSONAL</v>
      </c>
      <c r="AD104" s="169">
        <f>SUMIFS(Y:Y,C:C,gastos_final[[#This Row],[Número]])</f>
        <v>2350302.2727099997</v>
      </c>
      <c r="AE104" s="169">
        <f>gastos_final[[#This Row],[MONTO_FINAL]]*-1-gastos_final[[#This Row],[monto_total_ampliado]]</f>
        <v>1007272.4025900001</v>
      </c>
    </row>
    <row r="105" spans="1:31" hidden="1" x14ac:dyDescent="0.25">
      <c r="A105" vm="11">
        <v>46112</v>
      </c>
      <c r="B105" t="s">
        <v>1191</v>
      </c>
      <c r="C105" t="s">
        <v>1104</v>
      </c>
      <c r="D105" s="135">
        <v>-3357574.6752999998</v>
      </c>
      <c r="E105" t="s">
        <v>164</v>
      </c>
      <c r="F105">
        <v>1</v>
      </c>
      <c r="G105" s="135">
        <v>3357574.6752999998</v>
      </c>
      <c r="H105" t="s">
        <v>1192</v>
      </c>
      <c r="I105" t="s">
        <v>9</v>
      </c>
      <c r="J105" t="s">
        <v>137</v>
      </c>
      <c r="K105" t="s">
        <v>512</v>
      </c>
      <c r="L105" t="s">
        <v>156</v>
      </c>
      <c r="M105">
        <v>0</v>
      </c>
      <c r="N105" t="s">
        <v>32</v>
      </c>
      <c r="O105" t="s">
        <v>1193</v>
      </c>
      <c r="P105">
        <v>10</v>
      </c>
      <c r="Q105" t="s">
        <v>467</v>
      </c>
      <c r="R105">
        <v>1</v>
      </c>
      <c r="S105" s="136">
        <v>-3357574.6752999998</v>
      </c>
      <c r="T105">
        <v>1</v>
      </c>
      <c r="U105" t="s">
        <v>199</v>
      </c>
      <c r="V105" t="s">
        <v>70</v>
      </c>
      <c r="W105" s="109" t="str">
        <f>_xlfn.CONCAT(N105,V105)</f>
        <v>CC15REACTORES</v>
      </c>
      <c r="X105" s="109">
        <f>_xlfn.XLOOKUP(W105,'cco '!C:C,'cco '!D:D,0)</f>
        <v>7.7777777777777779E-2</v>
      </c>
      <c r="Y105" s="110">
        <f>$X105*$S105*-1</f>
        <v>261144.69696777777</v>
      </c>
      <c r="Z105" s="109">
        <f>_xlfn.XLOOKUP(V105,sectores_id!A:A,sectores_id!B:B)</f>
        <v>8</v>
      </c>
      <c r="AA105" s="109">
        <f>IF(J105="OPEX",_xlfn.XLOOKUP(I105,'rubros_id_opex (2)'!A:A,'rubros_id_opex (2)'!B:B,"RUBRO MC"),J105)</f>
        <v>10</v>
      </c>
      <c r="AB105" s="109" t="str">
        <f>UPPER(_xlfn.XLOOKUP(Z105,sectores_id!B:B,sectores_id!A:A))</f>
        <v>REACTORES</v>
      </c>
      <c r="AC105" s="148" t="str">
        <f>_xlfn.XLOOKUP(AA105,'rubros_id_opex (2)'!B:B,'rubros_id_opex (2)'!A:A,gastos_final[[#This Row],[Líneas de factura/Producto]])</f>
        <v>PERSONAL</v>
      </c>
      <c r="AD105" s="169">
        <f>SUMIFS(Y:Y,C:C,gastos_final[[#This Row],[Número]])</f>
        <v>2350302.2727099997</v>
      </c>
      <c r="AE105" s="169">
        <f>gastos_final[[#This Row],[MONTO_FINAL]]*-1-gastos_final[[#This Row],[monto_total_ampliado]]</f>
        <v>1007272.4025900001</v>
      </c>
    </row>
    <row r="106" spans="1:31" hidden="1" x14ac:dyDescent="0.25">
      <c r="A106" vm="11">
        <v>46112</v>
      </c>
      <c r="B106" t="s">
        <v>1191</v>
      </c>
      <c r="C106" t="s">
        <v>1104</v>
      </c>
      <c r="D106" s="135">
        <v>-3357574.6752999998</v>
      </c>
      <c r="E106" t="s">
        <v>164</v>
      </c>
      <c r="F106">
        <v>1</v>
      </c>
      <c r="G106" s="135">
        <v>3357574.6752999998</v>
      </c>
      <c r="H106" t="s">
        <v>1192</v>
      </c>
      <c r="I106" t="s">
        <v>9</v>
      </c>
      <c r="J106" t="s">
        <v>137</v>
      </c>
      <c r="K106" t="s">
        <v>512</v>
      </c>
      <c r="L106" t="s">
        <v>156</v>
      </c>
      <c r="M106">
        <v>0</v>
      </c>
      <c r="N106" t="s">
        <v>32</v>
      </c>
      <c r="O106" t="s">
        <v>1193</v>
      </c>
      <c r="P106">
        <v>10</v>
      </c>
      <c r="Q106" t="s">
        <v>467</v>
      </c>
      <c r="R106">
        <v>1</v>
      </c>
      <c r="S106" s="136">
        <v>-3357574.6752999998</v>
      </c>
      <c r="T106">
        <v>1</v>
      </c>
      <c r="U106" t="s">
        <v>199</v>
      </c>
      <c r="V106" t="s">
        <v>181</v>
      </c>
      <c r="W106" s="109" t="str">
        <f>_xlfn.CONCAT(N106,V106)</f>
        <v>CC15TIERRAS FILTRANTES</v>
      </c>
      <c r="X106" s="109">
        <f>_xlfn.XLOOKUP(W106,'cco '!C:C,'cco '!D:D,0)</f>
        <v>0</v>
      </c>
      <c r="Y106" s="110">
        <f>$X106*$S106*-1</f>
        <v>0</v>
      </c>
      <c r="Z106" s="109">
        <f>_xlfn.XLOOKUP(V106,sectores_id!A:A,sectores_id!B:B)</f>
        <v>9</v>
      </c>
      <c r="AA106" s="109">
        <f>IF(J106="OPEX",_xlfn.XLOOKUP(I106,'rubros_id_opex (2)'!A:A,'rubros_id_opex (2)'!B:B,"RUBRO MC"),J106)</f>
        <v>10</v>
      </c>
      <c r="AB106" s="109" t="str">
        <f>UPPER(_xlfn.XLOOKUP(Z106,sectores_id!B:B,sectores_id!A:A))</f>
        <v>TIERRAS FILTRANTES</v>
      </c>
      <c r="AC106" s="148" t="str">
        <f>_xlfn.XLOOKUP(AA106,'rubros_id_opex (2)'!B:B,'rubros_id_opex (2)'!A:A,gastos_final[[#This Row],[Líneas de factura/Producto]])</f>
        <v>PERSONAL</v>
      </c>
      <c r="AD106" s="169">
        <f>SUMIFS(Y:Y,C:C,gastos_final[[#This Row],[Número]])</f>
        <v>2350302.2727099997</v>
      </c>
      <c r="AE106" s="169">
        <f>gastos_final[[#This Row],[MONTO_FINAL]]*-1-gastos_final[[#This Row],[monto_total_ampliado]]</f>
        <v>1007272.4025900001</v>
      </c>
    </row>
    <row r="107" spans="1:31" hidden="1" x14ac:dyDescent="0.25">
      <c r="A107" vm="1">
        <v>46111</v>
      </c>
      <c r="B107" t="s">
        <v>816</v>
      </c>
      <c r="C107" t="s">
        <v>910</v>
      </c>
      <c r="D107" s="135">
        <v>-17947.419999999998</v>
      </c>
      <c r="E107" t="s">
        <v>817</v>
      </c>
      <c r="F107">
        <v>147110</v>
      </c>
      <c r="G107" s="135">
        <v>0.1</v>
      </c>
      <c r="H107" t="s">
        <v>510</v>
      </c>
      <c r="I107" t="s">
        <v>477</v>
      </c>
      <c r="J107" t="s">
        <v>137</v>
      </c>
      <c r="K107" t="s">
        <v>473</v>
      </c>
      <c r="L107" t="s">
        <v>138</v>
      </c>
      <c r="M107">
        <v>0</v>
      </c>
      <c r="N107" t="s">
        <v>46</v>
      </c>
      <c r="O107" t="s">
        <v>492</v>
      </c>
      <c r="P107">
        <v>1</v>
      </c>
      <c r="Q107" t="s">
        <v>63</v>
      </c>
      <c r="R107">
        <v>1</v>
      </c>
      <c r="S107" s="136">
        <v>-17947.419999999998</v>
      </c>
      <c r="T107">
        <v>147110</v>
      </c>
      <c r="U107" t="s">
        <v>199</v>
      </c>
      <c r="V107" t="s">
        <v>63</v>
      </c>
      <c r="W107" s="109" t="str">
        <f>_xlfn.CONCAT(N107,V107)</f>
        <v>CC2DISPOSICIÓN FINAL RESIDUOS SOLIDOS</v>
      </c>
      <c r="X107" s="109">
        <f>_xlfn.XLOOKUP(W107,'cco '!C:C,'cco '!D:D,0)</f>
        <v>1</v>
      </c>
      <c r="Y107" s="110">
        <f>$X107*$S107*-1</f>
        <v>17947.419999999998</v>
      </c>
      <c r="Z107" s="109">
        <f>_xlfn.XLOOKUP(V107,sectores_id!A:A,sectores_id!B:B)</f>
        <v>4</v>
      </c>
      <c r="AA107" s="109">
        <f>IF(J107="OPEX",_xlfn.XLOOKUP(I107,'rubros_id_opex (2)'!A:A,'rubros_id_opex (2)'!B:B,"RUBRO MC"),J107)</f>
        <v>8</v>
      </c>
      <c r="AB107" s="109" t="str">
        <f>UPPER(_xlfn.XLOOKUP(Z107,sectores_id!B:B,sectores_id!A:A))</f>
        <v>DISP. FINAL RESIDUOS SÓLIDOS</v>
      </c>
      <c r="AC107" s="148" t="str">
        <f>_xlfn.XLOOKUP(AA107,'rubros_id_opex (2)'!B:B,'rubros_id_opex (2)'!A:A,gastos_final[[#This Row],[Líneas de factura/Producto]])</f>
        <v>M.PRIMAS</v>
      </c>
      <c r="AD107" s="109">
        <f>SUMIFS(Y:Y,C:C,gastos_final[[#This Row],[Número]])</f>
        <v>17947.419999999998</v>
      </c>
      <c r="AE107" s="169">
        <f>gastos_final[[#This Row],[MONTO_FINAL]]*-1-gastos_final[[#This Row],[monto_total_ampliado]]</f>
        <v>0</v>
      </c>
    </row>
    <row r="108" spans="1:31" hidden="1" x14ac:dyDescent="0.25">
      <c r="A108" vm="12">
        <v>46084</v>
      </c>
      <c r="B108" t="s">
        <v>807</v>
      </c>
      <c r="C108" t="s">
        <v>879</v>
      </c>
      <c r="D108" s="135">
        <v>-2950000</v>
      </c>
      <c r="E108" t="s">
        <v>880</v>
      </c>
      <c r="F108">
        <v>1</v>
      </c>
      <c r="G108" s="135">
        <v>2950000</v>
      </c>
      <c r="H108" t="s">
        <v>510</v>
      </c>
      <c r="I108" t="s">
        <v>10</v>
      </c>
      <c r="J108" t="s">
        <v>137</v>
      </c>
      <c r="K108" t="s">
        <v>473</v>
      </c>
      <c r="L108" t="s">
        <v>156</v>
      </c>
      <c r="M108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136">
        <v>-2950000</v>
      </c>
      <c r="T108">
        <v>1</v>
      </c>
      <c r="U108" t="s">
        <v>199</v>
      </c>
      <c r="V108" t="s">
        <v>72</v>
      </c>
      <c r="W108" s="109" t="str">
        <f>_xlfn.CONCAT(N108,V108)</f>
        <v>CC1BACHAS</v>
      </c>
      <c r="X108" s="109">
        <f>_xlfn.XLOOKUP(W108,'cco '!C:C,'cco '!D:D,0)</f>
        <v>3.2417236735101898E-2</v>
      </c>
      <c r="Y108" s="110">
        <f>$X108*$S108*-1</f>
        <v>95630.848368550593</v>
      </c>
      <c r="Z108" s="109">
        <f>_xlfn.XLOOKUP(V108,sectores_id!A:A,sectores_id!B:B)</f>
        <v>1</v>
      </c>
      <c r="AA108" s="109">
        <f>IF(J108="OPEX",_xlfn.XLOOKUP(I108,'rubros_id_opex (2)'!A:A,'rubros_id_opex (2)'!B:B,"RUBRO MC"),J108)</f>
        <v>13</v>
      </c>
      <c r="AB108" s="109" t="str">
        <f>UPPER(_xlfn.XLOOKUP(Z108,sectores_id!B:B,sectores_id!A:A))</f>
        <v>BACHAS</v>
      </c>
      <c r="AC108" s="148" t="str">
        <f>_xlfn.XLOOKUP(AA108,'rubros_id_opex (2)'!B:B,'rubros_id_opex (2)'!A:A,gastos_final[[#This Row],[Líneas de factura/Producto]])</f>
        <v>SERVICIOS</v>
      </c>
      <c r="AD108" s="169">
        <f>SUMIFS(Y:Y,C:C,gastos_final[[#This Row],[Número]])</f>
        <v>2950000</v>
      </c>
      <c r="AE108" s="169">
        <f>gastos_final[[#This Row],[MONTO_FINAL]]*-1-gastos_final[[#This Row],[monto_total_ampliado]]</f>
        <v>0</v>
      </c>
    </row>
    <row r="109" spans="1:31" hidden="1" x14ac:dyDescent="0.25">
      <c r="A109" vm="12">
        <v>46084</v>
      </c>
      <c r="B109" t="s">
        <v>807</v>
      </c>
      <c r="C109" t="s">
        <v>879</v>
      </c>
      <c r="D109" s="135">
        <v>-2950000</v>
      </c>
      <c r="E109" t="s">
        <v>880</v>
      </c>
      <c r="F109">
        <v>1</v>
      </c>
      <c r="G109" s="135">
        <v>2950000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M109">
        <v>0</v>
      </c>
      <c r="N109" t="s">
        <v>35</v>
      </c>
      <c r="O109" t="s">
        <v>492</v>
      </c>
      <c r="P109">
        <v>10</v>
      </c>
      <c r="Q109" t="s">
        <v>465</v>
      </c>
      <c r="R109">
        <v>1</v>
      </c>
      <c r="S109" s="136">
        <v>-2950000</v>
      </c>
      <c r="T109">
        <v>1</v>
      </c>
      <c r="U109" t="s">
        <v>199</v>
      </c>
      <c r="V109" t="s">
        <v>77</v>
      </c>
      <c r="W109" s="109" t="str">
        <f>_xlfn.CONCAT(N109,V109)</f>
        <v>CC1CEREAL &amp; POLVILLO</v>
      </c>
      <c r="X109" s="109">
        <f>_xlfn.XLOOKUP(W109,'cco '!C:C,'cco '!D:D,0)</f>
        <v>7.0597149630605652E-3</v>
      </c>
      <c r="Y109" s="110">
        <f>$X109*$S109*-1</f>
        <v>20826.159141028667</v>
      </c>
      <c r="Z109" s="109">
        <f>_xlfn.XLOOKUP(V109,sectores_id!A:A,sectores_id!B:B)</f>
        <v>2</v>
      </c>
      <c r="AA109" s="109">
        <f>IF(J109="OPEX",_xlfn.XLOOKUP(I109,'rubros_id_opex (2)'!A:A,'rubros_id_opex (2)'!B:B,"RUBRO MC"),J109)</f>
        <v>13</v>
      </c>
      <c r="AB109" s="109" t="str">
        <f>UPPER(_xlfn.XLOOKUP(Z109,sectores_id!B:B,sectores_id!A:A))</f>
        <v>CEREAL &amp; POLVILLO</v>
      </c>
      <c r="AC109" s="148" t="str">
        <f>_xlfn.XLOOKUP(AA109,'rubros_id_opex (2)'!B:B,'rubros_id_opex (2)'!A:A,gastos_final[[#This Row],[Líneas de factura/Producto]])</f>
        <v>SERVICIOS</v>
      </c>
      <c r="AD109" s="169">
        <f>SUMIFS(Y:Y,C:C,gastos_final[[#This Row],[Número]])</f>
        <v>2950000</v>
      </c>
      <c r="AE109" s="169">
        <f>gastos_final[[#This Row],[MONTO_FINAL]]*-1-gastos_final[[#This Row],[monto_total_ampliado]]</f>
        <v>0</v>
      </c>
    </row>
    <row r="110" spans="1:31" hidden="1" x14ac:dyDescent="0.25">
      <c r="A110" vm="12">
        <v>46084</v>
      </c>
      <c r="B110" t="s">
        <v>807</v>
      </c>
      <c r="C110" t="s">
        <v>879</v>
      </c>
      <c r="D110" s="135">
        <v>-2950000</v>
      </c>
      <c r="E110" t="s">
        <v>880</v>
      </c>
      <c r="F110">
        <v>1</v>
      </c>
      <c r="G110" s="135">
        <v>2950000</v>
      </c>
      <c r="H110" t="s">
        <v>510</v>
      </c>
      <c r="I110" t="s">
        <v>10</v>
      </c>
      <c r="J110" t="s">
        <v>137</v>
      </c>
      <c r="K110" t="s">
        <v>473</v>
      </c>
      <c r="L110" t="s">
        <v>156</v>
      </c>
      <c r="M110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136">
        <v>-2950000</v>
      </c>
      <c r="T110">
        <v>1</v>
      </c>
      <c r="U110" t="s">
        <v>199</v>
      </c>
      <c r="V110" t="s">
        <v>75</v>
      </c>
      <c r="W110" s="109" t="str">
        <f>_xlfn.CONCAT(N110,V110)</f>
        <v>CC1COMPOST &amp; FERTILIZANTES</v>
      </c>
      <c r="X110" s="109">
        <f>_xlfn.XLOOKUP(W110,'cco '!C:C,'cco '!D:D,0)</f>
        <v>4.0653249223577111E-4</v>
      </c>
      <c r="Y110" s="110">
        <f>$X110*$S110*-1</f>
        <v>1199.2708520955248</v>
      </c>
      <c r="Z110" s="109">
        <f>_xlfn.XLOOKUP(V110,sectores_id!A:A,sectores_id!B:B)</f>
        <v>10</v>
      </c>
      <c r="AA110" s="109">
        <f>IF(J110="OPEX",_xlfn.XLOOKUP(I110,'rubros_id_opex (2)'!A:A,'rubros_id_opex (2)'!B:B,"RUBRO MC"),J110)</f>
        <v>13</v>
      </c>
      <c r="AB110" s="109" t="str">
        <f>UPPER(_xlfn.XLOOKUP(Z110,sectores_id!B:B,sectores_id!A:A))</f>
        <v>COMPOST &amp; FERTILIZANTES</v>
      </c>
      <c r="AC110" s="148" t="str">
        <f>_xlfn.XLOOKUP(AA110,'rubros_id_opex (2)'!B:B,'rubros_id_opex (2)'!A:A,gastos_final[[#This Row],[Líneas de factura/Producto]])</f>
        <v>SERVICIOS</v>
      </c>
      <c r="AD110" s="169">
        <f>SUMIFS(Y:Y,C:C,gastos_final[[#This Row],[Número]])</f>
        <v>2950000</v>
      </c>
      <c r="AE110" s="169">
        <f>gastos_final[[#This Row],[MONTO_FINAL]]*-1-gastos_final[[#This Row],[monto_total_ampliado]]</f>
        <v>0</v>
      </c>
    </row>
    <row r="111" spans="1:31" hidden="1" x14ac:dyDescent="0.25">
      <c r="A111" vm="12">
        <v>46084</v>
      </c>
      <c r="B111" t="s">
        <v>807</v>
      </c>
      <c r="C111" t="s">
        <v>879</v>
      </c>
      <c r="D111" s="135">
        <v>-2950000</v>
      </c>
      <c r="E111" t="s">
        <v>880</v>
      </c>
      <c r="F111">
        <v>1</v>
      </c>
      <c r="G111" s="135">
        <v>2950000</v>
      </c>
      <c r="H111" t="s">
        <v>510</v>
      </c>
      <c r="I111" t="s">
        <v>10</v>
      </c>
      <c r="J111" t="s">
        <v>137</v>
      </c>
      <c r="K111" t="s">
        <v>473</v>
      </c>
      <c r="L111" t="s">
        <v>156</v>
      </c>
      <c r="M111">
        <v>0</v>
      </c>
      <c r="N111" t="s">
        <v>35</v>
      </c>
      <c r="O111" t="s">
        <v>492</v>
      </c>
      <c r="P111">
        <v>10</v>
      </c>
      <c r="Q111" t="s">
        <v>465</v>
      </c>
      <c r="R111">
        <v>1</v>
      </c>
      <c r="S111" s="136">
        <v>-2950000</v>
      </c>
      <c r="T111">
        <v>1</v>
      </c>
      <c r="U111" t="s">
        <v>199</v>
      </c>
      <c r="V111" t="s">
        <v>66</v>
      </c>
      <c r="W111" s="109" t="str">
        <f>_xlfn.CONCAT(N111,V111)</f>
        <v>CC1DISPOSICIÓN FINAL RESIDUOS LIQUIDOS</v>
      </c>
      <c r="X111" s="109">
        <f>_xlfn.XLOOKUP(W111,'cco '!C:C,'cco '!D:D,0)</f>
        <v>5.9791078481547098E-2</v>
      </c>
      <c r="Y111" s="110">
        <f>$X111*$S111*-1</f>
        <v>176383.68152056393</v>
      </c>
      <c r="Z111" s="109">
        <f>_xlfn.XLOOKUP(V111,sectores_id!A:A,sectores_id!B:B)</f>
        <v>3</v>
      </c>
      <c r="AA111" s="109">
        <f>IF(J111="OPEX",_xlfn.XLOOKUP(I111,'rubros_id_opex (2)'!A:A,'rubros_id_opex (2)'!B:B,"RUBRO MC"),J111)</f>
        <v>13</v>
      </c>
      <c r="AB111" s="109" t="str">
        <f>UPPER(_xlfn.XLOOKUP(Z111,sectores_id!B:B,sectores_id!A:A))</f>
        <v>DISP. FINAL RESIDUOS LÍQUIDOS</v>
      </c>
      <c r="AC111" s="148" t="str">
        <f>_xlfn.XLOOKUP(AA111,'rubros_id_opex (2)'!B:B,'rubros_id_opex (2)'!A:A,gastos_final[[#This Row],[Líneas de factura/Producto]])</f>
        <v>SERVICIOS</v>
      </c>
      <c r="AD111" s="169">
        <f>SUMIFS(Y:Y,C:C,gastos_final[[#This Row],[Número]])</f>
        <v>2950000</v>
      </c>
      <c r="AE111" s="169">
        <f>gastos_final[[#This Row],[MONTO_FINAL]]*-1-gastos_final[[#This Row],[monto_total_ampliado]]</f>
        <v>0</v>
      </c>
    </row>
    <row r="112" spans="1:31" hidden="1" x14ac:dyDescent="0.25">
      <c r="A112" vm="12">
        <v>46084</v>
      </c>
      <c r="B112" t="s">
        <v>807</v>
      </c>
      <c r="C112" t="s">
        <v>879</v>
      </c>
      <c r="D112" s="135">
        <v>-2950000</v>
      </c>
      <c r="E112" t="s">
        <v>880</v>
      </c>
      <c r="F112">
        <v>1</v>
      </c>
      <c r="G112" s="135">
        <v>2950000</v>
      </c>
      <c r="H112" t="s">
        <v>510</v>
      </c>
      <c r="I112" t="s">
        <v>10</v>
      </c>
      <c r="J112" t="s">
        <v>137</v>
      </c>
      <c r="K112" t="s">
        <v>473</v>
      </c>
      <c r="L112" t="s">
        <v>156</v>
      </c>
      <c r="M112">
        <v>0</v>
      </c>
      <c r="N112" t="s">
        <v>35</v>
      </c>
      <c r="O112" t="s">
        <v>492</v>
      </c>
      <c r="P112">
        <v>10</v>
      </c>
      <c r="Q112" t="s">
        <v>465</v>
      </c>
      <c r="R112">
        <v>1</v>
      </c>
      <c r="S112" s="136">
        <v>-2950000</v>
      </c>
      <c r="T112">
        <v>1</v>
      </c>
      <c r="U112" t="s">
        <v>199</v>
      </c>
      <c r="V112" t="s">
        <v>63</v>
      </c>
      <c r="W112" s="109" t="str">
        <f>_xlfn.CONCAT(N112,V112)</f>
        <v>CC1DISPOSICIÓN FINAL RESIDUOS SOLIDOS</v>
      </c>
      <c r="X112" s="109">
        <f>_xlfn.XLOOKUP(W112,'cco '!C:C,'cco '!D:D,0)</f>
        <v>4.8738124634855849E-3</v>
      </c>
      <c r="Y112" s="110">
        <f>$X112*$S112*-1</f>
        <v>14377.746767282475</v>
      </c>
      <c r="Z112" s="109">
        <f>_xlfn.XLOOKUP(V112,sectores_id!A:A,sectores_id!B:B)</f>
        <v>4</v>
      </c>
      <c r="AA112" s="109">
        <f>IF(J112="OPEX",_xlfn.XLOOKUP(I112,'rubros_id_opex (2)'!A:A,'rubros_id_opex (2)'!B:B,"RUBRO MC"),J112)</f>
        <v>13</v>
      </c>
      <c r="AB112" s="109" t="str">
        <f>UPPER(_xlfn.XLOOKUP(Z112,sectores_id!B:B,sectores_id!A:A))</f>
        <v>DISP. FINAL RESIDUOS SÓLIDOS</v>
      </c>
      <c r="AC112" s="148" t="str">
        <f>_xlfn.XLOOKUP(AA112,'rubros_id_opex (2)'!B:B,'rubros_id_opex (2)'!A:A,gastos_final[[#This Row],[Líneas de factura/Producto]])</f>
        <v>SERVICIOS</v>
      </c>
      <c r="AD112" s="169">
        <f>SUMIFS(Y:Y,C:C,gastos_final[[#This Row],[Número]])</f>
        <v>2950000</v>
      </c>
      <c r="AE112" s="169">
        <f>gastos_final[[#This Row],[MONTO_FINAL]]*-1-gastos_final[[#This Row],[monto_total_ampliado]]</f>
        <v>0</v>
      </c>
    </row>
    <row r="113" spans="1:31" hidden="1" x14ac:dyDescent="0.25">
      <c r="A113" vm="12">
        <v>46084</v>
      </c>
      <c r="B113" t="s">
        <v>807</v>
      </c>
      <c r="C113" t="s">
        <v>879</v>
      </c>
      <c r="D113" s="135">
        <v>-2950000</v>
      </c>
      <c r="E113" t="s">
        <v>880</v>
      </c>
      <c r="F113">
        <v>1</v>
      </c>
      <c r="G113" s="135">
        <v>2950000</v>
      </c>
      <c r="H113" t="s">
        <v>510</v>
      </c>
      <c r="I113" t="s">
        <v>10</v>
      </c>
      <c r="J113" t="s">
        <v>137</v>
      </c>
      <c r="K113" t="s">
        <v>473</v>
      </c>
      <c r="L113" t="s">
        <v>156</v>
      </c>
      <c r="M113">
        <v>0</v>
      </c>
      <c r="N113" t="s">
        <v>35</v>
      </c>
      <c r="O113" t="s">
        <v>492</v>
      </c>
      <c r="P113">
        <v>10</v>
      </c>
      <c r="Q113" t="s">
        <v>465</v>
      </c>
      <c r="R113">
        <v>1</v>
      </c>
      <c r="S113" s="136">
        <v>-2950000</v>
      </c>
      <c r="T113">
        <v>1</v>
      </c>
      <c r="U113" t="s">
        <v>199</v>
      </c>
      <c r="V113" t="s">
        <v>80</v>
      </c>
      <c r="W113" s="109" t="str">
        <f>_xlfn.CONCAT(N113,V113)</f>
        <v>CC1EXPORTACION</v>
      </c>
      <c r="X113" s="109">
        <f>_xlfn.XLOOKUP(W113,'cco '!C:C,'cco '!D:D,0)</f>
        <v>0.73411048911804788</v>
      </c>
      <c r="Y113" s="110">
        <f>$X113*$S113*-1</f>
        <v>2165625.9428982413</v>
      </c>
      <c r="Z113" s="109">
        <f>_xlfn.XLOOKUP(V113,sectores_id!A:A,sectores_id!B:B)</f>
        <v>5</v>
      </c>
      <c r="AA113" s="109">
        <f>IF(J113="OPEX",_xlfn.XLOOKUP(I113,'rubros_id_opex (2)'!A:A,'rubros_id_opex (2)'!B:B,"RUBRO MC"),J113)</f>
        <v>13</v>
      </c>
      <c r="AB113" s="109" t="str">
        <f>UPPER(_xlfn.XLOOKUP(Z113,sectores_id!B:B,sectores_id!A:A))</f>
        <v>EXPORTACION</v>
      </c>
      <c r="AC113" s="148" t="str">
        <f>_xlfn.XLOOKUP(AA113,'rubros_id_opex (2)'!B:B,'rubros_id_opex (2)'!A:A,gastos_final[[#This Row],[Líneas de factura/Producto]])</f>
        <v>SERVICIOS</v>
      </c>
      <c r="AD113" s="169">
        <f>SUMIFS(Y:Y,C:C,gastos_final[[#This Row],[Número]])</f>
        <v>2950000</v>
      </c>
      <c r="AE113" s="169">
        <f>gastos_final[[#This Row],[MONTO_FINAL]]*-1-gastos_final[[#This Row],[monto_total_ampliado]]</f>
        <v>0</v>
      </c>
    </row>
    <row r="114" spans="1:31" hidden="1" x14ac:dyDescent="0.25">
      <c r="A114" vm="12">
        <v>46084</v>
      </c>
      <c r="B114" t="s">
        <v>807</v>
      </c>
      <c r="C114" t="s">
        <v>879</v>
      </c>
      <c r="D114" s="135">
        <v>-2950000</v>
      </c>
      <c r="E114" t="s">
        <v>880</v>
      </c>
      <c r="F114">
        <v>1</v>
      </c>
      <c r="G114" s="135">
        <v>2950000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M114">
        <v>0</v>
      </c>
      <c r="N114" t="s">
        <v>35</v>
      </c>
      <c r="O114" t="s">
        <v>492</v>
      </c>
      <c r="P114">
        <v>10</v>
      </c>
      <c r="Q114" t="s">
        <v>465</v>
      </c>
      <c r="R114">
        <v>1</v>
      </c>
      <c r="S114" s="136">
        <v>-2950000</v>
      </c>
      <c r="T114">
        <v>1</v>
      </c>
      <c r="U114" t="s">
        <v>199</v>
      </c>
      <c r="V114" t="s">
        <v>50</v>
      </c>
      <c r="W114" s="109" t="str">
        <f>_xlfn.CONCAT(N114,V114)</f>
        <v>CC1NFU</v>
      </c>
      <c r="X114" s="109">
        <f>_xlfn.XLOOKUP(W114,'cco '!C:C,'cco '!D:D,0)</f>
        <v>1.4065386597374174E-2</v>
      </c>
      <c r="Y114" s="110">
        <f>$X114*$S114*-1</f>
        <v>41492.89046225381</v>
      </c>
      <c r="Z114" s="109">
        <f>_xlfn.XLOOKUP(V114,sectores_id!A:A,sectores_id!B:B)</f>
        <v>6</v>
      </c>
      <c r="AA114" s="109">
        <f>IF(J114="OPEX",_xlfn.XLOOKUP(I114,'rubros_id_opex (2)'!A:A,'rubros_id_opex (2)'!B:B,"RUBRO MC"),J114)</f>
        <v>13</v>
      </c>
      <c r="AB114" s="109" t="str">
        <f>UPPER(_xlfn.XLOOKUP(Z114,sectores_id!B:B,sectores_id!A:A))</f>
        <v>NFU</v>
      </c>
      <c r="AC114" s="148" t="str">
        <f>_xlfn.XLOOKUP(AA114,'rubros_id_opex (2)'!B:B,'rubros_id_opex (2)'!A:A,gastos_final[[#This Row],[Líneas de factura/Producto]])</f>
        <v>SERVICIOS</v>
      </c>
      <c r="AD114" s="169">
        <f>SUMIFS(Y:Y,C:C,gastos_final[[#This Row],[Número]])</f>
        <v>2950000</v>
      </c>
      <c r="AE114" s="169">
        <f>gastos_final[[#This Row],[MONTO_FINAL]]*-1-gastos_final[[#This Row],[monto_total_ampliado]]</f>
        <v>0</v>
      </c>
    </row>
    <row r="115" spans="1:31" hidden="1" x14ac:dyDescent="0.25">
      <c r="A115" vm="12">
        <v>46084</v>
      </c>
      <c r="B115" t="s">
        <v>807</v>
      </c>
      <c r="C115" t="s">
        <v>879</v>
      </c>
      <c r="D115" s="135">
        <v>-2950000</v>
      </c>
      <c r="E115" t="s">
        <v>880</v>
      </c>
      <c r="F115">
        <v>1</v>
      </c>
      <c r="G115" s="135">
        <v>2950000</v>
      </c>
      <c r="H115" t="s">
        <v>510</v>
      </c>
      <c r="I115" t="s">
        <v>10</v>
      </c>
      <c r="J115" t="s">
        <v>137</v>
      </c>
      <c r="K115" t="s">
        <v>473</v>
      </c>
      <c r="L115" t="s">
        <v>156</v>
      </c>
      <c r="M115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 s="136">
        <v>-2950000</v>
      </c>
      <c r="T115">
        <v>1</v>
      </c>
      <c r="U115" t="s">
        <v>199</v>
      </c>
      <c r="V115" t="s">
        <v>68</v>
      </c>
      <c r="W115" s="109" t="str">
        <f>_xlfn.CONCAT(N115,V115)</f>
        <v>CC1PILETAS</v>
      </c>
      <c r="X115" s="109">
        <f>_xlfn.XLOOKUP(W115,'cco '!C:C,'cco '!D:D,0)</f>
        <v>0.10760032914202722</v>
      </c>
      <c r="Y115" s="110">
        <f>$X115*$S115*-1</f>
        <v>317420.97096898028</v>
      </c>
      <c r="Z115" s="109">
        <f>_xlfn.XLOOKUP(V115,sectores_id!A:A,sectores_id!B:B)</f>
        <v>7</v>
      </c>
      <c r="AA115" s="109">
        <f>IF(J115="OPEX",_xlfn.XLOOKUP(I115,'rubros_id_opex (2)'!A:A,'rubros_id_opex (2)'!B:B,"RUBRO MC"),J115)</f>
        <v>13</v>
      </c>
      <c r="AB115" s="109" t="str">
        <f>UPPER(_xlfn.XLOOKUP(Z115,sectores_id!B:B,sectores_id!A:A))</f>
        <v>PILETAS</v>
      </c>
      <c r="AC115" s="148" t="str">
        <f>_xlfn.XLOOKUP(AA115,'rubros_id_opex (2)'!B:B,'rubros_id_opex (2)'!A:A,gastos_final[[#This Row],[Líneas de factura/Producto]])</f>
        <v>SERVICIOS</v>
      </c>
      <c r="AD115" s="169">
        <f>SUMIFS(Y:Y,C:C,gastos_final[[#This Row],[Número]])</f>
        <v>2950000</v>
      </c>
      <c r="AE115" s="169">
        <f>gastos_final[[#This Row],[MONTO_FINAL]]*-1-gastos_final[[#This Row],[monto_total_ampliado]]</f>
        <v>0</v>
      </c>
    </row>
    <row r="116" spans="1:31" hidden="1" x14ac:dyDescent="0.25">
      <c r="A116" vm="12">
        <v>46084</v>
      </c>
      <c r="B116" t="s">
        <v>807</v>
      </c>
      <c r="C116" t="s">
        <v>879</v>
      </c>
      <c r="D116" s="135">
        <v>-2950000</v>
      </c>
      <c r="E116" t="s">
        <v>880</v>
      </c>
      <c r="F116">
        <v>1</v>
      </c>
      <c r="G116" s="135">
        <v>2950000</v>
      </c>
      <c r="H116" t="s">
        <v>510</v>
      </c>
      <c r="I116" t="s">
        <v>10</v>
      </c>
      <c r="J116" t="s">
        <v>137</v>
      </c>
      <c r="K116" t="s">
        <v>473</v>
      </c>
      <c r="L116" t="s">
        <v>156</v>
      </c>
      <c r="M116">
        <v>0</v>
      </c>
      <c r="N116" t="s">
        <v>35</v>
      </c>
      <c r="O116" t="s">
        <v>492</v>
      </c>
      <c r="P116">
        <v>10</v>
      </c>
      <c r="Q116" t="s">
        <v>465</v>
      </c>
      <c r="R116">
        <v>1</v>
      </c>
      <c r="S116" s="136">
        <v>-2950000</v>
      </c>
      <c r="T116">
        <v>1</v>
      </c>
      <c r="U116" t="s">
        <v>199</v>
      </c>
      <c r="V116" t="s">
        <v>70</v>
      </c>
      <c r="W116" s="109" t="str">
        <f>_xlfn.CONCAT(N116,V116)</f>
        <v>CC1REACTORES</v>
      </c>
      <c r="X116" s="109">
        <f>_xlfn.XLOOKUP(W116,'cco '!C:C,'cco '!D:D,0)</f>
        <v>3.9675420007119738E-2</v>
      </c>
      <c r="Y116" s="110">
        <f>$X116*$S116*-1</f>
        <v>117042.48902100323</v>
      </c>
      <c r="Z116" s="109">
        <f>_xlfn.XLOOKUP(V116,sectores_id!A:A,sectores_id!B:B)</f>
        <v>8</v>
      </c>
      <c r="AA116" s="109">
        <f>IF(J116="OPEX",_xlfn.XLOOKUP(I116,'rubros_id_opex (2)'!A:A,'rubros_id_opex (2)'!B:B,"RUBRO MC"),J116)</f>
        <v>13</v>
      </c>
      <c r="AB116" s="109" t="str">
        <f>UPPER(_xlfn.XLOOKUP(Z116,sectores_id!B:B,sectores_id!A:A))</f>
        <v>REACTORES</v>
      </c>
      <c r="AC116" s="148" t="str">
        <f>_xlfn.XLOOKUP(AA116,'rubros_id_opex (2)'!B:B,'rubros_id_opex (2)'!A:A,gastos_final[[#This Row],[Líneas de factura/Producto]])</f>
        <v>SERVICIOS</v>
      </c>
      <c r="AD116" s="169">
        <f>SUMIFS(Y:Y,C:C,gastos_final[[#This Row],[Número]])</f>
        <v>2950000</v>
      </c>
      <c r="AE116" s="169">
        <f>gastos_final[[#This Row],[MONTO_FINAL]]*-1-gastos_final[[#This Row],[monto_total_ampliado]]</f>
        <v>0</v>
      </c>
    </row>
    <row r="117" spans="1:31" hidden="1" x14ac:dyDescent="0.25">
      <c r="A117" vm="12">
        <v>46084</v>
      </c>
      <c r="B117" t="s">
        <v>807</v>
      </c>
      <c r="C117" t="s">
        <v>879</v>
      </c>
      <c r="D117" s="135">
        <v>-2950000</v>
      </c>
      <c r="E117" t="s">
        <v>880</v>
      </c>
      <c r="F117">
        <v>1</v>
      </c>
      <c r="G117" s="135">
        <v>2950000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M117">
        <v>0</v>
      </c>
      <c r="N117" t="s">
        <v>35</v>
      </c>
      <c r="O117" t="s">
        <v>492</v>
      </c>
      <c r="P117">
        <v>10</v>
      </c>
      <c r="Q117" t="s">
        <v>465</v>
      </c>
      <c r="R117">
        <v>1</v>
      </c>
      <c r="S117" s="136">
        <v>-2950000</v>
      </c>
      <c r="T117">
        <v>1</v>
      </c>
      <c r="U117" t="s">
        <v>199</v>
      </c>
      <c r="V117" t="s">
        <v>181</v>
      </c>
      <c r="W117" s="109" t="str">
        <f>_xlfn.CONCAT(N117,V117)</f>
        <v>CC1TIERRAS FILTRANTES</v>
      </c>
      <c r="X117" s="109">
        <f>_xlfn.XLOOKUP(W117,'cco '!C:C,'cco '!D:D,0)</f>
        <v>0</v>
      </c>
      <c r="Y117" s="110">
        <f>$X117*$S117*-1</f>
        <v>0</v>
      </c>
      <c r="Z117" s="109">
        <f>_xlfn.XLOOKUP(V117,sectores_id!A:A,sectores_id!B:B)</f>
        <v>9</v>
      </c>
      <c r="AA117" s="109">
        <f>IF(J117="OPEX",_xlfn.XLOOKUP(I117,'rubros_id_opex (2)'!A:A,'rubros_id_opex (2)'!B:B,"RUBRO MC"),J117)</f>
        <v>13</v>
      </c>
      <c r="AB117" s="109" t="str">
        <f>UPPER(_xlfn.XLOOKUP(Z117,sectores_id!B:B,sectores_id!A:A))</f>
        <v>TIERRAS FILTRANTES</v>
      </c>
      <c r="AC117" s="148" t="str">
        <f>_xlfn.XLOOKUP(AA117,'rubros_id_opex (2)'!B:B,'rubros_id_opex (2)'!A:A,gastos_final[[#This Row],[Líneas de factura/Producto]])</f>
        <v>SERVICIOS</v>
      </c>
      <c r="AD117" s="169">
        <f>SUMIFS(Y:Y,C:C,gastos_final[[#This Row],[Número]])</f>
        <v>2950000</v>
      </c>
      <c r="AE117" s="169">
        <f>gastos_final[[#This Row],[MONTO_FINAL]]*-1-gastos_final[[#This Row],[monto_total_ampliado]]</f>
        <v>0</v>
      </c>
    </row>
    <row r="118" spans="1:31" hidden="1" x14ac:dyDescent="0.25">
      <c r="A118" vm="12">
        <v>46084</v>
      </c>
      <c r="B118" t="s">
        <v>834</v>
      </c>
      <c r="C118" t="s">
        <v>974</v>
      </c>
      <c r="D118" s="135">
        <v>-2950000</v>
      </c>
      <c r="E118" t="s">
        <v>975</v>
      </c>
      <c r="F118">
        <v>1</v>
      </c>
      <c r="G118" s="135">
        <v>2950000</v>
      </c>
      <c r="H118" t="s">
        <v>510</v>
      </c>
      <c r="I118" t="s">
        <v>10</v>
      </c>
      <c r="J118" t="s">
        <v>137</v>
      </c>
      <c r="K118" t="s">
        <v>473</v>
      </c>
      <c r="L118" t="s">
        <v>156</v>
      </c>
      <c r="M118">
        <v>0</v>
      </c>
      <c r="N118" t="s">
        <v>35</v>
      </c>
      <c r="O118" t="s">
        <v>492</v>
      </c>
      <c r="P118">
        <v>10</v>
      </c>
      <c r="Q118" t="s">
        <v>465</v>
      </c>
      <c r="R118">
        <v>1</v>
      </c>
      <c r="S118" s="136">
        <v>-2950000</v>
      </c>
      <c r="T118">
        <v>1</v>
      </c>
      <c r="U118" t="s">
        <v>199</v>
      </c>
      <c r="V118" t="s">
        <v>72</v>
      </c>
      <c r="W118" s="109" t="str">
        <f>_xlfn.CONCAT(N118,V118)</f>
        <v>CC1BACHAS</v>
      </c>
      <c r="X118" s="109">
        <f>_xlfn.XLOOKUP(W118,'cco '!C:C,'cco '!D:D,0)</f>
        <v>3.2417236735101898E-2</v>
      </c>
      <c r="Y118" s="110">
        <f>$X118*$S118*-1</f>
        <v>95630.848368550593</v>
      </c>
      <c r="Z118" s="109">
        <f>_xlfn.XLOOKUP(V118,sectores_id!A:A,sectores_id!B:B)</f>
        <v>1</v>
      </c>
      <c r="AA118" s="109">
        <f>IF(J118="OPEX",_xlfn.XLOOKUP(I118,'rubros_id_opex (2)'!A:A,'rubros_id_opex (2)'!B:B,"RUBRO MC"),J118)</f>
        <v>13</v>
      </c>
      <c r="AB118" s="109" t="str">
        <f>UPPER(_xlfn.XLOOKUP(Z118,sectores_id!B:B,sectores_id!A:A))</f>
        <v>BACHAS</v>
      </c>
      <c r="AC118" s="148" t="str">
        <f>_xlfn.XLOOKUP(AA118,'rubros_id_opex (2)'!B:B,'rubros_id_opex (2)'!A:A,gastos_final[[#This Row],[Líneas de factura/Producto]])</f>
        <v>SERVICIOS</v>
      </c>
      <c r="AD118" s="169">
        <f>SUMIFS(Y:Y,C:C,gastos_final[[#This Row],[Número]])</f>
        <v>2950000</v>
      </c>
      <c r="AE118" s="169">
        <f>gastos_final[[#This Row],[MONTO_FINAL]]*-1-gastos_final[[#This Row],[monto_total_ampliado]]</f>
        <v>0</v>
      </c>
    </row>
    <row r="119" spans="1:31" hidden="1" x14ac:dyDescent="0.25">
      <c r="A119" vm="12">
        <v>46084</v>
      </c>
      <c r="B119" t="s">
        <v>834</v>
      </c>
      <c r="C119" t="s">
        <v>974</v>
      </c>
      <c r="D119" s="135">
        <v>-2950000</v>
      </c>
      <c r="E119" t="s">
        <v>975</v>
      </c>
      <c r="F119">
        <v>1</v>
      </c>
      <c r="G119" s="135">
        <v>2950000</v>
      </c>
      <c r="H119" t="s">
        <v>510</v>
      </c>
      <c r="I119" t="s">
        <v>10</v>
      </c>
      <c r="J119" t="s">
        <v>137</v>
      </c>
      <c r="K119" t="s">
        <v>473</v>
      </c>
      <c r="L119" t="s">
        <v>156</v>
      </c>
      <c r="M119">
        <v>0</v>
      </c>
      <c r="N119" t="s">
        <v>35</v>
      </c>
      <c r="O119" t="s">
        <v>492</v>
      </c>
      <c r="P119">
        <v>10</v>
      </c>
      <c r="Q119" t="s">
        <v>465</v>
      </c>
      <c r="R119">
        <v>1</v>
      </c>
      <c r="S119" s="136">
        <v>-2950000</v>
      </c>
      <c r="T119">
        <v>1</v>
      </c>
      <c r="U119" t="s">
        <v>199</v>
      </c>
      <c r="V119" t="s">
        <v>77</v>
      </c>
      <c r="W119" s="109" t="str">
        <f>_xlfn.CONCAT(N119,V119)</f>
        <v>CC1CEREAL &amp; POLVILLO</v>
      </c>
      <c r="X119" s="109">
        <f>_xlfn.XLOOKUP(W119,'cco '!C:C,'cco '!D:D,0)</f>
        <v>7.0597149630605652E-3</v>
      </c>
      <c r="Y119" s="110">
        <f>$X119*$S119*-1</f>
        <v>20826.159141028667</v>
      </c>
      <c r="Z119" s="109">
        <f>_xlfn.XLOOKUP(V119,sectores_id!A:A,sectores_id!B:B)</f>
        <v>2</v>
      </c>
      <c r="AA119" s="109">
        <f>IF(J119="OPEX",_xlfn.XLOOKUP(I119,'rubros_id_opex (2)'!A:A,'rubros_id_opex (2)'!B:B,"RUBRO MC"),J119)</f>
        <v>13</v>
      </c>
      <c r="AB119" s="109" t="str">
        <f>UPPER(_xlfn.XLOOKUP(Z119,sectores_id!B:B,sectores_id!A:A))</f>
        <v>CEREAL &amp; POLVILLO</v>
      </c>
      <c r="AC119" s="148" t="str">
        <f>_xlfn.XLOOKUP(AA119,'rubros_id_opex (2)'!B:B,'rubros_id_opex (2)'!A:A,gastos_final[[#This Row],[Líneas de factura/Producto]])</f>
        <v>SERVICIOS</v>
      </c>
      <c r="AD119" s="169">
        <f>SUMIFS(Y:Y,C:C,gastos_final[[#This Row],[Número]])</f>
        <v>2950000</v>
      </c>
      <c r="AE119" s="169">
        <f>gastos_final[[#This Row],[MONTO_FINAL]]*-1-gastos_final[[#This Row],[monto_total_ampliado]]</f>
        <v>0</v>
      </c>
    </row>
    <row r="120" spans="1:31" hidden="1" x14ac:dyDescent="0.25">
      <c r="A120" vm="12">
        <v>46084</v>
      </c>
      <c r="B120" t="s">
        <v>834</v>
      </c>
      <c r="C120" t="s">
        <v>974</v>
      </c>
      <c r="D120" s="135">
        <v>-2950000</v>
      </c>
      <c r="E120" t="s">
        <v>975</v>
      </c>
      <c r="F120">
        <v>1</v>
      </c>
      <c r="G120" s="135">
        <v>2950000</v>
      </c>
      <c r="H120" t="s">
        <v>510</v>
      </c>
      <c r="I120" t="s">
        <v>10</v>
      </c>
      <c r="J120" t="s">
        <v>137</v>
      </c>
      <c r="K120" t="s">
        <v>473</v>
      </c>
      <c r="L120" t="s">
        <v>156</v>
      </c>
      <c r="M120">
        <v>0</v>
      </c>
      <c r="N120" t="s">
        <v>35</v>
      </c>
      <c r="O120" t="s">
        <v>492</v>
      </c>
      <c r="P120">
        <v>10</v>
      </c>
      <c r="Q120" t="s">
        <v>465</v>
      </c>
      <c r="R120">
        <v>1</v>
      </c>
      <c r="S120" s="136">
        <v>-2950000</v>
      </c>
      <c r="T120">
        <v>1</v>
      </c>
      <c r="U120" t="s">
        <v>199</v>
      </c>
      <c r="V120" t="s">
        <v>75</v>
      </c>
      <c r="W120" s="109" t="str">
        <f>_xlfn.CONCAT(N120,V120)</f>
        <v>CC1COMPOST &amp; FERTILIZANTES</v>
      </c>
      <c r="X120" s="109">
        <f>_xlfn.XLOOKUP(W120,'cco '!C:C,'cco '!D:D,0)</f>
        <v>4.0653249223577111E-4</v>
      </c>
      <c r="Y120" s="110">
        <f>$X120*$S120*-1</f>
        <v>1199.2708520955248</v>
      </c>
      <c r="Z120" s="109">
        <f>_xlfn.XLOOKUP(V120,sectores_id!A:A,sectores_id!B:B)</f>
        <v>10</v>
      </c>
      <c r="AA120" s="109">
        <f>IF(J120="OPEX",_xlfn.XLOOKUP(I120,'rubros_id_opex (2)'!A:A,'rubros_id_opex (2)'!B:B,"RUBRO MC"),J120)</f>
        <v>13</v>
      </c>
      <c r="AB120" s="109" t="str">
        <f>UPPER(_xlfn.XLOOKUP(Z120,sectores_id!B:B,sectores_id!A:A))</f>
        <v>COMPOST &amp; FERTILIZANTES</v>
      </c>
      <c r="AC120" s="148" t="str">
        <f>_xlfn.XLOOKUP(AA120,'rubros_id_opex (2)'!B:B,'rubros_id_opex (2)'!A:A,gastos_final[[#This Row],[Líneas de factura/Producto]])</f>
        <v>SERVICIOS</v>
      </c>
      <c r="AD120" s="169">
        <f>SUMIFS(Y:Y,C:C,gastos_final[[#This Row],[Número]])</f>
        <v>2950000</v>
      </c>
      <c r="AE120" s="169">
        <f>gastos_final[[#This Row],[MONTO_FINAL]]*-1-gastos_final[[#This Row],[monto_total_ampliado]]</f>
        <v>0</v>
      </c>
    </row>
    <row r="121" spans="1:31" hidden="1" x14ac:dyDescent="0.25">
      <c r="A121" vm="12">
        <v>46084</v>
      </c>
      <c r="B121" t="s">
        <v>834</v>
      </c>
      <c r="C121" t="s">
        <v>974</v>
      </c>
      <c r="D121" s="135">
        <v>-2950000</v>
      </c>
      <c r="E121" t="s">
        <v>975</v>
      </c>
      <c r="F121">
        <v>1</v>
      </c>
      <c r="G121" s="135">
        <v>2950000</v>
      </c>
      <c r="H121" t="s">
        <v>510</v>
      </c>
      <c r="I121" t="s">
        <v>10</v>
      </c>
      <c r="J121" t="s">
        <v>137</v>
      </c>
      <c r="K121" t="s">
        <v>473</v>
      </c>
      <c r="L121" t="s">
        <v>156</v>
      </c>
      <c r="M121">
        <v>0</v>
      </c>
      <c r="N121" t="s">
        <v>35</v>
      </c>
      <c r="O121" t="s">
        <v>492</v>
      </c>
      <c r="P121">
        <v>10</v>
      </c>
      <c r="Q121" t="s">
        <v>465</v>
      </c>
      <c r="R121">
        <v>1</v>
      </c>
      <c r="S121" s="136">
        <v>-2950000</v>
      </c>
      <c r="T121">
        <v>1</v>
      </c>
      <c r="U121" t="s">
        <v>199</v>
      </c>
      <c r="V121" t="s">
        <v>66</v>
      </c>
      <c r="W121" s="109" t="str">
        <f>_xlfn.CONCAT(N121,V121)</f>
        <v>CC1DISPOSICIÓN FINAL RESIDUOS LIQUIDOS</v>
      </c>
      <c r="X121" s="109">
        <f>_xlfn.XLOOKUP(W121,'cco '!C:C,'cco '!D:D,0)</f>
        <v>5.9791078481547098E-2</v>
      </c>
      <c r="Y121" s="110">
        <f>$X121*$S121*-1</f>
        <v>176383.68152056393</v>
      </c>
      <c r="Z121" s="109">
        <f>_xlfn.XLOOKUP(V121,sectores_id!A:A,sectores_id!B:B)</f>
        <v>3</v>
      </c>
      <c r="AA121" s="109">
        <f>IF(J121="OPEX",_xlfn.XLOOKUP(I121,'rubros_id_opex (2)'!A:A,'rubros_id_opex (2)'!B:B,"RUBRO MC"),J121)</f>
        <v>13</v>
      </c>
      <c r="AB121" s="109" t="str">
        <f>UPPER(_xlfn.XLOOKUP(Z121,sectores_id!B:B,sectores_id!A:A))</f>
        <v>DISP. FINAL RESIDUOS LÍQUIDOS</v>
      </c>
      <c r="AC121" s="148" t="str">
        <f>_xlfn.XLOOKUP(AA121,'rubros_id_opex (2)'!B:B,'rubros_id_opex (2)'!A:A,gastos_final[[#This Row],[Líneas de factura/Producto]])</f>
        <v>SERVICIOS</v>
      </c>
      <c r="AD121" s="109">
        <f>SUMIFS(Y:Y,C:C,gastos_final[[#This Row],[Número]])</f>
        <v>2950000</v>
      </c>
      <c r="AE121" s="169">
        <f>gastos_final[[#This Row],[MONTO_FINAL]]*-1-gastos_final[[#This Row],[monto_total_ampliado]]</f>
        <v>0</v>
      </c>
    </row>
    <row r="122" spans="1:31" hidden="1" x14ac:dyDescent="0.25">
      <c r="A122" vm="12">
        <v>46084</v>
      </c>
      <c r="B122" t="s">
        <v>834</v>
      </c>
      <c r="C122" t="s">
        <v>974</v>
      </c>
      <c r="D122" s="135">
        <v>-2950000</v>
      </c>
      <c r="E122" t="s">
        <v>975</v>
      </c>
      <c r="F122">
        <v>1</v>
      </c>
      <c r="G122" s="135">
        <v>2950000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M12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136">
        <v>-2950000</v>
      </c>
      <c r="T122">
        <v>1</v>
      </c>
      <c r="U122" t="s">
        <v>199</v>
      </c>
      <c r="V122" t="s">
        <v>63</v>
      </c>
      <c r="W122" s="109" t="str">
        <f>_xlfn.CONCAT(N122,V122)</f>
        <v>CC1DISPOSICIÓN FINAL RESIDUOS SOLIDOS</v>
      </c>
      <c r="X122" s="109">
        <f>_xlfn.XLOOKUP(W122,'cco '!C:C,'cco '!D:D,0)</f>
        <v>4.8738124634855849E-3</v>
      </c>
      <c r="Y122" s="110">
        <f>$X122*$S122*-1</f>
        <v>14377.746767282475</v>
      </c>
      <c r="Z122" s="109">
        <f>_xlfn.XLOOKUP(V122,sectores_id!A:A,sectores_id!B:B)</f>
        <v>4</v>
      </c>
      <c r="AA122" s="109">
        <f>IF(J122="OPEX",_xlfn.XLOOKUP(I122,'rubros_id_opex (2)'!A:A,'rubros_id_opex (2)'!B:B,"RUBRO MC"),J122)</f>
        <v>13</v>
      </c>
      <c r="AB122" s="109" t="str">
        <f>UPPER(_xlfn.XLOOKUP(Z122,sectores_id!B:B,sectores_id!A:A))</f>
        <v>DISP. FINAL RESIDUOS SÓLIDOS</v>
      </c>
      <c r="AC122" s="148" t="str">
        <f>_xlfn.XLOOKUP(AA122,'rubros_id_opex (2)'!B:B,'rubros_id_opex (2)'!A:A,gastos_final[[#This Row],[Líneas de factura/Producto]])</f>
        <v>SERVICIOS</v>
      </c>
      <c r="AD122" s="169">
        <f>SUMIFS(Y:Y,C:C,gastos_final[[#This Row],[Número]])</f>
        <v>2950000</v>
      </c>
      <c r="AE122" s="169">
        <f>gastos_final[[#This Row],[MONTO_FINAL]]*-1-gastos_final[[#This Row],[monto_total_ampliado]]</f>
        <v>0</v>
      </c>
    </row>
    <row r="123" spans="1:31" hidden="1" x14ac:dyDescent="0.25">
      <c r="A123" vm="12">
        <v>46084</v>
      </c>
      <c r="B123" t="s">
        <v>834</v>
      </c>
      <c r="C123" t="s">
        <v>974</v>
      </c>
      <c r="D123" s="135">
        <v>-2950000</v>
      </c>
      <c r="E123" t="s">
        <v>975</v>
      </c>
      <c r="F123">
        <v>1</v>
      </c>
      <c r="G123" s="135">
        <v>2950000</v>
      </c>
      <c r="H123" t="s">
        <v>510</v>
      </c>
      <c r="I123" t="s">
        <v>10</v>
      </c>
      <c r="J123" t="s">
        <v>137</v>
      </c>
      <c r="K123" t="s">
        <v>473</v>
      </c>
      <c r="L123" t="s">
        <v>156</v>
      </c>
      <c r="M123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136">
        <v>-2950000</v>
      </c>
      <c r="T123">
        <v>1</v>
      </c>
      <c r="U123" t="s">
        <v>199</v>
      </c>
      <c r="V123" t="s">
        <v>80</v>
      </c>
      <c r="W123" s="109" t="str">
        <f>_xlfn.CONCAT(N123,V123)</f>
        <v>CC1EXPORTACION</v>
      </c>
      <c r="X123" s="109">
        <f>_xlfn.XLOOKUP(W123,'cco '!C:C,'cco '!D:D,0)</f>
        <v>0.73411048911804788</v>
      </c>
      <c r="Y123" s="110">
        <f>$X123*$S123*-1</f>
        <v>2165625.9428982413</v>
      </c>
      <c r="Z123" s="109">
        <f>_xlfn.XLOOKUP(V123,sectores_id!A:A,sectores_id!B:B)</f>
        <v>5</v>
      </c>
      <c r="AA123" s="109">
        <f>IF(J123="OPEX",_xlfn.XLOOKUP(I123,'rubros_id_opex (2)'!A:A,'rubros_id_opex (2)'!B:B,"RUBRO MC"),J123)</f>
        <v>13</v>
      </c>
      <c r="AB123" s="109" t="str">
        <f>UPPER(_xlfn.XLOOKUP(Z123,sectores_id!B:B,sectores_id!A:A))</f>
        <v>EXPORTACION</v>
      </c>
      <c r="AC123" s="148" t="str">
        <f>_xlfn.XLOOKUP(AA123,'rubros_id_opex (2)'!B:B,'rubros_id_opex (2)'!A:A,gastos_final[[#This Row],[Líneas de factura/Producto]])</f>
        <v>SERVICIOS</v>
      </c>
      <c r="AD123" s="169">
        <f>SUMIFS(Y:Y,C:C,gastos_final[[#This Row],[Número]])</f>
        <v>2950000</v>
      </c>
      <c r="AE123" s="169">
        <f>gastos_final[[#This Row],[MONTO_FINAL]]*-1-gastos_final[[#This Row],[monto_total_ampliado]]</f>
        <v>0</v>
      </c>
    </row>
    <row r="124" spans="1:31" hidden="1" x14ac:dyDescent="0.25">
      <c r="A124" vm="12">
        <v>46084</v>
      </c>
      <c r="B124" t="s">
        <v>834</v>
      </c>
      <c r="C124" t="s">
        <v>974</v>
      </c>
      <c r="D124" s="135">
        <v>-2950000</v>
      </c>
      <c r="E124" t="s">
        <v>975</v>
      </c>
      <c r="F124">
        <v>1</v>
      </c>
      <c r="G124" s="135">
        <v>2950000</v>
      </c>
      <c r="H124" t="s">
        <v>510</v>
      </c>
      <c r="I124" t="s">
        <v>10</v>
      </c>
      <c r="J124" t="s">
        <v>137</v>
      </c>
      <c r="K124" t="s">
        <v>473</v>
      </c>
      <c r="L124" t="s">
        <v>156</v>
      </c>
      <c r="M124">
        <v>0</v>
      </c>
      <c r="N124" t="s">
        <v>35</v>
      </c>
      <c r="O124" t="s">
        <v>492</v>
      </c>
      <c r="P124">
        <v>10</v>
      </c>
      <c r="Q124" t="s">
        <v>465</v>
      </c>
      <c r="R124">
        <v>1</v>
      </c>
      <c r="S124" s="136">
        <v>-2950000</v>
      </c>
      <c r="T124">
        <v>1</v>
      </c>
      <c r="U124" t="s">
        <v>199</v>
      </c>
      <c r="V124" t="s">
        <v>50</v>
      </c>
      <c r="W124" s="109" t="str">
        <f>_xlfn.CONCAT(N124,V124)</f>
        <v>CC1NFU</v>
      </c>
      <c r="X124" s="109">
        <f>_xlfn.XLOOKUP(W124,'cco '!C:C,'cco '!D:D,0)</f>
        <v>1.4065386597374174E-2</v>
      </c>
      <c r="Y124" s="110">
        <f>$X124*$S124*-1</f>
        <v>41492.89046225381</v>
      </c>
      <c r="Z124" s="109">
        <f>_xlfn.XLOOKUP(V124,sectores_id!A:A,sectores_id!B:B)</f>
        <v>6</v>
      </c>
      <c r="AA124" s="109">
        <f>IF(J124="OPEX",_xlfn.XLOOKUP(I124,'rubros_id_opex (2)'!A:A,'rubros_id_opex (2)'!B:B,"RUBRO MC"),J124)</f>
        <v>13</v>
      </c>
      <c r="AB124" s="109" t="str">
        <f>UPPER(_xlfn.XLOOKUP(Z124,sectores_id!B:B,sectores_id!A:A))</f>
        <v>NFU</v>
      </c>
      <c r="AC124" s="148" t="str">
        <f>_xlfn.XLOOKUP(AA124,'rubros_id_opex (2)'!B:B,'rubros_id_opex (2)'!A:A,gastos_final[[#This Row],[Líneas de factura/Producto]])</f>
        <v>SERVICIOS</v>
      </c>
      <c r="AD124" s="169">
        <f>SUMIFS(Y:Y,C:C,gastos_final[[#This Row],[Número]])</f>
        <v>2950000</v>
      </c>
      <c r="AE124" s="169">
        <f>gastos_final[[#This Row],[MONTO_FINAL]]*-1-gastos_final[[#This Row],[monto_total_ampliado]]</f>
        <v>0</v>
      </c>
    </row>
    <row r="125" spans="1:31" hidden="1" x14ac:dyDescent="0.25">
      <c r="A125" vm="12">
        <v>46084</v>
      </c>
      <c r="B125" t="s">
        <v>834</v>
      </c>
      <c r="C125" t="s">
        <v>974</v>
      </c>
      <c r="D125" s="135">
        <v>-2950000</v>
      </c>
      <c r="E125" t="s">
        <v>975</v>
      </c>
      <c r="F125">
        <v>1</v>
      </c>
      <c r="G125" s="135">
        <v>2950000</v>
      </c>
      <c r="H125" t="s">
        <v>510</v>
      </c>
      <c r="I125" t="s">
        <v>10</v>
      </c>
      <c r="J125" t="s">
        <v>137</v>
      </c>
      <c r="K125" t="s">
        <v>473</v>
      </c>
      <c r="L125" t="s">
        <v>156</v>
      </c>
      <c r="M125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136">
        <v>-2950000</v>
      </c>
      <c r="T125">
        <v>1</v>
      </c>
      <c r="U125" t="s">
        <v>199</v>
      </c>
      <c r="V125" t="s">
        <v>68</v>
      </c>
      <c r="W125" s="109" t="str">
        <f>_xlfn.CONCAT(N125,V125)</f>
        <v>CC1PILETAS</v>
      </c>
      <c r="X125" s="109">
        <f>_xlfn.XLOOKUP(W125,'cco '!C:C,'cco '!D:D,0)</f>
        <v>0.10760032914202722</v>
      </c>
      <c r="Y125" s="110">
        <f>$X125*$S125*-1</f>
        <v>317420.97096898028</v>
      </c>
      <c r="Z125" s="109">
        <f>_xlfn.XLOOKUP(V125,sectores_id!A:A,sectores_id!B:B)</f>
        <v>7</v>
      </c>
      <c r="AA125" s="109">
        <f>IF(J125="OPEX",_xlfn.XLOOKUP(I125,'rubros_id_opex (2)'!A:A,'rubros_id_opex (2)'!B:B,"RUBRO MC"),J125)</f>
        <v>13</v>
      </c>
      <c r="AB125" s="109" t="str">
        <f>UPPER(_xlfn.XLOOKUP(Z125,sectores_id!B:B,sectores_id!A:A))</f>
        <v>PILETAS</v>
      </c>
      <c r="AC125" s="148" t="str">
        <f>_xlfn.XLOOKUP(AA125,'rubros_id_opex (2)'!B:B,'rubros_id_opex (2)'!A:A,gastos_final[[#This Row],[Líneas de factura/Producto]])</f>
        <v>SERVICIOS</v>
      </c>
      <c r="AD125" s="169">
        <f>SUMIFS(Y:Y,C:C,gastos_final[[#This Row],[Número]])</f>
        <v>2950000</v>
      </c>
      <c r="AE125" s="169">
        <f>gastos_final[[#This Row],[MONTO_FINAL]]*-1-gastos_final[[#This Row],[monto_total_ampliado]]</f>
        <v>0</v>
      </c>
    </row>
    <row r="126" spans="1:31" hidden="1" x14ac:dyDescent="0.25">
      <c r="A126" vm="12">
        <v>46084</v>
      </c>
      <c r="B126" t="s">
        <v>834</v>
      </c>
      <c r="C126" t="s">
        <v>974</v>
      </c>
      <c r="D126" s="135">
        <v>-2950000</v>
      </c>
      <c r="E126" t="s">
        <v>975</v>
      </c>
      <c r="F126">
        <v>1</v>
      </c>
      <c r="G126" s="135">
        <v>2950000</v>
      </c>
      <c r="H126" t="s">
        <v>510</v>
      </c>
      <c r="I126" t="s">
        <v>10</v>
      </c>
      <c r="J126" t="s">
        <v>137</v>
      </c>
      <c r="K126" t="s">
        <v>473</v>
      </c>
      <c r="L126" t="s">
        <v>156</v>
      </c>
      <c r="M126">
        <v>0</v>
      </c>
      <c r="N126" t="s">
        <v>35</v>
      </c>
      <c r="O126" t="s">
        <v>492</v>
      </c>
      <c r="P126">
        <v>10</v>
      </c>
      <c r="Q126" t="s">
        <v>465</v>
      </c>
      <c r="R126">
        <v>1</v>
      </c>
      <c r="S126" s="136">
        <v>-2950000</v>
      </c>
      <c r="T126">
        <v>1</v>
      </c>
      <c r="U126" t="s">
        <v>199</v>
      </c>
      <c r="V126" t="s">
        <v>70</v>
      </c>
      <c r="W126" s="109" t="str">
        <f>_xlfn.CONCAT(N126,V126)</f>
        <v>CC1REACTORES</v>
      </c>
      <c r="X126" s="109">
        <f>_xlfn.XLOOKUP(W126,'cco '!C:C,'cco '!D:D,0)</f>
        <v>3.9675420007119738E-2</v>
      </c>
      <c r="Y126" s="110">
        <f>$X126*$S126*-1</f>
        <v>117042.48902100323</v>
      </c>
      <c r="Z126" s="109">
        <f>_xlfn.XLOOKUP(V126,sectores_id!A:A,sectores_id!B:B)</f>
        <v>8</v>
      </c>
      <c r="AA126" s="109">
        <f>IF(J126="OPEX",_xlfn.XLOOKUP(I126,'rubros_id_opex (2)'!A:A,'rubros_id_opex (2)'!B:B,"RUBRO MC"),J126)</f>
        <v>13</v>
      </c>
      <c r="AB126" s="109" t="str">
        <f>UPPER(_xlfn.XLOOKUP(Z126,sectores_id!B:B,sectores_id!A:A))</f>
        <v>REACTORES</v>
      </c>
      <c r="AC126" s="148" t="str">
        <f>_xlfn.XLOOKUP(AA126,'rubros_id_opex (2)'!B:B,'rubros_id_opex (2)'!A:A,gastos_final[[#This Row],[Líneas de factura/Producto]])</f>
        <v>SERVICIOS</v>
      </c>
      <c r="AD126" s="169">
        <f>SUMIFS(Y:Y,C:C,gastos_final[[#This Row],[Número]])</f>
        <v>2950000</v>
      </c>
      <c r="AE126" s="169">
        <f>gastos_final[[#This Row],[MONTO_FINAL]]*-1-gastos_final[[#This Row],[monto_total_ampliado]]</f>
        <v>0</v>
      </c>
    </row>
    <row r="127" spans="1:31" hidden="1" x14ac:dyDescent="0.25">
      <c r="A127" vm="12">
        <v>46084</v>
      </c>
      <c r="B127" t="s">
        <v>834</v>
      </c>
      <c r="C127" t="s">
        <v>974</v>
      </c>
      <c r="D127" s="135">
        <v>-2950000</v>
      </c>
      <c r="E127" t="s">
        <v>975</v>
      </c>
      <c r="F127">
        <v>1</v>
      </c>
      <c r="G127" s="135">
        <v>2950000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M127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136">
        <v>-2950000</v>
      </c>
      <c r="T127">
        <v>1</v>
      </c>
      <c r="U127" t="s">
        <v>199</v>
      </c>
      <c r="V127" t="s">
        <v>181</v>
      </c>
      <c r="W127" s="109" t="str">
        <f>_xlfn.CONCAT(N127,V127)</f>
        <v>CC1TIERRAS FILTRANTES</v>
      </c>
      <c r="X127" s="109">
        <f>_xlfn.XLOOKUP(W127,'cco '!C:C,'cco '!D:D,0)</f>
        <v>0</v>
      </c>
      <c r="Y127" s="110">
        <f>$X127*$S127*-1</f>
        <v>0</v>
      </c>
      <c r="Z127" s="109">
        <f>_xlfn.XLOOKUP(V127,sectores_id!A:A,sectores_id!B:B)</f>
        <v>9</v>
      </c>
      <c r="AA127" s="109">
        <f>IF(J127="OPEX",_xlfn.XLOOKUP(I127,'rubros_id_opex (2)'!A:A,'rubros_id_opex (2)'!B:B,"RUBRO MC"),J127)</f>
        <v>13</v>
      </c>
      <c r="AB127" s="109" t="str">
        <f>UPPER(_xlfn.XLOOKUP(Z127,sectores_id!B:B,sectores_id!A:A))</f>
        <v>TIERRAS FILTRANTES</v>
      </c>
      <c r="AC127" s="148" t="str">
        <f>_xlfn.XLOOKUP(AA127,'rubros_id_opex (2)'!B:B,'rubros_id_opex (2)'!A:A,gastos_final[[#This Row],[Líneas de factura/Producto]])</f>
        <v>SERVICIOS</v>
      </c>
      <c r="AD127" s="169">
        <f>SUMIFS(Y:Y,C:C,gastos_final[[#This Row],[Número]])</f>
        <v>2950000</v>
      </c>
      <c r="AE127" s="169">
        <f>gastos_final[[#This Row],[MONTO_FINAL]]*-1-gastos_final[[#This Row],[monto_total_ampliado]]</f>
        <v>0</v>
      </c>
    </row>
    <row r="128" spans="1:31" hidden="1" x14ac:dyDescent="0.25">
      <c r="A128" vm="13">
        <v>46091</v>
      </c>
      <c r="B128" t="s">
        <v>852</v>
      </c>
      <c r="C128" t="s">
        <v>1086</v>
      </c>
      <c r="D128" s="135">
        <v>-2850000</v>
      </c>
      <c r="E128" t="s">
        <v>1087</v>
      </c>
      <c r="F128">
        <v>1</v>
      </c>
      <c r="G128" s="135">
        <v>2850000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136">
        <v>-2850000</v>
      </c>
      <c r="T128">
        <v>1</v>
      </c>
      <c r="U128" t="s">
        <v>199</v>
      </c>
      <c r="V128" t="s">
        <v>72</v>
      </c>
      <c r="W128" s="109" t="str">
        <f>_xlfn.CONCAT(N128,V128)</f>
        <v>CC1BACHAS</v>
      </c>
      <c r="X128" s="109">
        <f>_xlfn.XLOOKUP(W128,'cco '!C:C,'cco '!D:D,0)</f>
        <v>3.2417236735101898E-2</v>
      </c>
      <c r="Y128" s="110">
        <f>$X128*$S128*-1</f>
        <v>92389.124695040417</v>
      </c>
      <c r="Z128" s="109">
        <f>_xlfn.XLOOKUP(V128,sectores_id!A:A,sectores_id!B:B)</f>
        <v>1</v>
      </c>
      <c r="AA128" s="109">
        <f>IF(J128="OPEX",_xlfn.XLOOKUP(I128,'rubros_id_opex (2)'!A:A,'rubros_id_opex (2)'!B:B,"RUBRO MC"),J128)</f>
        <v>13</v>
      </c>
      <c r="AB128" s="109" t="str">
        <f>UPPER(_xlfn.XLOOKUP(Z128,sectores_id!B:B,sectores_id!A:A))</f>
        <v>BACHAS</v>
      </c>
      <c r="AC128" s="148" t="str">
        <f>_xlfn.XLOOKUP(AA128,'rubros_id_opex (2)'!B:B,'rubros_id_opex (2)'!A:A,gastos_final[[#This Row],[Líneas de factura/Producto]])</f>
        <v>SERVICIOS</v>
      </c>
      <c r="AD128" s="169">
        <f>SUMIFS(Y:Y,C:C,gastos_final[[#This Row],[Número]])</f>
        <v>2850000</v>
      </c>
      <c r="AE128" s="169">
        <f>gastos_final[[#This Row],[MONTO_FINAL]]*-1-gastos_final[[#This Row],[monto_total_ampliado]]</f>
        <v>0</v>
      </c>
    </row>
    <row r="129" spans="1:31" hidden="1" x14ac:dyDescent="0.25">
      <c r="A129" vm="13">
        <v>46091</v>
      </c>
      <c r="B129" t="s">
        <v>852</v>
      </c>
      <c r="C129" t="s">
        <v>1086</v>
      </c>
      <c r="D129" s="135">
        <v>-2850000</v>
      </c>
      <c r="E129" t="s">
        <v>1087</v>
      </c>
      <c r="F129">
        <v>1</v>
      </c>
      <c r="G129" s="135">
        <v>2850000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M129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136">
        <v>-2850000</v>
      </c>
      <c r="T129">
        <v>1</v>
      </c>
      <c r="U129" t="s">
        <v>199</v>
      </c>
      <c r="V129" t="s">
        <v>77</v>
      </c>
      <c r="W129" s="109" t="str">
        <f>_xlfn.CONCAT(N129,V129)</f>
        <v>CC1CEREAL &amp; POLVILLO</v>
      </c>
      <c r="X129" s="109">
        <f>_xlfn.XLOOKUP(W129,'cco '!C:C,'cco '!D:D,0)</f>
        <v>7.0597149630605652E-3</v>
      </c>
      <c r="Y129" s="110">
        <f>$X129*$S129*-1</f>
        <v>20120.18764472261</v>
      </c>
      <c r="Z129" s="109">
        <f>_xlfn.XLOOKUP(V129,sectores_id!A:A,sectores_id!B:B)</f>
        <v>2</v>
      </c>
      <c r="AA129" s="109">
        <f>IF(J129="OPEX",_xlfn.XLOOKUP(I129,'rubros_id_opex (2)'!A:A,'rubros_id_opex (2)'!B:B,"RUBRO MC"),J129)</f>
        <v>13</v>
      </c>
      <c r="AB129" s="109" t="str">
        <f>UPPER(_xlfn.XLOOKUP(Z129,sectores_id!B:B,sectores_id!A:A))</f>
        <v>CEREAL &amp; POLVILLO</v>
      </c>
      <c r="AC129" s="148" t="str">
        <f>_xlfn.XLOOKUP(AA129,'rubros_id_opex (2)'!B:B,'rubros_id_opex (2)'!A:A,gastos_final[[#This Row],[Líneas de factura/Producto]])</f>
        <v>SERVICIOS</v>
      </c>
      <c r="AD129" s="169">
        <f>SUMIFS(Y:Y,C:C,gastos_final[[#This Row],[Número]])</f>
        <v>2850000</v>
      </c>
      <c r="AE129" s="169">
        <f>gastos_final[[#This Row],[MONTO_FINAL]]*-1-gastos_final[[#This Row],[monto_total_ampliado]]</f>
        <v>0</v>
      </c>
    </row>
    <row r="130" spans="1:31" hidden="1" x14ac:dyDescent="0.25">
      <c r="A130" vm="13">
        <v>46091</v>
      </c>
      <c r="B130" t="s">
        <v>852</v>
      </c>
      <c r="C130" t="s">
        <v>1086</v>
      </c>
      <c r="D130" s="135">
        <v>-2850000</v>
      </c>
      <c r="E130" t="s">
        <v>1087</v>
      </c>
      <c r="F130">
        <v>1</v>
      </c>
      <c r="G130" s="135">
        <v>2850000</v>
      </c>
      <c r="H130" t="s">
        <v>510</v>
      </c>
      <c r="I130" t="s">
        <v>529</v>
      </c>
      <c r="J130" t="s">
        <v>137</v>
      </c>
      <c r="K130" t="s">
        <v>473</v>
      </c>
      <c r="L130" t="s">
        <v>156</v>
      </c>
      <c r="M130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136">
        <v>-2850000</v>
      </c>
      <c r="T130">
        <v>1</v>
      </c>
      <c r="U130" t="s">
        <v>199</v>
      </c>
      <c r="V130" t="s">
        <v>75</v>
      </c>
      <c r="W130" s="109" t="str">
        <f>_xlfn.CONCAT(N130,V130)</f>
        <v>CC1COMPOST &amp; FERTILIZANTES</v>
      </c>
      <c r="X130" s="109">
        <f>_xlfn.XLOOKUP(W130,'cco '!C:C,'cco '!D:D,0)</f>
        <v>4.0653249223577111E-4</v>
      </c>
      <c r="Y130" s="110">
        <f>$X130*$S130*-1</f>
        <v>1158.6176028719476</v>
      </c>
      <c r="Z130" s="109">
        <f>_xlfn.XLOOKUP(V130,sectores_id!A:A,sectores_id!B:B)</f>
        <v>10</v>
      </c>
      <c r="AA130" s="109">
        <f>IF(J130="OPEX",_xlfn.XLOOKUP(I130,'rubros_id_opex (2)'!A:A,'rubros_id_opex (2)'!B:B,"RUBRO MC"),J130)</f>
        <v>13</v>
      </c>
      <c r="AB130" s="109" t="str">
        <f>UPPER(_xlfn.XLOOKUP(Z130,sectores_id!B:B,sectores_id!A:A))</f>
        <v>COMPOST &amp; FERTILIZANTES</v>
      </c>
      <c r="AC130" s="148" t="str">
        <f>_xlfn.XLOOKUP(AA130,'rubros_id_opex (2)'!B:B,'rubros_id_opex (2)'!A:A,gastos_final[[#This Row],[Líneas de factura/Producto]])</f>
        <v>SERVICIOS</v>
      </c>
      <c r="AD130" s="169">
        <f>SUMIFS(Y:Y,C:C,gastos_final[[#This Row],[Número]])</f>
        <v>2850000</v>
      </c>
      <c r="AE130" s="169">
        <f>gastos_final[[#This Row],[MONTO_FINAL]]*-1-gastos_final[[#This Row],[monto_total_ampliado]]</f>
        <v>0</v>
      </c>
    </row>
    <row r="131" spans="1:31" hidden="1" x14ac:dyDescent="0.25">
      <c r="A131" vm="13">
        <v>46091</v>
      </c>
      <c r="B131" t="s">
        <v>852</v>
      </c>
      <c r="C131" t="s">
        <v>1086</v>
      </c>
      <c r="D131" s="135">
        <v>-2850000</v>
      </c>
      <c r="E131" t="s">
        <v>1087</v>
      </c>
      <c r="F131">
        <v>1</v>
      </c>
      <c r="G131" s="135">
        <v>2850000</v>
      </c>
      <c r="H131" t="s">
        <v>510</v>
      </c>
      <c r="I131" t="s">
        <v>529</v>
      </c>
      <c r="J131" t="s">
        <v>137</v>
      </c>
      <c r="K131" t="s">
        <v>473</v>
      </c>
      <c r="L131" t="s">
        <v>156</v>
      </c>
      <c r="M131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136">
        <v>-2850000</v>
      </c>
      <c r="T131">
        <v>1</v>
      </c>
      <c r="U131" t="s">
        <v>199</v>
      </c>
      <c r="V131" t="s">
        <v>66</v>
      </c>
      <c r="W131" s="109" t="str">
        <f>_xlfn.CONCAT(N131,V131)</f>
        <v>CC1DISPOSICIÓN FINAL RESIDUOS LIQUIDOS</v>
      </c>
      <c r="X131" s="109">
        <f>_xlfn.XLOOKUP(W131,'cco '!C:C,'cco '!D:D,0)</f>
        <v>5.9791078481547098E-2</v>
      </c>
      <c r="Y131" s="110">
        <f>$X131*$S131*-1</f>
        <v>170404.57367240923</v>
      </c>
      <c r="Z131" s="109">
        <f>_xlfn.XLOOKUP(V131,sectores_id!A:A,sectores_id!B:B)</f>
        <v>3</v>
      </c>
      <c r="AA131" s="109">
        <f>IF(J131="OPEX",_xlfn.XLOOKUP(I131,'rubros_id_opex (2)'!A:A,'rubros_id_opex (2)'!B:B,"RUBRO MC"),J131)</f>
        <v>13</v>
      </c>
      <c r="AB131" s="109" t="str">
        <f>UPPER(_xlfn.XLOOKUP(Z131,sectores_id!B:B,sectores_id!A:A))</f>
        <v>DISP. FINAL RESIDUOS LÍQUIDOS</v>
      </c>
      <c r="AC131" s="148" t="str">
        <f>_xlfn.XLOOKUP(AA131,'rubros_id_opex (2)'!B:B,'rubros_id_opex (2)'!A:A,gastos_final[[#This Row],[Líneas de factura/Producto]])</f>
        <v>SERVICIOS</v>
      </c>
      <c r="AD131" s="169">
        <f>SUMIFS(Y:Y,C:C,gastos_final[[#This Row],[Número]])</f>
        <v>2850000</v>
      </c>
      <c r="AE131" s="169">
        <f>gastos_final[[#This Row],[MONTO_FINAL]]*-1-gastos_final[[#This Row],[monto_total_ampliado]]</f>
        <v>0</v>
      </c>
    </row>
    <row r="132" spans="1:31" hidden="1" x14ac:dyDescent="0.25">
      <c r="A132" vm="13">
        <v>46091</v>
      </c>
      <c r="B132" t="s">
        <v>852</v>
      </c>
      <c r="C132" t="s">
        <v>1086</v>
      </c>
      <c r="D132" s="135">
        <v>-2850000</v>
      </c>
      <c r="E132" t="s">
        <v>1087</v>
      </c>
      <c r="F132">
        <v>1</v>
      </c>
      <c r="G132" s="135">
        <v>2850000</v>
      </c>
      <c r="H132" t="s">
        <v>510</v>
      </c>
      <c r="I132" t="s">
        <v>529</v>
      </c>
      <c r="J132" t="s">
        <v>137</v>
      </c>
      <c r="K132" t="s">
        <v>473</v>
      </c>
      <c r="L132" t="s">
        <v>156</v>
      </c>
      <c r="M132">
        <v>0</v>
      </c>
      <c r="N132" t="s">
        <v>35</v>
      </c>
      <c r="O132" t="s">
        <v>492</v>
      </c>
      <c r="P132">
        <v>10</v>
      </c>
      <c r="Q132" t="s">
        <v>465</v>
      </c>
      <c r="R132">
        <v>1</v>
      </c>
      <c r="S132" s="136">
        <v>-2850000</v>
      </c>
      <c r="T132">
        <v>1</v>
      </c>
      <c r="U132" t="s">
        <v>199</v>
      </c>
      <c r="V132" t="s">
        <v>63</v>
      </c>
      <c r="W132" s="109" t="str">
        <f>_xlfn.CONCAT(N132,V132)</f>
        <v>CC1DISPOSICIÓN FINAL RESIDUOS SOLIDOS</v>
      </c>
      <c r="X132" s="109">
        <f>_xlfn.XLOOKUP(W132,'cco '!C:C,'cco '!D:D,0)</f>
        <v>4.8738124634855849E-3</v>
      </c>
      <c r="Y132" s="110">
        <f>$X132*$S132*-1</f>
        <v>13890.365520933918</v>
      </c>
      <c r="Z132" s="109">
        <f>_xlfn.XLOOKUP(V132,sectores_id!A:A,sectores_id!B:B)</f>
        <v>4</v>
      </c>
      <c r="AA132" s="109">
        <f>IF(J132="OPEX",_xlfn.XLOOKUP(I132,'rubros_id_opex (2)'!A:A,'rubros_id_opex (2)'!B:B,"RUBRO MC"),J132)</f>
        <v>13</v>
      </c>
      <c r="AB132" s="109" t="str">
        <f>UPPER(_xlfn.XLOOKUP(Z132,sectores_id!B:B,sectores_id!A:A))</f>
        <v>DISP. FINAL RESIDUOS SÓLIDOS</v>
      </c>
      <c r="AC132" s="148" t="str">
        <f>_xlfn.XLOOKUP(AA132,'rubros_id_opex (2)'!B:B,'rubros_id_opex (2)'!A:A,gastos_final[[#This Row],[Líneas de factura/Producto]])</f>
        <v>SERVICIOS</v>
      </c>
      <c r="AD132" s="169">
        <f>SUMIFS(Y:Y,C:C,gastos_final[[#This Row],[Número]])</f>
        <v>2850000</v>
      </c>
      <c r="AE132" s="169">
        <f>gastos_final[[#This Row],[MONTO_FINAL]]*-1-gastos_final[[#This Row],[monto_total_ampliado]]</f>
        <v>0</v>
      </c>
    </row>
    <row r="133" spans="1:31" hidden="1" x14ac:dyDescent="0.25">
      <c r="A133" vm="13">
        <v>46091</v>
      </c>
      <c r="B133" t="s">
        <v>852</v>
      </c>
      <c r="C133" t="s">
        <v>1086</v>
      </c>
      <c r="D133" s="135">
        <v>-2850000</v>
      </c>
      <c r="E133" t="s">
        <v>1087</v>
      </c>
      <c r="F133">
        <v>1</v>
      </c>
      <c r="G133" s="135">
        <v>2850000</v>
      </c>
      <c r="H133" t="s">
        <v>510</v>
      </c>
      <c r="I133" t="s">
        <v>529</v>
      </c>
      <c r="J133" t="s">
        <v>137</v>
      </c>
      <c r="K133" t="s">
        <v>473</v>
      </c>
      <c r="L133" t="s">
        <v>156</v>
      </c>
      <c r="M133">
        <v>0</v>
      </c>
      <c r="N133" t="s">
        <v>35</v>
      </c>
      <c r="O133" t="s">
        <v>492</v>
      </c>
      <c r="P133">
        <v>10</v>
      </c>
      <c r="Q133" t="s">
        <v>465</v>
      </c>
      <c r="R133">
        <v>1</v>
      </c>
      <c r="S133" s="136">
        <v>-2850000</v>
      </c>
      <c r="T133">
        <v>1</v>
      </c>
      <c r="U133" t="s">
        <v>199</v>
      </c>
      <c r="V133" t="s">
        <v>80</v>
      </c>
      <c r="W133" s="109" t="str">
        <f>_xlfn.CONCAT(N133,V133)</f>
        <v>CC1EXPORTACION</v>
      </c>
      <c r="X133" s="109">
        <f>_xlfn.XLOOKUP(W133,'cco '!C:C,'cco '!D:D,0)</f>
        <v>0.73411048911804788</v>
      </c>
      <c r="Y133" s="110">
        <f>$X133*$S133*-1</f>
        <v>2092214.8939864365</v>
      </c>
      <c r="Z133" s="109">
        <f>_xlfn.XLOOKUP(V133,sectores_id!A:A,sectores_id!B:B)</f>
        <v>5</v>
      </c>
      <c r="AA133" s="109">
        <f>IF(J133="OPEX",_xlfn.XLOOKUP(I133,'rubros_id_opex (2)'!A:A,'rubros_id_opex (2)'!B:B,"RUBRO MC"),J133)</f>
        <v>13</v>
      </c>
      <c r="AB133" s="109" t="str">
        <f>UPPER(_xlfn.XLOOKUP(Z133,sectores_id!B:B,sectores_id!A:A))</f>
        <v>EXPORTACION</v>
      </c>
      <c r="AC133" s="148" t="str">
        <f>_xlfn.XLOOKUP(AA133,'rubros_id_opex (2)'!B:B,'rubros_id_opex (2)'!A:A,gastos_final[[#This Row],[Líneas de factura/Producto]])</f>
        <v>SERVICIOS</v>
      </c>
      <c r="AD133" s="169">
        <f>SUMIFS(Y:Y,C:C,gastos_final[[#This Row],[Número]])</f>
        <v>2850000</v>
      </c>
      <c r="AE133" s="169">
        <f>gastos_final[[#This Row],[MONTO_FINAL]]*-1-gastos_final[[#This Row],[monto_total_ampliado]]</f>
        <v>0</v>
      </c>
    </row>
    <row r="134" spans="1:31" hidden="1" x14ac:dyDescent="0.25">
      <c r="A134" vm="13">
        <v>46091</v>
      </c>
      <c r="B134" t="s">
        <v>852</v>
      </c>
      <c r="C134" t="s">
        <v>1086</v>
      </c>
      <c r="D134" s="135">
        <v>-2850000</v>
      </c>
      <c r="E134" t="s">
        <v>1087</v>
      </c>
      <c r="F134">
        <v>1</v>
      </c>
      <c r="G134" s="135">
        <v>2850000</v>
      </c>
      <c r="H134" t="s">
        <v>510</v>
      </c>
      <c r="I134" t="s">
        <v>529</v>
      </c>
      <c r="J134" t="s">
        <v>137</v>
      </c>
      <c r="K134" t="s">
        <v>473</v>
      </c>
      <c r="L134" t="s">
        <v>156</v>
      </c>
      <c r="M134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136">
        <v>-2850000</v>
      </c>
      <c r="T134">
        <v>1</v>
      </c>
      <c r="U134" t="s">
        <v>199</v>
      </c>
      <c r="V134" t="s">
        <v>50</v>
      </c>
      <c r="W134" s="109" t="str">
        <f>_xlfn.CONCAT(N134,V134)</f>
        <v>CC1NFU</v>
      </c>
      <c r="X134" s="109">
        <f>_xlfn.XLOOKUP(W134,'cco '!C:C,'cco '!D:D,0)</f>
        <v>1.4065386597374174E-2</v>
      </c>
      <c r="Y134" s="110">
        <f>$X134*$S134*-1</f>
        <v>40086.351802516394</v>
      </c>
      <c r="Z134" s="109">
        <f>_xlfn.XLOOKUP(V134,sectores_id!A:A,sectores_id!B:B)</f>
        <v>6</v>
      </c>
      <c r="AA134" s="109">
        <f>IF(J134="OPEX",_xlfn.XLOOKUP(I134,'rubros_id_opex (2)'!A:A,'rubros_id_opex (2)'!B:B,"RUBRO MC"),J134)</f>
        <v>13</v>
      </c>
      <c r="AB134" s="109" t="str">
        <f>UPPER(_xlfn.XLOOKUP(Z134,sectores_id!B:B,sectores_id!A:A))</f>
        <v>NFU</v>
      </c>
      <c r="AC134" s="148" t="str">
        <f>_xlfn.XLOOKUP(AA134,'rubros_id_opex (2)'!B:B,'rubros_id_opex (2)'!A:A,gastos_final[[#This Row],[Líneas de factura/Producto]])</f>
        <v>SERVICIOS</v>
      </c>
      <c r="AD134" s="169">
        <f>SUMIFS(Y:Y,C:C,gastos_final[[#This Row],[Número]])</f>
        <v>2850000</v>
      </c>
      <c r="AE134" s="169">
        <f>gastos_final[[#This Row],[MONTO_FINAL]]*-1-gastos_final[[#This Row],[monto_total_ampliado]]</f>
        <v>0</v>
      </c>
    </row>
    <row r="135" spans="1:31" hidden="1" x14ac:dyDescent="0.25">
      <c r="A135" vm="13">
        <v>46091</v>
      </c>
      <c r="B135" t="s">
        <v>852</v>
      </c>
      <c r="C135" t="s">
        <v>1086</v>
      </c>
      <c r="D135" s="135">
        <v>-2850000</v>
      </c>
      <c r="E135" t="s">
        <v>1087</v>
      </c>
      <c r="F135">
        <v>1</v>
      </c>
      <c r="G135" s="135">
        <v>2850000</v>
      </c>
      <c r="H135" t="s">
        <v>510</v>
      </c>
      <c r="I135" t="s">
        <v>529</v>
      </c>
      <c r="J135" t="s">
        <v>137</v>
      </c>
      <c r="K135" t="s">
        <v>473</v>
      </c>
      <c r="L135" t="s">
        <v>156</v>
      </c>
      <c r="M135">
        <v>0</v>
      </c>
      <c r="N135" t="s">
        <v>35</v>
      </c>
      <c r="O135" t="s">
        <v>492</v>
      </c>
      <c r="P135">
        <v>10</v>
      </c>
      <c r="Q135" t="s">
        <v>465</v>
      </c>
      <c r="R135">
        <v>1</v>
      </c>
      <c r="S135" s="136">
        <v>-2850000</v>
      </c>
      <c r="T135">
        <v>1</v>
      </c>
      <c r="U135" t="s">
        <v>199</v>
      </c>
      <c r="V135" t="s">
        <v>68</v>
      </c>
      <c r="W135" s="109" t="str">
        <f>_xlfn.CONCAT(N135,V135)</f>
        <v>CC1PILETAS</v>
      </c>
      <c r="X135" s="109">
        <f>_xlfn.XLOOKUP(W135,'cco '!C:C,'cco '!D:D,0)</f>
        <v>0.10760032914202722</v>
      </c>
      <c r="Y135" s="110">
        <f>$X135*$S135*-1</f>
        <v>306660.93805477757</v>
      </c>
      <c r="Z135" s="109">
        <f>_xlfn.XLOOKUP(V135,sectores_id!A:A,sectores_id!B:B)</f>
        <v>7</v>
      </c>
      <c r="AA135" s="109">
        <f>IF(J135="OPEX",_xlfn.XLOOKUP(I135,'rubros_id_opex (2)'!A:A,'rubros_id_opex (2)'!B:B,"RUBRO MC"),J135)</f>
        <v>13</v>
      </c>
      <c r="AB135" s="109" t="str">
        <f>UPPER(_xlfn.XLOOKUP(Z135,sectores_id!B:B,sectores_id!A:A))</f>
        <v>PILETAS</v>
      </c>
      <c r="AC135" s="148" t="str">
        <f>_xlfn.XLOOKUP(AA135,'rubros_id_opex (2)'!B:B,'rubros_id_opex (2)'!A:A,gastos_final[[#This Row],[Líneas de factura/Producto]])</f>
        <v>SERVICIOS</v>
      </c>
      <c r="AD135" s="169">
        <f>SUMIFS(Y:Y,C:C,gastos_final[[#This Row],[Número]])</f>
        <v>2850000</v>
      </c>
      <c r="AE135" s="169">
        <f>gastos_final[[#This Row],[MONTO_FINAL]]*-1-gastos_final[[#This Row],[monto_total_ampliado]]</f>
        <v>0</v>
      </c>
    </row>
    <row r="136" spans="1:31" hidden="1" x14ac:dyDescent="0.25">
      <c r="A136" vm="13">
        <v>46091</v>
      </c>
      <c r="B136" t="s">
        <v>852</v>
      </c>
      <c r="C136" t="s">
        <v>1086</v>
      </c>
      <c r="D136" s="135">
        <v>-2850000</v>
      </c>
      <c r="E136" t="s">
        <v>1087</v>
      </c>
      <c r="F136">
        <v>1</v>
      </c>
      <c r="G136" s="135">
        <v>2850000</v>
      </c>
      <c r="H136" t="s">
        <v>510</v>
      </c>
      <c r="I136" t="s">
        <v>529</v>
      </c>
      <c r="J136" t="s">
        <v>137</v>
      </c>
      <c r="K136" t="s">
        <v>473</v>
      </c>
      <c r="L136" t="s">
        <v>156</v>
      </c>
      <c r="M136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136">
        <v>-2850000</v>
      </c>
      <c r="T136">
        <v>1</v>
      </c>
      <c r="U136" t="s">
        <v>199</v>
      </c>
      <c r="V136" t="s">
        <v>70</v>
      </c>
      <c r="W136" s="109" t="str">
        <f>_xlfn.CONCAT(N136,V136)</f>
        <v>CC1REACTORES</v>
      </c>
      <c r="X136" s="109">
        <f>_xlfn.XLOOKUP(W136,'cco '!C:C,'cco '!D:D,0)</f>
        <v>3.9675420007119738E-2</v>
      </c>
      <c r="Y136" s="110">
        <f>$X136*$S136*-1</f>
        <v>113074.94702029125</v>
      </c>
      <c r="Z136" s="109">
        <f>_xlfn.XLOOKUP(V136,sectores_id!A:A,sectores_id!B:B)</f>
        <v>8</v>
      </c>
      <c r="AA136" s="109">
        <f>IF(J136="OPEX",_xlfn.XLOOKUP(I136,'rubros_id_opex (2)'!A:A,'rubros_id_opex (2)'!B:B,"RUBRO MC"),J136)</f>
        <v>13</v>
      </c>
      <c r="AB136" s="109" t="str">
        <f>UPPER(_xlfn.XLOOKUP(Z136,sectores_id!B:B,sectores_id!A:A))</f>
        <v>REACTORES</v>
      </c>
      <c r="AC136" s="148" t="str">
        <f>_xlfn.XLOOKUP(AA136,'rubros_id_opex (2)'!B:B,'rubros_id_opex (2)'!A:A,gastos_final[[#This Row],[Líneas de factura/Producto]])</f>
        <v>SERVICIOS</v>
      </c>
      <c r="AD136" s="169">
        <f>SUMIFS(Y:Y,C:C,gastos_final[[#This Row],[Número]])</f>
        <v>2850000</v>
      </c>
      <c r="AE136" s="169">
        <f>gastos_final[[#This Row],[MONTO_FINAL]]*-1-gastos_final[[#This Row],[monto_total_ampliado]]</f>
        <v>0</v>
      </c>
    </row>
    <row r="137" spans="1:31" hidden="1" x14ac:dyDescent="0.25">
      <c r="A137" vm="13">
        <v>46091</v>
      </c>
      <c r="B137" t="s">
        <v>852</v>
      </c>
      <c r="C137" t="s">
        <v>1086</v>
      </c>
      <c r="D137" s="135">
        <v>-2850000</v>
      </c>
      <c r="E137" t="s">
        <v>1087</v>
      </c>
      <c r="F137">
        <v>1</v>
      </c>
      <c r="G137" s="135">
        <v>2850000</v>
      </c>
      <c r="H137" t="s">
        <v>510</v>
      </c>
      <c r="I137" t="s">
        <v>529</v>
      </c>
      <c r="J137" t="s">
        <v>137</v>
      </c>
      <c r="K137" t="s">
        <v>473</v>
      </c>
      <c r="L137" t="s">
        <v>156</v>
      </c>
      <c r="M137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136">
        <v>-2850000</v>
      </c>
      <c r="T137">
        <v>1</v>
      </c>
      <c r="U137" t="s">
        <v>199</v>
      </c>
      <c r="V137" t="s">
        <v>181</v>
      </c>
      <c r="W137" s="109" t="str">
        <f>_xlfn.CONCAT(N137,V137)</f>
        <v>CC1TIERRAS FILTRANTES</v>
      </c>
      <c r="X137" s="109">
        <f>_xlfn.XLOOKUP(W137,'cco '!C:C,'cco '!D:D,0)</f>
        <v>0</v>
      </c>
      <c r="Y137" s="110">
        <f>$X137*$S137*-1</f>
        <v>0</v>
      </c>
      <c r="Z137" s="109">
        <f>_xlfn.XLOOKUP(V137,sectores_id!A:A,sectores_id!B:B)</f>
        <v>9</v>
      </c>
      <c r="AA137" s="109">
        <f>IF(J137="OPEX",_xlfn.XLOOKUP(I137,'rubros_id_opex (2)'!A:A,'rubros_id_opex (2)'!B:B,"RUBRO MC"),J137)</f>
        <v>13</v>
      </c>
      <c r="AB137" s="109" t="str">
        <f>UPPER(_xlfn.XLOOKUP(Z137,sectores_id!B:B,sectores_id!A:A))</f>
        <v>TIERRAS FILTRANTES</v>
      </c>
      <c r="AC137" s="148" t="str">
        <f>_xlfn.XLOOKUP(AA137,'rubros_id_opex (2)'!B:B,'rubros_id_opex (2)'!A:A,gastos_final[[#This Row],[Líneas de factura/Producto]])</f>
        <v>SERVICIOS</v>
      </c>
      <c r="AD137" s="169">
        <f>SUMIFS(Y:Y,C:C,gastos_final[[#This Row],[Número]])</f>
        <v>2850000</v>
      </c>
      <c r="AE137" s="169">
        <f>gastos_final[[#This Row],[MONTO_FINAL]]*-1-gastos_final[[#This Row],[monto_total_ampliado]]</f>
        <v>0</v>
      </c>
    </row>
    <row r="138" spans="1:31" hidden="1" x14ac:dyDescent="0.25">
      <c r="A138" vm="11">
        <v>46112</v>
      </c>
      <c r="B138" t="s">
        <v>1191</v>
      </c>
      <c r="C138" t="s">
        <v>1175</v>
      </c>
      <c r="D138" s="135">
        <v>-2640353.7094999999</v>
      </c>
      <c r="E138" t="s">
        <v>391</v>
      </c>
      <c r="F138">
        <v>1</v>
      </c>
      <c r="G138" s="135">
        <v>2640353.7094999999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389</v>
      </c>
      <c r="O138" t="s">
        <v>1193</v>
      </c>
      <c r="P138">
        <v>10</v>
      </c>
      <c r="Q138" t="s">
        <v>465</v>
      </c>
      <c r="R138">
        <v>1</v>
      </c>
      <c r="S138" s="136">
        <v>-2640353.7094999999</v>
      </c>
      <c r="T138">
        <v>1</v>
      </c>
      <c r="U138" t="s">
        <v>199</v>
      </c>
      <c r="V138" t="s">
        <v>72</v>
      </c>
      <c r="W138" s="109" t="str">
        <f>_xlfn.CONCAT(N138,V138)</f>
        <v>CC28BACHAS</v>
      </c>
      <c r="X138" s="109">
        <f>_xlfn.XLOOKUP(W138,'cco '!C:C,'cco '!D:D,0)</f>
        <v>0.1111</v>
      </c>
      <c r="Y138" s="110">
        <f>$X138*$S138*-1</f>
        <v>293343.29712544999</v>
      </c>
      <c r="Z138" s="109">
        <f>_xlfn.XLOOKUP(V138,sectores_id!A:A,sectores_id!B:B)</f>
        <v>1</v>
      </c>
      <c r="AA138" s="109">
        <f>IF(J138="OPEX",_xlfn.XLOOKUP(I138,'rubros_id_opex (2)'!A:A,'rubros_id_opex (2)'!B:B,"RUBRO MC"),J138)</f>
        <v>10</v>
      </c>
      <c r="AB138" s="109" t="str">
        <f>UPPER(_xlfn.XLOOKUP(Z138,sectores_id!B:B,sectores_id!A:A))</f>
        <v>BACHAS</v>
      </c>
      <c r="AC138" s="148" t="str">
        <f>_xlfn.XLOOKUP(AA138,'rubros_id_opex (2)'!B:B,'rubros_id_opex (2)'!A:A,gastos_final[[#This Row],[Líneas de factura/Producto]])</f>
        <v>PERSONAL</v>
      </c>
      <c r="AD138" s="169">
        <f>SUMIFS(Y:Y,C:C,gastos_final[[#This Row],[Número]])</f>
        <v>2640089.6741290493</v>
      </c>
      <c r="AE138" s="169">
        <f>gastos_final[[#This Row],[MONTO_FINAL]]*-1-gastos_final[[#This Row],[monto_total_ampliado]]</f>
        <v>264.03537095058709</v>
      </c>
    </row>
    <row r="139" spans="1:31" hidden="1" x14ac:dyDescent="0.25">
      <c r="A139" vm="11">
        <v>46112</v>
      </c>
      <c r="B139" t="s">
        <v>1191</v>
      </c>
      <c r="C139" t="s">
        <v>1175</v>
      </c>
      <c r="D139" s="135">
        <v>-2640353.7094999999</v>
      </c>
      <c r="E139" t="s">
        <v>391</v>
      </c>
      <c r="F139">
        <v>1</v>
      </c>
      <c r="G139" s="135">
        <v>2640353.7094999999</v>
      </c>
      <c r="H139" t="s">
        <v>1192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389</v>
      </c>
      <c r="O139" t="s">
        <v>1193</v>
      </c>
      <c r="P139">
        <v>10</v>
      </c>
      <c r="Q139" t="s">
        <v>465</v>
      </c>
      <c r="R139">
        <v>1</v>
      </c>
      <c r="S139" s="136">
        <v>-2640353.7094999999</v>
      </c>
      <c r="T139">
        <v>1</v>
      </c>
      <c r="U139" t="s">
        <v>199</v>
      </c>
      <c r="V139" t="s">
        <v>77</v>
      </c>
      <c r="W139" s="109" t="str">
        <f>_xlfn.CONCAT(N139,V139)</f>
        <v>CC28CEREAL &amp; POLVILLO</v>
      </c>
      <c r="X139" s="109">
        <f>_xlfn.XLOOKUP(W139,'cco '!C:C,'cco '!D:D,0)</f>
        <v>0.1111</v>
      </c>
      <c r="Y139" s="110">
        <f>$X139*$S139*-1</f>
        <v>293343.29712544999</v>
      </c>
      <c r="Z139" s="109">
        <f>_xlfn.XLOOKUP(V139,sectores_id!A:A,sectores_id!B:B)</f>
        <v>2</v>
      </c>
      <c r="AA139" s="109">
        <f>IF(J139="OPEX",_xlfn.XLOOKUP(I139,'rubros_id_opex (2)'!A:A,'rubros_id_opex (2)'!B:B,"RUBRO MC"),J139)</f>
        <v>10</v>
      </c>
      <c r="AB139" s="109" t="str">
        <f>UPPER(_xlfn.XLOOKUP(Z139,sectores_id!B:B,sectores_id!A:A))</f>
        <v>CEREAL &amp; POLVILLO</v>
      </c>
      <c r="AC139" s="148" t="str">
        <f>_xlfn.XLOOKUP(AA139,'rubros_id_opex (2)'!B:B,'rubros_id_opex (2)'!A:A,gastos_final[[#This Row],[Líneas de factura/Producto]])</f>
        <v>PERSONAL</v>
      </c>
      <c r="AD139" s="169">
        <f>SUMIFS(Y:Y,C:C,gastos_final[[#This Row],[Número]])</f>
        <v>2640089.6741290493</v>
      </c>
      <c r="AE139" s="169">
        <f>gastos_final[[#This Row],[MONTO_FINAL]]*-1-gastos_final[[#This Row],[monto_total_ampliado]]</f>
        <v>264.03537095058709</v>
      </c>
    </row>
    <row r="140" spans="1:31" hidden="1" x14ac:dyDescent="0.25">
      <c r="A140" vm="11">
        <v>46112</v>
      </c>
      <c r="B140" t="s">
        <v>1191</v>
      </c>
      <c r="C140" t="s">
        <v>1175</v>
      </c>
      <c r="D140" s="135">
        <v>-2640353.7094999999</v>
      </c>
      <c r="E140" t="s">
        <v>391</v>
      </c>
      <c r="F140">
        <v>1</v>
      </c>
      <c r="G140" s="135">
        <v>2640353.7094999999</v>
      </c>
      <c r="H140" t="s">
        <v>1192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389</v>
      </c>
      <c r="O140" t="s">
        <v>1193</v>
      </c>
      <c r="P140">
        <v>10</v>
      </c>
      <c r="Q140" t="s">
        <v>465</v>
      </c>
      <c r="R140">
        <v>1</v>
      </c>
      <c r="S140" s="136">
        <v>-2640353.7094999999</v>
      </c>
      <c r="T140">
        <v>1</v>
      </c>
      <c r="U140" t="s">
        <v>199</v>
      </c>
      <c r="V140" t="s">
        <v>75</v>
      </c>
      <c r="W140" s="109" t="str">
        <f>_xlfn.CONCAT(N140,V140)</f>
        <v>CC28COMPOST &amp; FERTILIZANTES</v>
      </c>
      <c r="X140" s="109">
        <f>_xlfn.XLOOKUP(W140,'cco '!C:C,'cco '!D:D,0)</f>
        <v>0.1111</v>
      </c>
      <c r="Y140" s="110">
        <f>$X140*$S140*-1</f>
        <v>293343.29712544999</v>
      </c>
      <c r="Z140" s="109">
        <f>_xlfn.XLOOKUP(V140,sectores_id!A:A,sectores_id!B:B)</f>
        <v>10</v>
      </c>
      <c r="AA140" s="109">
        <f>IF(J140="OPEX",_xlfn.XLOOKUP(I140,'rubros_id_opex (2)'!A:A,'rubros_id_opex (2)'!B:B,"RUBRO MC"),J140)</f>
        <v>10</v>
      </c>
      <c r="AB140" s="109" t="str">
        <f>UPPER(_xlfn.XLOOKUP(Z140,sectores_id!B:B,sectores_id!A:A))</f>
        <v>COMPOST &amp; FERTILIZANTES</v>
      </c>
      <c r="AC140" s="148" t="str">
        <f>_xlfn.XLOOKUP(AA140,'rubros_id_opex (2)'!B:B,'rubros_id_opex (2)'!A:A,gastos_final[[#This Row],[Líneas de factura/Producto]])</f>
        <v>PERSONAL</v>
      </c>
      <c r="AD140" s="169">
        <f>SUMIFS(Y:Y,C:C,gastos_final[[#This Row],[Número]])</f>
        <v>2640089.6741290493</v>
      </c>
      <c r="AE140" s="169">
        <f>gastos_final[[#This Row],[MONTO_FINAL]]*-1-gastos_final[[#This Row],[monto_total_ampliado]]</f>
        <v>264.03537095058709</v>
      </c>
    </row>
    <row r="141" spans="1:31" hidden="1" x14ac:dyDescent="0.25">
      <c r="A141" vm="11">
        <v>46112</v>
      </c>
      <c r="B141" t="s">
        <v>1191</v>
      </c>
      <c r="C141" t="s">
        <v>1175</v>
      </c>
      <c r="D141" s="135">
        <v>-2640353.7094999999</v>
      </c>
      <c r="E141" t="s">
        <v>391</v>
      </c>
      <c r="F141">
        <v>1</v>
      </c>
      <c r="G141" s="135">
        <v>2640353.7094999999</v>
      </c>
      <c r="H141" t="s">
        <v>1192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389</v>
      </c>
      <c r="O141" t="s">
        <v>1193</v>
      </c>
      <c r="P141">
        <v>10</v>
      </c>
      <c r="Q141" t="s">
        <v>465</v>
      </c>
      <c r="R141">
        <v>1</v>
      </c>
      <c r="S141" s="136">
        <v>-2640353.7094999999</v>
      </c>
      <c r="T141">
        <v>1</v>
      </c>
      <c r="U141" t="s">
        <v>199</v>
      </c>
      <c r="V141" t="s">
        <v>66</v>
      </c>
      <c r="W141" s="109" t="str">
        <f>_xlfn.CONCAT(N141,V141)</f>
        <v>CC28DISPOSICIÓN FINAL RESIDUOS LIQUIDOS</v>
      </c>
      <c r="X141" s="109">
        <f>_xlfn.XLOOKUP(W141,'cco '!C:C,'cco '!D:D,0)</f>
        <v>0.1111</v>
      </c>
      <c r="Y141" s="110">
        <f>$X141*$S141*-1</f>
        <v>293343.29712544999</v>
      </c>
      <c r="Z141" s="109">
        <f>_xlfn.XLOOKUP(V141,sectores_id!A:A,sectores_id!B:B)</f>
        <v>3</v>
      </c>
      <c r="AA141" s="109">
        <f>IF(J141="OPEX",_xlfn.XLOOKUP(I141,'rubros_id_opex (2)'!A:A,'rubros_id_opex (2)'!B:B,"RUBRO MC"),J141)</f>
        <v>10</v>
      </c>
      <c r="AB141" s="109" t="str">
        <f>UPPER(_xlfn.XLOOKUP(Z141,sectores_id!B:B,sectores_id!A:A))</f>
        <v>DISP. FINAL RESIDUOS LÍQUIDOS</v>
      </c>
      <c r="AC141" s="148" t="str">
        <f>_xlfn.XLOOKUP(AA141,'rubros_id_opex (2)'!B:B,'rubros_id_opex (2)'!A:A,gastos_final[[#This Row],[Líneas de factura/Producto]])</f>
        <v>PERSONAL</v>
      </c>
      <c r="AD141" s="169">
        <f>SUMIFS(Y:Y,C:C,gastos_final[[#This Row],[Número]])</f>
        <v>2640089.6741290493</v>
      </c>
      <c r="AE141" s="169">
        <f>gastos_final[[#This Row],[MONTO_FINAL]]*-1-gastos_final[[#This Row],[monto_total_ampliado]]</f>
        <v>264.03537095058709</v>
      </c>
    </row>
    <row r="142" spans="1:31" hidden="1" x14ac:dyDescent="0.25">
      <c r="A142" vm="11">
        <v>46112</v>
      </c>
      <c r="B142" t="s">
        <v>1191</v>
      </c>
      <c r="C142" t="s">
        <v>1175</v>
      </c>
      <c r="D142" s="135">
        <v>-2640353.7094999999</v>
      </c>
      <c r="E142" t="s">
        <v>391</v>
      </c>
      <c r="F142">
        <v>1</v>
      </c>
      <c r="G142" s="135">
        <v>2640353.7094999999</v>
      </c>
      <c r="H142" t="s">
        <v>1192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389</v>
      </c>
      <c r="O142" t="s">
        <v>1193</v>
      </c>
      <c r="P142">
        <v>10</v>
      </c>
      <c r="Q142" t="s">
        <v>465</v>
      </c>
      <c r="R142">
        <v>1</v>
      </c>
      <c r="S142" s="136">
        <v>-2640353.7094999999</v>
      </c>
      <c r="T142">
        <v>1</v>
      </c>
      <c r="U142" t="s">
        <v>199</v>
      </c>
      <c r="V142" t="s">
        <v>63</v>
      </c>
      <c r="W142" s="109" t="str">
        <f>_xlfn.CONCAT(N142,V142)</f>
        <v>CC28DISPOSICIÓN FINAL RESIDUOS SOLIDOS</v>
      </c>
      <c r="X142" s="109">
        <f>_xlfn.XLOOKUP(W142,'cco '!C:C,'cco '!D:D,0)</f>
        <v>0.1111</v>
      </c>
      <c r="Y142" s="110">
        <f>$X142*$S142*-1</f>
        <v>293343.29712544999</v>
      </c>
      <c r="Z142" s="109">
        <f>_xlfn.XLOOKUP(V142,sectores_id!A:A,sectores_id!B:B)</f>
        <v>4</v>
      </c>
      <c r="AA142" s="109">
        <f>IF(J142="OPEX",_xlfn.XLOOKUP(I142,'rubros_id_opex (2)'!A:A,'rubros_id_opex (2)'!B:B,"RUBRO MC"),J142)</f>
        <v>10</v>
      </c>
      <c r="AB142" s="109" t="str">
        <f>UPPER(_xlfn.XLOOKUP(Z142,sectores_id!B:B,sectores_id!A:A))</f>
        <v>DISP. FINAL RESIDUOS SÓLIDOS</v>
      </c>
      <c r="AC142" s="148" t="str">
        <f>_xlfn.XLOOKUP(AA142,'rubros_id_opex (2)'!B:B,'rubros_id_opex (2)'!A:A,gastos_final[[#This Row],[Líneas de factura/Producto]])</f>
        <v>PERSONAL</v>
      </c>
      <c r="AD142" s="109">
        <f>SUMIFS(Y:Y,C:C,gastos_final[[#This Row],[Número]])</f>
        <v>2640089.6741290493</v>
      </c>
      <c r="AE142" s="169">
        <f>gastos_final[[#This Row],[MONTO_FINAL]]*-1-gastos_final[[#This Row],[monto_total_ampliado]]</f>
        <v>264.03537095058709</v>
      </c>
    </row>
    <row r="143" spans="1:31" hidden="1" x14ac:dyDescent="0.25">
      <c r="A143" vm="11">
        <v>46112</v>
      </c>
      <c r="B143" t="s">
        <v>1191</v>
      </c>
      <c r="C143" t="s">
        <v>1175</v>
      </c>
      <c r="D143" s="135">
        <v>-2640353.7094999999</v>
      </c>
      <c r="E143" t="s">
        <v>391</v>
      </c>
      <c r="F143">
        <v>1</v>
      </c>
      <c r="G143" s="135">
        <v>2640353.7094999999</v>
      </c>
      <c r="H143" t="s">
        <v>1192</v>
      </c>
      <c r="I143" t="s">
        <v>9</v>
      </c>
      <c r="J143" t="s">
        <v>137</v>
      </c>
      <c r="K143" t="s">
        <v>512</v>
      </c>
      <c r="L143" t="s">
        <v>138</v>
      </c>
      <c r="M143">
        <v>0</v>
      </c>
      <c r="N143" t="s">
        <v>389</v>
      </c>
      <c r="O143" t="s">
        <v>1193</v>
      </c>
      <c r="P143">
        <v>10</v>
      </c>
      <c r="Q143" t="s">
        <v>465</v>
      </c>
      <c r="R143">
        <v>1</v>
      </c>
      <c r="S143" s="136">
        <v>-2640353.7094999999</v>
      </c>
      <c r="T143">
        <v>1</v>
      </c>
      <c r="U143" t="s">
        <v>199</v>
      </c>
      <c r="V143" t="s">
        <v>80</v>
      </c>
      <c r="W143" s="109" t="str">
        <f>_xlfn.CONCAT(N143,V143)</f>
        <v>CC28EXPORTACION</v>
      </c>
      <c r="X143" s="109">
        <f>_xlfn.XLOOKUP(W143,'cco '!C:C,'cco '!D:D,0)</f>
        <v>0.1111</v>
      </c>
      <c r="Y143" s="110">
        <f>$X143*$S143*-1</f>
        <v>293343.29712544999</v>
      </c>
      <c r="Z143" s="109">
        <f>_xlfn.XLOOKUP(V143,sectores_id!A:A,sectores_id!B:B)</f>
        <v>5</v>
      </c>
      <c r="AA143" s="109">
        <f>IF(J143="OPEX",_xlfn.XLOOKUP(I143,'rubros_id_opex (2)'!A:A,'rubros_id_opex (2)'!B:B,"RUBRO MC"),J143)</f>
        <v>10</v>
      </c>
      <c r="AB143" s="109" t="str">
        <f>UPPER(_xlfn.XLOOKUP(Z143,sectores_id!B:B,sectores_id!A:A))</f>
        <v>EXPORTACION</v>
      </c>
      <c r="AC143" s="148" t="str">
        <f>_xlfn.XLOOKUP(AA143,'rubros_id_opex (2)'!B:B,'rubros_id_opex (2)'!A:A,gastos_final[[#This Row],[Líneas de factura/Producto]])</f>
        <v>PERSONAL</v>
      </c>
      <c r="AD143" s="169">
        <f>SUMIFS(Y:Y,C:C,gastos_final[[#This Row],[Número]])</f>
        <v>2640089.6741290493</v>
      </c>
      <c r="AE143" s="169">
        <f>gastos_final[[#This Row],[MONTO_FINAL]]*-1-gastos_final[[#This Row],[monto_total_ampliado]]</f>
        <v>264.03537095058709</v>
      </c>
    </row>
    <row r="144" spans="1:31" hidden="1" x14ac:dyDescent="0.25">
      <c r="A144" vm="11">
        <v>46112</v>
      </c>
      <c r="B144" t="s">
        <v>1191</v>
      </c>
      <c r="C144" t="s">
        <v>1175</v>
      </c>
      <c r="D144" s="135">
        <v>-2640353.7094999999</v>
      </c>
      <c r="E144" t="s">
        <v>391</v>
      </c>
      <c r="F144">
        <v>1</v>
      </c>
      <c r="G144" s="135">
        <v>2640353.7094999999</v>
      </c>
      <c r="H144" t="s">
        <v>1192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389</v>
      </c>
      <c r="O144" t="s">
        <v>1193</v>
      </c>
      <c r="P144">
        <v>10</v>
      </c>
      <c r="Q144" t="s">
        <v>465</v>
      </c>
      <c r="R144">
        <v>1</v>
      </c>
      <c r="S144" s="136">
        <v>-2640353.7094999999</v>
      </c>
      <c r="T144">
        <v>1</v>
      </c>
      <c r="U144" t="s">
        <v>199</v>
      </c>
      <c r="V144" t="s">
        <v>50</v>
      </c>
      <c r="W144" s="109" t="str">
        <f>_xlfn.CONCAT(N144,V144)</f>
        <v>CC28NFU</v>
      </c>
      <c r="X144" s="109">
        <f>_xlfn.XLOOKUP(W144,'cco '!C:C,'cco '!D:D,0)</f>
        <v>0.1111</v>
      </c>
      <c r="Y144" s="110">
        <f>$X144*$S144*-1</f>
        <v>293343.29712544999</v>
      </c>
      <c r="Z144" s="109">
        <f>_xlfn.XLOOKUP(V144,sectores_id!A:A,sectores_id!B:B)</f>
        <v>6</v>
      </c>
      <c r="AA144" s="109">
        <f>IF(J144="OPEX",_xlfn.XLOOKUP(I144,'rubros_id_opex (2)'!A:A,'rubros_id_opex (2)'!B:B,"RUBRO MC"),J144)</f>
        <v>10</v>
      </c>
      <c r="AB144" s="109" t="str">
        <f>UPPER(_xlfn.XLOOKUP(Z144,sectores_id!B:B,sectores_id!A:A))</f>
        <v>NFU</v>
      </c>
      <c r="AC144" s="148" t="str">
        <f>_xlfn.XLOOKUP(AA144,'rubros_id_opex (2)'!B:B,'rubros_id_opex (2)'!A:A,gastos_final[[#This Row],[Líneas de factura/Producto]])</f>
        <v>PERSONAL</v>
      </c>
      <c r="AD144" s="169">
        <f>SUMIFS(Y:Y,C:C,gastos_final[[#This Row],[Número]])</f>
        <v>2640089.6741290493</v>
      </c>
      <c r="AE144" s="169">
        <f>gastos_final[[#This Row],[MONTO_FINAL]]*-1-gastos_final[[#This Row],[monto_total_ampliado]]</f>
        <v>264.03537095058709</v>
      </c>
    </row>
    <row r="145" spans="1:31" hidden="1" x14ac:dyDescent="0.25">
      <c r="A145" vm="11">
        <v>46112</v>
      </c>
      <c r="B145" t="s">
        <v>1191</v>
      </c>
      <c r="C145" t="s">
        <v>1175</v>
      </c>
      <c r="D145" s="135">
        <v>-2640353.7094999999</v>
      </c>
      <c r="E145" t="s">
        <v>391</v>
      </c>
      <c r="F145">
        <v>1</v>
      </c>
      <c r="G145" s="135">
        <v>2640353.7094999999</v>
      </c>
      <c r="H145" t="s">
        <v>1192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389</v>
      </c>
      <c r="O145" t="s">
        <v>1193</v>
      </c>
      <c r="P145">
        <v>10</v>
      </c>
      <c r="Q145" t="s">
        <v>465</v>
      </c>
      <c r="R145">
        <v>1</v>
      </c>
      <c r="S145" s="136">
        <v>-2640353.7094999999</v>
      </c>
      <c r="T145">
        <v>1</v>
      </c>
      <c r="U145" t="s">
        <v>199</v>
      </c>
      <c r="V145" t="s">
        <v>68</v>
      </c>
      <c r="W145" s="109" t="str">
        <f>_xlfn.CONCAT(N145,V145)</f>
        <v>CC28PILETAS</v>
      </c>
      <c r="X145" s="109">
        <f>_xlfn.XLOOKUP(W145,'cco '!C:C,'cco '!D:D,0)</f>
        <v>0.1111</v>
      </c>
      <c r="Y145" s="110">
        <f>$X145*$S145*-1</f>
        <v>293343.29712544999</v>
      </c>
      <c r="Z145" s="109">
        <f>_xlfn.XLOOKUP(V145,sectores_id!A:A,sectores_id!B:B)</f>
        <v>7</v>
      </c>
      <c r="AA145" s="109">
        <f>IF(J145="OPEX",_xlfn.XLOOKUP(I145,'rubros_id_opex (2)'!A:A,'rubros_id_opex (2)'!B:B,"RUBRO MC"),J145)</f>
        <v>10</v>
      </c>
      <c r="AB145" s="109" t="str">
        <f>UPPER(_xlfn.XLOOKUP(Z145,sectores_id!B:B,sectores_id!A:A))</f>
        <v>PILETAS</v>
      </c>
      <c r="AC145" s="148" t="str">
        <f>_xlfn.XLOOKUP(AA145,'rubros_id_opex (2)'!B:B,'rubros_id_opex (2)'!A:A,gastos_final[[#This Row],[Líneas de factura/Producto]])</f>
        <v>PERSONAL</v>
      </c>
      <c r="AD145" s="169">
        <f>SUMIFS(Y:Y,C:C,gastos_final[[#This Row],[Número]])</f>
        <v>2640089.6741290493</v>
      </c>
      <c r="AE145" s="169">
        <f>gastos_final[[#This Row],[MONTO_FINAL]]*-1-gastos_final[[#This Row],[monto_total_ampliado]]</f>
        <v>264.03537095058709</v>
      </c>
    </row>
    <row r="146" spans="1:31" hidden="1" x14ac:dyDescent="0.25">
      <c r="A146" vm="11">
        <v>46112</v>
      </c>
      <c r="B146" t="s">
        <v>1191</v>
      </c>
      <c r="C146" t="s">
        <v>1175</v>
      </c>
      <c r="D146" s="135">
        <v>-2640353.7094999999</v>
      </c>
      <c r="E146" t="s">
        <v>391</v>
      </c>
      <c r="F146">
        <v>1</v>
      </c>
      <c r="G146" s="135">
        <v>2640353.7094999999</v>
      </c>
      <c r="H146" t="s">
        <v>1192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389</v>
      </c>
      <c r="O146" t="s">
        <v>1193</v>
      </c>
      <c r="P146">
        <v>10</v>
      </c>
      <c r="Q146" t="s">
        <v>465</v>
      </c>
      <c r="R146">
        <v>1</v>
      </c>
      <c r="S146" s="136">
        <v>-2640353.7094999999</v>
      </c>
      <c r="T146">
        <v>1</v>
      </c>
      <c r="U146" t="s">
        <v>199</v>
      </c>
      <c r="V146" t="s">
        <v>70</v>
      </c>
      <c r="W146" s="109" t="str">
        <f>_xlfn.CONCAT(N146,V146)</f>
        <v>CC28REACTORES</v>
      </c>
      <c r="X146" s="109">
        <f>_xlfn.XLOOKUP(W146,'cco '!C:C,'cco '!D:D,0)</f>
        <v>0.1111</v>
      </c>
      <c r="Y146" s="110">
        <f>$X146*$S146*-1</f>
        <v>293343.29712544999</v>
      </c>
      <c r="Z146" s="109">
        <f>_xlfn.XLOOKUP(V146,sectores_id!A:A,sectores_id!B:B)</f>
        <v>8</v>
      </c>
      <c r="AA146" s="109">
        <f>IF(J146="OPEX",_xlfn.XLOOKUP(I146,'rubros_id_opex (2)'!A:A,'rubros_id_opex (2)'!B:B,"RUBRO MC"),J146)</f>
        <v>10</v>
      </c>
      <c r="AB146" s="109" t="str">
        <f>UPPER(_xlfn.XLOOKUP(Z146,sectores_id!B:B,sectores_id!A:A))</f>
        <v>REACTORES</v>
      </c>
      <c r="AC146" s="148" t="str">
        <f>_xlfn.XLOOKUP(AA146,'rubros_id_opex (2)'!B:B,'rubros_id_opex (2)'!A:A,gastos_final[[#This Row],[Líneas de factura/Producto]])</f>
        <v>PERSONAL</v>
      </c>
      <c r="AD146" s="169">
        <f>SUMIFS(Y:Y,C:C,gastos_final[[#This Row],[Número]])</f>
        <v>2640089.6741290493</v>
      </c>
      <c r="AE146" s="169">
        <f>gastos_final[[#This Row],[MONTO_FINAL]]*-1-gastos_final[[#This Row],[monto_total_ampliado]]</f>
        <v>264.03537095058709</v>
      </c>
    </row>
    <row r="147" spans="1:31" hidden="1" x14ac:dyDescent="0.25">
      <c r="A147" vm="11">
        <v>46112</v>
      </c>
      <c r="B147" t="s">
        <v>1191</v>
      </c>
      <c r="C147" t="s">
        <v>1175</v>
      </c>
      <c r="D147" s="135">
        <v>-2640353.7094999999</v>
      </c>
      <c r="E147" t="s">
        <v>391</v>
      </c>
      <c r="F147">
        <v>1</v>
      </c>
      <c r="G147" s="135">
        <v>2640353.7094999999</v>
      </c>
      <c r="H147" t="s">
        <v>1192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389</v>
      </c>
      <c r="O147" t="s">
        <v>1193</v>
      </c>
      <c r="P147">
        <v>10</v>
      </c>
      <c r="Q147" t="s">
        <v>465</v>
      </c>
      <c r="R147">
        <v>1</v>
      </c>
      <c r="S147" s="136">
        <v>-2640353.7094999999</v>
      </c>
      <c r="T147">
        <v>1</v>
      </c>
      <c r="U147" t="s">
        <v>199</v>
      </c>
      <c r="V147" t="s">
        <v>181</v>
      </c>
      <c r="W147" s="109" t="str">
        <f>_xlfn.CONCAT(N147,V147)</f>
        <v>CC28TIERRAS FILTRANTES</v>
      </c>
      <c r="X147" s="109">
        <f>_xlfn.XLOOKUP(W147,'cco '!C:C,'cco '!D:D,0)</f>
        <v>0</v>
      </c>
      <c r="Y147" s="110">
        <f>$X147*$S147*-1</f>
        <v>0</v>
      </c>
      <c r="Z147" s="109">
        <f>_xlfn.XLOOKUP(V147,sectores_id!A:A,sectores_id!B:B)</f>
        <v>9</v>
      </c>
      <c r="AA147" s="109">
        <f>IF(J147="OPEX",_xlfn.XLOOKUP(I147,'rubros_id_opex (2)'!A:A,'rubros_id_opex (2)'!B:B,"RUBRO MC"),J147)</f>
        <v>10</v>
      </c>
      <c r="AB147" s="109" t="str">
        <f>UPPER(_xlfn.XLOOKUP(Z147,sectores_id!B:B,sectores_id!A:A))</f>
        <v>TIERRAS FILTRANTES</v>
      </c>
      <c r="AC147" s="148" t="str">
        <f>_xlfn.XLOOKUP(AA147,'rubros_id_opex (2)'!B:B,'rubros_id_opex (2)'!A:A,gastos_final[[#This Row],[Líneas de factura/Producto]])</f>
        <v>PERSONAL</v>
      </c>
      <c r="AD147" s="169">
        <f>SUMIFS(Y:Y,C:C,gastos_final[[#This Row],[Número]])</f>
        <v>2640089.6741290493</v>
      </c>
      <c r="AE147" s="169">
        <f>gastos_final[[#This Row],[MONTO_FINAL]]*-1-gastos_final[[#This Row],[monto_total_ampliado]]</f>
        <v>264.03537095058709</v>
      </c>
    </row>
    <row r="148" spans="1:31" hidden="1" x14ac:dyDescent="0.25">
      <c r="A148" vm="1">
        <v>46111</v>
      </c>
      <c r="B148" t="s">
        <v>816</v>
      </c>
      <c r="C148" t="s">
        <v>909</v>
      </c>
      <c r="D148" s="135">
        <v>-12780.72</v>
      </c>
      <c r="E148" t="s">
        <v>817</v>
      </c>
      <c r="F148">
        <v>104760</v>
      </c>
      <c r="G148" s="135">
        <v>0.1</v>
      </c>
      <c r="H148" t="s">
        <v>510</v>
      </c>
      <c r="I148" t="s">
        <v>477</v>
      </c>
      <c r="J148" t="s">
        <v>137</v>
      </c>
      <c r="K148" t="s">
        <v>473</v>
      </c>
      <c r="L148" t="s">
        <v>138</v>
      </c>
      <c r="M148">
        <v>0</v>
      </c>
      <c r="N148" t="s">
        <v>46</v>
      </c>
      <c r="O148" t="s">
        <v>492</v>
      </c>
      <c r="P148">
        <v>1</v>
      </c>
      <c r="Q148" t="s">
        <v>63</v>
      </c>
      <c r="R148">
        <v>1</v>
      </c>
      <c r="S148" s="136">
        <v>-12780.72</v>
      </c>
      <c r="T148">
        <v>104760</v>
      </c>
      <c r="U148" t="s">
        <v>199</v>
      </c>
      <c r="V148" t="s">
        <v>63</v>
      </c>
      <c r="W148" s="109" t="str">
        <f>_xlfn.CONCAT(N148,V148)</f>
        <v>CC2DISPOSICIÓN FINAL RESIDUOS SOLIDOS</v>
      </c>
      <c r="X148" s="109">
        <f>_xlfn.XLOOKUP(W148,'cco '!C:C,'cco '!D:D,0)</f>
        <v>1</v>
      </c>
      <c r="Y148" s="110">
        <f>$X148*$S148*-1</f>
        <v>12780.72</v>
      </c>
      <c r="Z148" s="109">
        <f>_xlfn.XLOOKUP(V148,sectores_id!A:A,sectores_id!B:B)</f>
        <v>4</v>
      </c>
      <c r="AA148" s="109">
        <f>IF(J148="OPEX",_xlfn.XLOOKUP(I148,'rubros_id_opex (2)'!A:A,'rubros_id_opex (2)'!B:B,"RUBRO MC"),J148)</f>
        <v>8</v>
      </c>
      <c r="AB148" s="109" t="str">
        <f>UPPER(_xlfn.XLOOKUP(Z148,sectores_id!B:B,sectores_id!A:A))</f>
        <v>DISP. FINAL RESIDUOS SÓLIDOS</v>
      </c>
      <c r="AC148" s="148" t="str">
        <f>_xlfn.XLOOKUP(AA148,'rubros_id_opex (2)'!B:B,'rubros_id_opex (2)'!A:A,gastos_final[[#This Row],[Líneas de factura/Producto]])</f>
        <v>M.PRIMAS</v>
      </c>
      <c r="AD148" s="109">
        <f>SUMIFS(Y:Y,C:C,gastos_final[[#This Row],[Número]])</f>
        <v>12780.72</v>
      </c>
      <c r="AE148" s="169">
        <f>gastos_final[[#This Row],[MONTO_FINAL]]*-1-gastos_final[[#This Row],[monto_total_ampliado]]</f>
        <v>0</v>
      </c>
    </row>
    <row r="149" spans="1:31" hidden="1" x14ac:dyDescent="0.25">
      <c r="A149" vm="11">
        <v>46112</v>
      </c>
      <c r="B149" t="s">
        <v>1191</v>
      </c>
      <c r="C149" t="s">
        <v>1155</v>
      </c>
      <c r="D149" s="135">
        <v>-2499379.2574</v>
      </c>
      <c r="E149" t="s">
        <v>1152</v>
      </c>
      <c r="F149">
        <v>1</v>
      </c>
      <c r="G149" s="135">
        <v>2499379.2574</v>
      </c>
      <c r="H149" t="s">
        <v>1192</v>
      </c>
      <c r="I149" t="s">
        <v>9</v>
      </c>
      <c r="J149" t="s">
        <v>137</v>
      </c>
      <c r="K149" t="s">
        <v>512</v>
      </c>
      <c r="L149" t="s">
        <v>138</v>
      </c>
      <c r="M149">
        <v>0</v>
      </c>
      <c r="N149" t="s">
        <v>347</v>
      </c>
      <c r="O149" t="s">
        <v>1193</v>
      </c>
      <c r="P149">
        <v>2</v>
      </c>
      <c r="Q149" t="s">
        <v>470</v>
      </c>
      <c r="R149">
        <v>1</v>
      </c>
      <c r="S149" s="136">
        <v>-2499379.2574</v>
      </c>
      <c r="T149">
        <v>1</v>
      </c>
      <c r="U149" t="s">
        <v>199</v>
      </c>
      <c r="V149" t="s">
        <v>191</v>
      </c>
      <c r="W149" s="109" t="str">
        <f>_xlfn.CONCAT(N149,V149)</f>
        <v>CC20DISPOSICION FINAL DE R. SOLIDOS</v>
      </c>
      <c r="X149" s="109">
        <f>_xlfn.XLOOKUP(W149,'cco '!C:C,'cco '!D:D,0)</f>
        <v>0.03</v>
      </c>
      <c r="Y149" s="110">
        <f>$X149*$S149*-1</f>
        <v>74981.37772199999</v>
      </c>
      <c r="Z149" s="109">
        <f>_xlfn.XLOOKUP(V149,sectores_id!A:A,sectores_id!B:B)</f>
        <v>4</v>
      </c>
      <c r="AA149" s="109">
        <f>IF(J149="OPEX",_xlfn.XLOOKUP(I149,'rubros_id_opex (2)'!A:A,'rubros_id_opex (2)'!B:B,"RUBRO MC"),J149)</f>
        <v>10</v>
      </c>
      <c r="AB149" s="109" t="str">
        <f>UPPER(_xlfn.XLOOKUP(Z149,sectores_id!B:B,sectores_id!A:A))</f>
        <v>DISP. FINAL RESIDUOS SÓLIDOS</v>
      </c>
      <c r="AC149" s="148" t="str">
        <f>_xlfn.XLOOKUP(AA149,'rubros_id_opex (2)'!B:B,'rubros_id_opex (2)'!A:A,gastos_final[[#This Row],[Líneas de factura/Producto]])</f>
        <v>PERSONAL</v>
      </c>
      <c r="AD149" s="169">
        <f>SUMIFS(Y:Y,C:C,gastos_final[[#This Row],[Número]])</f>
        <v>2499379.2573999995</v>
      </c>
      <c r="AE149" s="169">
        <f>gastos_final[[#This Row],[MONTO_FINAL]]*-1-gastos_final[[#This Row],[monto_total_ampliado]]</f>
        <v>0</v>
      </c>
    </row>
    <row r="150" spans="1:31" hidden="1" x14ac:dyDescent="0.25">
      <c r="A150" vm="11">
        <v>46112</v>
      </c>
      <c r="B150" t="s">
        <v>1191</v>
      </c>
      <c r="C150" t="s">
        <v>1155</v>
      </c>
      <c r="D150" s="135">
        <v>-2499379.2574</v>
      </c>
      <c r="E150" t="s">
        <v>1152</v>
      </c>
      <c r="F150">
        <v>1</v>
      </c>
      <c r="G150" s="135">
        <v>2499379.2574</v>
      </c>
      <c r="H150" t="s">
        <v>1192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347</v>
      </c>
      <c r="O150" t="s">
        <v>1193</v>
      </c>
      <c r="P150">
        <v>2</v>
      </c>
      <c r="Q150" t="s">
        <v>470</v>
      </c>
      <c r="R150">
        <v>1</v>
      </c>
      <c r="S150" s="136">
        <v>-2499379.2574</v>
      </c>
      <c r="T150">
        <v>1</v>
      </c>
      <c r="U150" t="s">
        <v>199</v>
      </c>
      <c r="V150" t="s">
        <v>50</v>
      </c>
      <c r="W150" s="109" t="str">
        <f>_xlfn.CONCAT(N150,V150)</f>
        <v>CC20NFU</v>
      </c>
      <c r="X150" s="109">
        <f>_xlfn.XLOOKUP(W150,'cco '!C:C,'cco '!D:D,0)</f>
        <v>0.97</v>
      </c>
      <c r="Y150" s="110">
        <f>$X150*$S150*-1</f>
        <v>2424397.8796779998</v>
      </c>
      <c r="Z150" s="109">
        <f>_xlfn.XLOOKUP(V150,sectores_id!A:A,sectores_id!B:B)</f>
        <v>6</v>
      </c>
      <c r="AA150" s="109">
        <f>IF(J150="OPEX",_xlfn.XLOOKUP(I150,'rubros_id_opex (2)'!A:A,'rubros_id_opex (2)'!B:B,"RUBRO MC"),J150)</f>
        <v>10</v>
      </c>
      <c r="AB150" s="109" t="str">
        <f>UPPER(_xlfn.XLOOKUP(Z150,sectores_id!B:B,sectores_id!A:A))</f>
        <v>NFU</v>
      </c>
      <c r="AC150" s="148" t="str">
        <f>_xlfn.XLOOKUP(AA150,'rubros_id_opex (2)'!B:B,'rubros_id_opex (2)'!A:A,gastos_final[[#This Row],[Líneas de factura/Producto]])</f>
        <v>PERSONAL</v>
      </c>
      <c r="AD150" s="169">
        <f>SUMIFS(Y:Y,C:C,gastos_final[[#This Row],[Número]])</f>
        <v>2499379.2573999995</v>
      </c>
      <c r="AE150" s="169">
        <f>gastos_final[[#This Row],[MONTO_FINAL]]*-1-gastos_final[[#This Row],[monto_total_ampliado]]</f>
        <v>0</v>
      </c>
    </row>
    <row r="151" spans="1:31" hidden="1" x14ac:dyDescent="0.25">
      <c r="A151" vm="11">
        <v>46112</v>
      </c>
      <c r="B151" t="s">
        <v>1191</v>
      </c>
      <c r="C151" t="s">
        <v>1113</v>
      </c>
      <c r="D151" s="135">
        <v>-2485063.7573000002</v>
      </c>
      <c r="E151" t="s">
        <v>1111</v>
      </c>
      <c r="F151">
        <v>1</v>
      </c>
      <c r="G151" s="135">
        <v>2485063.7573000002</v>
      </c>
      <c r="H151" t="s">
        <v>1192</v>
      </c>
      <c r="I151" t="s">
        <v>9</v>
      </c>
      <c r="J151" t="s">
        <v>137</v>
      </c>
      <c r="K151" t="s">
        <v>512</v>
      </c>
      <c r="L151" t="s">
        <v>156</v>
      </c>
      <c r="M151">
        <v>0</v>
      </c>
      <c r="N151" t="s">
        <v>321</v>
      </c>
      <c r="O151" t="s">
        <v>1193</v>
      </c>
      <c r="P151">
        <v>10</v>
      </c>
      <c r="Q151" t="s">
        <v>467</v>
      </c>
      <c r="R151">
        <v>1</v>
      </c>
      <c r="S151" s="136">
        <v>-2485063.7573000002</v>
      </c>
      <c r="T151">
        <v>1</v>
      </c>
      <c r="U151" t="s">
        <v>199</v>
      </c>
      <c r="V151" t="s">
        <v>72</v>
      </c>
      <c r="W151" s="109" t="str">
        <f>_xlfn.CONCAT(N151,V151)</f>
        <v>CC16BACHAS</v>
      </c>
      <c r="X151" s="109">
        <f>_xlfn.XLOOKUP(W151,'cco '!C:C,'cco '!D:D,0)</f>
        <v>7.7777777777777779E-2</v>
      </c>
      <c r="Y151" s="110">
        <f>$X151*$S151*-1</f>
        <v>193282.7366788889</v>
      </c>
      <c r="Z151" s="109">
        <f>_xlfn.XLOOKUP(V151,sectores_id!A:A,sectores_id!B:B)</f>
        <v>1</v>
      </c>
      <c r="AA151" s="109">
        <f>IF(J151="OPEX",_xlfn.XLOOKUP(I151,'rubros_id_opex (2)'!A:A,'rubros_id_opex (2)'!B:B,"RUBRO MC"),J151)</f>
        <v>10</v>
      </c>
      <c r="AB151" s="109" t="str">
        <f>UPPER(_xlfn.XLOOKUP(Z151,sectores_id!B:B,sectores_id!A:A))</f>
        <v>BACHAS</v>
      </c>
      <c r="AC151" s="148" t="str">
        <f>_xlfn.XLOOKUP(AA151,'rubros_id_opex (2)'!B:B,'rubros_id_opex (2)'!A:A,gastos_final[[#This Row],[Líneas de factura/Producto]])</f>
        <v>PERSONAL</v>
      </c>
      <c r="AD151" s="169">
        <f>SUMIFS(Y:Y,C:C,gastos_final[[#This Row],[Número]])</f>
        <v>1739544.6301100003</v>
      </c>
      <c r="AE151" s="169">
        <f>gastos_final[[#This Row],[MONTO_FINAL]]*-1-gastos_final[[#This Row],[monto_total_ampliado]]</f>
        <v>745519.12718999991</v>
      </c>
    </row>
    <row r="152" spans="1:31" hidden="1" x14ac:dyDescent="0.25">
      <c r="A152" vm="11">
        <v>46112</v>
      </c>
      <c r="B152" t="s">
        <v>1191</v>
      </c>
      <c r="C152" t="s">
        <v>1113</v>
      </c>
      <c r="D152" s="135">
        <v>-2485063.7573000002</v>
      </c>
      <c r="E152" t="s">
        <v>1111</v>
      </c>
      <c r="F152">
        <v>1</v>
      </c>
      <c r="G152" s="135">
        <v>2485063.7573000002</v>
      </c>
      <c r="H152" t="s">
        <v>1192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321</v>
      </c>
      <c r="O152" t="s">
        <v>1193</v>
      </c>
      <c r="P152">
        <v>10</v>
      </c>
      <c r="Q152" t="s">
        <v>467</v>
      </c>
      <c r="R152">
        <v>1</v>
      </c>
      <c r="S152" s="136">
        <v>-2485063.7573000002</v>
      </c>
      <c r="T152">
        <v>1</v>
      </c>
      <c r="U152" t="s">
        <v>199</v>
      </c>
      <c r="V152" t="s">
        <v>177</v>
      </c>
      <c r="W152" s="109" t="str">
        <f>_xlfn.CONCAT(N152,V152)</f>
        <v>CC16CEREAL Y POLVILLO</v>
      </c>
      <c r="X152" s="109">
        <f>_xlfn.XLOOKUP(W152,'cco '!C:C,'cco '!D:D,0)</f>
        <v>7.7777777777777779E-2</v>
      </c>
      <c r="Y152" s="110">
        <f>$X152*$S152*-1</f>
        <v>193282.7366788889</v>
      </c>
      <c r="Z152" s="109">
        <f>_xlfn.XLOOKUP(V152,sectores_id!A:A,sectores_id!B:B)</f>
        <v>2</v>
      </c>
      <c r="AA152" s="109">
        <f>IF(J152="OPEX",_xlfn.XLOOKUP(I152,'rubros_id_opex (2)'!A:A,'rubros_id_opex (2)'!B:B,"RUBRO MC"),J152)</f>
        <v>10</v>
      </c>
      <c r="AB152" s="109" t="str">
        <f>UPPER(_xlfn.XLOOKUP(Z152,sectores_id!B:B,sectores_id!A:A))</f>
        <v>CEREAL &amp; POLVILLO</v>
      </c>
      <c r="AC152" s="148" t="str">
        <f>_xlfn.XLOOKUP(AA152,'rubros_id_opex (2)'!B:B,'rubros_id_opex (2)'!A:A,gastos_final[[#This Row],[Líneas de factura/Producto]])</f>
        <v>PERSONAL</v>
      </c>
      <c r="AD152" s="169">
        <f>SUMIFS(Y:Y,C:C,gastos_final[[#This Row],[Número]])</f>
        <v>1739544.6301100003</v>
      </c>
      <c r="AE152" s="169">
        <f>gastos_final[[#This Row],[MONTO_FINAL]]*-1-gastos_final[[#This Row],[monto_total_ampliado]]</f>
        <v>745519.12718999991</v>
      </c>
    </row>
    <row r="153" spans="1:31" hidden="1" x14ac:dyDescent="0.25">
      <c r="A153" vm="11">
        <v>46112</v>
      </c>
      <c r="B153" t="s">
        <v>1191</v>
      </c>
      <c r="C153" t="s">
        <v>1113</v>
      </c>
      <c r="D153" s="135">
        <v>-2485063.7573000002</v>
      </c>
      <c r="E153" t="s">
        <v>1111</v>
      </c>
      <c r="F153">
        <v>1</v>
      </c>
      <c r="G153" s="135">
        <v>2485063.7573000002</v>
      </c>
      <c r="H153" t="s">
        <v>1192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321</v>
      </c>
      <c r="O153" t="s">
        <v>1193</v>
      </c>
      <c r="P153">
        <v>10</v>
      </c>
      <c r="Q153" t="s">
        <v>467</v>
      </c>
      <c r="R153">
        <v>1</v>
      </c>
      <c r="S153" s="136">
        <v>-2485063.7573000002</v>
      </c>
      <c r="T153">
        <v>1</v>
      </c>
      <c r="U153" t="s">
        <v>199</v>
      </c>
      <c r="V153" t="s">
        <v>175</v>
      </c>
      <c r="W153" s="109" t="str">
        <f>_xlfn.CONCAT(N153,V153)</f>
        <v>CC16COMPOST Y FERTILIZANTES</v>
      </c>
      <c r="X153" s="109">
        <f>_xlfn.XLOOKUP(W153,'cco '!C:C,'cco '!D:D,0)</f>
        <v>7.7777777777777779E-2</v>
      </c>
      <c r="Y153" s="110">
        <f>$X153*$S153*-1</f>
        <v>193282.7366788889</v>
      </c>
      <c r="Z153" s="109">
        <f>_xlfn.XLOOKUP(V153,sectores_id!A:A,sectores_id!B:B)</f>
        <v>10</v>
      </c>
      <c r="AA153" s="109">
        <f>IF(J153="OPEX",_xlfn.XLOOKUP(I153,'rubros_id_opex (2)'!A:A,'rubros_id_opex (2)'!B:B,"RUBRO MC"),J153)</f>
        <v>10</v>
      </c>
      <c r="AB153" s="109" t="str">
        <f>UPPER(_xlfn.XLOOKUP(Z153,sectores_id!B:B,sectores_id!A:A))</f>
        <v>COMPOST &amp; FERTILIZANTES</v>
      </c>
      <c r="AC153" s="148" t="str">
        <f>_xlfn.XLOOKUP(AA153,'rubros_id_opex (2)'!B:B,'rubros_id_opex (2)'!A:A,gastos_final[[#This Row],[Líneas de factura/Producto]])</f>
        <v>PERSONAL</v>
      </c>
      <c r="AD153" s="169">
        <f>SUMIFS(Y:Y,C:C,gastos_final[[#This Row],[Número]])</f>
        <v>1739544.6301100003</v>
      </c>
      <c r="AE153" s="169">
        <f>gastos_final[[#This Row],[MONTO_FINAL]]*-1-gastos_final[[#This Row],[monto_total_ampliado]]</f>
        <v>745519.12718999991</v>
      </c>
    </row>
    <row r="154" spans="1:31" hidden="1" x14ac:dyDescent="0.25">
      <c r="A154" vm="11">
        <v>46112</v>
      </c>
      <c r="B154" t="s">
        <v>1191</v>
      </c>
      <c r="C154" t="s">
        <v>1113</v>
      </c>
      <c r="D154" s="135">
        <v>-2485063.7573000002</v>
      </c>
      <c r="E154" t="s">
        <v>1111</v>
      </c>
      <c r="F154">
        <v>1</v>
      </c>
      <c r="G154" s="135">
        <v>2485063.7573000002</v>
      </c>
      <c r="H154" t="s">
        <v>1192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321</v>
      </c>
      <c r="O154" t="s">
        <v>1193</v>
      </c>
      <c r="P154">
        <v>10</v>
      </c>
      <c r="Q154" t="s">
        <v>467</v>
      </c>
      <c r="R154">
        <v>1</v>
      </c>
      <c r="S154" s="136">
        <v>-2485063.7573000002</v>
      </c>
      <c r="T154">
        <v>1</v>
      </c>
      <c r="U154" t="s">
        <v>199</v>
      </c>
      <c r="V154" t="s">
        <v>193</v>
      </c>
      <c r="W154" s="109" t="str">
        <f>_xlfn.CONCAT(N154,V154)</f>
        <v>CC16DISPOSICION FINAL DE R. LIQUIDOS</v>
      </c>
      <c r="X154" s="109">
        <f>_xlfn.XLOOKUP(W154,'cco '!C:C,'cco '!D:D,0)</f>
        <v>7.7777777777777779E-2</v>
      </c>
      <c r="Y154" s="110">
        <f>$X154*$S154*-1</f>
        <v>193282.7366788889</v>
      </c>
      <c r="Z154" s="109">
        <f>_xlfn.XLOOKUP(V154,sectores_id!A:A,sectores_id!B:B)</f>
        <v>3</v>
      </c>
      <c r="AA154" s="109">
        <f>IF(J154="OPEX",_xlfn.XLOOKUP(I154,'rubros_id_opex (2)'!A:A,'rubros_id_opex (2)'!B:B,"RUBRO MC"),J154)</f>
        <v>10</v>
      </c>
      <c r="AB154" s="109" t="str">
        <f>UPPER(_xlfn.XLOOKUP(Z154,sectores_id!B:B,sectores_id!A:A))</f>
        <v>DISP. FINAL RESIDUOS LÍQUIDOS</v>
      </c>
      <c r="AC154" s="148" t="str">
        <f>_xlfn.XLOOKUP(AA154,'rubros_id_opex (2)'!B:B,'rubros_id_opex (2)'!A:A,gastos_final[[#This Row],[Líneas de factura/Producto]])</f>
        <v>PERSONAL</v>
      </c>
      <c r="AD154" s="169">
        <f>SUMIFS(Y:Y,C:C,gastos_final[[#This Row],[Número]])</f>
        <v>1739544.6301100003</v>
      </c>
      <c r="AE154" s="169">
        <f>gastos_final[[#This Row],[MONTO_FINAL]]*-1-gastos_final[[#This Row],[monto_total_ampliado]]</f>
        <v>745519.12718999991</v>
      </c>
    </row>
    <row r="155" spans="1:31" hidden="1" x14ac:dyDescent="0.25">
      <c r="A155" vm="11">
        <v>46112</v>
      </c>
      <c r="B155" t="s">
        <v>1191</v>
      </c>
      <c r="C155" t="s">
        <v>1113</v>
      </c>
      <c r="D155" s="135">
        <v>-2485063.7573000002</v>
      </c>
      <c r="E155" t="s">
        <v>1111</v>
      </c>
      <c r="F155">
        <v>1</v>
      </c>
      <c r="G155" s="135">
        <v>2485063.7573000002</v>
      </c>
      <c r="H155" t="s">
        <v>1192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321</v>
      </c>
      <c r="O155" t="s">
        <v>1193</v>
      </c>
      <c r="P155">
        <v>10</v>
      </c>
      <c r="Q155" t="s">
        <v>467</v>
      </c>
      <c r="R155">
        <v>1</v>
      </c>
      <c r="S155" s="136">
        <v>-2485063.7573000002</v>
      </c>
      <c r="T155">
        <v>1</v>
      </c>
      <c r="U155" t="s">
        <v>199</v>
      </c>
      <c r="V155" t="s">
        <v>191</v>
      </c>
      <c r="W155" s="109" t="str">
        <f>_xlfn.CONCAT(N155,V155)</f>
        <v>CC16DISPOSICION FINAL DE R. SOLIDOS</v>
      </c>
      <c r="X155" s="109">
        <f>_xlfn.XLOOKUP(W155,'cco '!C:C,'cco '!D:D,0)</f>
        <v>7.7777777777777779E-2</v>
      </c>
      <c r="Y155" s="110">
        <f>$X155*$S155*-1</f>
        <v>193282.7366788889</v>
      </c>
      <c r="Z155" s="109">
        <f>_xlfn.XLOOKUP(V155,sectores_id!A:A,sectores_id!B:B)</f>
        <v>4</v>
      </c>
      <c r="AA155" s="109">
        <f>IF(J155="OPEX",_xlfn.XLOOKUP(I155,'rubros_id_opex (2)'!A:A,'rubros_id_opex (2)'!B:B,"RUBRO MC"),J155)</f>
        <v>10</v>
      </c>
      <c r="AB155" s="109" t="str">
        <f>UPPER(_xlfn.XLOOKUP(Z155,sectores_id!B:B,sectores_id!A:A))</f>
        <v>DISP. FINAL RESIDUOS SÓLIDOS</v>
      </c>
      <c r="AC155" s="148" t="str">
        <f>_xlfn.XLOOKUP(AA155,'rubros_id_opex (2)'!B:B,'rubros_id_opex (2)'!A:A,gastos_final[[#This Row],[Líneas de factura/Producto]])</f>
        <v>PERSONAL</v>
      </c>
      <c r="AD155" s="169">
        <f>SUMIFS(Y:Y,C:C,gastos_final[[#This Row],[Número]])</f>
        <v>1739544.6301100003</v>
      </c>
      <c r="AE155" s="169">
        <f>gastos_final[[#This Row],[MONTO_FINAL]]*-1-gastos_final[[#This Row],[monto_total_ampliado]]</f>
        <v>745519.12718999991</v>
      </c>
    </row>
    <row r="156" spans="1:31" hidden="1" x14ac:dyDescent="0.25">
      <c r="A156" vm="11">
        <v>46112</v>
      </c>
      <c r="B156" t="s">
        <v>1191</v>
      </c>
      <c r="C156" t="s">
        <v>1113</v>
      </c>
      <c r="D156" s="135">
        <v>-2485063.7573000002</v>
      </c>
      <c r="E156" t="s">
        <v>1111</v>
      </c>
      <c r="F156">
        <v>1</v>
      </c>
      <c r="G156" s="135">
        <v>2485063.7573000002</v>
      </c>
      <c r="H156" t="s">
        <v>1192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321</v>
      </c>
      <c r="O156" t="s">
        <v>1193</v>
      </c>
      <c r="P156">
        <v>10</v>
      </c>
      <c r="Q156" t="s">
        <v>467</v>
      </c>
      <c r="R156">
        <v>1</v>
      </c>
      <c r="S156" s="136">
        <v>-2485063.7573000002</v>
      </c>
      <c r="T156">
        <v>1</v>
      </c>
      <c r="U156" t="s">
        <v>199</v>
      </c>
      <c r="V156" t="s">
        <v>80</v>
      </c>
      <c r="W156" s="109" t="str">
        <f>_xlfn.CONCAT(N156,V156)</f>
        <v>CC16EXPORTACION</v>
      </c>
      <c r="X156" s="109">
        <f>_xlfn.XLOOKUP(W156,'cco '!C:C,'cco '!D:D,0)</f>
        <v>7.7777777777777779E-2</v>
      </c>
      <c r="Y156" s="110">
        <f>$X156*$S156*-1</f>
        <v>193282.7366788889</v>
      </c>
      <c r="Z156" s="109">
        <f>_xlfn.XLOOKUP(V156,sectores_id!A:A,sectores_id!B:B)</f>
        <v>5</v>
      </c>
      <c r="AA156" s="109">
        <f>IF(J156="OPEX",_xlfn.XLOOKUP(I156,'rubros_id_opex (2)'!A:A,'rubros_id_opex (2)'!B:B,"RUBRO MC"),J156)</f>
        <v>10</v>
      </c>
      <c r="AB156" s="109" t="str">
        <f>UPPER(_xlfn.XLOOKUP(Z156,sectores_id!B:B,sectores_id!A:A))</f>
        <v>EXPORTACION</v>
      </c>
      <c r="AC156" s="148" t="str">
        <f>_xlfn.XLOOKUP(AA156,'rubros_id_opex (2)'!B:B,'rubros_id_opex (2)'!A:A,gastos_final[[#This Row],[Líneas de factura/Producto]])</f>
        <v>PERSONAL</v>
      </c>
      <c r="AD156" s="169">
        <f>SUMIFS(Y:Y,C:C,gastos_final[[#This Row],[Número]])</f>
        <v>1739544.6301100003</v>
      </c>
      <c r="AE156" s="169">
        <f>gastos_final[[#This Row],[MONTO_FINAL]]*-1-gastos_final[[#This Row],[monto_total_ampliado]]</f>
        <v>745519.12718999991</v>
      </c>
    </row>
    <row r="157" spans="1:31" hidden="1" x14ac:dyDescent="0.25">
      <c r="A157" vm="11">
        <v>46112</v>
      </c>
      <c r="B157" t="s">
        <v>1191</v>
      </c>
      <c r="C157" t="s">
        <v>1113</v>
      </c>
      <c r="D157" s="135">
        <v>-2485063.7573000002</v>
      </c>
      <c r="E157" t="s">
        <v>1111</v>
      </c>
      <c r="F157">
        <v>1</v>
      </c>
      <c r="G157" s="135">
        <v>2485063.7573000002</v>
      </c>
      <c r="H157" t="s">
        <v>1192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321</v>
      </c>
      <c r="O157" t="s">
        <v>1193</v>
      </c>
      <c r="P157">
        <v>10</v>
      </c>
      <c r="Q157" t="s">
        <v>467</v>
      </c>
      <c r="R157">
        <v>1</v>
      </c>
      <c r="S157" s="136">
        <v>-2485063.7573000002</v>
      </c>
      <c r="T157">
        <v>1</v>
      </c>
      <c r="U157" t="s">
        <v>199</v>
      </c>
      <c r="V157" t="s">
        <v>50</v>
      </c>
      <c r="W157" s="109" t="str">
        <f>_xlfn.CONCAT(N157,V157)</f>
        <v>CC16NFU</v>
      </c>
      <c r="X157" s="109">
        <f>_xlfn.XLOOKUP(W157,'cco '!C:C,'cco '!D:D,0)</f>
        <v>7.7777777777777779E-2</v>
      </c>
      <c r="Y157" s="110">
        <f>$X157*$S157*-1</f>
        <v>193282.7366788889</v>
      </c>
      <c r="Z157" s="109">
        <f>_xlfn.XLOOKUP(V157,sectores_id!A:A,sectores_id!B:B)</f>
        <v>6</v>
      </c>
      <c r="AA157" s="109">
        <f>IF(J157="OPEX",_xlfn.XLOOKUP(I157,'rubros_id_opex (2)'!A:A,'rubros_id_opex (2)'!B:B,"RUBRO MC"),J157)</f>
        <v>10</v>
      </c>
      <c r="AB157" s="109" t="str">
        <f>UPPER(_xlfn.XLOOKUP(Z157,sectores_id!B:B,sectores_id!A:A))</f>
        <v>NFU</v>
      </c>
      <c r="AC157" s="148" t="str">
        <f>_xlfn.XLOOKUP(AA157,'rubros_id_opex (2)'!B:B,'rubros_id_opex (2)'!A:A,gastos_final[[#This Row],[Líneas de factura/Producto]])</f>
        <v>PERSONAL</v>
      </c>
      <c r="AD157" s="169">
        <f>SUMIFS(Y:Y,C:C,gastos_final[[#This Row],[Número]])</f>
        <v>1739544.6301100003</v>
      </c>
      <c r="AE157" s="169">
        <f>gastos_final[[#This Row],[MONTO_FINAL]]*-1-gastos_final[[#This Row],[monto_total_ampliado]]</f>
        <v>745519.12718999991</v>
      </c>
    </row>
    <row r="158" spans="1:31" hidden="1" x14ac:dyDescent="0.25">
      <c r="A158" vm="11">
        <v>46112</v>
      </c>
      <c r="B158" t="s">
        <v>1191</v>
      </c>
      <c r="C158" t="s">
        <v>1113</v>
      </c>
      <c r="D158" s="135">
        <v>-2485063.7573000002</v>
      </c>
      <c r="E158" t="s">
        <v>1111</v>
      </c>
      <c r="F158">
        <v>1</v>
      </c>
      <c r="G158" s="135">
        <v>2485063.7573000002</v>
      </c>
      <c r="H158" t="s">
        <v>1192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321</v>
      </c>
      <c r="O158" t="s">
        <v>1193</v>
      </c>
      <c r="P158">
        <v>10</v>
      </c>
      <c r="Q158" t="s">
        <v>467</v>
      </c>
      <c r="R158">
        <v>1</v>
      </c>
      <c r="S158" s="136">
        <v>-2485063.7573000002</v>
      </c>
      <c r="T158">
        <v>1</v>
      </c>
      <c r="U158" t="s">
        <v>199</v>
      </c>
      <c r="V158" t="s">
        <v>68</v>
      </c>
      <c r="W158" s="109" t="str">
        <f>_xlfn.CONCAT(N158,V158)</f>
        <v>CC16PILETAS</v>
      </c>
      <c r="X158" s="109">
        <f>_xlfn.XLOOKUP(W158,'cco '!C:C,'cco '!D:D,0)</f>
        <v>7.7777777777777779E-2</v>
      </c>
      <c r="Y158" s="110">
        <f>$X158*$S158*-1</f>
        <v>193282.7366788889</v>
      </c>
      <c r="Z158" s="109">
        <f>_xlfn.XLOOKUP(V158,sectores_id!A:A,sectores_id!B:B)</f>
        <v>7</v>
      </c>
      <c r="AA158" s="109">
        <f>IF(J158="OPEX",_xlfn.XLOOKUP(I158,'rubros_id_opex (2)'!A:A,'rubros_id_opex (2)'!B:B,"RUBRO MC"),J158)</f>
        <v>10</v>
      </c>
      <c r="AB158" s="109" t="str">
        <f>UPPER(_xlfn.XLOOKUP(Z158,sectores_id!B:B,sectores_id!A:A))</f>
        <v>PILETAS</v>
      </c>
      <c r="AC158" s="148" t="str">
        <f>_xlfn.XLOOKUP(AA158,'rubros_id_opex (2)'!B:B,'rubros_id_opex (2)'!A:A,gastos_final[[#This Row],[Líneas de factura/Producto]])</f>
        <v>PERSONAL</v>
      </c>
      <c r="AD158" s="169">
        <f>SUMIFS(Y:Y,C:C,gastos_final[[#This Row],[Número]])</f>
        <v>1739544.6301100003</v>
      </c>
      <c r="AE158" s="169">
        <f>gastos_final[[#This Row],[MONTO_FINAL]]*-1-gastos_final[[#This Row],[monto_total_ampliado]]</f>
        <v>745519.12718999991</v>
      </c>
    </row>
    <row r="159" spans="1:31" hidden="1" x14ac:dyDescent="0.25">
      <c r="A159" vm="11">
        <v>46112</v>
      </c>
      <c r="B159" t="s">
        <v>1191</v>
      </c>
      <c r="C159" t="s">
        <v>1113</v>
      </c>
      <c r="D159" s="135">
        <v>-2485063.7573000002</v>
      </c>
      <c r="E159" t="s">
        <v>1111</v>
      </c>
      <c r="F159">
        <v>1</v>
      </c>
      <c r="G159" s="135">
        <v>2485063.7573000002</v>
      </c>
      <c r="H159" t="s">
        <v>1192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321</v>
      </c>
      <c r="O159" t="s">
        <v>1193</v>
      </c>
      <c r="P159">
        <v>10</v>
      </c>
      <c r="Q159" t="s">
        <v>467</v>
      </c>
      <c r="R159">
        <v>1</v>
      </c>
      <c r="S159" s="136">
        <v>-2485063.7573000002</v>
      </c>
      <c r="T159">
        <v>1</v>
      </c>
      <c r="U159" t="s">
        <v>199</v>
      </c>
      <c r="V159" t="s">
        <v>70</v>
      </c>
      <c r="W159" s="109" t="str">
        <f>_xlfn.CONCAT(N159,V159)</f>
        <v>CC16REACTORES</v>
      </c>
      <c r="X159" s="109">
        <f>_xlfn.XLOOKUP(W159,'cco '!C:C,'cco '!D:D,0)</f>
        <v>7.7777777777777779E-2</v>
      </c>
      <c r="Y159" s="110">
        <f>$X159*$S159*-1</f>
        <v>193282.7366788889</v>
      </c>
      <c r="Z159" s="109">
        <f>_xlfn.XLOOKUP(V159,sectores_id!A:A,sectores_id!B:B)</f>
        <v>8</v>
      </c>
      <c r="AA159" s="109">
        <f>IF(J159="OPEX",_xlfn.XLOOKUP(I159,'rubros_id_opex (2)'!A:A,'rubros_id_opex (2)'!B:B,"RUBRO MC"),J159)</f>
        <v>10</v>
      </c>
      <c r="AB159" s="109" t="str">
        <f>UPPER(_xlfn.XLOOKUP(Z159,sectores_id!B:B,sectores_id!A:A))</f>
        <v>REACTORES</v>
      </c>
      <c r="AC159" s="148" t="str">
        <f>_xlfn.XLOOKUP(AA159,'rubros_id_opex (2)'!B:B,'rubros_id_opex (2)'!A:A,gastos_final[[#This Row],[Líneas de factura/Producto]])</f>
        <v>PERSONAL</v>
      </c>
      <c r="AD159" s="109">
        <f>SUMIFS(Y:Y,C:C,gastos_final[[#This Row],[Número]])</f>
        <v>1739544.6301100003</v>
      </c>
      <c r="AE159" s="169">
        <f>gastos_final[[#This Row],[MONTO_FINAL]]*-1-gastos_final[[#This Row],[monto_total_ampliado]]</f>
        <v>745519.12718999991</v>
      </c>
    </row>
    <row r="160" spans="1:31" hidden="1" x14ac:dyDescent="0.25">
      <c r="A160" vm="11">
        <v>46112</v>
      </c>
      <c r="B160" t="s">
        <v>1191</v>
      </c>
      <c r="C160" t="s">
        <v>1113</v>
      </c>
      <c r="D160" s="135">
        <v>-2485063.7573000002</v>
      </c>
      <c r="E160" t="s">
        <v>1111</v>
      </c>
      <c r="F160">
        <v>1</v>
      </c>
      <c r="G160" s="135">
        <v>2485063.7573000002</v>
      </c>
      <c r="H160" t="s">
        <v>1192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321</v>
      </c>
      <c r="O160" t="s">
        <v>1193</v>
      </c>
      <c r="P160">
        <v>10</v>
      </c>
      <c r="Q160" t="s">
        <v>467</v>
      </c>
      <c r="R160">
        <v>1</v>
      </c>
      <c r="S160" s="136">
        <v>-2485063.7573000002</v>
      </c>
      <c r="T160">
        <v>1</v>
      </c>
      <c r="U160" t="s">
        <v>199</v>
      </c>
      <c r="V160" t="s">
        <v>181</v>
      </c>
      <c r="W160" s="109" t="str">
        <f>_xlfn.CONCAT(N160,V160)</f>
        <v>CC16TIERRAS FILTRANTES</v>
      </c>
      <c r="X160" s="109">
        <f>_xlfn.XLOOKUP(W160,'cco '!C:C,'cco '!D:D,0)</f>
        <v>0</v>
      </c>
      <c r="Y160" s="110">
        <f>$X160*$S160*-1</f>
        <v>0</v>
      </c>
      <c r="Z160" s="109">
        <f>_xlfn.XLOOKUP(V160,sectores_id!A:A,sectores_id!B:B)</f>
        <v>9</v>
      </c>
      <c r="AA160" s="109">
        <f>IF(J160="OPEX",_xlfn.XLOOKUP(I160,'rubros_id_opex (2)'!A:A,'rubros_id_opex (2)'!B:B,"RUBRO MC"),J160)</f>
        <v>10</v>
      </c>
      <c r="AB160" s="109" t="str">
        <f>UPPER(_xlfn.XLOOKUP(Z160,sectores_id!B:B,sectores_id!A:A))</f>
        <v>TIERRAS FILTRANTES</v>
      </c>
      <c r="AC160" s="148" t="str">
        <f>_xlfn.XLOOKUP(AA160,'rubros_id_opex (2)'!B:B,'rubros_id_opex (2)'!A:A,gastos_final[[#This Row],[Líneas de factura/Producto]])</f>
        <v>PERSONAL</v>
      </c>
      <c r="AD160" s="169">
        <f>SUMIFS(Y:Y,C:C,gastos_final[[#This Row],[Número]])</f>
        <v>1739544.6301100003</v>
      </c>
      <c r="AE160" s="169">
        <f>gastos_final[[#This Row],[MONTO_FINAL]]*-1-gastos_final[[#This Row],[monto_total_ampliado]]</f>
        <v>745519.12718999991</v>
      </c>
    </row>
    <row r="161" spans="1:31" hidden="1" x14ac:dyDescent="0.25">
      <c r="A161" vm="14">
        <v>46082</v>
      </c>
      <c r="B161" t="s">
        <v>808</v>
      </c>
      <c r="C161" t="s">
        <v>881</v>
      </c>
      <c r="D161" s="135">
        <v>-2281258.98</v>
      </c>
      <c r="E161" t="s">
        <v>882</v>
      </c>
      <c r="F161">
        <v>1</v>
      </c>
      <c r="G161" s="135">
        <v>1885338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M161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136">
        <v>-2281258.98</v>
      </c>
      <c r="T161">
        <v>1</v>
      </c>
      <c r="U161" t="s">
        <v>199</v>
      </c>
      <c r="V161" t="s">
        <v>72</v>
      </c>
      <c r="W161" s="109" t="str">
        <f>_xlfn.CONCAT(N161,V161)</f>
        <v>CC1BACHAS</v>
      </c>
      <c r="X161" s="109">
        <f>_xlfn.XLOOKUP(W161,'cco '!C:C,'cco '!D:D,0)</f>
        <v>3.2417236735101898E-2</v>
      </c>
      <c r="Y161" s="110">
        <f>$X161*$S161*-1</f>
        <v>73952.112408737084</v>
      </c>
      <c r="Z161" s="109">
        <f>_xlfn.XLOOKUP(V161,sectores_id!A:A,sectores_id!B:B)</f>
        <v>1</v>
      </c>
      <c r="AA161" s="109">
        <f>IF(J161="OPEX",_xlfn.XLOOKUP(I161,'rubros_id_opex (2)'!A:A,'rubros_id_opex (2)'!B:B,"RUBRO MC"),J161)</f>
        <v>13</v>
      </c>
      <c r="AB161" s="109" t="str">
        <f>UPPER(_xlfn.XLOOKUP(Z161,sectores_id!B:B,sectores_id!A:A))</f>
        <v>BACHAS</v>
      </c>
      <c r="AC161" s="148" t="str">
        <f>_xlfn.XLOOKUP(AA161,'rubros_id_opex (2)'!B:B,'rubros_id_opex (2)'!A:A,gastos_final[[#This Row],[Líneas de factura/Producto]])</f>
        <v>SERVICIOS</v>
      </c>
      <c r="AD161" s="169">
        <f>SUMIFS(Y:Y,C:C,gastos_final[[#This Row],[Número]])</f>
        <v>2281258.9799999995</v>
      </c>
      <c r="AE161" s="169">
        <f>gastos_final[[#This Row],[MONTO_FINAL]]*-1-gastos_final[[#This Row],[monto_total_ampliado]]</f>
        <v>0</v>
      </c>
    </row>
    <row r="162" spans="1:31" hidden="1" x14ac:dyDescent="0.25">
      <c r="A162" vm="14">
        <v>46082</v>
      </c>
      <c r="B162" t="s">
        <v>808</v>
      </c>
      <c r="C162" t="s">
        <v>881</v>
      </c>
      <c r="D162" s="135">
        <v>-2281258.98</v>
      </c>
      <c r="E162" t="s">
        <v>882</v>
      </c>
      <c r="F162">
        <v>1</v>
      </c>
      <c r="G162" s="135">
        <v>1885338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M16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136">
        <v>-2281258.98</v>
      </c>
      <c r="T162">
        <v>1</v>
      </c>
      <c r="U162" t="s">
        <v>199</v>
      </c>
      <c r="V162" t="s">
        <v>77</v>
      </c>
      <c r="W162" s="109" t="str">
        <f>_xlfn.CONCAT(N162,V162)</f>
        <v>CC1CEREAL &amp; POLVILLO</v>
      </c>
      <c r="X162" s="109">
        <f>_xlfn.XLOOKUP(W162,'cco '!C:C,'cco '!D:D,0)</f>
        <v>7.0597149630605652E-3</v>
      </c>
      <c r="Y162" s="110">
        <f>$X162*$S162*-1</f>
        <v>16105.038155722283</v>
      </c>
      <c r="Z162" s="109">
        <f>_xlfn.XLOOKUP(V162,sectores_id!A:A,sectores_id!B:B)</f>
        <v>2</v>
      </c>
      <c r="AA162" s="109">
        <f>IF(J162="OPEX",_xlfn.XLOOKUP(I162,'rubros_id_opex (2)'!A:A,'rubros_id_opex (2)'!B:B,"RUBRO MC"),J162)</f>
        <v>13</v>
      </c>
      <c r="AB162" s="109" t="str">
        <f>UPPER(_xlfn.XLOOKUP(Z162,sectores_id!B:B,sectores_id!A:A))</f>
        <v>CEREAL &amp; POLVILLO</v>
      </c>
      <c r="AC162" s="148" t="str">
        <f>_xlfn.XLOOKUP(AA162,'rubros_id_opex (2)'!B:B,'rubros_id_opex (2)'!A:A,gastos_final[[#This Row],[Líneas de factura/Producto]])</f>
        <v>SERVICIOS</v>
      </c>
      <c r="AD162" s="169">
        <f>SUMIFS(Y:Y,C:C,gastos_final[[#This Row],[Número]])</f>
        <v>2281258.9799999995</v>
      </c>
      <c r="AE162" s="169">
        <f>gastos_final[[#This Row],[MONTO_FINAL]]*-1-gastos_final[[#This Row],[monto_total_ampliado]]</f>
        <v>0</v>
      </c>
    </row>
    <row r="163" spans="1:31" hidden="1" x14ac:dyDescent="0.25">
      <c r="A163" vm="14">
        <v>46082</v>
      </c>
      <c r="B163" t="s">
        <v>808</v>
      </c>
      <c r="C163" t="s">
        <v>881</v>
      </c>
      <c r="D163" s="135">
        <v>-2281258.98</v>
      </c>
      <c r="E163" t="s">
        <v>882</v>
      </c>
      <c r="F163">
        <v>1</v>
      </c>
      <c r="G163" s="135">
        <v>1885338</v>
      </c>
      <c r="H163" t="s">
        <v>510</v>
      </c>
      <c r="I163" t="s">
        <v>10</v>
      </c>
      <c r="J163" t="s">
        <v>137</v>
      </c>
      <c r="K163" t="s">
        <v>512</v>
      </c>
      <c r="L163" t="s">
        <v>156</v>
      </c>
      <c r="M163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136">
        <v>-2281258.98</v>
      </c>
      <c r="T163">
        <v>1</v>
      </c>
      <c r="U163" t="s">
        <v>199</v>
      </c>
      <c r="V163" t="s">
        <v>75</v>
      </c>
      <c r="W163" s="109" t="str">
        <f>_xlfn.CONCAT(N163,V163)</f>
        <v>CC1COMPOST &amp; FERTILIZANTES</v>
      </c>
      <c r="X163" s="109">
        <f>_xlfn.XLOOKUP(W163,'cco '!C:C,'cco '!D:D,0)</f>
        <v>4.0653249223577111E-4</v>
      </c>
      <c r="Y163" s="110">
        <f>$X163*$S163*-1</f>
        <v>927.40589857463306</v>
      </c>
      <c r="Z163" s="109">
        <f>_xlfn.XLOOKUP(V163,sectores_id!A:A,sectores_id!B:B)</f>
        <v>10</v>
      </c>
      <c r="AA163" s="109">
        <f>IF(J163="OPEX",_xlfn.XLOOKUP(I163,'rubros_id_opex (2)'!A:A,'rubros_id_opex (2)'!B:B,"RUBRO MC"),J163)</f>
        <v>13</v>
      </c>
      <c r="AB163" s="109" t="str">
        <f>UPPER(_xlfn.XLOOKUP(Z163,sectores_id!B:B,sectores_id!A:A))</f>
        <v>COMPOST &amp; FERTILIZANTES</v>
      </c>
      <c r="AC163" s="148" t="str">
        <f>_xlfn.XLOOKUP(AA163,'rubros_id_opex (2)'!B:B,'rubros_id_opex (2)'!A:A,gastos_final[[#This Row],[Líneas de factura/Producto]])</f>
        <v>SERVICIOS</v>
      </c>
      <c r="AD163" s="169">
        <f>SUMIFS(Y:Y,C:C,gastos_final[[#This Row],[Número]])</f>
        <v>2281258.9799999995</v>
      </c>
      <c r="AE163" s="169">
        <f>gastos_final[[#This Row],[MONTO_FINAL]]*-1-gastos_final[[#This Row],[monto_total_ampliado]]</f>
        <v>0</v>
      </c>
    </row>
    <row r="164" spans="1:31" hidden="1" x14ac:dyDescent="0.25">
      <c r="A164" vm="14">
        <v>46082</v>
      </c>
      <c r="B164" t="s">
        <v>808</v>
      </c>
      <c r="C164" t="s">
        <v>881</v>
      </c>
      <c r="D164" s="135">
        <v>-2281258.98</v>
      </c>
      <c r="E164" t="s">
        <v>882</v>
      </c>
      <c r="F164">
        <v>1</v>
      </c>
      <c r="G164" s="135">
        <v>1885338</v>
      </c>
      <c r="H164" t="s">
        <v>510</v>
      </c>
      <c r="I164" t="s">
        <v>10</v>
      </c>
      <c r="J164" t="s">
        <v>137</v>
      </c>
      <c r="K164" t="s">
        <v>512</v>
      </c>
      <c r="L164" t="s">
        <v>156</v>
      </c>
      <c r="M164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136">
        <v>-2281258.98</v>
      </c>
      <c r="T164">
        <v>1</v>
      </c>
      <c r="U164" t="s">
        <v>199</v>
      </c>
      <c r="V164" t="s">
        <v>66</v>
      </c>
      <c r="W164" s="109" t="str">
        <f>_xlfn.CONCAT(N164,V164)</f>
        <v>CC1DISPOSICIÓN FINAL RESIDUOS LIQUIDOS</v>
      </c>
      <c r="X164" s="109">
        <f>_xlfn.XLOOKUP(W164,'cco '!C:C,'cco '!D:D,0)</f>
        <v>5.9791078481547098E-2</v>
      </c>
      <c r="Y164" s="110">
        <f>$X164*$S164*-1</f>
        <v>136398.93470991409</v>
      </c>
      <c r="Z164" s="109">
        <f>_xlfn.XLOOKUP(V164,sectores_id!A:A,sectores_id!B:B)</f>
        <v>3</v>
      </c>
      <c r="AA164" s="109">
        <f>IF(J164="OPEX",_xlfn.XLOOKUP(I164,'rubros_id_opex (2)'!A:A,'rubros_id_opex (2)'!B:B,"RUBRO MC"),J164)</f>
        <v>13</v>
      </c>
      <c r="AB164" s="109" t="str">
        <f>UPPER(_xlfn.XLOOKUP(Z164,sectores_id!B:B,sectores_id!A:A))</f>
        <v>DISP. FINAL RESIDUOS LÍQUIDOS</v>
      </c>
      <c r="AC164" s="148" t="str">
        <f>_xlfn.XLOOKUP(AA164,'rubros_id_opex (2)'!B:B,'rubros_id_opex (2)'!A:A,gastos_final[[#This Row],[Líneas de factura/Producto]])</f>
        <v>SERVICIOS</v>
      </c>
      <c r="AD164" s="169">
        <f>SUMIFS(Y:Y,C:C,gastos_final[[#This Row],[Número]])</f>
        <v>2281258.9799999995</v>
      </c>
      <c r="AE164" s="169">
        <f>gastos_final[[#This Row],[MONTO_FINAL]]*-1-gastos_final[[#This Row],[monto_total_ampliado]]</f>
        <v>0</v>
      </c>
    </row>
    <row r="165" spans="1:31" hidden="1" x14ac:dyDescent="0.25">
      <c r="A165" vm="14">
        <v>46082</v>
      </c>
      <c r="B165" t="s">
        <v>808</v>
      </c>
      <c r="C165" t="s">
        <v>881</v>
      </c>
      <c r="D165" s="135">
        <v>-2281258.98</v>
      </c>
      <c r="E165" t="s">
        <v>882</v>
      </c>
      <c r="F165">
        <v>1</v>
      </c>
      <c r="G165" s="135">
        <v>1885338</v>
      </c>
      <c r="H165" t="s">
        <v>510</v>
      </c>
      <c r="I165" t="s">
        <v>10</v>
      </c>
      <c r="J165" t="s">
        <v>137</v>
      </c>
      <c r="K165" t="s">
        <v>512</v>
      </c>
      <c r="L165" t="s">
        <v>156</v>
      </c>
      <c r="M165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136">
        <v>-2281258.98</v>
      </c>
      <c r="T165">
        <v>1</v>
      </c>
      <c r="U165" t="s">
        <v>199</v>
      </c>
      <c r="V165" t="s">
        <v>63</v>
      </c>
      <c r="W165" s="109" t="str">
        <f>_xlfn.CONCAT(N165,V165)</f>
        <v>CC1DISPOSICIÓN FINAL RESIDUOS SOLIDOS</v>
      </c>
      <c r="X165" s="109">
        <f>_xlfn.XLOOKUP(W165,'cco '!C:C,'cco '!D:D,0)</f>
        <v>4.8738124634855849E-3</v>
      </c>
      <c r="Y165" s="110">
        <f>$X165*$S165*-1</f>
        <v>11118.428449162413</v>
      </c>
      <c r="Z165" s="109">
        <f>_xlfn.XLOOKUP(V165,sectores_id!A:A,sectores_id!B:B)</f>
        <v>4</v>
      </c>
      <c r="AA165" s="109">
        <f>IF(J165="OPEX",_xlfn.XLOOKUP(I165,'rubros_id_opex (2)'!A:A,'rubros_id_opex (2)'!B:B,"RUBRO MC"),J165)</f>
        <v>13</v>
      </c>
      <c r="AB165" s="109" t="str">
        <f>UPPER(_xlfn.XLOOKUP(Z165,sectores_id!B:B,sectores_id!A:A))</f>
        <v>DISP. FINAL RESIDUOS SÓLIDOS</v>
      </c>
      <c r="AC165" s="148" t="str">
        <f>_xlfn.XLOOKUP(AA165,'rubros_id_opex (2)'!B:B,'rubros_id_opex (2)'!A:A,gastos_final[[#This Row],[Líneas de factura/Producto]])</f>
        <v>SERVICIOS</v>
      </c>
      <c r="AD165" s="169">
        <f>SUMIFS(Y:Y,C:C,gastos_final[[#This Row],[Número]])</f>
        <v>2281258.9799999995</v>
      </c>
      <c r="AE165" s="169">
        <f>gastos_final[[#This Row],[MONTO_FINAL]]*-1-gastos_final[[#This Row],[monto_total_ampliado]]</f>
        <v>0</v>
      </c>
    </row>
    <row r="166" spans="1:31" hidden="1" x14ac:dyDescent="0.25">
      <c r="A166" vm="14">
        <v>46082</v>
      </c>
      <c r="B166" t="s">
        <v>808</v>
      </c>
      <c r="C166" t="s">
        <v>881</v>
      </c>
      <c r="D166" s="135">
        <v>-2281258.98</v>
      </c>
      <c r="E166" t="s">
        <v>882</v>
      </c>
      <c r="F166">
        <v>1</v>
      </c>
      <c r="G166" s="135">
        <v>1885338</v>
      </c>
      <c r="H166" t="s">
        <v>510</v>
      </c>
      <c r="I166" t="s">
        <v>10</v>
      </c>
      <c r="J166" t="s">
        <v>137</v>
      </c>
      <c r="K166" t="s">
        <v>512</v>
      </c>
      <c r="L166" t="s">
        <v>156</v>
      </c>
      <c r="M166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 s="136">
        <v>-2281258.98</v>
      </c>
      <c r="T166">
        <v>1</v>
      </c>
      <c r="U166" t="s">
        <v>199</v>
      </c>
      <c r="V166" t="s">
        <v>80</v>
      </c>
      <c r="W166" s="109" t="str">
        <f>_xlfn.CONCAT(N166,V166)</f>
        <v>CC1EXPORTACION</v>
      </c>
      <c r="X166" s="109">
        <f>_xlfn.XLOOKUP(W166,'cco '!C:C,'cco '!D:D,0)</f>
        <v>0.73411048911804788</v>
      </c>
      <c r="Y166" s="110">
        <f>$X166*$S166*-1</f>
        <v>1674696.145612739</v>
      </c>
      <c r="Z166" s="109">
        <f>_xlfn.XLOOKUP(V166,sectores_id!A:A,sectores_id!B:B)</f>
        <v>5</v>
      </c>
      <c r="AA166" s="109">
        <f>IF(J166="OPEX",_xlfn.XLOOKUP(I166,'rubros_id_opex (2)'!A:A,'rubros_id_opex (2)'!B:B,"RUBRO MC"),J166)</f>
        <v>13</v>
      </c>
      <c r="AB166" s="109" t="str">
        <f>UPPER(_xlfn.XLOOKUP(Z166,sectores_id!B:B,sectores_id!A:A))</f>
        <v>EXPORTACION</v>
      </c>
      <c r="AC166" s="148" t="str">
        <f>_xlfn.XLOOKUP(AA166,'rubros_id_opex (2)'!B:B,'rubros_id_opex (2)'!A:A,gastos_final[[#This Row],[Líneas de factura/Producto]])</f>
        <v>SERVICIOS</v>
      </c>
      <c r="AD166" s="169">
        <f>SUMIFS(Y:Y,C:C,gastos_final[[#This Row],[Número]])</f>
        <v>2281258.9799999995</v>
      </c>
      <c r="AE166" s="169">
        <f>gastos_final[[#This Row],[MONTO_FINAL]]*-1-gastos_final[[#This Row],[monto_total_ampliado]]</f>
        <v>0</v>
      </c>
    </row>
    <row r="167" spans="1:31" hidden="1" x14ac:dyDescent="0.25">
      <c r="A167" vm="14">
        <v>46082</v>
      </c>
      <c r="B167" t="s">
        <v>808</v>
      </c>
      <c r="C167" t="s">
        <v>881</v>
      </c>
      <c r="D167" s="135">
        <v>-2281258.98</v>
      </c>
      <c r="E167" t="s">
        <v>882</v>
      </c>
      <c r="F167">
        <v>1</v>
      </c>
      <c r="G167" s="135">
        <v>1885338</v>
      </c>
      <c r="H167" t="s">
        <v>510</v>
      </c>
      <c r="I167" t="s">
        <v>10</v>
      </c>
      <c r="J167" t="s">
        <v>137</v>
      </c>
      <c r="K167" t="s">
        <v>512</v>
      </c>
      <c r="L167" t="s">
        <v>156</v>
      </c>
      <c r="M167">
        <v>0</v>
      </c>
      <c r="N167" t="s">
        <v>35</v>
      </c>
      <c r="O167" t="s">
        <v>492</v>
      </c>
      <c r="P167">
        <v>10</v>
      </c>
      <c r="Q167" t="s">
        <v>465</v>
      </c>
      <c r="R167">
        <v>1</v>
      </c>
      <c r="S167" s="136">
        <v>-2281258.98</v>
      </c>
      <c r="T167">
        <v>1</v>
      </c>
      <c r="U167" t="s">
        <v>199</v>
      </c>
      <c r="V167" t="s">
        <v>50</v>
      </c>
      <c r="W167" s="109" t="str">
        <f>_xlfn.CONCAT(N167,V167)</f>
        <v>CC1NFU</v>
      </c>
      <c r="X167" s="109">
        <f>_xlfn.XLOOKUP(W167,'cco '!C:C,'cco '!D:D,0)</f>
        <v>1.4065386597374174E-2</v>
      </c>
      <c r="Y167" s="110">
        <f>$X167*$S167*-1</f>
        <v>32086.789482431479</v>
      </c>
      <c r="Z167" s="109">
        <f>_xlfn.XLOOKUP(V167,sectores_id!A:A,sectores_id!B:B)</f>
        <v>6</v>
      </c>
      <c r="AA167" s="109">
        <f>IF(J167="OPEX",_xlfn.XLOOKUP(I167,'rubros_id_opex (2)'!A:A,'rubros_id_opex (2)'!B:B,"RUBRO MC"),J167)</f>
        <v>13</v>
      </c>
      <c r="AB167" s="109" t="str">
        <f>UPPER(_xlfn.XLOOKUP(Z167,sectores_id!B:B,sectores_id!A:A))</f>
        <v>NFU</v>
      </c>
      <c r="AC167" s="148" t="str">
        <f>_xlfn.XLOOKUP(AA167,'rubros_id_opex (2)'!B:B,'rubros_id_opex (2)'!A:A,gastos_final[[#This Row],[Líneas de factura/Producto]])</f>
        <v>SERVICIOS</v>
      </c>
      <c r="AD167" s="169">
        <f>SUMIFS(Y:Y,C:C,gastos_final[[#This Row],[Número]])</f>
        <v>2281258.9799999995</v>
      </c>
      <c r="AE167" s="169">
        <f>gastos_final[[#This Row],[MONTO_FINAL]]*-1-gastos_final[[#This Row],[monto_total_ampliado]]</f>
        <v>0</v>
      </c>
    </row>
    <row r="168" spans="1:31" hidden="1" x14ac:dyDescent="0.25">
      <c r="A168" vm="14">
        <v>46082</v>
      </c>
      <c r="B168" t="s">
        <v>808</v>
      </c>
      <c r="C168" t="s">
        <v>881</v>
      </c>
      <c r="D168" s="135">
        <v>-2281258.98</v>
      </c>
      <c r="E168" t="s">
        <v>882</v>
      </c>
      <c r="F168">
        <v>1</v>
      </c>
      <c r="G168" s="135">
        <v>1885338</v>
      </c>
      <c r="H168" t="s">
        <v>510</v>
      </c>
      <c r="I168" t="s">
        <v>10</v>
      </c>
      <c r="J168" t="s">
        <v>137</v>
      </c>
      <c r="K168" t="s">
        <v>512</v>
      </c>
      <c r="L168" t="s">
        <v>156</v>
      </c>
      <c r="M168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136">
        <v>-2281258.98</v>
      </c>
      <c r="T168">
        <v>1</v>
      </c>
      <c r="U168" t="s">
        <v>199</v>
      </c>
      <c r="V168" t="s">
        <v>68</v>
      </c>
      <c r="W168" s="109" t="str">
        <f>_xlfn.CONCAT(N168,V168)</f>
        <v>CC1PILETAS</v>
      </c>
      <c r="X168" s="109">
        <f>_xlfn.XLOOKUP(W168,'cco '!C:C,'cco '!D:D,0)</f>
        <v>0.10760032914202722</v>
      </c>
      <c r="Y168" s="110">
        <f>$X168*$S168*-1</f>
        <v>245464.21710620529</v>
      </c>
      <c r="Z168" s="109">
        <f>_xlfn.XLOOKUP(V168,sectores_id!A:A,sectores_id!B:B)</f>
        <v>7</v>
      </c>
      <c r="AA168" s="109">
        <f>IF(J168="OPEX",_xlfn.XLOOKUP(I168,'rubros_id_opex (2)'!A:A,'rubros_id_opex (2)'!B:B,"RUBRO MC"),J168)</f>
        <v>13</v>
      </c>
      <c r="AB168" s="109" t="str">
        <f>UPPER(_xlfn.XLOOKUP(Z168,sectores_id!B:B,sectores_id!A:A))</f>
        <v>PILETAS</v>
      </c>
      <c r="AC168" s="148" t="str">
        <f>_xlfn.XLOOKUP(AA168,'rubros_id_opex (2)'!B:B,'rubros_id_opex (2)'!A:A,gastos_final[[#This Row],[Líneas de factura/Producto]])</f>
        <v>SERVICIOS</v>
      </c>
      <c r="AD168" s="169">
        <f>SUMIFS(Y:Y,C:C,gastos_final[[#This Row],[Número]])</f>
        <v>2281258.9799999995</v>
      </c>
      <c r="AE168" s="169">
        <f>gastos_final[[#This Row],[MONTO_FINAL]]*-1-gastos_final[[#This Row],[monto_total_ampliado]]</f>
        <v>0</v>
      </c>
    </row>
    <row r="169" spans="1:31" hidden="1" x14ac:dyDescent="0.25">
      <c r="A169" vm="14">
        <v>46082</v>
      </c>
      <c r="B169" t="s">
        <v>808</v>
      </c>
      <c r="C169" t="s">
        <v>881</v>
      </c>
      <c r="D169" s="135">
        <v>-2281258.98</v>
      </c>
      <c r="E169" t="s">
        <v>882</v>
      </c>
      <c r="F169">
        <v>1</v>
      </c>
      <c r="G169" s="135">
        <v>1885338</v>
      </c>
      <c r="H169" t="s">
        <v>510</v>
      </c>
      <c r="I169" t="s">
        <v>10</v>
      </c>
      <c r="J169" t="s">
        <v>137</v>
      </c>
      <c r="K169" t="s">
        <v>512</v>
      </c>
      <c r="L169" t="s">
        <v>156</v>
      </c>
      <c r="M169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136">
        <v>-2281258.98</v>
      </c>
      <c r="T169">
        <v>1</v>
      </c>
      <c r="U169" t="s">
        <v>199</v>
      </c>
      <c r="V169" t="s">
        <v>70</v>
      </c>
      <c r="W169" s="109" t="str">
        <f>_xlfn.CONCAT(N169,V169)</f>
        <v>CC1REACTORES</v>
      </c>
      <c r="X169" s="109">
        <f>_xlfn.XLOOKUP(W169,'cco '!C:C,'cco '!D:D,0)</f>
        <v>3.9675420007119738E-2</v>
      </c>
      <c r="Y169" s="110">
        <f>$X169*$S169*-1</f>
        <v>90509.908176513563</v>
      </c>
      <c r="Z169" s="109">
        <f>_xlfn.XLOOKUP(V169,sectores_id!A:A,sectores_id!B:B)</f>
        <v>8</v>
      </c>
      <c r="AA169" s="109">
        <f>IF(J169="OPEX",_xlfn.XLOOKUP(I169,'rubros_id_opex (2)'!A:A,'rubros_id_opex (2)'!B:B,"RUBRO MC"),J169)</f>
        <v>13</v>
      </c>
      <c r="AB169" s="109" t="str">
        <f>UPPER(_xlfn.XLOOKUP(Z169,sectores_id!B:B,sectores_id!A:A))</f>
        <v>REACTORES</v>
      </c>
      <c r="AC169" s="148" t="str">
        <f>_xlfn.XLOOKUP(AA169,'rubros_id_opex (2)'!B:B,'rubros_id_opex (2)'!A:A,gastos_final[[#This Row],[Líneas de factura/Producto]])</f>
        <v>SERVICIOS</v>
      </c>
      <c r="AD169" s="169">
        <f>SUMIFS(Y:Y,C:C,gastos_final[[#This Row],[Número]])</f>
        <v>2281258.9799999995</v>
      </c>
      <c r="AE169" s="169">
        <f>gastos_final[[#This Row],[MONTO_FINAL]]*-1-gastos_final[[#This Row],[monto_total_ampliado]]</f>
        <v>0</v>
      </c>
    </row>
    <row r="170" spans="1:31" hidden="1" x14ac:dyDescent="0.25">
      <c r="A170" vm="14">
        <v>46082</v>
      </c>
      <c r="B170" t="s">
        <v>808</v>
      </c>
      <c r="C170" t="s">
        <v>881</v>
      </c>
      <c r="D170" s="135">
        <v>-2281258.98</v>
      </c>
      <c r="E170" t="s">
        <v>882</v>
      </c>
      <c r="F170">
        <v>1</v>
      </c>
      <c r="G170" s="135">
        <v>1885338</v>
      </c>
      <c r="H170" t="s">
        <v>510</v>
      </c>
      <c r="I170" t="s">
        <v>10</v>
      </c>
      <c r="J170" t="s">
        <v>137</v>
      </c>
      <c r="K170" t="s">
        <v>512</v>
      </c>
      <c r="L170" t="s">
        <v>156</v>
      </c>
      <c r="M170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136">
        <v>-2281258.98</v>
      </c>
      <c r="T170">
        <v>1</v>
      </c>
      <c r="U170" t="s">
        <v>199</v>
      </c>
      <c r="V170" t="s">
        <v>181</v>
      </c>
      <c r="W170" s="109" t="str">
        <f>_xlfn.CONCAT(N170,V170)</f>
        <v>CC1TIERRAS FILTRANTES</v>
      </c>
      <c r="X170" s="109">
        <f>_xlfn.XLOOKUP(W170,'cco '!C:C,'cco '!D:D,0)</f>
        <v>0</v>
      </c>
      <c r="Y170" s="110">
        <f>$X170*$S170*-1</f>
        <v>0</v>
      </c>
      <c r="Z170" s="109">
        <f>_xlfn.XLOOKUP(V170,sectores_id!A:A,sectores_id!B:B)</f>
        <v>9</v>
      </c>
      <c r="AA170" s="109">
        <f>IF(J170="OPEX",_xlfn.XLOOKUP(I170,'rubros_id_opex (2)'!A:A,'rubros_id_opex (2)'!B:B,"RUBRO MC"),J170)</f>
        <v>13</v>
      </c>
      <c r="AB170" s="109" t="str">
        <f>UPPER(_xlfn.XLOOKUP(Z170,sectores_id!B:B,sectores_id!A:A))</f>
        <v>TIERRAS FILTRANTES</v>
      </c>
      <c r="AC170" s="148" t="str">
        <f>_xlfn.XLOOKUP(AA170,'rubros_id_opex (2)'!B:B,'rubros_id_opex (2)'!A:A,gastos_final[[#This Row],[Líneas de factura/Producto]])</f>
        <v>SERVICIOS</v>
      </c>
      <c r="AD170" s="169">
        <f>SUMIFS(Y:Y,C:C,gastos_final[[#This Row],[Número]])</f>
        <v>2281258.9799999995</v>
      </c>
      <c r="AE170" s="169">
        <f>gastos_final[[#This Row],[MONTO_FINAL]]*-1-gastos_final[[#This Row],[monto_total_ampliado]]</f>
        <v>0</v>
      </c>
    </row>
    <row r="171" spans="1:31" hidden="1" x14ac:dyDescent="0.25">
      <c r="A171" vm="15">
        <v>46094</v>
      </c>
      <c r="B171" t="s">
        <v>976</v>
      </c>
      <c r="C171" t="s">
        <v>977</v>
      </c>
      <c r="D171" s="135">
        <v>-2153800</v>
      </c>
      <c r="E171" t="s">
        <v>978</v>
      </c>
      <c r="F171">
        <v>1</v>
      </c>
      <c r="G171" s="135">
        <v>1780000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136">
        <v>-2153800</v>
      </c>
      <c r="T171">
        <v>1</v>
      </c>
      <c r="U171" t="s">
        <v>199</v>
      </c>
      <c r="V171" t="s">
        <v>72</v>
      </c>
      <c r="W171" s="109" t="str">
        <f>_xlfn.CONCAT(N171,V171)</f>
        <v>CC1BACHAS</v>
      </c>
      <c r="X171" s="109">
        <f>_xlfn.XLOOKUP(W171,'cco '!C:C,'cco '!D:D,0)</f>
        <v>3.2417236735101898E-2</v>
      </c>
      <c r="Y171" s="110">
        <f>$X171*$S171*-1</f>
        <v>69820.244480062465</v>
      </c>
      <c r="Z171" s="109">
        <f>_xlfn.XLOOKUP(V171,sectores_id!A:A,sectores_id!B:B)</f>
        <v>1</v>
      </c>
      <c r="AA171" s="109">
        <f>IF(J171="OPEX",_xlfn.XLOOKUP(I171,'rubros_id_opex (2)'!A:A,'rubros_id_opex (2)'!B:B,"RUBRO MC"),J171)</f>
        <v>13</v>
      </c>
      <c r="AB171" s="109" t="str">
        <f>UPPER(_xlfn.XLOOKUP(Z171,sectores_id!B:B,sectores_id!A:A))</f>
        <v>BACHAS</v>
      </c>
      <c r="AC171" s="148" t="str">
        <f>_xlfn.XLOOKUP(AA171,'rubros_id_opex (2)'!B:B,'rubros_id_opex (2)'!A:A,gastos_final[[#This Row],[Líneas de factura/Producto]])</f>
        <v>SERVICIOS</v>
      </c>
      <c r="AD171" s="169">
        <f>SUMIFS(Y:Y,C:C,gastos_final[[#This Row],[Número]])</f>
        <v>2153799.9999999995</v>
      </c>
      <c r="AE171" s="169">
        <f>gastos_final[[#This Row],[MONTO_FINAL]]*-1-gastos_final[[#This Row],[monto_total_ampliado]]</f>
        <v>0</v>
      </c>
    </row>
    <row r="172" spans="1:31" hidden="1" x14ac:dyDescent="0.25">
      <c r="A172" vm="15">
        <v>46094</v>
      </c>
      <c r="B172" t="s">
        <v>976</v>
      </c>
      <c r="C172" t="s">
        <v>977</v>
      </c>
      <c r="D172" s="135">
        <v>-2153800</v>
      </c>
      <c r="E172" t="s">
        <v>978</v>
      </c>
      <c r="F172">
        <v>1</v>
      </c>
      <c r="G172" s="135">
        <v>1780000</v>
      </c>
      <c r="H172" t="s">
        <v>510</v>
      </c>
      <c r="I172" t="s">
        <v>10</v>
      </c>
      <c r="J172" t="s">
        <v>137</v>
      </c>
      <c r="K172" t="s">
        <v>473</v>
      </c>
      <c r="L172" t="s">
        <v>156</v>
      </c>
      <c r="M17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136">
        <v>-2153800</v>
      </c>
      <c r="T172">
        <v>1</v>
      </c>
      <c r="U172" t="s">
        <v>199</v>
      </c>
      <c r="V172" t="s">
        <v>77</v>
      </c>
      <c r="W172" s="109" t="str">
        <f>_xlfn.CONCAT(N172,V172)</f>
        <v>CC1CEREAL &amp; POLVILLO</v>
      </c>
      <c r="X172" s="109">
        <f>_xlfn.XLOOKUP(W172,'cco '!C:C,'cco '!D:D,0)</f>
        <v>7.0597149630605652E-3</v>
      </c>
      <c r="Y172" s="110">
        <f>$X172*$S172*-1</f>
        <v>15205.214087439845</v>
      </c>
      <c r="Z172" s="109">
        <f>_xlfn.XLOOKUP(V172,sectores_id!A:A,sectores_id!B:B)</f>
        <v>2</v>
      </c>
      <c r="AA172" s="109">
        <f>IF(J172="OPEX",_xlfn.XLOOKUP(I172,'rubros_id_opex (2)'!A:A,'rubros_id_opex (2)'!B:B,"RUBRO MC"),J172)</f>
        <v>13</v>
      </c>
      <c r="AB172" s="109" t="str">
        <f>UPPER(_xlfn.XLOOKUP(Z172,sectores_id!B:B,sectores_id!A:A))</f>
        <v>CEREAL &amp; POLVILLO</v>
      </c>
      <c r="AC172" s="148" t="str">
        <f>_xlfn.XLOOKUP(AA172,'rubros_id_opex (2)'!B:B,'rubros_id_opex (2)'!A:A,gastos_final[[#This Row],[Líneas de factura/Producto]])</f>
        <v>SERVICIOS</v>
      </c>
      <c r="AD172" s="169">
        <f>SUMIFS(Y:Y,C:C,gastos_final[[#This Row],[Número]])</f>
        <v>2153799.9999999995</v>
      </c>
      <c r="AE172" s="169">
        <f>gastos_final[[#This Row],[MONTO_FINAL]]*-1-gastos_final[[#This Row],[monto_total_ampliado]]</f>
        <v>0</v>
      </c>
    </row>
    <row r="173" spans="1:31" hidden="1" x14ac:dyDescent="0.25">
      <c r="A173" vm="15">
        <v>46094</v>
      </c>
      <c r="B173" t="s">
        <v>976</v>
      </c>
      <c r="C173" t="s">
        <v>977</v>
      </c>
      <c r="D173" s="135">
        <v>-2153800</v>
      </c>
      <c r="E173" t="s">
        <v>978</v>
      </c>
      <c r="F173">
        <v>1</v>
      </c>
      <c r="G173" s="135">
        <v>1780000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136">
        <v>-2153800</v>
      </c>
      <c r="T173">
        <v>1</v>
      </c>
      <c r="U173" t="s">
        <v>199</v>
      </c>
      <c r="V173" t="s">
        <v>75</v>
      </c>
      <c r="W173" s="109" t="str">
        <f>_xlfn.CONCAT(N173,V173)</f>
        <v>CC1COMPOST &amp; FERTILIZANTES</v>
      </c>
      <c r="X173" s="109">
        <f>_xlfn.XLOOKUP(W173,'cco '!C:C,'cco '!D:D,0)</f>
        <v>4.0653249223577111E-4</v>
      </c>
      <c r="Y173" s="110">
        <f>$X173*$S173*-1</f>
        <v>875.58968177740383</v>
      </c>
      <c r="Z173" s="109">
        <f>_xlfn.XLOOKUP(V173,sectores_id!A:A,sectores_id!B:B)</f>
        <v>10</v>
      </c>
      <c r="AA173" s="109">
        <f>IF(J173="OPEX",_xlfn.XLOOKUP(I173,'rubros_id_opex (2)'!A:A,'rubros_id_opex (2)'!B:B,"RUBRO MC"),J173)</f>
        <v>13</v>
      </c>
      <c r="AB173" s="109" t="str">
        <f>UPPER(_xlfn.XLOOKUP(Z173,sectores_id!B:B,sectores_id!A:A))</f>
        <v>COMPOST &amp; FERTILIZANTES</v>
      </c>
      <c r="AC173" s="148" t="str">
        <f>_xlfn.XLOOKUP(AA173,'rubros_id_opex (2)'!B:B,'rubros_id_opex (2)'!A:A,gastos_final[[#This Row],[Líneas de factura/Producto]])</f>
        <v>SERVICIOS</v>
      </c>
      <c r="AD173" s="169">
        <f>SUMIFS(Y:Y,C:C,gastos_final[[#This Row],[Número]])</f>
        <v>2153799.9999999995</v>
      </c>
      <c r="AE173" s="169">
        <f>gastos_final[[#This Row],[MONTO_FINAL]]*-1-gastos_final[[#This Row],[monto_total_ampliado]]</f>
        <v>0</v>
      </c>
    </row>
    <row r="174" spans="1:31" hidden="1" x14ac:dyDescent="0.25">
      <c r="A174" vm="15">
        <v>46094</v>
      </c>
      <c r="B174" t="s">
        <v>976</v>
      </c>
      <c r="C174" t="s">
        <v>977</v>
      </c>
      <c r="D174" s="135">
        <v>-2153800</v>
      </c>
      <c r="E174" t="s">
        <v>978</v>
      </c>
      <c r="F174">
        <v>1</v>
      </c>
      <c r="G174" s="135">
        <v>1780000</v>
      </c>
      <c r="H174" t="s">
        <v>510</v>
      </c>
      <c r="I174" t="s">
        <v>10</v>
      </c>
      <c r="J174" t="s">
        <v>137</v>
      </c>
      <c r="K174" t="s">
        <v>473</v>
      </c>
      <c r="L174" t="s">
        <v>156</v>
      </c>
      <c r="M174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136">
        <v>-2153800</v>
      </c>
      <c r="T174">
        <v>1</v>
      </c>
      <c r="U174" t="s">
        <v>199</v>
      </c>
      <c r="V174" t="s">
        <v>66</v>
      </c>
      <c r="W174" s="109" t="str">
        <f>_xlfn.CONCAT(N174,V174)</f>
        <v>CC1DISPOSICIÓN FINAL RESIDUOS LIQUIDOS</v>
      </c>
      <c r="X174" s="109">
        <f>_xlfn.XLOOKUP(W174,'cco '!C:C,'cco '!D:D,0)</f>
        <v>5.9791078481547098E-2</v>
      </c>
      <c r="Y174" s="110">
        <f>$X174*$S174*-1</f>
        <v>128778.02483355613</v>
      </c>
      <c r="Z174" s="109">
        <f>_xlfn.XLOOKUP(V174,sectores_id!A:A,sectores_id!B:B)</f>
        <v>3</v>
      </c>
      <c r="AA174" s="109">
        <f>IF(J174="OPEX",_xlfn.XLOOKUP(I174,'rubros_id_opex (2)'!A:A,'rubros_id_opex (2)'!B:B,"RUBRO MC"),J174)</f>
        <v>13</v>
      </c>
      <c r="AB174" s="109" t="str">
        <f>UPPER(_xlfn.XLOOKUP(Z174,sectores_id!B:B,sectores_id!A:A))</f>
        <v>DISP. FINAL RESIDUOS LÍQUIDOS</v>
      </c>
      <c r="AC174" s="148" t="str">
        <f>_xlfn.XLOOKUP(AA174,'rubros_id_opex (2)'!B:B,'rubros_id_opex (2)'!A:A,gastos_final[[#This Row],[Líneas de factura/Producto]])</f>
        <v>SERVICIOS</v>
      </c>
      <c r="AD174" s="169">
        <f>SUMIFS(Y:Y,C:C,gastos_final[[#This Row],[Número]])</f>
        <v>2153799.9999999995</v>
      </c>
      <c r="AE174" s="169">
        <f>gastos_final[[#This Row],[MONTO_FINAL]]*-1-gastos_final[[#This Row],[monto_total_ampliado]]</f>
        <v>0</v>
      </c>
    </row>
    <row r="175" spans="1:31" hidden="1" x14ac:dyDescent="0.25">
      <c r="A175" vm="15">
        <v>46094</v>
      </c>
      <c r="B175" t="s">
        <v>976</v>
      </c>
      <c r="C175" t="s">
        <v>977</v>
      </c>
      <c r="D175" s="135">
        <v>-2153800</v>
      </c>
      <c r="E175" t="s">
        <v>978</v>
      </c>
      <c r="F175">
        <v>1</v>
      </c>
      <c r="G175" s="135">
        <v>1780000</v>
      </c>
      <c r="H175" t="s">
        <v>510</v>
      </c>
      <c r="I175" t="s">
        <v>10</v>
      </c>
      <c r="J175" t="s">
        <v>137</v>
      </c>
      <c r="K175" t="s">
        <v>473</v>
      </c>
      <c r="L175" t="s">
        <v>156</v>
      </c>
      <c r="M175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136">
        <v>-2153800</v>
      </c>
      <c r="T175">
        <v>1</v>
      </c>
      <c r="U175" t="s">
        <v>199</v>
      </c>
      <c r="V175" t="s">
        <v>63</v>
      </c>
      <c r="W175" s="109" t="str">
        <f>_xlfn.CONCAT(N175,V175)</f>
        <v>CC1DISPOSICIÓN FINAL RESIDUOS SOLIDOS</v>
      </c>
      <c r="X175" s="109">
        <f>_xlfn.XLOOKUP(W175,'cco '!C:C,'cco '!D:D,0)</f>
        <v>4.8738124634855849E-3</v>
      </c>
      <c r="Y175" s="110">
        <f>$X175*$S175*-1</f>
        <v>10497.217283855252</v>
      </c>
      <c r="Z175" s="109">
        <f>_xlfn.XLOOKUP(V175,sectores_id!A:A,sectores_id!B:B)</f>
        <v>4</v>
      </c>
      <c r="AA175" s="109">
        <f>IF(J175="OPEX",_xlfn.XLOOKUP(I175,'rubros_id_opex (2)'!A:A,'rubros_id_opex (2)'!B:B,"RUBRO MC"),J175)</f>
        <v>13</v>
      </c>
      <c r="AB175" s="109" t="str">
        <f>UPPER(_xlfn.XLOOKUP(Z175,sectores_id!B:B,sectores_id!A:A))</f>
        <v>DISP. FINAL RESIDUOS SÓLIDOS</v>
      </c>
      <c r="AC175" s="148" t="str">
        <f>_xlfn.XLOOKUP(AA175,'rubros_id_opex (2)'!B:B,'rubros_id_opex (2)'!A:A,gastos_final[[#This Row],[Líneas de factura/Producto]])</f>
        <v>SERVICIOS</v>
      </c>
      <c r="AD175" s="169">
        <f>SUMIFS(Y:Y,C:C,gastos_final[[#This Row],[Número]])</f>
        <v>2153799.9999999995</v>
      </c>
      <c r="AE175" s="169">
        <f>gastos_final[[#This Row],[MONTO_FINAL]]*-1-gastos_final[[#This Row],[monto_total_ampliado]]</f>
        <v>0</v>
      </c>
    </row>
    <row r="176" spans="1:31" hidden="1" x14ac:dyDescent="0.25">
      <c r="A176" vm="15">
        <v>46094</v>
      </c>
      <c r="B176" t="s">
        <v>976</v>
      </c>
      <c r="C176" t="s">
        <v>977</v>
      </c>
      <c r="D176" s="135">
        <v>-2153800</v>
      </c>
      <c r="E176" t="s">
        <v>978</v>
      </c>
      <c r="F176">
        <v>1</v>
      </c>
      <c r="G176" s="135">
        <v>1780000</v>
      </c>
      <c r="H176" t="s">
        <v>510</v>
      </c>
      <c r="I176" t="s">
        <v>10</v>
      </c>
      <c r="J176" t="s">
        <v>137</v>
      </c>
      <c r="K176" t="s">
        <v>473</v>
      </c>
      <c r="L176" t="s">
        <v>156</v>
      </c>
      <c r="M176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136">
        <v>-2153800</v>
      </c>
      <c r="T176">
        <v>1</v>
      </c>
      <c r="U176" t="s">
        <v>199</v>
      </c>
      <c r="V176" t="s">
        <v>80</v>
      </c>
      <c r="W176" s="109" t="str">
        <f>_xlfn.CONCAT(N176,V176)</f>
        <v>CC1EXPORTACION</v>
      </c>
      <c r="X176" s="109">
        <f>_xlfn.XLOOKUP(W176,'cco '!C:C,'cco '!D:D,0)</f>
        <v>0.73411048911804788</v>
      </c>
      <c r="Y176" s="110">
        <f>$X176*$S176*-1</f>
        <v>1581127.1714624516</v>
      </c>
      <c r="Z176" s="109">
        <f>_xlfn.XLOOKUP(V176,sectores_id!A:A,sectores_id!B:B)</f>
        <v>5</v>
      </c>
      <c r="AA176" s="109">
        <f>IF(J176="OPEX",_xlfn.XLOOKUP(I176,'rubros_id_opex (2)'!A:A,'rubros_id_opex (2)'!B:B,"RUBRO MC"),J176)</f>
        <v>13</v>
      </c>
      <c r="AB176" s="109" t="str">
        <f>UPPER(_xlfn.XLOOKUP(Z176,sectores_id!B:B,sectores_id!A:A))</f>
        <v>EXPORTACION</v>
      </c>
      <c r="AC176" s="148" t="str">
        <f>_xlfn.XLOOKUP(AA176,'rubros_id_opex (2)'!B:B,'rubros_id_opex (2)'!A:A,gastos_final[[#This Row],[Líneas de factura/Producto]])</f>
        <v>SERVICIOS</v>
      </c>
      <c r="AD176" s="169">
        <f>SUMIFS(Y:Y,C:C,gastos_final[[#This Row],[Número]])</f>
        <v>2153799.9999999995</v>
      </c>
      <c r="AE176" s="169">
        <f>gastos_final[[#This Row],[MONTO_FINAL]]*-1-gastos_final[[#This Row],[monto_total_ampliado]]</f>
        <v>0</v>
      </c>
    </row>
    <row r="177" spans="1:31" hidden="1" x14ac:dyDescent="0.25">
      <c r="A177" vm="15">
        <v>46094</v>
      </c>
      <c r="B177" t="s">
        <v>976</v>
      </c>
      <c r="C177" t="s">
        <v>977</v>
      </c>
      <c r="D177" s="135">
        <v>-2153800</v>
      </c>
      <c r="E177" t="s">
        <v>978</v>
      </c>
      <c r="F177">
        <v>1</v>
      </c>
      <c r="G177" s="135">
        <v>1780000</v>
      </c>
      <c r="H177" t="s">
        <v>510</v>
      </c>
      <c r="I177" t="s">
        <v>10</v>
      </c>
      <c r="J177" t="s">
        <v>137</v>
      </c>
      <c r="K177" t="s">
        <v>473</v>
      </c>
      <c r="L177" t="s">
        <v>156</v>
      </c>
      <c r="M177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136">
        <v>-2153800</v>
      </c>
      <c r="T177">
        <v>1</v>
      </c>
      <c r="U177" t="s">
        <v>199</v>
      </c>
      <c r="V177" t="s">
        <v>50</v>
      </c>
      <c r="W177" s="109" t="str">
        <f>_xlfn.CONCAT(N177,V177)</f>
        <v>CC1NFU</v>
      </c>
      <c r="X177" s="109">
        <f>_xlfn.XLOOKUP(W177,'cco '!C:C,'cco '!D:D,0)</f>
        <v>1.4065386597374174E-2</v>
      </c>
      <c r="Y177" s="110">
        <f>$X177*$S177*-1</f>
        <v>30294.029653424495</v>
      </c>
      <c r="Z177" s="109">
        <f>_xlfn.XLOOKUP(V177,sectores_id!A:A,sectores_id!B:B)</f>
        <v>6</v>
      </c>
      <c r="AA177" s="109">
        <f>IF(J177="OPEX",_xlfn.XLOOKUP(I177,'rubros_id_opex (2)'!A:A,'rubros_id_opex (2)'!B:B,"RUBRO MC"),J177)</f>
        <v>13</v>
      </c>
      <c r="AB177" s="109" t="str">
        <f>UPPER(_xlfn.XLOOKUP(Z177,sectores_id!B:B,sectores_id!A:A))</f>
        <v>NFU</v>
      </c>
      <c r="AC177" s="148" t="str">
        <f>_xlfn.XLOOKUP(AA177,'rubros_id_opex (2)'!B:B,'rubros_id_opex (2)'!A:A,gastos_final[[#This Row],[Líneas de factura/Producto]])</f>
        <v>SERVICIOS</v>
      </c>
      <c r="AD177" s="169">
        <f>SUMIFS(Y:Y,C:C,gastos_final[[#This Row],[Número]])</f>
        <v>2153799.9999999995</v>
      </c>
      <c r="AE177" s="169">
        <f>gastos_final[[#This Row],[MONTO_FINAL]]*-1-gastos_final[[#This Row],[monto_total_ampliado]]</f>
        <v>0</v>
      </c>
    </row>
    <row r="178" spans="1:31" hidden="1" x14ac:dyDescent="0.25">
      <c r="A178" vm="15">
        <v>46094</v>
      </c>
      <c r="B178" t="s">
        <v>976</v>
      </c>
      <c r="C178" t="s">
        <v>977</v>
      </c>
      <c r="D178" s="135">
        <v>-2153800</v>
      </c>
      <c r="E178" t="s">
        <v>978</v>
      </c>
      <c r="F178">
        <v>1</v>
      </c>
      <c r="G178" s="135">
        <v>1780000</v>
      </c>
      <c r="H178" t="s">
        <v>510</v>
      </c>
      <c r="I178" t="s">
        <v>10</v>
      </c>
      <c r="J178" t="s">
        <v>137</v>
      </c>
      <c r="K178" t="s">
        <v>473</v>
      </c>
      <c r="L178" t="s">
        <v>156</v>
      </c>
      <c r="M178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136">
        <v>-2153800</v>
      </c>
      <c r="T178">
        <v>1</v>
      </c>
      <c r="U178" t="s">
        <v>199</v>
      </c>
      <c r="V178" t="s">
        <v>68</v>
      </c>
      <c r="W178" s="109" t="str">
        <f>_xlfn.CONCAT(N178,V178)</f>
        <v>CC1PILETAS</v>
      </c>
      <c r="X178" s="109">
        <f>_xlfn.XLOOKUP(W178,'cco '!C:C,'cco '!D:D,0)</f>
        <v>0.10760032914202722</v>
      </c>
      <c r="Y178" s="110">
        <f>$X178*$S178*-1</f>
        <v>231749.58890609822</v>
      </c>
      <c r="Z178" s="109">
        <f>_xlfn.XLOOKUP(V178,sectores_id!A:A,sectores_id!B:B)</f>
        <v>7</v>
      </c>
      <c r="AA178" s="109">
        <f>IF(J178="OPEX",_xlfn.XLOOKUP(I178,'rubros_id_opex (2)'!A:A,'rubros_id_opex (2)'!B:B,"RUBRO MC"),J178)</f>
        <v>13</v>
      </c>
      <c r="AB178" s="109" t="str">
        <f>UPPER(_xlfn.XLOOKUP(Z178,sectores_id!B:B,sectores_id!A:A))</f>
        <v>PILETAS</v>
      </c>
      <c r="AC178" s="148" t="str">
        <f>_xlfn.XLOOKUP(AA178,'rubros_id_opex (2)'!B:B,'rubros_id_opex (2)'!A:A,gastos_final[[#This Row],[Líneas de factura/Producto]])</f>
        <v>SERVICIOS</v>
      </c>
      <c r="AD178" s="169">
        <f>SUMIFS(Y:Y,C:C,gastos_final[[#This Row],[Número]])</f>
        <v>2153799.9999999995</v>
      </c>
      <c r="AE178" s="169">
        <f>gastos_final[[#This Row],[MONTO_FINAL]]*-1-gastos_final[[#This Row],[monto_total_ampliado]]</f>
        <v>0</v>
      </c>
    </row>
    <row r="179" spans="1:31" hidden="1" x14ac:dyDescent="0.25">
      <c r="A179" vm="15">
        <v>46094</v>
      </c>
      <c r="B179" t="s">
        <v>976</v>
      </c>
      <c r="C179" t="s">
        <v>977</v>
      </c>
      <c r="D179" s="135">
        <v>-2153800</v>
      </c>
      <c r="E179" t="s">
        <v>978</v>
      </c>
      <c r="F179">
        <v>1</v>
      </c>
      <c r="G179" s="135">
        <v>1780000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M179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136">
        <v>-2153800</v>
      </c>
      <c r="T179">
        <v>1</v>
      </c>
      <c r="U179" t="s">
        <v>199</v>
      </c>
      <c r="V179" t="s">
        <v>70</v>
      </c>
      <c r="W179" s="109" t="str">
        <f>_xlfn.CONCAT(N179,V179)</f>
        <v>CC1REACTORES</v>
      </c>
      <c r="X179" s="109">
        <f>_xlfn.XLOOKUP(W179,'cco '!C:C,'cco '!D:D,0)</f>
        <v>3.9675420007119738E-2</v>
      </c>
      <c r="Y179" s="110">
        <f>$X179*$S179*-1</f>
        <v>85452.919611334495</v>
      </c>
      <c r="Z179" s="109">
        <f>_xlfn.XLOOKUP(V179,sectores_id!A:A,sectores_id!B:B)</f>
        <v>8</v>
      </c>
      <c r="AA179" s="109">
        <f>IF(J179="OPEX",_xlfn.XLOOKUP(I179,'rubros_id_opex (2)'!A:A,'rubros_id_opex (2)'!B:B,"RUBRO MC"),J179)</f>
        <v>13</v>
      </c>
      <c r="AB179" s="109" t="str">
        <f>UPPER(_xlfn.XLOOKUP(Z179,sectores_id!B:B,sectores_id!A:A))</f>
        <v>REACTORES</v>
      </c>
      <c r="AC179" s="148" t="str">
        <f>_xlfn.XLOOKUP(AA179,'rubros_id_opex (2)'!B:B,'rubros_id_opex (2)'!A:A,gastos_final[[#This Row],[Líneas de factura/Producto]])</f>
        <v>SERVICIOS</v>
      </c>
      <c r="AD179" s="169">
        <f>SUMIFS(Y:Y,C:C,gastos_final[[#This Row],[Número]])</f>
        <v>2153799.9999999995</v>
      </c>
      <c r="AE179" s="169">
        <f>gastos_final[[#This Row],[MONTO_FINAL]]*-1-gastos_final[[#This Row],[monto_total_ampliado]]</f>
        <v>0</v>
      </c>
    </row>
    <row r="180" spans="1:31" hidden="1" x14ac:dyDescent="0.25">
      <c r="A180" vm="15">
        <v>46094</v>
      </c>
      <c r="B180" t="s">
        <v>976</v>
      </c>
      <c r="C180" t="s">
        <v>977</v>
      </c>
      <c r="D180" s="135">
        <v>-2153800</v>
      </c>
      <c r="E180" t="s">
        <v>978</v>
      </c>
      <c r="F180">
        <v>1</v>
      </c>
      <c r="G180" s="135">
        <v>1780000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136">
        <v>-2153800</v>
      </c>
      <c r="T180">
        <v>1</v>
      </c>
      <c r="U180" t="s">
        <v>199</v>
      </c>
      <c r="V180" t="s">
        <v>181</v>
      </c>
      <c r="W180" s="109" t="str">
        <f>_xlfn.CONCAT(N180,V180)</f>
        <v>CC1TIERRAS FILTRANTES</v>
      </c>
      <c r="X180" s="109">
        <f>_xlfn.XLOOKUP(W180,'cco '!C:C,'cco '!D:D,0)</f>
        <v>0</v>
      </c>
      <c r="Y180" s="110">
        <f>$X180*$S180*-1</f>
        <v>0</v>
      </c>
      <c r="Z180" s="109">
        <f>_xlfn.XLOOKUP(V180,sectores_id!A:A,sectores_id!B:B)</f>
        <v>9</v>
      </c>
      <c r="AA180" s="109">
        <f>IF(J180="OPEX",_xlfn.XLOOKUP(I180,'rubros_id_opex (2)'!A:A,'rubros_id_opex (2)'!B:B,"RUBRO MC"),J180)</f>
        <v>13</v>
      </c>
      <c r="AB180" s="109" t="str">
        <f>UPPER(_xlfn.XLOOKUP(Z180,sectores_id!B:B,sectores_id!A:A))</f>
        <v>TIERRAS FILTRANTES</v>
      </c>
      <c r="AC180" s="148" t="str">
        <f>_xlfn.XLOOKUP(AA180,'rubros_id_opex (2)'!B:B,'rubros_id_opex (2)'!A:A,gastos_final[[#This Row],[Líneas de factura/Producto]])</f>
        <v>SERVICIOS</v>
      </c>
      <c r="AD180" s="169">
        <f>SUMIFS(Y:Y,C:C,gastos_final[[#This Row],[Número]])</f>
        <v>2153799.9999999995</v>
      </c>
      <c r="AE180" s="169">
        <f>gastos_final[[#This Row],[MONTO_FINAL]]*-1-gastos_final[[#This Row],[monto_total_ampliado]]</f>
        <v>0</v>
      </c>
    </row>
    <row r="181" spans="1:31" hidden="1" x14ac:dyDescent="0.25">
      <c r="A181" vm="11">
        <v>46112</v>
      </c>
      <c r="B181" t="s">
        <v>1191</v>
      </c>
      <c r="C181" t="s">
        <v>1171</v>
      </c>
      <c r="D181" s="135">
        <v>-2064817.7889</v>
      </c>
      <c r="E181" t="s">
        <v>173</v>
      </c>
      <c r="F181">
        <v>1</v>
      </c>
      <c r="G181" s="135">
        <v>2064817.7889</v>
      </c>
      <c r="H181" t="s">
        <v>1192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353</v>
      </c>
      <c r="O181" t="s">
        <v>1193</v>
      </c>
      <c r="P181">
        <v>7</v>
      </c>
      <c r="Q181" t="s">
        <v>471</v>
      </c>
      <c r="R181">
        <v>1</v>
      </c>
      <c r="S181" s="136">
        <v>-2064817.7889</v>
      </c>
      <c r="T181">
        <v>1</v>
      </c>
      <c r="U181" t="s">
        <v>199</v>
      </c>
      <c r="V181" t="s">
        <v>72</v>
      </c>
      <c r="W181" s="109" t="str">
        <f>_xlfn.CONCAT(N181,V181)</f>
        <v>CC22BACHAS</v>
      </c>
      <c r="X181" s="109">
        <f>_xlfn.XLOOKUP(W181,'cco '!C:C,'cco '!D:D,0)</f>
        <v>0.02</v>
      </c>
      <c r="Y181" s="110">
        <f>$X181*$S181*-1</f>
        <v>41296.355778000005</v>
      </c>
      <c r="Z181" s="109">
        <f>_xlfn.XLOOKUP(V181,sectores_id!A:A,sectores_id!B:B)</f>
        <v>1</v>
      </c>
      <c r="AA181" s="109">
        <f>IF(J181="OPEX",_xlfn.XLOOKUP(I181,'rubros_id_opex (2)'!A:A,'rubros_id_opex (2)'!B:B,"RUBRO MC"),J181)</f>
        <v>10</v>
      </c>
      <c r="AB181" s="109" t="str">
        <f>UPPER(_xlfn.XLOOKUP(Z181,sectores_id!B:B,sectores_id!A:A))</f>
        <v>BACHAS</v>
      </c>
      <c r="AC181" s="148" t="str">
        <f>_xlfn.XLOOKUP(AA181,'rubros_id_opex (2)'!B:B,'rubros_id_opex (2)'!A:A,gastos_final[[#This Row],[Líneas de factura/Producto]])</f>
        <v>PERSONAL</v>
      </c>
      <c r="AD181" s="169">
        <f>SUMIFS(Y:Y,C:C,gastos_final[[#This Row],[Número]])</f>
        <v>2064817.7889</v>
      </c>
      <c r="AE181" s="169">
        <f>gastos_final[[#This Row],[MONTO_FINAL]]*-1-gastos_final[[#This Row],[monto_total_ampliado]]</f>
        <v>0</v>
      </c>
    </row>
    <row r="182" spans="1:31" hidden="1" x14ac:dyDescent="0.25">
      <c r="A182" vm="11">
        <v>46112</v>
      </c>
      <c r="B182" t="s">
        <v>1191</v>
      </c>
      <c r="C182" t="s">
        <v>1171</v>
      </c>
      <c r="D182" s="135">
        <v>-2064817.7889</v>
      </c>
      <c r="E182" t="s">
        <v>173</v>
      </c>
      <c r="F182">
        <v>1</v>
      </c>
      <c r="G182" s="135">
        <v>2064817.7889</v>
      </c>
      <c r="H182" t="s">
        <v>1192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353</v>
      </c>
      <c r="O182" t="s">
        <v>1193</v>
      </c>
      <c r="P182">
        <v>7</v>
      </c>
      <c r="Q182" t="s">
        <v>471</v>
      </c>
      <c r="R182">
        <v>1</v>
      </c>
      <c r="S182" s="136">
        <v>-2064817.7889</v>
      </c>
      <c r="T182">
        <v>1</v>
      </c>
      <c r="U182" t="s">
        <v>199</v>
      </c>
      <c r="V182" t="s">
        <v>175</v>
      </c>
      <c r="W182" s="109" t="str">
        <f>_xlfn.CONCAT(N182,V182)</f>
        <v>CC22COMPOST Y FERTILIZANTES</v>
      </c>
      <c r="X182" s="109">
        <f>_xlfn.XLOOKUP(W182,'cco '!C:C,'cco '!D:D,0)</f>
        <v>2.1100000000000001E-2</v>
      </c>
      <c r="Y182" s="110">
        <f>$X182*$S182*-1</f>
        <v>43567.655345790001</v>
      </c>
      <c r="Z182" s="109">
        <f>_xlfn.XLOOKUP(V182,sectores_id!A:A,sectores_id!B:B)</f>
        <v>10</v>
      </c>
      <c r="AA182" s="109">
        <f>IF(J182="OPEX",_xlfn.XLOOKUP(I182,'rubros_id_opex (2)'!A:A,'rubros_id_opex (2)'!B:B,"RUBRO MC"),J182)</f>
        <v>10</v>
      </c>
      <c r="AB182" s="109" t="str">
        <f>UPPER(_xlfn.XLOOKUP(Z182,sectores_id!B:B,sectores_id!A:A))</f>
        <v>COMPOST &amp; FERTILIZANTES</v>
      </c>
      <c r="AC182" s="148" t="str">
        <f>_xlfn.XLOOKUP(AA182,'rubros_id_opex (2)'!B:B,'rubros_id_opex (2)'!A:A,gastos_final[[#This Row],[Líneas de factura/Producto]])</f>
        <v>PERSONAL</v>
      </c>
      <c r="AD182" s="169">
        <f>SUMIFS(Y:Y,C:C,gastos_final[[#This Row],[Número]])</f>
        <v>2064817.7889</v>
      </c>
      <c r="AE182" s="169">
        <f>gastos_final[[#This Row],[MONTO_FINAL]]*-1-gastos_final[[#This Row],[monto_total_ampliado]]</f>
        <v>0</v>
      </c>
    </row>
    <row r="183" spans="1:31" hidden="1" x14ac:dyDescent="0.25">
      <c r="A183" vm="11">
        <v>46112</v>
      </c>
      <c r="B183" t="s">
        <v>1191</v>
      </c>
      <c r="C183" t="s">
        <v>1171</v>
      </c>
      <c r="D183" s="135">
        <v>-2064817.7889</v>
      </c>
      <c r="E183" t="s">
        <v>173</v>
      </c>
      <c r="F183">
        <v>1</v>
      </c>
      <c r="G183" s="135">
        <v>2064817.7889</v>
      </c>
      <c r="H183" t="s">
        <v>1192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353</v>
      </c>
      <c r="O183" t="s">
        <v>1193</v>
      </c>
      <c r="P183">
        <v>7</v>
      </c>
      <c r="Q183" t="s">
        <v>471</v>
      </c>
      <c r="R183">
        <v>1</v>
      </c>
      <c r="S183" s="136">
        <v>-2064817.7889</v>
      </c>
      <c r="T183">
        <v>1</v>
      </c>
      <c r="U183" t="s">
        <v>199</v>
      </c>
      <c r="V183" t="s">
        <v>193</v>
      </c>
      <c r="W183" s="109" t="str">
        <f>_xlfn.CONCAT(N183,V183)</f>
        <v>CC22DISPOSICION FINAL DE R. LIQUIDOS</v>
      </c>
      <c r="X183" s="109">
        <f>_xlfn.XLOOKUP(W183,'cco '!C:C,'cco '!D:D,0)</f>
        <v>0.57830000000000004</v>
      </c>
      <c r="Y183" s="110">
        <f>$X183*$S183*-1</f>
        <v>1194084.1273208701</v>
      </c>
      <c r="Z183" s="109">
        <f>_xlfn.XLOOKUP(V183,sectores_id!A:A,sectores_id!B:B)</f>
        <v>3</v>
      </c>
      <c r="AA183" s="109">
        <f>IF(J183="OPEX",_xlfn.XLOOKUP(I183,'rubros_id_opex (2)'!A:A,'rubros_id_opex (2)'!B:B,"RUBRO MC"),J183)</f>
        <v>10</v>
      </c>
      <c r="AB183" s="109" t="str">
        <f>UPPER(_xlfn.XLOOKUP(Z183,sectores_id!B:B,sectores_id!A:A))</f>
        <v>DISP. FINAL RESIDUOS LÍQUIDOS</v>
      </c>
      <c r="AC183" s="148" t="str">
        <f>_xlfn.XLOOKUP(AA183,'rubros_id_opex (2)'!B:B,'rubros_id_opex (2)'!A:A,gastos_final[[#This Row],[Líneas de factura/Producto]])</f>
        <v>PERSONAL</v>
      </c>
      <c r="AD183" s="169">
        <f>SUMIFS(Y:Y,C:C,gastos_final[[#This Row],[Número]])</f>
        <v>2064817.7889</v>
      </c>
      <c r="AE183" s="169">
        <f>gastos_final[[#This Row],[MONTO_FINAL]]*-1-gastos_final[[#This Row],[monto_total_ampliado]]</f>
        <v>0</v>
      </c>
    </row>
    <row r="184" spans="1:31" hidden="1" x14ac:dyDescent="0.25">
      <c r="A184" vm="11">
        <v>46112</v>
      </c>
      <c r="B184" t="s">
        <v>1191</v>
      </c>
      <c r="C184" t="s">
        <v>1171</v>
      </c>
      <c r="D184" s="135">
        <v>-2064817.7889</v>
      </c>
      <c r="E184" t="s">
        <v>173</v>
      </c>
      <c r="F184">
        <v>1</v>
      </c>
      <c r="G184" s="135">
        <v>2064817.7889</v>
      </c>
      <c r="H184" t="s">
        <v>1192</v>
      </c>
      <c r="I184" t="s">
        <v>9</v>
      </c>
      <c r="J184" t="s">
        <v>137</v>
      </c>
      <c r="K184" t="s">
        <v>512</v>
      </c>
      <c r="L184" t="s">
        <v>138</v>
      </c>
      <c r="M184">
        <v>0</v>
      </c>
      <c r="N184" t="s">
        <v>353</v>
      </c>
      <c r="O184" t="s">
        <v>1193</v>
      </c>
      <c r="P184">
        <v>7</v>
      </c>
      <c r="Q184" t="s">
        <v>471</v>
      </c>
      <c r="R184">
        <v>1</v>
      </c>
      <c r="S184" s="136">
        <v>-2064817.7889</v>
      </c>
      <c r="T184">
        <v>1</v>
      </c>
      <c r="U184" t="s">
        <v>199</v>
      </c>
      <c r="V184" t="s">
        <v>191</v>
      </c>
      <c r="W184" s="109" t="str">
        <f>_xlfn.CONCAT(N184,V184)</f>
        <v>CC22DISPOSICION FINAL DE R. SOLIDOS</v>
      </c>
      <c r="X184" s="109">
        <f>_xlfn.XLOOKUP(W184,'cco '!C:C,'cco '!D:D,0)</f>
        <v>0.23</v>
      </c>
      <c r="Y184" s="110">
        <f>$X184*$S184*-1</f>
        <v>474908.09144700004</v>
      </c>
      <c r="Z184" s="109">
        <f>_xlfn.XLOOKUP(V184,sectores_id!A:A,sectores_id!B:B)</f>
        <v>4</v>
      </c>
      <c r="AA184" s="109">
        <f>IF(J184="OPEX",_xlfn.XLOOKUP(I184,'rubros_id_opex (2)'!A:A,'rubros_id_opex (2)'!B:B,"RUBRO MC"),J184)</f>
        <v>10</v>
      </c>
      <c r="AB184" s="109" t="str">
        <f>UPPER(_xlfn.XLOOKUP(Z184,sectores_id!B:B,sectores_id!A:A))</f>
        <v>DISP. FINAL RESIDUOS SÓLIDOS</v>
      </c>
      <c r="AC184" s="148" t="str">
        <f>_xlfn.XLOOKUP(AA184,'rubros_id_opex (2)'!B:B,'rubros_id_opex (2)'!A:A,gastos_final[[#This Row],[Líneas de factura/Producto]])</f>
        <v>PERSONAL</v>
      </c>
      <c r="AD184" s="169">
        <f>SUMIFS(Y:Y,C:C,gastos_final[[#This Row],[Número]])</f>
        <v>2064817.7889</v>
      </c>
      <c r="AE184" s="169">
        <f>gastos_final[[#This Row],[MONTO_FINAL]]*-1-gastos_final[[#This Row],[monto_total_ampliado]]</f>
        <v>0</v>
      </c>
    </row>
    <row r="185" spans="1:31" hidden="1" x14ac:dyDescent="0.25">
      <c r="A185" vm="11">
        <v>46112</v>
      </c>
      <c r="B185" t="s">
        <v>1191</v>
      </c>
      <c r="C185" t="s">
        <v>1171</v>
      </c>
      <c r="D185" s="135">
        <v>-2064817.7889</v>
      </c>
      <c r="E185" t="s">
        <v>173</v>
      </c>
      <c r="F185">
        <v>1</v>
      </c>
      <c r="G185" s="135">
        <v>2064817.7889</v>
      </c>
      <c r="H185" t="s">
        <v>1192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1193</v>
      </c>
      <c r="P185">
        <v>7</v>
      </c>
      <c r="Q185" t="s">
        <v>471</v>
      </c>
      <c r="R185">
        <v>1</v>
      </c>
      <c r="S185" s="136">
        <v>-2064817.7889</v>
      </c>
      <c r="T185">
        <v>1</v>
      </c>
      <c r="U185" t="s">
        <v>199</v>
      </c>
      <c r="V185" t="s">
        <v>80</v>
      </c>
      <c r="W185" s="109" t="str">
        <f>_xlfn.CONCAT(N185,V185)</f>
        <v>CC22EXPORTACION</v>
      </c>
      <c r="X185" s="109">
        <f>_xlfn.XLOOKUP(W185,'cco '!C:C,'cco '!D:D,0)</f>
        <v>0.10680000000000001</v>
      </c>
      <c r="Y185" s="110">
        <f>$X185*$S185*-1</f>
        <v>220522.53985452003</v>
      </c>
      <c r="Z185" s="109">
        <f>_xlfn.XLOOKUP(V185,sectores_id!A:A,sectores_id!B:B)</f>
        <v>5</v>
      </c>
      <c r="AA185" s="109">
        <f>IF(J185="OPEX",_xlfn.XLOOKUP(I185,'rubros_id_opex (2)'!A:A,'rubros_id_opex (2)'!B:B,"RUBRO MC"),J185)</f>
        <v>10</v>
      </c>
      <c r="AB185" s="109" t="str">
        <f>UPPER(_xlfn.XLOOKUP(Z185,sectores_id!B:B,sectores_id!A:A))</f>
        <v>EXPORTACION</v>
      </c>
      <c r="AC185" s="148" t="str">
        <f>_xlfn.XLOOKUP(AA185,'rubros_id_opex (2)'!B:B,'rubros_id_opex (2)'!A:A,gastos_final[[#This Row],[Líneas de factura/Producto]])</f>
        <v>PERSONAL</v>
      </c>
      <c r="AD185" s="169">
        <f>SUMIFS(Y:Y,C:C,gastos_final[[#This Row],[Número]])</f>
        <v>2064817.7889</v>
      </c>
      <c r="AE185" s="169">
        <f>gastos_final[[#This Row],[MONTO_FINAL]]*-1-gastos_final[[#This Row],[monto_total_ampliado]]</f>
        <v>0</v>
      </c>
    </row>
    <row r="186" spans="1:31" hidden="1" x14ac:dyDescent="0.25">
      <c r="A186" vm="11">
        <v>46112</v>
      </c>
      <c r="B186" t="s">
        <v>1191</v>
      </c>
      <c r="C186" t="s">
        <v>1171</v>
      </c>
      <c r="D186" s="135">
        <v>-2064817.7889</v>
      </c>
      <c r="E186" t="s">
        <v>173</v>
      </c>
      <c r="F186">
        <v>1</v>
      </c>
      <c r="G186" s="135">
        <v>2064817.7889</v>
      </c>
      <c r="H186" t="s">
        <v>1192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1193</v>
      </c>
      <c r="P186">
        <v>7</v>
      </c>
      <c r="Q186" t="s">
        <v>471</v>
      </c>
      <c r="R186">
        <v>1</v>
      </c>
      <c r="S186" s="136">
        <v>-2064817.7889</v>
      </c>
      <c r="T186">
        <v>1</v>
      </c>
      <c r="U186" t="s">
        <v>199</v>
      </c>
      <c r="V186" t="s">
        <v>50</v>
      </c>
      <c r="W186" s="109" t="str">
        <f>_xlfn.CONCAT(N186,V186)</f>
        <v>CC22NFU</v>
      </c>
      <c r="X186" s="109">
        <f>_xlfn.XLOOKUP(W186,'cco '!C:C,'cco '!D:D,0)</f>
        <v>2.6100000000000002E-2</v>
      </c>
      <c r="Y186" s="110">
        <f>$X186*$S186*-1</f>
        <v>53891.744290290007</v>
      </c>
      <c r="Z186" s="109">
        <f>_xlfn.XLOOKUP(V186,sectores_id!A:A,sectores_id!B:B)</f>
        <v>6</v>
      </c>
      <c r="AA186" s="109">
        <f>IF(J186="OPEX",_xlfn.XLOOKUP(I186,'rubros_id_opex (2)'!A:A,'rubros_id_opex (2)'!B:B,"RUBRO MC"),J186)</f>
        <v>10</v>
      </c>
      <c r="AB186" s="109" t="str">
        <f>UPPER(_xlfn.XLOOKUP(Z186,sectores_id!B:B,sectores_id!A:A))</f>
        <v>NFU</v>
      </c>
      <c r="AC186" s="148" t="str">
        <f>_xlfn.XLOOKUP(AA186,'rubros_id_opex (2)'!B:B,'rubros_id_opex (2)'!A:A,gastos_final[[#This Row],[Líneas de factura/Producto]])</f>
        <v>PERSONAL</v>
      </c>
      <c r="AD186" s="169">
        <f>SUMIFS(Y:Y,C:C,gastos_final[[#This Row],[Número]])</f>
        <v>2064817.7889</v>
      </c>
      <c r="AE186" s="169">
        <f>gastos_final[[#This Row],[MONTO_FINAL]]*-1-gastos_final[[#This Row],[monto_total_ampliado]]</f>
        <v>0</v>
      </c>
    </row>
    <row r="187" spans="1:31" hidden="1" x14ac:dyDescent="0.25">
      <c r="A187" vm="11">
        <v>46112</v>
      </c>
      <c r="B187" t="s">
        <v>1191</v>
      </c>
      <c r="C187" t="s">
        <v>1171</v>
      </c>
      <c r="D187" s="135">
        <v>-2064817.7889</v>
      </c>
      <c r="E187" t="s">
        <v>173</v>
      </c>
      <c r="F187">
        <v>1</v>
      </c>
      <c r="G187" s="135">
        <v>2064817.7889</v>
      </c>
      <c r="H187" t="s">
        <v>1192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1193</v>
      </c>
      <c r="P187">
        <v>7</v>
      </c>
      <c r="Q187" t="s">
        <v>471</v>
      </c>
      <c r="R187">
        <v>1</v>
      </c>
      <c r="S187" s="136">
        <v>-2064817.7889</v>
      </c>
      <c r="T187">
        <v>1</v>
      </c>
      <c r="U187" t="s">
        <v>199</v>
      </c>
      <c r="V187" t="s">
        <v>70</v>
      </c>
      <c r="W187" s="109" t="str">
        <f>_xlfn.CONCAT(N187,V187)</f>
        <v>CC22REACTORES</v>
      </c>
      <c r="X187" s="109">
        <f>_xlfn.XLOOKUP(W187,'cco '!C:C,'cco '!D:D,0)</f>
        <v>1.77E-2</v>
      </c>
      <c r="Y187" s="110">
        <f>$X187*$S187*-1</f>
        <v>36547.274863530001</v>
      </c>
      <c r="Z187" s="109">
        <f>_xlfn.XLOOKUP(V187,sectores_id!A:A,sectores_id!B:B)</f>
        <v>8</v>
      </c>
      <c r="AA187" s="109">
        <f>IF(J187="OPEX",_xlfn.XLOOKUP(I187,'rubros_id_opex (2)'!A:A,'rubros_id_opex (2)'!B:B,"RUBRO MC"),J187)</f>
        <v>10</v>
      </c>
      <c r="AB187" s="109" t="str">
        <f>UPPER(_xlfn.XLOOKUP(Z187,sectores_id!B:B,sectores_id!A:A))</f>
        <v>REACTORES</v>
      </c>
      <c r="AC187" s="148" t="str">
        <f>_xlfn.XLOOKUP(AA187,'rubros_id_opex (2)'!B:B,'rubros_id_opex (2)'!A:A,gastos_final[[#This Row],[Líneas de factura/Producto]])</f>
        <v>PERSONAL</v>
      </c>
      <c r="AD187" s="169">
        <f>SUMIFS(Y:Y,C:C,gastos_final[[#This Row],[Número]])</f>
        <v>2064817.7889</v>
      </c>
      <c r="AE187" s="169">
        <f>gastos_final[[#This Row],[MONTO_FINAL]]*-1-gastos_final[[#This Row],[monto_total_ampliado]]</f>
        <v>0</v>
      </c>
    </row>
    <row r="188" spans="1:31" hidden="1" x14ac:dyDescent="0.25">
      <c r="A188" vm="11">
        <v>46112</v>
      </c>
      <c r="B188" t="s">
        <v>1191</v>
      </c>
      <c r="C188" t="s">
        <v>436</v>
      </c>
      <c r="D188" s="135">
        <v>-1768620.1683</v>
      </c>
      <c r="E188" t="s">
        <v>1328</v>
      </c>
      <c r="F188">
        <v>1</v>
      </c>
      <c r="G188" s="135">
        <v>1768620.1683</v>
      </c>
      <c r="H188" t="s">
        <v>1192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373</v>
      </c>
      <c r="O188" t="s">
        <v>1193</v>
      </c>
      <c r="P188">
        <v>2</v>
      </c>
      <c r="Q188" t="s">
        <v>468</v>
      </c>
      <c r="R188">
        <v>1</v>
      </c>
      <c r="S188" s="136">
        <v>-1768620.1683</v>
      </c>
      <c r="T188">
        <v>1</v>
      </c>
      <c r="U188" t="s">
        <v>199</v>
      </c>
      <c r="V188" t="s">
        <v>193</v>
      </c>
      <c r="W188" s="109" t="str">
        <f>_xlfn.CONCAT(N188,V188)</f>
        <v>CC25DISPOSICION FINAL DE R. LIQUIDOS</v>
      </c>
      <c r="X188" s="109">
        <f>_xlfn.XLOOKUP(W188,'cco '!C:C,'cco '!D:D,0)</f>
        <v>0.15</v>
      </c>
      <c r="Y188" s="110">
        <f>$X188*$S188*-1</f>
        <v>265293.02524499997</v>
      </c>
      <c r="Z188" s="109">
        <f>_xlfn.XLOOKUP(V188,sectores_id!A:A,sectores_id!B:B)</f>
        <v>3</v>
      </c>
      <c r="AA188" s="109">
        <f>IF(J188="OPEX",_xlfn.XLOOKUP(I188,'rubros_id_opex (2)'!A:A,'rubros_id_opex (2)'!B:B,"RUBRO MC"),J188)</f>
        <v>10</v>
      </c>
      <c r="AB188" s="109" t="str">
        <f>UPPER(_xlfn.XLOOKUP(Z188,sectores_id!B:B,sectores_id!A:A))</f>
        <v>DISP. FINAL RESIDUOS LÍQUIDOS</v>
      </c>
      <c r="AC188" s="148" t="str">
        <f>_xlfn.XLOOKUP(AA188,'rubros_id_opex (2)'!B:B,'rubros_id_opex (2)'!A:A,gastos_final[[#This Row],[Líneas de factura/Producto]])</f>
        <v>PERSONAL</v>
      </c>
      <c r="AD188" s="169">
        <f>SUMIFS(Y:Y,C:C,gastos_final[[#This Row],[Número]])</f>
        <v>1768620.1682999998</v>
      </c>
      <c r="AE188" s="169">
        <f>gastos_final[[#This Row],[MONTO_FINAL]]*-1-gastos_final[[#This Row],[monto_total_ampliado]]</f>
        <v>0</v>
      </c>
    </row>
    <row r="189" spans="1:31" hidden="1" x14ac:dyDescent="0.25">
      <c r="A189" vm="11">
        <v>46112</v>
      </c>
      <c r="B189" t="s">
        <v>1191</v>
      </c>
      <c r="C189" t="s">
        <v>436</v>
      </c>
      <c r="D189" s="135">
        <v>-1768620.1683</v>
      </c>
      <c r="E189" t="s">
        <v>1328</v>
      </c>
      <c r="F189">
        <v>1</v>
      </c>
      <c r="G189" s="135">
        <v>1768620.1683</v>
      </c>
      <c r="H189" t="s">
        <v>1192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373</v>
      </c>
      <c r="O189" t="s">
        <v>1193</v>
      </c>
      <c r="P189">
        <v>2</v>
      </c>
      <c r="Q189" t="s">
        <v>468</v>
      </c>
      <c r="R189">
        <v>1</v>
      </c>
      <c r="S189" s="136">
        <v>-1768620.1683</v>
      </c>
      <c r="T189">
        <v>1</v>
      </c>
      <c r="U189" t="s">
        <v>199</v>
      </c>
      <c r="V189" t="s">
        <v>80</v>
      </c>
      <c r="W189" s="109" t="str">
        <f>_xlfn.CONCAT(N189,V189)</f>
        <v>CC25EXPORTACION</v>
      </c>
      <c r="X189" s="109">
        <f>_xlfn.XLOOKUP(W189,'cco '!C:C,'cco '!D:D,0)</f>
        <v>0.85</v>
      </c>
      <c r="Y189" s="110">
        <f>$X189*$S189*-1</f>
        <v>1503327.1430549999</v>
      </c>
      <c r="Z189" s="109">
        <f>_xlfn.XLOOKUP(V189,sectores_id!A:A,sectores_id!B:B)</f>
        <v>5</v>
      </c>
      <c r="AA189" s="109">
        <f>IF(J189="OPEX",_xlfn.XLOOKUP(I189,'rubros_id_opex (2)'!A:A,'rubros_id_opex (2)'!B:B,"RUBRO MC"),J189)</f>
        <v>10</v>
      </c>
      <c r="AB189" s="109" t="str">
        <f>UPPER(_xlfn.XLOOKUP(Z189,sectores_id!B:B,sectores_id!A:A))</f>
        <v>EXPORTACION</v>
      </c>
      <c r="AC189" s="148" t="str">
        <f>_xlfn.XLOOKUP(AA189,'rubros_id_opex (2)'!B:B,'rubros_id_opex (2)'!A:A,gastos_final[[#This Row],[Líneas de factura/Producto]])</f>
        <v>PERSONAL</v>
      </c>
      <c r="AD189" s="169">
        <f>SUMIFS(Y:Y,C:C,gastos_final[[#This Row],[Número]])</f>
        <v>1768620.1682999998</v>
      </c>
      <c r="AE189" s="169">
        <f>gastos_final[[#This Row],[MONTO_FINAL]]*-1-gastos_final[[#This Row],[monto_total_ampliado]]</f>
        <v>0</v>
      </c>
    </row>
    <row r="190" spans="1:31" hidden="1" x14ac:dyDescent="0.25">
      <c r="A190" vm="11">
        <v>46112</v>
      </c>
      <c r="B190" t="s">
        <v>1191</v>
      </c>
      <c r="C190" t="s">
        <v>481</v>
      </c>
      <c r="D190" s="135">
        <v>0</v>
      </c>
      <c r="E190" t="s">
        <v>63</v>
      </c>
      <c r="F190">
        <v>1</v>
      </c>
      <c r="G190" s="135">
        <v>0</v>
      </c>
      <c r="H190" t="s">
        <v>1192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46</v>
      </c>
      <c r="O190" t="s">
        <v>1193</v>
      </c>
      <c r="P190">
        <v>1</v>
      </c>
      <c r="Q190" t="s">
        <v>63</v>
      </c>
      <c r="R190">
        <v>1</v>
      </c>
      <c r="S190" s="136">
        <v>0</v>
      </c>
      <c r="T190">
        <v>1</v>
      </c>
      <c r="U190" t="s">
        <v>199</v>
      </c>
      <c r="V190" t="s">
        <v>63</v>
      </c>
      <c r="W190" s="109" t="str">
        <f>_xlfn.CONCAT(N190,V190)</f>
        <v>CC2DISPOSICIÓN FINAL RESIDUOS SOLIDOS</v>
      </c>
      <c r="X190" s="109">
        <f>_xlfn.XLOOKUP(W190,'cco '!C:C,'cco '!D:D,0)</f>
        <v>1</v>
      </c>
      <c r="Y190" s="110">
        <f>$X190*$S190*-1</f>
        <v>0</v>
      </c>
      <c r="Z190" s="109">
        <f>_xlfn.XLOOKUP(V190,sectores_id!A:A,sectores_id!B:B)</f>
        <v>4</v>
      </c>
      <c r="AA190" s="109">
        <f>IF(J190="OPEX",_xlfn.XLOOKUP(I190,'rubros_id_opex (2)'!A:A,'rubros_id_opex (2)'!B:B,"RUBRO MC"),J190)</f>
        <v>10</v>
      </c>
      <c r="AB190" s="109" t="str">
        <f>UPPER(_xlfn.XLOOKUP(Z190,sectores_id!B:B,sectores_id!A:A))</f>
        <v>DISP. FINAL RESIDUOS SÓLIDOS</v>
      </c>
      <c r="AC190" s="148" t="str">
        <f>_xlfn.XLOOKUP(AA190,'rubros_id_opex (2)'!B:B,'rubros_id_opex (2)'!A:A,gastos_final[[#This Row],[Líneas de factura/Producto]])</f>
        <v>PERSONAL</v>
      </c>
      <c r="AD190" s="109">
        <f>SUMIFS(Y:Y,C:C,gastos_final[[#This Row],[Número]])</f>
        <v>0</v>
      </c>
      <c r="AE190" s="169">
        <f>gastos_final[[#This Row],[MONTO_FINAL]]*-1-gastos_final[[#This Row],[monto_total_ampliado]]</f>
        <v>0</v>
      </c>
    </row>
    <row r="191" spans="1:31" hidden="1" x14ac:dyDescent="0.25">
      <c r="A191" vm="1">
        <v>46111</v>
      </c>
      <c r="B191" t="s">
        <v>530</v>
      </c>
      <c r="C191" t="s">
        <v>774</v>
      </c>
      <c r="D191" s="135">
        <v>-2081068633.3499999</v>
      </c>
      <c r="E191" t="s">
        <v>476</v>
      </c>
      <c r="F191">
        <v>1541.07</v>
      </c>
      <c r="G191" s="135">
        <v>945</v>
      </c>
      <c r="H191" t="s">
        <v>135</v>
      </c>
      <c r="I191" t="s">
        <v>477</v>
      </c>
      <c r="J191" t="s">
        <v>137</v>
      </c>
      <c r="K191" t="s">
        <v>473</v>
      </c>
      <c r="L191" t="s">
        <v>138</v>
      </c>
      <c r="M191">
        <v>0</v>
      </c>
      <c r="N191" t="s">
        <v>34</v>
      </c>
      <c r="O191" t="s">
        <v>492</v>
      </c>
      <c r="P191">
        <v>1</v>
      </c>
      <c r="Q191" t="s">
        <v>80</v>
      </c>
      <c r="R191">
        <v>1</v>
      </c>
      <c r="S191" s="136">
        <v>-2081068633.3499999</v>
      </c>
      <c r="T191">
        <v>1541.07</v>
      </c>
      <c r="U191" t="s">
        <v>199</v>
      </c>
      <c r="V191" t="s">
        <v>80</v>
      </c>
      <c r="W191" s="109" t="str">
        <f>_xlfn.CONCAT(N191,V191)</f>
        <v>CC11EXPORTACION</v>
      </c>
      <c r="X191" s="109">
        <f>_xlfn.XLOOKUP(W191,'cco '!C:C,'cco '!D:D,0)</f>
        <v>1</v>
      </c>
      <c r="Y191" s="110">
        <f>$X191*$S191*-1</f>
        <v>2081068633.3499999</v>
      </c>
      <c r="Z191" s="109">
        <f>_xlfn.XLOOKUP(V191,sectores_id!A:A,sectores_id!B:B)</f>
        <v>5</v>
      </c>
      <c r="AA191" s="109">
        <f>IF(J191="OPEX",_xlfn.XLOOKUP(I191,'rubros_id_opex (2)'!A:A,'rubros_id_opex (2)'!B:B,"RUBRO MC"),J191)</f>
        <v>8</v>
      </c>
      <c r="AB191" s="109" t="str">
        <f>UPPER(_xlfn.XLOOKUP(Z191,sectores_id!B:B,sectores_id!A:A))</f>
        <v>EXPORTACION</v>
      </c>
      <c r="AC191" s="148" t="str">
        <f>_xlfn.XLOOKUP(AA191,'rubros_id_opex (2)'!B:B,'rubros_id_opex (2)'!A:A,gastos_final[[#This Row],[Líneas de factura/Producto]])</f>
        <v>M.PRIMAS</v>
      </c>
      <c r="AD191" s="109">
        <f>SUMIFS(Y:Y,C:C,gastos_final[[#This Row],[Número]])</f>
        <v>2081068633.3499999</v>
      </c>
      <c r="AE191" s="169">
        <f>gastos_final[[#This Row],[MONTO_FINAL]]*-1-gastos_final[[#This Row],[monto_total_ampliado]]</f>
        <v>0</v>
      </c>
    </row>
    <row r="192" spans="1:31" hidden="1" x14ac:dyDescent="0.25">
      <c r="A192" vm="10">
        <v>46087</v>
      </c>
      <c r="B192" t="s">
        <v>962</v>
      </c>
      <c r="C192" t="s">
        <v>963</v>
      </c>
      <c r="D192" s="135">
        <v>-1445000</v>
      </c>
      <c r="E192" t="s">
        <v>964</v>
      </c>
      <c r="F192">
        <v>1</v>
      </c>
      <c r="G192" s="135">
        <v>1445000</v>
      </c>
      <c r="H192" t="s">
        <v>510</v>
      </c>
      <c r="I192" t="s">
        <v>22</v>
      </c>
      <c r="J192" t="s">
        <v>137</v>
      </c>
      <c r="K192" t="s">
        <v>473</v>
      </c>
      <c r="L192" t="s">
        <v>156</v>
      </c>
      <c r="M19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136">
        <v>-1445000</v>
      </c>
      <c r="T192">
        <v>1</v>
      </c>
      <c r="U192" t="s">
        <v>199</v>
      </c>
      <c r="V192" t="s">
        <v>72</v>
      </c>
      <c r="W192" s="109" t="str">
        <f>_xlfn.CONCAT(N192,V192)</f>
        <v>CC1BACHAS</v>
      </c>
      <c r="X192" s="109">
        <f>_xlfn.XLOOKUP(W192,'cco '!C:C,'cco '!D:D,0)</f>
        <v>3.2417236735101898E-2</v>
      </c>
      <c r="Y192" s="110">
        <f>$X192*$S192*-1</f>
        <v>46842.907082222242</v>
      </c>
      <c r="Z192" s="109">
        <f>_xlfn.XLOOKUP(V192,sectores_id!A:A,sectores_id!B:B)</f>
        <v>1</v>
      </c>
      <c r="AA192" s="109">
        <f>IF(J192="OPEX",_xlfn.XLOOKUP(I192,'rubros_id_opex (2)'!A:A,'rubros_id_opex (2)'!B:B,"RUBRO MC"),J192)</f>
        <v>2</v>
      </c>
      <c r="AB192" s="109" t="str">
        <f>UPPER(_xlfn.XLOOKUP(Z192,sectores_id!B:B,sectores_id!A:A))</f>
        <v>BACHAS</v>
      </c>
      <c r="AC192" s="148" t="str">
        <f>_xlfn.XLOOKUP(AA192,'rubros_id_opex (2)'!B:B,'rubros_id_opex (2)'!A:A,gastos_final[[#This Row],[Líneas de factura/Producto]])</f>
        <v>HABILITACIONES Y CERT</v>
      </c>
      <c r="AD192" s="169">
        <f>SUMIFS(Y:Y,C:C,gastos_final[[#This Row],[Número]])</f>
        <v>1445000</v>
      </c>
      <c r="AE192" s="169">
        <f>gastos_final[[#This Row],[MONTO_FINAL]]*-1-gastos_final[[#This Row],[monto_total_ampliado]]</f>
        <v>0</v>
      </c>
    </row>
    <row r="193" spans="1:31" hidden="1" x14ac:dyDescent="0.25">
      <c r="A193" vm="10">
        <v>46087</v>
      </c>
      <c r="B193" t="s">
        <v>962</v>
      </c>
      <c r="C193" t="s">
        <v>963</v>
      </c>
      <c r="D193" s="135">
        <v>-1445000</v>
      </c>
      <c r="E193" t="s">
        <v>964</v>
      </c>
      <c r="F193">
        <v>1</v>
      </c>
      <c r="G193" s="135">
        <v>1445000</v>
      </c>
      <c r="H193" t="s">
        <v>510</v>
      </c>
      <c r="I193" t="s">
        <v>22</v>
      </c>
      <c r="J193" t="s">
        <v>137</v>
      </c>
      <c r="K193" t="s">
        <v>473</v>
      </c>
      <c r="L193" t="s">
        <v>156</v>
      </c>
      <c r="M193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136">
        <v>-1445000</v>
      </c>
      <c r="T193">
        <v>1</v>
      </c>
      <c r="U193" t="s">
        <v>199</v>
      </c>
      <c r="V193" t="s">
        <v>77</v>
      </c>
      <c r="W193" s="109" t="str">
        <f>_xlfn.CONCAT(N193,V193)</f>
        <v>CC1CEREAL &amp; POLVILLO</v>
      </c>
      <c r="X193" s="109">
        <f>_xlfn.XLOOKUP(W193,'cco '!C:C,'cco '!D:D,0)</f>
        <v>7.0597149630605652E-3</v>
      </c>
      <c r="Y193" s="110">
        <f>$X193*$S193*-1</f>
        <v>10201.288121622516</v>
      </c>
      <c r="Z193" s="109">
        <f>_xlfn.XLOOKUP(V193,sectores_id!A:A,sectores_id!B:B)</f>
        <v>2</v>
      </c>
      <c r="AA193" s="109">
        <f>IF(J193="OPEX",_xlfn.XLOOKUP(I193,'rubros_id_opex (2)'!A:A,'rubros_id_opex (2)'!B:B,"RUBRO MC"),J193)</f>
        <v>2</v>
      </c>
      <c r="AB193" s="109" t="str">
        <f>UPPER(_xlfn.XLOOKUP(Z193,sectores_id!B:B,sectores_id!A:A))</f>
        <v>CEREAL &amp; POLVILLO</v>
      </c>
      <c r="AC193" s="148" t="str">
        <f>_xlfn.XLOOKUP(AA193,'rubros_id_opex (2)'!B:B,'rubros_id_opex (2)'!A:A,gastos_final[[#This Row],[Líneas de factura/Producto]])</f>
        <v>HABILITACIONES Y CERT</v>
      </c>
      <c r="AD193" s="169">
        <f>SUMIFS(Y:Y,C:C,gastos_final[[#This Row],[Número]])</f>
        <v>1445000</v>
      </c>
      <c r="AE193" s="169">
        <f>gastos_final[[#This Row],[MONTO_FINAL]]*-1-gastos_final[[#This Row],[monto_total_ampliado]]</f>
        <v>0</v>
      </c>
    </row>
    <row r="194" spans="1:31" hidden="1" x14ac:dyDescent="0.25">
      <c r="A194" vm="10">
        <v>46087</v>
      </c>
      <c r="B194" t="s">
        <v>962</v>
      </c>
      <c r="C194" t="s">
        <v>963</v>
      </c>
      <c r="D194" s="135">
        <v>-1445000</v>
      </c>
      <c r="E194" t="s">
        <v>964</v>
      </c>
      <c r="F194">
        <v>1</v>
      </c>
      <c r="G194" s="135">
        <v>1445000</v>
      </c>
      <c r="H194" t="s">
        <v>510</v>
      </c>
      <c r="I194" t="s">
        <v>22</v>
      </c>
      <c r="J194" t="s">
        <v>137</v>
      </c>
      <c r="K194" t="s">
        <v>473</v>
      </c>
      <c r="L194" t="s">
        <v>156</v>
      </c>
      <c r="M194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136">
        <v>-1445000</v>
      </c>
      <c r="T194">
        <v>1</v>
      </c>
      <c r="U194" t="s">
        <v>199</v>
      </c>
      <c r="V194" t="s">
        <v>75</v>
      </c>
      <c r="W194" s="109" t="str">
        <f>_xlfn.CONCAT(N194,V194)</f>
        <v>CC1COMPOST &amp; FERTILIZANTES</v>
      </c>
      <c r="X194" s="109">
        <f>_xlfn.XLOOKUP(W194,'cco '!C:C,'cco '!D:D,0)</f>
        <v>4.0653249223577111E-4</v>
      </c>
      <c r="Y194" s="110">
        <f>$X194*$S194*-1</f>
        <v>587.43945128068924</v>
      </c>
      <c r="Z194" s="109">
        <f>_xlfn.XLOOKUP(V194,sectores_id!A:A,sectores_id!B:B)</f>
        <v>10</v>
      </c>
      <c r="AA194" s="109">
        <f>IF(J194="OPEX",_xlfn.XLOOKUP(I194,'rubros_id_opex (2)'!A:A,'rubros_id_opex (2)'!B:B,"RUBRO MC"),J194)</f>
        <v>2</v>
      </c>
      <c r="AB194" s="109" t="str">
        <f>UPPER(_xlfn.XLOOKUP(Z194,sectores_id!B:B,sectores_id!A:A))</f>
        <v>COMPOST &amp; FERTILIZANTES</v>
      </c>
      <c r="AC194" s="148" t="str">
        <f>_xlfn.XLOOKUP(AA194,'rubros_id_opex (2)'!B:B,'rubros_id_opex (2)'!A:A,gastos_final[[#This Row],[Líneas de factura/Producto]])</f>
        <v>HABILITACIONES Y CERT</v>
      </c>
      <c r="AD194" s="169">
        <f>SUMIFS(Y:Y,C:C,gastos_final[[#This Row],[Número]])</f>
        <v>1445000</v>
      </c>
      <c r="AE194" s="169">
        <f>gastos_final[[#This Row],[MONTO_FINAL]]*-1-gastos_final[[#This Row],[monto_total_ampliado]]</f>
        <v>0</v>
      </c>
    </row>
    <row r="195" spans="1:31" hidden="1" x14ac:dyDescent="0.25">
      <c r="A195" vm="10">
        <v>46087</v>
      </c>
      <c r="B195" t="s">
        <v>962</v>
      </c>
      <c r="C195" t="s">
        <v>963</v>
      </c>
      <c r="D195" s="135">
        <v>-1445000</v>
      </c>
      <c r="E195" t="s">
        <v>964</v>
      </c>
      <c r="F195">
        <v>1</v>
      </c>
      <c r="G195" s="135">
        <v>1445000</v>
      </c>
      <c r="H195" t="s">
        <v>510</v>
      </c>
      <c r="I195" t="s">
        <v>22</v>
      </c>
      <c r="J195" t="s">
        <v>137</v>
      </c>
      <c r="K195" t="s">
        <v>473</v>
      </c>
      <c r="L195" t="s">
        <v>156</v>
      </c>
      <c r="M195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136">
        <v>-1445000</v>
      </c>
      <c r="T195">
        <v>1</v>
      </c>
      <c r="U195" t="s">
        <v>199</v>
      </c>
      <c r="V195" t="s">
        <v>66</v>
      </c>
      <c r="W195" s="109" t="str">
        <f>_xlfn.CONCAT(N195,V195)</f>
        <v>CC1DISPOSICIÓN FINAL RESIDUOS LIQUIDOS</v>
      </c>
      <c r="X195" s="109">
        <f>_xlfn.XLOOKUP(W195,'cco '!C:C,'cco '!D:D,0)</f>
        <v>5.9791078481547098E-2</v>
      </c>
      <c r="Y195" s="110">
        <f>$X195*$S195*-1</f>
        <v>86398.108405835563</v>
      </c>
      <c r="Z195" s="109">
        <f>_xlfn.XLOOKUP(V195,sectores_id!A:A,sectores_id!B:B)</f>
        <v>3</v>
      </c>
      <c r="AA195" s="109">
        <f>IF(J195="OPEX",_xlfn.XLOOKUP(I195,'rubros_id_opex (2)'!A:A,'rubros_id_opex (2)'!B:B,"RUBRO MC"),J195)</f>
        <v>2</v>
      </c>
      <c r="AB195" s="109" t="str">
        <f>UPPER(_xlfn.XLOOKUP(Z195,sectores_id!B:B,sectores_id!A:A))</f>
        <v>DISP. FINAL RESIDUOS LÍQUIDOS</v>
      </c>
      <c r="AC195" s="148" t="str">
        <f>_xlfn.XLOOKUP(AA195,'rubros_id_opex (2)'!B:B,'rubros_id_opex (2)'!A:A,gastos_final[[#This Row],[Líneas de factura/Producto]])</f>
        <v>HABILITACIONES Y CERT</v>
      </c>
      <c r="AD195" s="169">
        <f>SUMIFS(Y:Y,C:C,gastos_final[[#This Row],[Número]])</f>
        <v>1445000</v>
      </c>
      <c r="AE195" s="169">
        <f>gastos_final[[#This Row],[MONTO_FINAL]]*-1-gastos_final[[#This Row],[monto_total_ampliado]]</f>
        <v>0</v>
      </c>
    </row>
    <row r="196" spans="1:31" hidden="1" x14ac:dyDescent="0.25">
      <c r="A196" vm="10">
        <v>46087</v>
      </c>
      <c r="B196" t="s">
        <v>962</v>
      </c>
      <c r="C196" t="s">
        <v>963</v>
      </c>
      <c r="D196" s="135">
        <v>-1445000</v>
      </c>
      <c r="E196" t="s">
        <v>964</v>
      </c>
      <c r="F196">
        <v>1</v>
      </c>
      <c r="G196" s="135">
        <v>1445000</v>
      </c>
      <c r="H196" t="s">
        <v>510</v>
      </c>
      <c r="I196" t="s">
        <v>22</v>
      </c>
      <c r="J196" t="s">
        <v>137</v>
      </c>
      <c r="K196" t="s">
        <v>473</v>
      </c>
      <c r="L196" t="s">
        <v>156</v>
      </c>
      <c r="M196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136">
        <v>-1445000</v>
      </c>
      <c r="T196">
        <v>1</v>
      </c>
      <c r="U196" t="s">
        <v>199</v>
      </c>
      <c r="V196" t="s">
        <v>63</v>
      </c>
      <c r="W196" s="109" t="str">
        <f>_xlfn.CONCAT(N196,V196)</f>
        <v>CC1DISPOSICIÓN FINAL RESIDUOS SOLIDOS</v>
      </c>
      <c r="X196" s="109">
        <f>_xlfn.XLOOKUP(W196,'cco '!C:C,'cco '!D:D,0)</f>
        <v>4.8738124634855849E-3</v>
      </c>
      <c r="Y196" s="110">
        <f>$X196*$S196*-1</f>
        <v>7042.6590097366698</v>
      </c>
      <c r="Z196" s="109">
        <f>_xlfn.XLOOKUP(V196,sectores_id!A:A,sectores_id!B:B)</f>
        <v>4</v>
      </c>
      <c r="AA196" s="109">
        <f>IF(J196="OPEX",_xlfn.XLOOKUP(I196,'rubros_id_opex (2)'!A:A,'rubros_id_opex (2)'!B:B,"RUBRO MC"),J196)</f>
        <v>2</v>
      </c>
      <c r="AB196" s="109" t="str">
        <f>UPPER(_xlfn.XLOOKUP(Z196,sectores_id!B:B,sectores_id!A:A))</f>
        <v>DISP. FINAL RESIDUOS SÓLIDOS</v>
      </c>
      <c r="AC196" s="148" t="str">
        <f>_xlfn.XLOOKUP(AA196,'rubros_id_opex (2)'!B:B,'rubros_id_opex (2)'!A:A,gastos_final[[#This Row],[Líneas de factura/Producto]])</f>
        <v>HABILITACIONES Y CERT</v>
      </c>
      <c r="AD196" s="169">
        <f>SUMIFS(Y:Y,C:C,gastos_final[[#This Row],[Número]])</f>
        <v>1445000</v>
      </c>
      <c r="AE196" s="169">
        <f>gastos_final[[#This Row],[MONTO_FINAL]]*-1-gastos_final[[#This Row],[monto_total_ampliado]]</f>
        <v>0</v>
      </c>
    </row>
    <row r="197" spans="1:31" hidden="1" x14ac:dyDescent="0.25">
      <c r="A197" vm="10">
        <v>46087</v>
      </c>
      <c r="B197" t="s">
        <v>962</v>
      </c>
      <c r="C197" t="s">
        <v>963</v>
      </c>
      <c r="D197" s="135">
        <v>-1445000</v>
      </c>
      <c r="E197" t="s">
        <v>964</v>
      </c>
      <c r="F197">
        <v>1</v>
      </c>
      <c r="G197" s="135">
        <v>1445000</v>
      </c>
      <c r="H197" t="s">
        <v>510</v>
      </c>
      <c r="I197" t="s">
        <v>22</v>
      </c>
      <c r="J197" t="s">
        <v>137</v>
      </c>
      <c r="K197" t="s">
        <v>473</v>
      </c>
      <c r="L197" t="s">
        <v>156</v>
      </c>
      <c r="M197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136">
        <v>-1445000</v>
      </c>
      <c r="T197">
        <v>1</v>
      </c>
      <c r="U197" t="s">
        <v>199</v>
      </c>
      <c r="V197" t="s">
        <v>80</v>
      </c>
      <c r="W197" s="109" t="str">
        <f>_xlfn.CONCAT(N197,V197)</f>
        <v>CC1EXPORTACION</v>
      </c>
      <c r="X197" s="109">
        <f>_xlfn.XLOOKUP(W197,'cco '!C:C,'cco '!D:D,0)</f>
        <v>0.73411048911804788</v>
      </c>
      <c r="Y197" s="110">
        <f>$X197*$S197*-1</f>
        <v>1060789.6567755791</v>
      </c>
      <c r="Z197" s="109">
        <f>_xlfn.XLOOKUP(V197,sectores_id!A:A,sectores_id!B:B)</f>
        <v>5</v>
      </c>
      <c r="AA197" s="109">
        <f>IF(J197="OPEX",_xlfn.XLOOKUP(I197,'rubros_id_opex (2)'!A:A,'rubros_id_opex (2)'!B:B,"RUBRO MC"),J197)</f>
        <v>2</v>
      </c>
      <c r="AB197" s="109" t="str">
        <f>UPPER(_xlfn.XLOOKUP(Z197,sectores_id!B:B,sectores_id!A:A))</f>
        <v>EXPORTACION</v>
      </c>
      <c r="AC197" s="148" t="str">
        <f>_xlfn.XLOOKUP(AA197,'rubros_id_opex (2)'!B:B,'rubros_id_opex (2)'!A:A,gastos_final[[#This Row],[Líneas de factura/Producto]])</f>
        <v>HABILITACIONES Y CERT</v>
      </c>
      <c r="AD197" s="169">
        <f>SUMIFS(Y:Y,C:C,gastos_final[[#This Row],[Número]])</f>
        <v>1445000</v>
      </c>
      <c r="AE197" s="169">
        <f>gastos_final[[#This Row],[MONTO_FINAL]]*-1-gastos_final[[#This Row],[monto_total_ampliado]]</f>
        <v>0</v>
      </c>
    </row>
    <row r="198" spans="1:31" hidden="1" x14ac:dyDescent="0.25">
      <c r="A198" vm="10">
        <v>46087</v>
      </c>
      <c r="B198" t="s">
        <v>962</v>
      </c>
      <c r="C198" t="s">
        <v>963</v>
      </c>
      <c r="D198" s="135">
        <v>-1445000</v>
      </c>
      <c r="E198" t="s">
        <v>964</v>
      </c>
      <c r="F198">
        <v>1</v>
      </c>
      <c r="G198" s="135">
        <v>1445000</v>
      </c>
      <c r="H198" t="s">
        <v>510</v>
      </c>
      <c r="I198" t="s">
        <v>22</v>
      </c>
      <c r="J198" t="s">
        <v>137</v>
      </c>
      <c r="K198" t="s">
        <v>473</v>
      </c>
      <c r="L198" t="s">
        <v>156</v>
      </c>
      <c r="M198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136">
        <v>-1445000</v>
      </c>
      <c r="T198">
        <v>1</v>
      </c>
      <c r="U198" t="s">
        <v>199</v>
      </c>
      <c r="V198" t="s">
        <v>50</v>
      </c>
      <c r="W198" s="109" t="str">
        <f>_xlfn.CONCAT(N198,V198)</f>
        <v>CC1NFU</v>
      </c>
      <c r="X198" s="109">
        <f>_xlfn.XLOOKUP(W198,'cco '!C:C,'cco '!D:D,0)</f>
        <v>1.4065386597374174E-2</v>
      </c>
      <c r="Y198" s="110">
        <f>$X198*$S198*-1</f>
        <v>20324.48363320568</v>
      </c>
      <c r="Z198" s="109">
        <f>_xlfn.XLOOKUP(V198,sectores_id!A:A,sectores_id!B:B)</f>
        <v>6</v>
      </c>
      <c r="AA198" s="109">
        <f>IF(J198="OPEX",_xlfn.XLOOKUP(I198,'rubros_id_opex (2)'!A:A,'rubros_id_opex (2)'!B:B,"RUBRO MC"),J198)</f>
        <v>2</v>
      </c>
      <c r="AB198" s="109" t="str">
        <f>UPPER(_xlfn.XLOOKUP(Z198,sectores_id!B:B,sectores_id!A:A))</f>
        <v>NFU</v>
      </c>
      <c r="AC198" s="148" t="str">
        <f>_xlfn.XLOOKUP(AA198,'rubros_id_opex (2)'!B:B,'rubros_id_opex (2)'!A:A,gastos_final[[#This Row],[Líneas de factura/Producto]])</f>
        <v>HABILITACIONES Y CERT</v>
      </c>
      <c r="AD198" s="169">
        <f>SUMIFS(Y:Y,C:C,gastos_final[[#This Row],[Número]])</f>
        <v>1445000</v>
      </c>
      <c r="AE198" s="169">
        <f>gastos_final[[#This Row],[MONTO_FINAL]]*-1-gastos_final[[#This Row],[monto_total_ampliado]]</f>
        <v>0</v>
      </c>
    </row>
    <row r="199" spans="1:31" hidden="1" x14ac:dyDescent="0.25">
      <c r="A199" vm="10">
        <v>46087</v>
      </c>
      <c r="B199" t="s">
        <v>962</v>
      </c>
      <c r="C199" t="s">
        <v>963</v>
      </c>
      <c r="D199" s="135">
        <v>-1445000</v>
      </c>
      <c r="E199" t="s">
        <v>964</v>
      </c>
      <c r="F199">
        <v>1</v>
      </c>
      <c r="G199" s="135">
        <v>1445000</v>
      </c>
      <c r="H199" t="s">
        <v>510</v>
      </c>
      <c r="I199" t="s">
        <v>22</v>
      </c>
      <c r="J199" t="s">
        <v>137</v>
      </c>
      <c r="K199" t="s">
        <v>473</v>
      </c>
      <c r="L199" t="s">
        <v>156</v>
      </c>
      <c r="M199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136">
        <v>-1445000</v>
      </c>
      <c r="T199">
        <v>1</v>
      </c>
      <c r="U199" t="s">
        <v>199</v>
      </c>
      <c r="V199" t="s">
        <v>68</v>
      </c>
      <c r="W199" s="109" t="str">
        <f>_xlfn.CONCAT(N199,V199)</f>
        <v>CC1PILETAS</v>
      </c>
      <c r="X199" s="109">
        <f>_xlfn.XLOOKUP(W199,'cco '!C:C,'cco '!D:D,0)</f>
        <v>0.10760032914202722</v>
      </c>
      <c r="Y199" s="110">
        <f>$X199*$S199*-1</f>
        <v>155482.47561022933</v>
      </c>
      <c r="Z199" s="109">
        <f>_xlfn.XLOOKUP(V199,sectores_id!A:A,sectores_id!B:B)</f>
        <v>7</v>
      </c>
      <c r="AA199" s="109">
        <f>IF(J199="OPEX",_xlfn.XLOOKUP(I199,'rubros_id_opex (2)'!A:A,'rubros_id_opex (2)'!B:B,"RUBRO MC"),J199)</f>
        <v>2</v>
      </c>
      <c r="AB199" s="109" t="str">
        <f>UPPER(_xlfn.XLOOKUP(Z199,sectores_id!B:B,sectores_id!A:A))</f>
        <v>PILETAS</v>
      </c>
      <c r="AC199" s="148" t="str">
        <f>_xlfn.XLOOKUP(AA199,'rubros_id_opex (2)'!B:B,'rubros_id_opex (2)'!A:A,gastos_final[[#This Row],[Líneas de factura/Producto]])</f>
        <v>HABILITACIONES Y CERT</v>
      </c>
      <c r="AD199" s="169">
        <f>SUMIFS(Y:Y,C:C,gastos_final[[#This Row],[Número]])</f>
        <v>1445000</v>
      </c>
      <c r="AE199" s="169">
        <f>gastos_final[[#This Row],[MONTO_FINAL]]*-1-gastos_final[[#This Row],[monto_total_ampliado]]</f>
        <v>0</v>
      </c>
    </row>
    <row r="200" spans="1:31" hidden="1" x14ac:dyDescent="0.25">
      <c r="A200" vm="10">
        <v>46087</v>
      </c>
      <c r="B200" t="s">
        <v>962</v>
      </c>
      <c r="C200" t="s">
        <v>963</v>
      </c>
      <c r="D200" s="135">
        <v>-1445000</v>
      </c>
      <c r="E200" t="s">
        <v>964</v>
      </c>
      <c r="F200">
        <v>1</v>
      </c>
      <c r="G200" s="135">
        <v>1445000</v>
      </c>
      <c r="H200" t="s">
        <v>510</v>
      </c>
      <c r="I200" t="s">
        <v>22</v>
      </c>
      <c r="J200" t="s">
        <v>137</v>
      </c>
      <c r="K200" t="s">
        <v>473</v>
      </c>
      <c r="L200" t="s">
        <v>156</v>
      </c>
      <c r="M200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136">
        <v>-1445000</v>
      </c>
      <c r="T200">
        <v>1</v>
      </c>
      <c r="U200" t="s">
        <v>199</v>
      </c>
      <c r="V200" t="s">
        <v>70</v>
      </c>
      <c r="W200" s="109" t="str">
        <f>_xlfn.CONCAT(N200,V200)</f>
        <v>CC1REACTORES</v>
      </c>
      <c r="X200" s="109">
        <f>_xlfn.XLOOKUP(W200,'cco '!C:C,'cco '!D:D,0)</f>
        <v>3.9675420007119738E-2</v>
      </c>
      <c r="Y200" s="110">
        <f>$X200*$S200*-1</f>
        <v>57330.981910288021</v>
      </c>
      <c r="Z200" s="109">
        <f>_xlfn.XLOOKUP(V200,sectores_id!A:A,sectores_id!B:B)</f>
        <v>8</v>
      </c>
      <c r="AA200" s="109">
        <f>IF(J200="OPEX",_xlfn.XLOOKUP(I200,'rubros_id_opex (2)'!A:A,'rubros_id_opex (2)'!B:B,"RUBRO MC"),J200)</f>
        <v>2</v>
      </c>
      <c r="AB200" s="109" t="str">
        <f>UPPER(_xlfn.XLOOKUP(Z200,sectores_id!B:B,sectores_id!A:A))</f>
        <v>REACTORES</v>
      </c>
      <c r="AC200" s="148" t="str">
        <f>_xlfn.XLOOKUP(AA200,'rubros_id_opex (2)'!B:B,'rubros_id_opex (2)'!A:A,gastos_final[[#This Row],[Líneas de factura/Producto]])</f>
        <v>HABILITACIONES Y CERT</v>
      </c>
      <c r="AD200" s="169">
        <f>SUMIFS(Y:Y,C:C,gastos_final[[#This Row],[Número]])</f>
        <v>1445000</v>
      </c>
      <c r="AE200" s="169">
        <f>gastos_final[[#This Row],[MONTO_FINAL]]*-1-gastos_final[[#This Row],[monto_total_ampliado]]</f>
        <v>0</v>
      </c>
    </row>
    <row r="201" spans="1:31" hidden="1" x14ac:dyDescent="0.25">
      <c r="A201" vm="10">
        <v>46087</v>
      </c>
      <c r="B201" t="s">
        <v>962</v>
      </c>
      <c r="C201" t="s">
        <v>963</v>
      </c>
      <c r="D201" s="135">
        <v>-1445000</v>
      </c>
      <c r="E201" t="s">
        <v>964</v>
      </c>
      <c r="F201">
        <v>1</v>
      </c>
      <c r="G201" s="135">
        <v>1445000</v>
      </c>
      <c r="H201" t="s">
        <v>510</v>
      </c>
      <c r="I201" t="s">
        <v>22</v>
      </c>
      <c r="J201" t="s">
        <v>137</v>
      </c>
      <c r="K201" t="s">
        <v>473</v>
      </c>
      <c r="L201" t="s">
        <v>156</v>
      </c>
      <c r="M201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136">
        <v>-1445000</v>
      </c>
      <c r="T201">
        <v>1</v>
      </c>
      <c r="U201" t="s">
        <v>199</v>
      </c>
      <c r="V201" t="s">
        <v>181</v>
      </c>
      <c r="W201" s="109" t="str">
        <f>_xlfn.CONCAT(N201,V201)</f>
        <v>CC1TIERRAS FILTRANTES</v>
      </c>
      <c r="X201" s="109">
        <f>_xlfn.XLOOKUP(W201,'cco '!C:C,'cco '!D:D,0)</f>
        <v>0</v>
      </c>
      <c r="Y201" s="110">
        <f>$X201*$S201*-1</f>
        <v>0</v>
      </c>
      <c r="Z201" s="109">
        <f>_xlfn.XLOOKUP(V201,sectores_id!A:A,sectores_id!B:B)</f>
        <v>9</v>
      </c>
      <c r="AA201" s="109">
        <f>IF(J201="OPEX",_xlfn.XLOOKUP(I201,'rubros_id_opex (2)'!A:A,'rubros_id_opex (2)'!B:B,"RUBRO MC"),J201)</f>
        <v>2</v>
      </c>
      <c r="AB201" s="109" t="str">
        <f>UPPER(_xlfn.XLOOKUP(Z201,sectores_id!B:B,sectores_id!A:A))</f>
        <v>TIERRAS FILTRANTES</v>
      </c>
      <c r="AC201" s="148" t="str">
        <f>_xlfn.XLOOKUP(AA201,'rubros_id_opex (2)'!B:B,'rubros_id_opex (2)'!A:A,gastos_final[[#This Row],[Líneas de factura/Producto]])</f>
        <v>HABILITACIONES Y CERT</v>
      </c>
      <c r="AD201" s="169">
        <f>SUMIFS(Y:Y,C:C,gastos_final[[#This Row],[Número]])</f>
        <v>1445000</v>
      </c>
      <c r="AE201" s="169">
        <f>gastos_final[[#This Row],[MONTO_FINAL]]*-1-gastos_final[[#This Row],[monto_total_ampliado]]</f>
        <v>0</v>
      </c>
    </row>
    <row r="202" spans="1:31" hidden="1" x14ac:dyDescent="0.25">
      <c r="A202" vm="1">
        <v>46111</v>
      </c>
      <c r="B202" t="s">
        <v>530</v>
      </c>
      <c r="C202" t="s">
        <v>772</v>
      </c>
      <c r="D202" s="135">
        <v>-128496823.2</v>
      </c>
      <c r="E202" t="s">
        <v>474</v>
      </c>
      <c r="F202">
        <v>97.74</v>
      </c>
      <c r="G202" s="135">
        <v>920</v>
      </c>
      <c r="H202" t="s">
        <v>135</v>
      </c>
      <c r="I202" t="s">
        <v>477</v>
      </c>
      <c r="J202" t="s">
        <v>137</v>
      </c>
      <c r="K202" t="s">
        <v>473</v>
      </c>
      <c r="L202" t="s">
        <v>138</v>
      </c>
      <c r="M202">
        <v>0</v>
      </c>
      <c r="N202" t="s">
        <v>34</v>
      </c>
      <c r="O202" t="s">
        <v>492</v>
      </c>
      <c r="P202">
        <v>1</v>
      </c>
      <c r="Q202" t="s">
        <v>80</v>
      </c>
      <c r="R202">
        <v>1</v>
      </c>
      <c r="S202" s="136">
        <v>-128496823.2</v>
      </c>
      <c r="T202">
        <v>97.74</v>
      </c>
      <c r="U202" t="s">
        <v>199</v>
      </c>
      <c r="V202" t="s">
        <v>80</v>
      </c>
      <c r="W202" s="109" t="str">
        <f>_xlfn.CONCAT(N202,V202)</f>
        <v>CC11EXPORTACION</v>
      </c>
      <c r="X202" s="109">
        <f>_xlfn.XLOOKUP(W202,'cco '!C:C,'cco '!D:D,0)</f>
        <v>1</v>
      </c>
      <c r="Y202" s="110">
        <f>$X202*$S202*-1</f>
        <v>128496823.2</v>
      </c>
      <c r="Z202" s="109">
        <f>_xlfn.XLOOKUP(V202,sectores_id!A:A,sectores_id!B:B)</f>
        <v>5</v>
      </c>
      <c r="AA202" s="109">
        <f>IF(J202="OPEX",_xlfn.XLOOKUP(I202,'rubros_id_opex (2)'!A:A,'rubros_id_opex (2)'!B:B,"RUBRO MC"),J202)</f>
        <v>8</v>
      </c>
      <c r="AB202" s="109" t="str">
        <f>UPPER(_xlfn.XLOOKUP(Z202,sectores_id!B:B,sectores_id!A:A))</f>
        <v>EXPORTACION</v>
      </c>
      <c r="AC202" s="148" t="str">
        <f>_xlfn.XLOOKUP(AA202,'rubros_id_opex (2)'!B:B,'rubros_id_opex (2)'!A:A,gastos_final[[#This Row],[Líneas de factura/Producto]])</f>
        <v>M.PRIMAS</v>
      </c>
      <c r="AD202" s="109">
        <f>SUMIFS(Y:Y,C:C,gastos_final[[#This Row],[Número]])</f>
        <v>128496823.2</v>
      </c>
      <c r="AE202" s="169">
        <f>gastos_final[[#This Row],[MONTO_FINAL]]*-1-gastos_final[[#This Row],[monto_total_ampliado]]</f>
        <v>0</v>
      </c>
    </row>
    <row r="203" spans="1:31" hidden="1" x14ac:dyDescent="0.25">
      <c r="A203" vm="16">
        <v>46108</v>
      </c>
      <c r="B203" t="s">
        <v>1038</v>
      </c>
      <c r="C203" t="s">
        <v>1039</v>
      </c>
      <c r="D203" s="135">
        <v>-1417000.01</v>
      </c>
      <c r="E203" t="s">
        <v>1040</v>
      </c>
      <c r="F203">
        <v>1</v>
      </c>
      <c r="G203" s="135">
        <v>1171074.3899999999</v>
      </c>
      <c r="H203" t="s">
        <v>510</v>
      </c>
      <c r="I203" t="s">
        <v>12</v>
      </c>
      <c r="J203" t="s">
        <v>137</v>
      </c>
      <c r="K203" t="s">
        <v>473</v>
      </c>
      <c r="L203" t="s">
        <v>156</v>
      </c>
      <c r="M203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136">
        <v>-1417000.01</v>
      </c>
      <c r="T203">
        <v>1</v>
      </c>
      <c r="U203" t="s">
        <v>199</v>
      </c>
      <c r="V203" t="s">
        <v>72</v>
      </c>
      <c r="W203" s="109" t="str">
        <f>_xlfn.CONCAT(N203,V203)</f>
        <v>CC1BACHAS</v>
      </c>
      <c r="X203" s="109">
        <f>_xlfn.XLOOKUP(W203,'cco '!C:C,'cco '!D:D,0)</f>
        <v>3.2417236735101898E-2</v>
      </c>
      <c r="Y203" s="110">
        <f>$X203*$S203*-1</f>
        <v>45935.22477781176</v>
      </c>
      <c r="Z203" s="109">
        <f>_xlfn.XLOOKUP(V203,sectores_id!A:A,sectores_id!B:B)</f>
        <v>1</v>
      </c>
      <c r="AA203" s="109">
        <f>IF(J203="OPEX",_xlfn.XLOOKUP(I203,'rubros_id_opex (2)'!A:A,'rubros_id_opex (2)'!B:B,"RUBRO MC"),J203)</f>
        <v>11</v>
      </c>
      <c r="AB203" s="109" t="str">
        <f>UPPER(_xlfn.XLOOKUP(Z203,sectores_id!B:B,sectores_id!A:A))</f>
        <v>BACHAS</v>
      </c>
      <c r="AC203" s="148" t="str">
        <f>_xlfn.XLOOKUP(AA203,'rubros_id_opex (2)'!B:B,'rubros_id_opex (2)'!A:A,gastos_final[[#This Row],[Líneas de factura/Producto]])</f>
        <v>REPARACIONES</v>
      </c>
      <c r="AD203" s="109">
        <f>SUMIFS(Y:Y,C:C,gastos_final[[#This Row],[Número]])</f>
        <v>1417000.0099999998</v>
      </c>
      <c r="AE203" s="169">
        <f>gastos_final[[#This Row],[MONTO_FINAL]]*-1-gastos_final[[#This Row],[monto_total_ampliado]]</f>
        <v>0</v>
      </c>
    </row>
    <row r="204" spans="1:31" hidden="1" x14ac:dyDescent="0.25">
      <c r="A204" vm="16">
        <v>46108</v>
      </c>
      <c r="B204" t="s">
        <v>1038</v>
      </c>
      <c r="C204" t="s">
        <v>1039</v>
      </c>
      <c r="D204" s="135">
        <v>-1417000.01</v>
      </c>
      <c r="E204" t="s">
        <v>1040</v>
      </c>
      <c r="F204">
        <v>1</v>
      </c>
      <c r="G204" s="135">
        <v>1171074.3899999999</v>
      </c>
      <c r="H204" t="s">
        <v>510</v>
      </c>
      <c r="I204" t="s">
        <v>12</v>
      </c>
      <c r="J204" t="s">
        <v>137</v>
      </c>
      <c r="K204" t="s">
        <v>473</v>
      </c>
      <c r="L204" t="s">
        <v>156</v>
      </c>
      <c r="M204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136">
        <v>-1417000.01</v>
      </c>
      <c r="T204">
        <v>1</v>
      </c>
      <c r="U204" t="s">
        <v>199</v>
      </c>
      <c r="V204" t="s">
        <v>77</v>
      </c>
      <c r="W204" s="109" t="str">
        <f>_xlfn.CONCAT(N204,V204)</f>
        <v>CC1CEREAL &amp; POLVILLO</v>
      </c>
      <c r="X204" s="109">
        <f>_xlfn.XLOOKUP(W204,'cco '!C:C,'cco '!D:D,0)</f>
        <v>7.0597149630605652E-3</v>
      </c>
      <c r="Y204" s="110">
        <f>$X204*$S204*-1</f>
        <v>10003.616173253971</v>
      </c>
      <c r="Z204" s="109">
        <f>_xlfn.XLOOKUP(V204,sectores_id!A:A,sectores_id!B:B)</f>
        <v>2</v>
      </c>
      <c r="AA204" s="109">
        <f>IF(J204="OPEX",_xlfn.XLOOKUP(I204,'rubros_id_opex (2)'!A:A,'rubros_id_opex (2)'!B:B,"RUBRO MC"),J204)</f>
        <v>11</v>
      </c>
      <c r="AB204" s="109" t="str">
        <f>UPPER(_xlfn.XLOOKUP(Z204,sectores_id!B:B,sectores_id!A:A))</f>
        <v>CEREAL &amp; POLVILLO</v>
      </c>
      <c r="AC204" s="148" t="str">
        <f>_xlfn.XLOOKUP(AA204,'rubros_id_opex (2)'!B:B,'rubros_id_opex (2)'!A:A,gastos_final[[#This Row],[Líneas de factura/Producto]])</f>
        <v>REPARACIONES</v>
      </c>
      <c r="AD204" s="109">
        <f>SUMIFS(Y:Y,C:C,gastos_final[[#This Row],[Número]])</f>
        <v>1417000.0099999998</v>
      </c>
      <c r="AE204" s="169">
        <f>gastos_final[[#This Row],[MONTO_FINAL]]*-1-gastos_final[[#This Row],[monto_total_ampliado]]</f>
        <v>0</v>
      </c>
    </row>
    <row r="205" spans="1:31" hidden="1" x14ac:dyDescent="0.25">
      <c r="A205" vm="16">
        <v>46108</v>
      </c>
      <c r="B205" t="s">
        <v>1038</v>
      </c>
      <c r="C205" t="s">
        <v>1039</v>
      </c>
      <c r="D205" s="135">
        <v>-1417000.01</v>
      </c>
      <c r="E205" t="s">
        <v>1040</v>
      </c>
      <c r="F205">
        <v>1</v>
      </c>
      <c r="G205" s="135">
        <v>1171074.3899999999</v>
      </c>
      <c r="H205" t="s">
        <v>510</v>
      </c>
      <c r="I205" t="s">
        <v>12</v>
      </c>
      <c r="J205" t="s">
        <v>137</v>
      </c>
      <c r="K205" t="s">
        <v>473</v>
      </c>
      <c r="L205" t="s">
        <v>156</v>
      </c>
      <c r="M205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136">
        <v>-1417000.01</v>
      </c>
      <c r="T205">
        <v>1</v>
      </c>
      <c r="U205" t="s">
        <v>199</v>
      </c>
      <c r="V205" t="s">
        <v>75</v>
      </c>
      <c r="W205" s="109" t="str">
        <f>_xlfn.CONCAT(N205,V205)</f>
        <v>CC1COMPOST &amp; FERTILIZANTES</v>
      </c>
      <c r="X205" s="109">
        <f>_xlfn.XLOOKUP(W205,'cco '!C:C,'cco '!D:D,0)</f>
        <v>4.0653249223577111E-4</v>
      </c>
      <c r="Y205" s="110">
        <f>$X205*$S205*-1</f>
        <v>576.05654556341256</v>
      </c>
      <c r="Z205" s="109">
        <f>_xlfn.XLOOKUP(V205,sectores_id!A:A,sectores_id!B:B)</f>
        <v>10</v>
      </c>
      <c r="AA205" s="109">
        <f>IF(J205="OPEX",_xlfn.XLOOKUP(I205,'rubros_id_opex (2)'!A:A,'rubros_id_opex (2)'!B:B,"RUBRO MC"),J205)</f>
        <v>11</v>
      </c>
      <c r="AB205" s="109" t="str">
        <f>UPPER(_xlfn.XLOOKUP(Z205,sectores_id!B:B,sectores_id!A:A))</f>
        <v>COMPOST &amp; FERTILIZANTES</v>
      </c>
      <c r="AC205" s="148" t="str">
        <f>_xlfn.XLOOKUP(AA205,'rubros_id_opex (2)'!B:B,'rubros_id_opex (2)'!A:A,gastos_final[[#This Row],[Líneas de factura/Producto]])</f>
        <v>REPARACIONES</v>
      </c>
      <c r="AD205" s="109">
        <f>SUMIFS(Y:Y,C:C,gastos_final[[#This Row],[Número]])</f>
        <v>1417000.0099999998</v>
      </c>
      <c r="AE205" s="169">
        <f>gastos_final[[#This Row],[MONTO_FINAL]]*-1-gastos_final[[#This Row],[monto_total_ampliado]]</f>
        <v>0</v>
      </c>
    </row>
    <row r="206" spans="1:31" hidden="1" x14ac:dyDescent="0.25">
      <c r="A206" vm="16">
        <v>46108</v>
      </c>
      <c r="B206" t="s">
        <v>1038</v>
      </c>
      <c r="C206" t="s">
        <v>1039</v>
      </c>
      <c r="D206" s="135">
        <v>-1417000.01</v>
      </c>
      <c r="E206" t="s">
        <v>1040</v>
      </c>
      <c r="F206">
        <v>1</v>
      </c>
      <c r="G206" s="135">
        <v>1171074.3899999999</v>
      </c>
      <c r="H206" t="s">
        <v>510</v>
      </c>
      <c r="I206" t="s">
        <v>12</v>
      </c>
      <c r="J206" t="s">
        <v>137</v>
      </c>
      <c r="K206" t="s">
        <v>473</v>
      </c>
      <c r="L206" t="s">
        <v>156</v>
      </c>
      <c r="M206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136">
        <v>-1417000.01</v>
      </c>
      <c r="T206">
        <v>1</v>
      </c>
      <c r="U206" t="s">
        <v>199</v>
      </c>
      <c r="V206" t="s">
        <v>66</v>
      </c>
      <c r="W206" s="109" t="str">
        <f>_xlfn.CONCAT(N206,V206)</f>
        <v>CC1DISPOSICIÓN FINAL RESIDUOS LIQUIDOS</v>
      </c>
      <c r="X206" s="109">
        <f>_xlfn.XLOOKUP(W206,'cco '!C:C,'cco '!D:D,0)</f>
        <v>5.9791078481547098E-2</v>
      </c>
      <c r="Y206" s="110">
        <f>$X206*$S206*-1</f>
        <v>84723.958806263021</v>
      </c>
      <c r="Z206" s="109">
        <f>_xlfn.XLOOKUP(V206,sectores_id!A:A,sectores_id!B:B)</f>
        <v>3</v>
      </c>
      <c r="AA206" s="109">
        <f>IF(J206="OPEX",_xlfn.XLOOKUP(I206,'rubros_id_opex (2)'!A:A,'rubros_id_opex (2)'!B:B,"RUBRO MC"),J206)</f>
        <v>11</v>
      </c>
      <c r="AB206" s="109" t="str">
        <f>UPPER(_xlfn.XLOOKUP(Z206,sectores_id!B:B,sectores_id!A:A))</f>
        <v>DISP. FINAL RESIDUOS LÍQUIDOS</v>
      </c>
      <c r="AC206" s="148" t="str">
        <f>_xlfn.XLOOKUP(AA206,'rubros_id_opex (2)'!B:B,'rubros_id_opex (2)'!A:A,gastos_final[[#This Row],[Líneas de factura/Producto]])</f>
        <v>REPARACIONES</v>
      </c>
      <c r="AD206" s="109">
        <f>SUMIFS(Y:Y,C:C,gastos_final[[#This Row],[Número]])</f>
        <v>1417000.0099999998</v>
      </c>
      <c r="AE206" s="169">
        <f>gastos_final[[#This Row],[MONTO_FINAL]]*-1-gastos_final[[#This Row],[monto_total_ampliado]]</f>
        <v>0</v>
      </c>
    </row>
    <row r="207" spans="1:31" hidden="1" x14ac:dyDescent="0.25">
      <c r="A207" vm="16">
        <v>46108</v>
      </c>
      <c r="B207" t="s">
        <v>1038</v>
      </c>
      <c r="C207" t="s">
        <v>1039</v>
      </c>
      <c r="D207" s="135">
        <v>-1417000.01</v>
      </c>
      <c r="E207" t="s">
        <v>1040</v>
      </c>
      <c r="F207">
        <v>1</v>
      </c>
      <c r="G207" s="135">
        <v>1171074.3899999999</v>
      </c>
      <c r="H207" t="s">
        <v>510</v>
      </c>
      <c r="I207" t="s">
        <v>12</v>
      </c>
      <c r="J207" t="s">
        <v>137</v>
      </c>
      <c r="K207" t="s">
        <v>473</v>
      </c>
      <c r="L207" t="s">
        <v>156</v>
      </c>
      <c r="M207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136">
        <v>-1417000.01</v>
      </c>
      <c r="T207">
        <v>1</v>
      </c>
      <c r="U207" t="s">
        <v>199</v>
      </c>
      <c r="V207" t="s">
        <v>63</v>
      </c>
      <c r="W207" s="109" t="str">
        <f>_xlfn.CONCAT(N207,V207)</f>
        <v>CC1DISPOSICIÓN FINAL RESIDUOS SOLIDOS</v>
      </c>
      <c r="X207" s="109">
        <f>_xlfn.XLOOKUP(W207,'cco '!C:C,'cco '!D:D,0)</f>
        <v>4.8738124634855849E-3</v>
      </c>
      <c r="Y207" s="110">
        <f>$X207*$S207*-1</f>
        <v>6906.1923094971989</v>
      </c>
      <c r="Z207" s="109">
        <f>_xlfn.XLOOKUP(V207,sectores_id!A:A,sectores_id!B:B)</f>
        <v>4</v>
      </c>
      <c r="AA207" s="109">
        <f>IF(J207="OPEX",_xlfn.XLOOKUP(I207,'rubros_id_opex (2)'!A:A,'rubros_id_opex (2)'!B:B,"RUBRO MC"),J207)</f>
        <v>11</v>
      </c>
      <c r="AB207" s="109" t="str">
        <f>UPPER(_xlfn.XLOOKUP(Z207,sectores_id!B:B,sectores_id!A:A))</f>
        <v>DISP. FINAL RESIDUOS SÓLIDOS</v>
      </c>
      <c r="AC207" s="148" t="str">
        <f>_xlfn.XLOOKUP(AA207,'rubros_id_opex (2)'!B:B,'rubros_id_opex (2)'!A:A,gastos_final[[#This Row],[Líneas de factura/Producto]])</f>
        <v>REPARACIONES</v>
      </c>
      <c r="AD207" s="109">
        <f>SUMIFS(Y:Y,C:C,gastos_final[[#This Row],[Número]])</f>
        <v>1417000.0099999998</v>
      </c>
      <c r="AE207" s="169">
        <f>gastos_final[[#This Row],[MONTO_FINAL]]*-1-gastos_final[[#This Row],[monto_total_ampliado]]</f>
        <v>0</v>
      </c>
    </row>
    <row r="208" spans="1:31" hidden="1" x14ac:dyDescent="0.25">
      <c r="A208" vm="16">
        <v>46108</v>
      </c>
      <c r="B208" t="s">
        <v>1038</v>
      </c>
      <c r="C208" t="s">
        <v>1039</v>
      </c>
      <c r="D208" s="135">
        <v>-1417000.01</v>
      </c>
      <c r="E208" t="s">
        <v>1040</v>
      </c>
      <c r="F208">
        <v>1</v>
      </c>
      <c r="G208" s="135">
        <v>1171074.3899999999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M208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136">
        <v>-1417000.01</v>
      </c>
      <c r="T208">
        <v>1</v>
      </c>
      <c r="U208" t="s">
        <v>199</v>
      </c>
      <c r="V208" t="s">
        <v>80</v>
      </c>
      <c r="W208" s="109" t="str">
        <f>_xlfn.CONCAT(N208,V208)</f>
        <v>CC1EXPORTACION</v>
      </c>
      <c r="X208" s="109">
        <f>_xlfn.XLOOKUP(W208,'cco '!C:C,'cco '!D:D,0)</f>
        <v>0.73411048911804788</v>
      </c>
      <c r="Y208" s="110">
        <f>$X208*$S208*-1</f>
        <v>1040234.5704213787</v>
      </c>
      <c r="Z208" s="109">
        <f>_xlfn.XLOOKUP(V208,sectores_id!A:A,sectores_id!B:B)</f>
        <v>5</v>
      </c>
      <c r="AA208" s="109">
        <f>IF(J208="OPEX",_xlfn.XLOOKUP(I208,'rubros_id_opex (2)'!A:A,'rubros_id_opex (2)'!B:B,"RUBRO MC"),J208)</f>
        <v>11</v>
      </c>
      <c r="AB208" s="109" t="str">
        <f>UPPER(_xlfn.XLOOKUP(Z208,sectores_id!B:B,sectores_id!A:A))</f>
        <v>EXPORTACION</v>
      </c>
      <c r="AC208" s="148" t="str">
        <f>_xlfn.XLOOKUP(AA208,'rubros_id_opex (2)'!B:B,'rubros_id_opex (2)'!A:A,gastos_final[[#This Row],[Líneas de factura/Producto]])</f>
        <v>REPARACIONES</v>
      </c>
      <c r="AD208" s="109">
        <f>SUMIFS(Y:Y,C:C,gastos_final[[#This Row],[Número]])</f>
        <v>1417000.0099999998</v>
      </c>
      <c r="AE208" s="169">
        <f>gastos_final[[#This Row],[MONTO_FINAL]]*-1-gastos_final[[#This Row],[monto_total_ampliado]]</f>
        <v>0</v>
      </c>
    </row>
    <row r="209" spans="1:31" hidden="1" x14ac:dyDescent="0.25">
      <c r="A209" vm="16">
        <v>46108</v>
      </c>
      <c r="B209" t="s">
        <v>1038</v>
      </c>
      <c r="C209" t="s">
        <v>1039</v>
      </c>
      <c r="D209" s="135">
        <v>-1417000.01</v>
      </c>
      <c r="E209" t="s">
        <v>1040</v>
      </c>
      <c r="F209">
        <v>1</v>
      </c>
      <c r="G209" s="135">
        <v>1171074.3899999999</v>
      </c>
      <c r="H209" t="s">
        <v>510</v>
      </c>
      <c r="I209" t="s">
        <v>12</v>
      </c>
      <c r="J209" t="s">
        <v>137</v>
      </c>
      <c r="K209" t="s">
        <v>473</v>
      </c>
      <c r="L209" t="s">
        <v>156</v>
      </c>
      <c r="M209">
        <v>0</v>
      </c>
      <c r="N209" t="s">
        <v>35</v>
      </c>
      <c r="O209" t="s">
        <v>492</v>
      </c>
      <c r="P209">
        <v>10</v>
      </c>
      <c r="Q209" t="s">
        <v>465</v>
      </c>
      <c r="R209">
        <v>1</v>
      </c>
      <c r="S209" s="136">
        <v>-1417000.01</v>
      </c>
      <c r="T209">
        <v>1</v>
      </c>
      <c r="U209" t="s">
        <v>199</v>
      </c>
      <c r="V209" t="s">
        <v>50</v>
      </c>
      <c r="W209" s="109" t="str">
        <f>_xlfn.CONCAT(N209,V209)</f>
        <v>CC1NFU</v>
      </c>
      <c r="X209" s="109">
        <f>_xlfn.XLOOKUP(W209,'cco '!C:C,'cco '!D:D,0)</f>
        <v>1.4065386597374174E-2</v>
      </c>
      <c r="Y209" s="110">
        <f>$X209*$S209*-1</f>
        <v>19930.652949133069</v>
      </c>
      <c r="Z209" s="109">
        <f>_xlfn.XLOOKUP(V209,sectores_id!A:A,sectores_id!B:B)</f>
        <v>6</v>
      </c>
      <c r="AA209" s="109">
        <f>IF(J209="OPEX",_xlfn.XLOOKUP(I209,'rubros_id_opex (2)'!A:A,'rubros_id_opex (2)'!B:B,"RUBRO MC"),J209)</f>
        <v>11</v>
      </c>
      <c r="AB209" s="109" t="str">
        <f>UPPER(_xlfn.XLOOKUP(Z209,sectores_id!B:B,sectores_id!A:A))</f>
        <v>NFU</v>
      </c>
      <c r="AC209" s="148" t="str">
        <f>_xlfn.XLOOKUP(AA209,'rubros_id_opex (2)'!B:B,'rubros_id_opex (2)'!A:A,gastos_final[[#This Row],[Líneas de factura/Producto]])</f>
        <v>REPARACIONES</v>
      </c>
      <c r="AD209" s="109">
        <f>SUMIFS(Y:Y,C:C,gastos_final[[#This Row],[Número]])</f>
        <v>1417000.0099999998</v>
      </c>
      <c r="AE209" s="169">
        <f>gastos_final[[#This Row],[MONTO_FINAL]]*-1-gastos_final[[#This Row],[monto_total_ampliado]]</f>
        <v>0</v>
      </c>
    </row>
    <row r="210" spans="1:31" hidden="1" x14ac:dyDescent="0.25">
      <c r="A210" vm="16">
        <v>46108</v>
      </c>
      <c r="B210" t="s">
        <v>1038</v>
      </c>
      <c r="C210" t="s">
        <v>1039</v>
      </c>
      <c r="D210" s="135">
        <v>-1417000.01</v>
      </c>
      <c r="E210" t="s">
        <v>1040</v>
      </c>
      <c r="F210">
        <v>1</v>
      </c>
      <c r="G210" s="135">
        <v>1171074.3899999999</v>
      </c>
      <c r="H210" t="s">
        <v>510</v>
      </c>
      <c r="I210" t="s">
        <v>12</v>
      </c>
      <c r="J210" t="s">
        <v>137</v>
      </c>
      <c r="K210" t="s">
        <v>473</v>
      </c>
      <c r="L210" t="s">
        <v>156</v>
      </c>
      <c r="M210">
        <v>0</v>
      </c>
      <c r="N210" t="s">
        <v>35</v>
      </c>
      <c r="O210" t="s">
        <v>492</v>
      </c>
      <c r="P210">
        <v>10</v>
      </c>
      <c r="Q210" t="s">
        <v>465</v>
      </c>
      <c r="R210">
        <v>1</v>
      </c>
      <c r="S210" s="136">
        <v>-1417000.01</v>
      </c>
      <c r="T210">
        <v>1</v>
      </c>
      <c r="U210" t="s">
        <v>199</v>
      </c>
      <c r="V210" t="s">
        <v>68</v>
      </c>
      <c r="W210" s="109" t="str">
        <f>_xlfn.CONCAT(N210,V210)</f>
        <v>CC1PILETAS</v>
      </c>
      <c r="X210" s="109">
        <f>_xlfn.XLOOKUP(W210,'cco '!C:C,'cco '!D:D,0)</f>
        <v>0.10760032914202722</v>
      </c>
      <c r="Y210" s="110">
        <f>$X210*$S210*-1</f>
        <v>152469.66747025587</v>
      </c>
      <c r="Z210" s="109">
        <f>_xlfn.XLOOKUP(V210,sectores_id!A:A,sectores_id!B:B)</f>
        <v>7</v>
      </c>
      <c r="AA210" s="109">
        <f>IF(J210="OPEX",_xlfn.XLOOKUP(I210,'rubros_id_opex (2)'!A:A,'rubros_id_opex (2)'!B:B,"RUBRO MC"),J210)</f>
        <v>11</v>
      </c>
      <c r="AB210" s="109" t="str">
        <f>UPPER(_xlfn.XLOOKUP(Z210,sectores_id!B:B,sectores_id!A:A))</f>
        <v>PILETAS</v>
      </c>
      <c r="AC210" s="148" t="str">
        <f>_xlfn.XLOOKUP(AA210,'rubros_id_opex (2)'!B:B,'rubros_id_opex (2)'!A:A,gastos_final[[#This Row],[Líneas de factura/Producto]])</f>
        <v>REPARACIONES</v>
      </c>
      <c r="AD210" s="109">
        <f>SUMIFS(Y:Y,C:C,gastos_final[[#This Row],[Número]])</f>
        <v>1417000.0099999998</v>
      </c>
      <c r="AE210" s="169">
        <f>gastos_final[[#This Row],[MONTO_FINAL]]*-1-gastos_final[[#This Row],[monto_total_ampliado]]</f>
        <v>0</v>
      </c>
    </row>
    <row r="211" spans="1:31" hidden="1" x14ac:dyDescent="0.25">
      <c r="A211" vm="16">
        <v>46108</v>
      </c>
      <c r="B211" t="s">
        <v>1038</v>
      </c>
      <c r="C211" t="s">
        <v>1039</v>
      </c>
      <c r="D211" s="135">
        <v>-1417000.01</v>
      </c>
      <c r="E211" t="s">
        <v>1040</v>
      </c>
      <c r="F211">
        <v>1</v>
      </c>
      <c r="G211" s="135">
        <v>1171074.3899999999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492</v>
      </c>
      <c r="P211">
        <v>10</v>
      </c>
      <c r="Q211" t="s">
        <v>465</v>
      </c>
      <c r="R211">
        <v>1</v>
      </c>
      <c r="S211" s="136">
        <v>-1417000.01</v>
      </c>
      <c r="T211">
        <v>1</v>
      </c>
      <c r="U211" t="s">
        <v>199</v>
      </c>
      <c r="V211" t="s">
        <v>70</v>
      </c>
      <c r="W211" s="109" t="str">
        <f>_xlfn.CONCAT(N211,V211)</f>
        <v>CC1REACTORES</v>
      </c>
      <c r="X211" s="109">
        <f>_xlfn.XLOOKUP(W211,'cco '!C:C,'cco '!D:D,0)</f>
        <v>3.9675420007119738E-2</v>
      </c>
      <c r="Y211" s="110">
        <f>$X211*$S211*-1</f>
        <v>56220.070546842871</v>
      </c>
      <c r="Z211" s="109">
        <f>_xlfn.XLOOKUP(V211,sectores_id!A:A,sectores_id!B:B)</f>
        <v>8</v>
      </c>
      <c r="AA211" s="109">
        <f>IF(J211="OPEX",_xlfn.XLOOKUP(I211,'rubros_id_opex (2)'!A:A,'rubros_id_opex (2)'!B:B,"RUBRO MC"),J211)</f>
        <v>11</v>
      </c>
      <c r="AB211" s="109" t="str">
        <f>UPPER(_xlfn.XLOOKUP(Z211,sectores_id!B:B,sectores_id!A:A))</f>
        <v>REACTORES</v>
      </c>
      <c r="AC211" s="148" t="str">
        <f>_xlfn.XLOOKUP(AA211,'rubros_id_opex (2)'!B:B,'rubros_id_opex (2)'!A:A,gastos_final[[#This Row],[Líneas de factura/Producto]])</f>
        <v>REPARACIONES</v>
      </c>
      <c r="AD211" s="109">
        <f>SUMIFS(Y:Y,C:C,gastos_final[[#This Row],[Número]])</f>
        <v>1417000.0099999998</v>
      </c>
      <c r="AE211" s="169">
        <f>gastos_final[[#This Row],[MONTO_FINAL]]*-1-gastos_final[[#This Row],[monto_total_ampliado]]</f>
        <v>0</v>
      </c>
    </row>
    <row r="212" spans="1:31" hidden="1" x14ac:dyDescent="0.25">
      <c r="A212" vm="16">
        <v>46108</v>
      </c>
      <c r="B212" t="s">
        <v>1038</v>
      </c>
      <c r="C212" t="s">
        <v>1039</v>
      </c>
      <c r="D212" s="135">
        <v>-1417000.01</v>
      </c>
      <c r="E212" t="s">
        <v>1040</v>
      </c>
      <c r="F212">
        <v>1</v>
      </c>
      <c r="G212" s="135">
        <v>1171074.3899999999</v>
      </c>
      <c r="H212" t="s">
        <v>510</v>
      </c>
      <c r="I212" t="s">
        <v>12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136">
        <v>-1417000.01</v>
      </c>
      <c r="T212">
        <v>1</v>
      </c>
      <c r="U212" t="s">
        <v>199</v>
      </c>
      <c r="V212" t="s">
        <v>181</v>
      </c>
      <c r="W212" s="109" t="str">
        <f>_xlfn.CONCAT(N212,V212)</f>
        <v>CC1TIERRAS FILTRANTES</v>
      </c>
      <c r="X212" s="109">
        <f>_xlfn.XLOOKUP(W212,'cco '!C:C,'cco '!D:D,0)</f>
        <v>0</v>
      </c>
      <c r="Y212" s="110">
        <f>$X212*$S212*-1</f>
        <v>0</v>
      </c>
      <c r="Z212" s="109">
        <f>_xlfn.XLOOKUP(V212,sectores_id!A:A,sectores_id!B:B)</f>
        <v>9</v>
      </c>
      <c r="AA212" s="109">
        <f>IF(J212="OPEX",_xlfn.XLOOKUP(I212,'rubros_id_opex (2)'!A:A,'rubros_id_opex (2)'!B:B,"RUBRO MC"),J212)</f>
        <v>11</v>
      </c>
      <c r="AB212" s="109" t="str">
        <f>UPPER(_xlfn.XLOOKUP(Z212,sectores_id!B:B,sectores_id!A:A))</f>
        <v>TIERRAS FILTRANTES</v>
      </c>
      <c r="AC212" s="148" t="str">
        <f>_xlfn.XLOOKUP(AA212,'rubros_id_opex (2)'!B:B,'rubros_id_opex (2)'!A:A,gastos_final[[#This Row],[Líneas de factura/Producto]])</f>
        <v>REPARACIONES</v>
      </c>
      <c r="AD212" s="109">
        <f>SUMIFS(Y:Y,C:C,gastos_final[[#This Row],[Número]])</f>
        <v>1417000.0099999998</v>
      </c>
      <c r="AE212" s="169">
        <f>gastos_final[[#This Row],[MONTO_FINAL]]*-1-gastos_final[[#This Row],[monto_total_ampliado]]</f>
        <v>0</v>
      </c>
    </row>
    <row r="213" spans="1:31" hidden="1" x14ac:dyDescent="0.25">
      <c r="A213" vm="1">
        <v>46111</v>
      </c>
      <c r="B213" t="s">
        <v>530</v>
      </c>
      <c r="C213" t="s">
        <v>780</v>
      </c>
      <c r="D213" s="135">
        <v>-89426820</v>
      </c>
      <c r="E213" t="s">
        <v>140</v>
      </c>
      <c r="F213">
        <v>83.44</v>
      </c>
      <c r="G213" s="135">
        <v>750</v>
      </c>
      <c r="H213" t="s">
        <v>135</v>
      </c>
      <c r="I213" t="s">
        <v>477</v>
      </c>
      <c r="J213" t="s">
        <v>137</v>
      </c>
      <c r="K213" t="s">
        <v>473</v>
      </c>
      <c r="L213" t="s">
        <v>138</v>
      </c>
      <c r="M213">
        <v>0</v>
      </c>
      <c r="N213" t="s">
        <v>34</v>
      </c>
      <c r="O213" t="s">
        <v>492</v>
      </c>
      <c r="P213">
        <v>1</v>
      </c>
      <c r="Q213" t="s">
        <v>80</v>
      </c>
      <c r="R213">
        <v>1</v>
      </c>
      <c r="S213" s="136">
        <v>-89426820</v>
      </c>
      <c r="T213">
        <v>83.44</v>
      </c>
      <c r="U213" t="s">
        <v>199</v>
      </c>
      <c r="V213" t="s">
        <v>80</v>
      </c>
      <c r="W213" s="109" t="str">
        <f>_xlfn.CONCAT(N213,V213)</f>
        <v>CC11EXPORTACION</v>
      </c>
      <c r="X213" s="109">
        <f>_xlfn.XLOOKUP(W213,'cco '!C:C,'cco '!D:D,0)</f>
        <v>1</v>
      </c>
      <c r="Y213" s="110">
        <f>$X213*$S213*-1</f>
        <v>89426820</v>
      </c>
      <c r="Z213" s="109">
        <f>_xlfn.XLOOKUP(V213,sectores_id!A:A,sectores_id!B:B)</f>
        <v>5</v>
      </c>
      <c r="AA213" s="109">
        <f>IF(J213="OPEX",_xlfn.XLOOKUP(I213,'rubros_id_opex (2)'!A:A,'rubros_id_opex (2)'!B:B,"RUBRO MC"),J213)</f>
        <v>8</v>
      </c>
      <c r="AB213" s="109" t="str">
        <f>UPPER(_xlfn.XLOOKUP(Z213,sectores_id!B:B,sectores_id!A:A))</f>
        <v>EXPORTACION</v>
      </c>
      <c r="AC213" s="148" t="str">
        <f>_xlfn.XLOOKUP(AA213,'rubros_id_opex (2)'!B:B,'rubros_id_opex (2)'!A:A,gastos_final[[#This Row],[Líneas de factura/Producto]])</f>
        <v>M.PRIMAS</v>
      </c>
      <c r="AD213" s="109">
        <f>SUMIFS(Y:Y,C:C,gastos_final[[#This Row],[Número]])</f>
        <v>89426820</v>
      </c>
      <c r="AE213" s="169">
        <f>gastos_final[[#This Row],[MONTO_FINAL]]*-1-gastos_final[[#This Row],[monto_total_ampliado]]</f>
        <v>0</v>
      </c>
    </row>
    <row r="214" spans="1:31" hidden="1" x14ac:dyDescent="0.25">
      <c r="A214" vm="17">
        <v>46092</v>
      </c>
      <c r="B214" t="s">
        <v>1061</v>
      </c>
      <c r="C214" t="s">
        <v>1064</v>
      </c>
      <c r="D214" s="135">
        <v>-1401180</v>
      </c>
      <c r="E214" t="s">
        <v>1065</v>
      </c>
      <c r="F214">
        <v>1</v>
      </c>
      <c r="G214" s="135">
        <v>1158000</v>
      </c>
      <c r="H214" t="s">
        <v>510</v>
      </c>
      <c r="I214" t="s">
        <v>12</v>
      </c>
      <c r="J214" t="s">
        <v>137</v>
      </c>
      <c r="K214" t="s">
        <v>473</v>
      </c>
      <c r="L214" t="s">
        <v>156</v>
      </c>
      <c r="M214">
        <v>0</v>
      </c>
      <c r="N214" t="s">
        <v>35</v>
      </c>
      <c r="O214" t="s">
        <v>492</v>
      </c>
      <c r="P214">
        <v>10</v>
      </c>
      <c r="Q214" t="s">
        <v>465</v>
      </c>
      <c r="R214">
        <v>1</v>
      </c>
      <c r="S214" s="136">
        <v>-1401180</v>
      </c>
      <c r="T214">
        <v>1</v>
      </c>
      <c r="U214" t="s">
        <v>199</v>
      </c>
      <c r="V214" t="s">
        <v>72</v>
      </c>
      <c r="W214" s="109" t="str">
        <f>_xlfn.CONCAT(N214,V214)</f>
        <v>CC1BACHAS</v>
      </c>
      <c r="X214" s="109">
        <f>_xlfn.XLOOKUP(W214,'cco '!C:C,'cco '!D:D,0)</f>
        <v>3.2417236735101898E-2</v>
      </c>
      <c r="Y214" s="110">
        <f>$X214*$S214*-1</f>
        <v>45422.383768490079</v>
      </c>
      <c r="Z214" s="109">
        <f>_xlfn.XLOOKUP(V214,sectores_id!A:A,sectores_id!B:B)</f>
        <v>1</v>
      </c>
      <c r="AA214" s="109">
        <f>IF(J214="OPEX",_xlfn.XLOOKUP(I214,'rubros_id_opex (2)'!A:A,'rubros_id_opex (2)'!B:B,"RUBRO MC"),J214)</f>
        <v>11</v>
      </c>
      <c r="AB214" s="109" t="str">
        <f>UPPER(_xlfn.XLOOKUP(Z214,sectores_id!B:B,sectores_id!A:A))</f>
        <v>BACHAS</v>
      </c>
      <c r="AC214" s="148" t="str">
        <f>_xlfn.XLOOKUP(AA214,'rubros_id_opex (2)'!B:B,'rubros_id_opex (2)'!A:A,gastos_final[[#This Row],[Líneas de factura/Producto]])</f>
        <v>REPARACIONES</v>
      </c>
      <c r="AD214" s="109">
        <f>SUMIFS(Y:Y,C:C,gastos_final[[#This Row],[Número]])</f>
        <v>1401179.9999999998</v>
      </c>
      <c r="AE214" s="169">
        <f>gastos_final[[#This Row],[MONTO_FINAL]]*-1-gastos_final[[#This Row],[monto_total_ampliado]]</f>
        <v>0</v>
      </c>
    </row>
    <row r="215" spans="1:31" hidden="1" x14ac:dyDescent="0.25">
      <c r="A215" vm="17">
        <v>46092</v>
      </c>
      <c r="B215" t="s">
        <v>1061</v>
      </c>
      <c r="C215" t="s">
        <v>1064</v>
      </c>
      <c r="D215" s="135">
        <v>-1401180</v>
      </c>
      <c r="E215" t="s">
        <v>1065</v>
      </c>
      <c r="F215">
        <v>1</v>
      </c>
      <c r="G215" s="135">
        <v>1158000</v>
      </c>
      <c r="H215" t="s">
        <v>510</v>
      </c>
      <c r="I215" t="s">
        <v>12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136">
        <v>-1401180</v>
      </c>
      <c r="T215">
        <v>1</v>
      </c>
      <c r="U215" t="s">
        <v>199</v>
      </c>
      <c r="V215" t="s">
        <v>77</v>
      </c>
      <c r="W215" s="109" t="str">
        <f>_xlfn.CONCAT(N215,V215)</f>
        <v>CC1CEREAL &amp; POLVILLO</v>
      </c>
      <c r="X215" s="109">
        <f>_xlfn.XLOOKUP(W215,'cco '!C:C,'cco '!D:D,0)</f>
        <v>7.0597149630605652E-3</v>
      </c>
      <c r="Y215" s="110">
        <f>$X215*$S215*-1</f>
        <v>9891.9314119412029</v>
      </c>
      <c r="Z215" s="109">
        <f>_xlfn.XLOOKUP(V215,sectores_id!A:A,sectores_id!B:B)</f>
        <v>2</v>
      </c>
      <c r="AA215" s="109">
        <f>IF(J215="OPEX",_xlfn.XLOOKUP(I215,'rubros_id_opex (2)'!A:A,'rubros_id_opex (2)'!B:B,"RUBRO MC"),J215)</f>
        <v>11</v>
      </c>
      <c r="AB215" s="109" t="str">
        <f>UPPER(_xlfn.XLOOKUP(Z215,sectores_id!B:B,sectores_id!A:A))</f>
        <v>CEREAL &amp; POLVILLO</v>
      </c>
      <c r="AC215" s="148" t="str">
        <f>_xlfn.XLOOKUP(AA215,'rubros_id_opex (2)'!B:B,'rubros_id_opex (2)'!A:A,gastos_final[[#This Row],[Líneas de factura/Producto]])</f>
        <v>REPARACIONES</v>
      </c>
      <c r="AD215" s="109">
        <f>SUMIFS(Y:Y,C:C,gastos_final[[#This Row],[Número]])</f>
        <v>1401179.9999999998</v>
      </c>
      <c r="AE215" s="169">
        <f>gastos_final[[#This Row],[MONTO_FINAL]]*-1-gastos_final[[#This Row],[monto_total_ampliado]]</f>
        <v>0</v>
      </c>
    </row>
    <row r="216" spans="1:31" hidden="1" x14ac:dyDescent="0.25">
      <c r="A216" vm="17">
        <v>46092</v>
      </c>
      <c r="B216" t="s">
        <v>1061</v>
      </c>
      <c r="C216" t="s">
        <v>1064</v>
      </c>
      <c r="D216" s="135">
        <v>-1401180</v>
      </c>
      <c r="E216" t="s">
        <v>1065</v>
      </c>
      <c r="F216">
        <v>1</v>
      </c>
      <c r="G216" s="135">
        <v>1158000</v>
      </c>
      <c r="H216" t="s">
        <v>510</v>
      </c>
      <c r="I216" t="s">
        <v>12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492</v>
      </c>
      <c r="P216">
        <v>10</v>
      </c>
      <c r="Q216" t="s">
        <v>465</v>
      </c>
      <c r="R216">
        <v>1</v>
      </c>
      <c r="S216" s="136">
        <v>-1401180</v>
      </c>
      <c r="T216">
        <v>1</v>
      </c>
      <c r="U216" t="s">
        <v>199</v>
      </c>
      <c r="V216" t="s">
        <v>75</v>
      </c>
      <c r="W216" s="109" t="str">
        <f>_xlfn.CONCAT(N216,V216)</f>
        <v>CC1COMPOST &amp; FERTILIZANTES</v>
      </c>
      <c r="X216" s="109">
        <f>_xlfn.XLOOKUP(W216,'cco '!C:C,'cco '!D:D,0)</f>
        <v>4.0653249223577111E-4</v>
      </c>
      <c r="Y216" s="110">
        <f>$X216*$S216*-1</f>
        <v>569.62519747091778</v>
      </c>
      <c r="Z216" s="109">
        <f>_xlfn.XLOOKUP(V216,sectores_id!A:A,sectores_id!B:B)</f>
        <v>10</v>
      </c>
      <c r="AA216" s="109">
        <f>IF(J216="OPEX",_xlfn.XLOOKUP(I216,'rubros_id_opex (2)'!A:A,'rubros_id_opex (2)'!B:B,"RUBRO MC"),J216)</f>
        <v>11</v>
      </c>
      <c r="AB216" s="109" t="str">
        <f>UPPER(_xlfn.XLOOKUP(Z216,sectores_id!B:B,sectores_id!A:A))</f>
        <v>COMPOST &amp; FERTILIZANTES</v>
      </c>
      <c r="AC216" s="148" t="str">
        <f>_xlfn.XLOOKUP(AA216,'rubros_id_opex (2)'!B:B,'rubros_id_opex (2)'!A:A,gastos_final[[#This Row],[Líneas de factura/Producto]])</f>
        <v>REPARACIONES</v>
      </c>
      <c r="AD216" s="109">
        <f>SUMIFS(Y:Y,C:C,gastos_final[[#This Row],[Número]])</f>
        <v>1401179.9999999998</v>
      </c>
      <c r="AE216" s="169">
        <f>gastos_final[[#This Row],[MONTO_FINAL]]*-1-gastos_final[[#This Row],[monto_total_ampliado]]</f>
        <v>0</v>
      </c>
    </row>
    <row r="217" spans="1:31" hidden="1" x14ac:dyDescent="0.25">
      <c r="A217" vm="17">
        <v>46092</v>
      </c>
      <c r="B217" t="s">
        <v>1061</v>
      </c>
      <c r="C217" t="s">
        <v>1064</v>
      </c>
      <c r="D217" s="135">
        <v>-1401180</v>
      </c>
      <c r="E217" t="s">
        <v>1065</v>
      </c>
      <c r="F217">
        <v>1</v>
      </c>
      <c r="G217" s="135">
        <v>1158000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136">
        <v>-1401180</v>
      </c>
      <c r="T217">
        <v>1</v>
      </c>
      <c r="U217" t="s">
        <v>199</v>
      </c>
      <c r="V217" t="s">
        <v>66</v>
      </c>
      <c r="W217" s="109" t="str">
        <f>_xlfn.CONCAT(N217,V217)</f>
        <v>CC1DISPOSICIÓN FINAL RESIDUOS LIQUIDOS</v>
      </c>
      <c r="X217" s="109">
        <f>_xlfn.XLOOKUP(W217,'cco '!C:C,'cco '!D:D,0)</f>
        <v>5.9791078481547098E-2</v>
      </c>
      <c r="Y217" s="110">
        <f>$X217*$S217*-1</f>
        <v>83778.063346774157</v>
      </c>
      <c r="Z217" s="109">
        <f>_xlfn.XLOOKUP(V217,sectores_id!A:A,sectores_id!B:B)</f>
        <v>3</v>
      </c>
      <c r="AA217" s="109">
        <f>IF(J217="OPEX",_xlfn.XLOOKUP(I217,'rubros_id_opex (2)'!A:A,'rubros_id_opex (2)'!B:B,"RUBRO MC"),J217)</f>
        <v>11</v>
      </c>
      <c r="AB217" s="109" t="str">
        <f>UPPER(_xlfn.XLOOKUP(Z217,sectores_id!B:B,sectores_id!A:A))</f>
        <v>DISP. FINAL RESIDUOS LÍQUIDOS</v>
      </c>
      <c r="AC217" s="148" t="str">
        <f>_xlfn.XLOOKUP(AA217,'rubros_id_opex (2)'!B:B,'rubros_id_opex (2)'!A:A,gastos_final[[#This Row],[Líneas de factura/Producto]])</f>
        <v>REPARACIONES</v>
      </c>
      <c r="AD217" s="109">
        <f>SUMIFS(Y:Y,C:C,gastos_final[[#This Row],[Número]])</f>
        <v>1401179.9999999998</v>
      </c>
      <c r="AE217" s="169">
        <f>gastos_final[[#This Row],[MONTO_FINAL]]*-1-gastos_final[[#This Row],[monto_total_ampliado]]</f>
        <v>0</v>
      </c>
    </row>
    <row r="218" spans="1:31" hidden="1" x14ac:dyDescent="0.25">
      <c r="A218" vm="17">
        <v>46092</v>
      </c>
      <c r="B218" t="s">
        <v>1061</v>
      </c>
      <c r="C218" t="s">
        <v>1064</v>
      </c>
      <c r="D218" s="135">
        <v>-1401180</v>
      </c>
      <c r="E218" t="s">
        <v>1065</v>
      </c>
      <c r="F218">
        <v>1</v>
      </c>
      <c r="G218" s="135">
        <v>1158000</v>
      </c>
      <c r="H218" t="s">
        <v>510</v>
      </c>
      <c r="I218" t="s">
        <v>12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492</v>
      </c>
      <c r="P218">
        <v>10</v>
      </c>
      <c r="Q218" t="s">
        <v>465</v>
      </c>
      <c r="R218">
        <v>1</v>
      </c>
      <c r="S218" s="136">
        <v>-1401180</v>
      </c>
      <c r="T218">
        <v>1</v>
      </c>
      <c r="U218" t="s">
        <v>199</v>
      </c>
      <c r="V218" t="s">
        <v>63</v>
      </c>
      <c r="W218" s="109" t="str">
        <f>_xlfn.CONCAT(N218,V218)</f>
        <v>CC1DISPOSICIÓN FINAL RESIDUOS SOLIDOS</v>
      </c>
      <c r="X218" s="109">
        <f>_xlfn.XLOOKUP(W218,'cco '!C:C,'cco '!D:D,0)</f>
        <v>4.8738124634855849E-3</v>
      </c>
      <c r="Y218" s="110">
        <f>$X218*$S218*-1</f>
        <v>6829.0885475867317</v>
      </c>
      <c r="Z218" s="109">
        <f>_xlfn.XLOOKUP(V218,sectores_id!A:A,sectores_id!B:B)</f>
        <v>4</v>
      </c>
      <c r="AA218" s="109">
        <f>IF(J218="OPEX",_xlfn.XLOOKUP(I218,'rubros_id_opex (2)'!A:A,'rubros_id_opex (2)'!B:B,"RUBRO MC"),J218)</f>
        <v>11</v>
      </c>
      <c r="AB218" s="109" t="str">
        <f>UPPER(_xlfn.XLOOKUP(Z218,sectores_id!B:B,sectores_id!A:A))</f>
        <v>DISP. FINAL RESIDUOS SÓLIDOS</v>
      </c>
      <c r="AC218" s="148" t="str">
        <f>_xlfn.XLOOKUP(AA218,'rubros_id_opex (2)'!B:B,'rubros_id_opex (2)'!A:A,gastos_final[[#This Row],[Líneas de factura/Producto]])</f>
        <v>REPARACIONES</v>
      </c>
      <c r="AD218" s="109">
        <f>SUMIFS(Y:Y,C:C,gastos_final[[#This Row],[Número]])</f>
        <v>1401179.9999999998</v>
      </c>
      <c r="AE218" s="169">
        <f>gastos_final[[#This Row],[MONTO_FINAL]]*-1-gastos_final[[#This Row],[monto_total_ampliado]]</f>
        <v>0</v>
      </c>
    </row>
    <row r="219" spans="1:31" hidden="1" x14ac:dyDescent="0.25">
      <c r="A219" vm="17">
        <v>46092</v>
      </c>
      <c r="B219" t="s">
        <v>1061</v>
      </c>
      <c r="C219" t="s">
        <v>1064</v>
      </c>
      <c r="D219" s="135">
        <v>-1401180</v>
      </c>
      <c r="E219" t="s">
        <v>1065</v>
      </c>
      <c r="F219">
        <v>1</v>
      </c>
      <c r="G219" s="135">
        <v>1158000</v>
      </c>
      <c r="H219" t="s">
        <v>510</v>
      </c>
      <c r="I219" t="s">
        <v>12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 s="136">
        <v>-1401180</v>
      </c>
      <c r="T219">
        <v>1</v>
      </c>
      <c r="U219" t="s">
        <v>199</v>
      </c>
      <c r="V219" t="s">
        <v>80</v>
      </c>
      <c r="W219" s="109" t="str">
        <f>_xlfn.CONCAT(N219,V219)</f>
        <v>CC1EXPORTACION</v>
      </c>
      <c r="X219" s="109">
        <f>_xlfn.XLOOKUP(W219,'cco '!C:C,'cco '!D:D,0)</f>
        <v>0.73411048911804788</v>
      </c>
      <c r="Y219" s="110">
        <f>$X219*$S219*-1</f>
        <v>1028620.9351424263</v>
      </c>
      <c r="Z219" s="109">
        <f>_xlfn.XLOOKUP(V219,sectores_id!A:A,sectores_id!B:B)</f>
        <v>5</v>
      </c>
      <c r="AA219" s="109">
        <f>IF(J219="OPEX",_xlfn.XLOOKUP(I219,'rubros_id_opex (2)'!A:A,'rubros_id_opex (2)'!B:B,"RUBRO MC"),J219)</f>
        <v>11</v>
      </c>
      <c r="AB219" s="109" t="str">
        <f>UPPER(_xlfn.XLOOKUP(Z219,sectores_id!B:B,sectores_id!A:A))</f>
        <v>EXPORTACION</v>
      </c>
      <c r="AC219" s="148" t="str">
        <f>_xlfn.XLOOKUP(AA219,'rubros_id_opex (2)'!B:B,'rubros_id_opex (2)'!A:A,gastos_final[[#This Row],[Líneas de factura/Producto]])</f>
        <v>REPARACIONES</v>
      </c>
      <c r="AD219" s="109">
        <f>SUMIFS(Y:Y,C:C,gastos_final[[#This Row],[Número]])</f>
        <v>1401179.9999999998</v>
      </c>
      <c r="AE219" s="169">
        <f>gastos_final[[#This Row],[MONTO_FINAL]]*-1-gastos_final[[#This Row],[monto_total_ampliado]]</f>
        <v>0</v>
      </c>
    </row>
    <row r="220" spans="1:31" hidden="1" x14ac:dyDescent="0.25">
      <c r="A220" vm="17">
        <v>46092</v>
      </c>
      <c r="B220" t="s">
        <v>1061</v>
      </c>
      <c r="C220" t="s">
        <v>1064</v>
      </c>
      <c r="D220" s="135">
        <v>-1401180</v>
      </c>
      <c r="E220" t="s">
        <v>1065</v>
      </c>
      <c r="F220">
        <v>1</v>
      </c>
      <c r="G220" s="135">
        <v>1158000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136">
        <v>-1401180</v>
      </c>
      <c r="T220">
        <v>1</v>
      </c>
      <c r="U220" t="s">
        <v>199</v>
      </c>
      <c r="V220" t="s">
        <v>50</v>
      </c>
      <c r="W220" s="109" t="str">
        <f>_xlfn.CONCAT(N220,V220)</f>
        <v>CC1NFU</v>
      </c>
      <c r="X220" s="109">
        <f>_xlfn.XLOOKUP(W220,'cco '!C:C,'cco '!D:D,0)</f>
        <v>1.4065386597374174E-2</v>
      </c>
      <c r="Y220" s="110">
        <f>$X220*$S220*-1</f>
        <v>19708.138392508743</v>
      </c>
      <c r="Z220" s="109">
        <f>_xlfn.XLOOKUP(V220,sectores_id!A:A,sectores_id!B:B)</f>
        <v>6</v>
      </c>
      <c r="AA220" s="109">
        <f>IF(J220="OPEX",_xlfn.XLOOKUP(I220,'rubros_id_opex (2)'!A:A,'rubros_id_opex (2)'!B:B,"RUBRO MC"),J220)</f>
        <v>11</v>
      </c>
      <c r="AB220" s="109" t="str">
        <f>UPPER(_xlfn.XLOOKUP(Z220,sectores_id!B:B,sectores_id!A:A))</f>
        <v>NFU</v>
      </c>
      <c r="AC220" s="148" t="str">
        <f>_xlfn.XLOOKUP(AA220,'rubros_id_opex (2)'!B:B,'rubros_id_opex (2)'!A:A,gastos_final[[#This Row],[Líneas de factura/Producto]])</f>
        <v>REPARACIONES</v>
      </c>
      <c r="AD220" s="109">
        <f>SUMIFS(Y:Y,C:C,gastos_final[[#This Row],[Número]])</f>
        <v>1401179.9999999998</v>
      </c>
      <c r="AE220" s="169">
        <f>gastos_final[[#This Row],[MONTO_FINAL]]*-1-gastos_final[[#This Row],[monto_total_ampliado]]</f>
        <v>0</v>
      </c>
    </row>
    <row r="221" spans="1:31" hidden="1" x14ac:dyDescent="0.25">
      <c r="A221" vm="17">
        <v>46092</v>
      </c>
      <c r="B221" t="s">
        <v>1061</v>
      </c>
      <c r="C221" t="s">
        <v>1064</v>
      </c>
      <c r="D221" s="135">
        <v>-1401180</v>
      </c>
      <c r="E221" t="s">
        <v>1065</v>
      </c>
      <c r="F221">
        <v>1</v>
      </c>
      <c r="G221" s="135">
        <v>1158000</v>
      </c>
      <c r="H221" t="s">
        <v>510</v>
      </c>
      <c r="I221" t="s">
        <v>12</v>
      </c>
      <c r="J221" t="s">
        <v>137</v>
      </c>
      <c r="K221" t="s">
        <v>473</v>
      </c>
      <c r="L221" t="s">
        <v>156</v>
      </c>
      <c r="M221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136">
        <v>-1401180</v>
      </c>
      <c r="T221">
        <v>1</v>
      </c>
      <c r="U221" t="s">
        <v>199</v>
      </c>
      <c r="V221" t="s">
        <v>68</v>
      </c>
      <c r="W221" s="109" t="str">
        <f>_xlfn.CONCAT(N221,V221)</f>
        <v>CC1PILETAS</v>
      </c>
      <c r="X221" s="109">
        <f>_xlfn.XLOOKUP(W221,'cco '!C:C,'cco '!D:D,0)</f>
        <v>0.10760032914202722</v>
      </c>
      <c r="Y221" s="110">
        <f>$X221*$S221*-1</f>
        <v>150767.4291872257</v>
      </c>
      <c r="Z221" s="109">
        <f>_xlfn.XLOOKUP(V221,sectores_id!A:A,sectores_id!B:B)</f>
        <v>7</v>
      </c>
      <c r="AA221" s="109">
        <f>IF(J221="OPEX",_xlfn.XLOOKUP(I221,'rubros_id_opex (2)'!A:A,'rubros_id_opex (2)'!B:B,"RUBRO MC"),J221)</f>
        <v>11</v>
      </c>
      <c r="AB221" s="109" t="str">
        <f>UPPER(_xlfn.XLOOKUP(Z221,sectores_id!B:B,sectores_id!A:A))</f>
        <v>PILETAS</v>
      </c>
      <c r="AC221" s="148" t="str">
        <f>_xlfn.XLOOKUP(AA221,'rubros_id_opex (2)'!B:B,'rubros_id_opex (2)'!A:A,gastos_final[[#This Row],[Líneas de factura/Producto]])</f>
        <v>REPARACIONES</v>
      </c>
      <c r="AD221" s="109">
        <f>SUMIFS(Y:Y,C:C,gastos_final[[#This Row],[Número]])</f>
        <v>1401179.9999999998</v>
      </c>
      <c r="AE221" s="169">
        <f>gastos_final[[#This Row],[MONTO_FINAL]]*-1-gastos_final[[#This Row],[monto_total_ampliado]]</f>
        <v>0</v>
      </c>
    </row>
    <row r="222" spans="1:31" hidden="1" x14ac:dyDescent="0.25">
      <c r="A222" vm="17">
        <v>46092</v>
      </c>
      <c r="B222" t="s">
        <v>1061</v>
      </c>
      <c r="C222" t="s">
        <v>1064</v>
      </c>
      <c r="D222" s="135">
        <v>-1401180</v>
      </c>
      <c r="E222" t="s">
        <v>1065</v>
      </c>
      <c r="F222">
        <v>1</v>
      </c>
      <c r="G222" s="135">
        <v>1158000</v>
      </c>
      <c r="H222" t="s">
        <v>510</v>
      </c>
      <c r="I222" t="s">
        <v>12</v>
      </c>
      <c r="J222" t="s">
        <v>137</v>
      </c>
      <c r="K222" t="s">
        <v>473</v>
      </c>
      <c r="L222" t="s">
        <v>156</v>
      </c>
      <c r="M22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136">
        <v>-1401180</v>
      </c>
      <c r="T222">
        <v>1</v>
      </c>
      <c r="U222" t="s">
        <v>199</v>
      </c>
      <c r="V222" t="s">
        <v>70</v>
      </c>
      <c r="W222" s="109" t="str">
        <f>_xlfn.CONCAT(N222,V222)</f>
        <v>CC1REACTORES</v>
      </c>
      <c r="X222" s="109">
        <f>_xlfn.XLOOKUP(W222,'cco '!C:C,'cco '!D:D,0)</f>
        <v>3.9675420007119738E-2</v>
      </c>
      <c r="Y222" s="110">
        <f>$X222*$S222*-1</f>
        <v>55592.405005576038</v>
      </c>
      <c r="Z222" s="109">
        <f>_xlfn.XLOOKUP(V222,sectores_id!A:A,sectores_id!B:B)</f>
        <v>8</v>
      </c>
      <c r="AA222" s="109">
        <f>IF(J222="OPEX",_xlfn.XLOOKUP(I222,'rubros_id_opex (2)'!A:A,'rubros_id_opex (2)'!B:B,"RUBRO MC"),J222)</f>
        <v>11</v>
      </c>
      <c r="AB222" s="109" t="str">
        <f>UPPER(_xlfn.XLOOKUP(Z222,sectores_id!B:B,sectores_id!A:A))</f>
        <v>REACTORES</v>
      </c>
      <c r="AC222" s="148" t="str">
        <f>_xlfn.XLOOKUP(AA222,'rubros_id_opex (2)'!B:B,'rubros_id_opex (2)'!A:A,gastos_final[[#This Row],[Líneas de factura/Producto]])</f>
        <v>REPARACIONES</v>
      </c>
      <c r="AD222" s="109">
        <f>SUMIFS(Y:Y,C:C,gastos_final[[#This Row],[Número]])</f>
        <v>1401179.9999999998</v>
      </c>
      <c r="AE222" s="169">
        <f>gastos_final[[#This Row],[MONTO_FINAL]]*-1-gastos_final[[#This Row],[monto_total_ampliado]]</f>
        <v>0</v>
      </c>
    </row>
    <row r="223" spans="1:31" hidden="1" x14ac:dyDescent="0.25">
      <c r="A223" vm="17">
        <v>46092</v>
      </c>
      <c r="B223" t="s">
        <v>1061</v>
      </c>
      <c r="C223" t="s">
        <v>1064</v>
      </c>
      <c r="D223" s="135">
        <v>-1401180</v>
      </c>
      <c r="E223" t="s">
        <v>1065</v>
      </c>
      <c r="F223">
        <v>1</v>
      </c>
      <c r="G223" s="135">
        <v>1158000</v>
      </c>
      <c r="H223" t="s">
        <v>510</v>
      </c>
      <c r="I223" t="s">
        <v>12</v>
      </c>
      <c r="J223" t="s">
        <v>137</v>
      </c>
      <c r="K223" t="s">
        <v>473</v>
      </c>
      <c r="L223" t="s">
        <v>156</v>
      </c>
      <c r="M223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136">
        <v>-1401180</v>
      </c>
      <c r="T223">
        <v>1</v>
      </c>
      <c r="U223" t="s">
        <v>199</v>
      </c>
      <c r="V223" t="s">
        <v>181</v>
      </c>
      <c r="W223" s="109" t="str">
        <f>_xlfn.CONCAT(N223,V223)</f>
        <v>CC1TIERRAS FILTRANTES</v>
      </c>
      <c r="X223" s="109">
        <f>_xlfn.XLOOKUP(W223,'cco '!C:C,'cco '!D:D,0)</f>
        <v>0</v>
      </c>
      <c r="Y223" s="110">
        <f>$X223*$S223*-1</f>
        <v>0</v>
      </c>
      <c r="Z223" s="109">
        <f>_xlfn.XLOOKUP(V223,sectores_id!A:A,sectores_id!B:B)</f>
        <v>9</v>
      </c>
      <c r="AA223" s="109">
        <f>IF(J223="OPEX",_xlfn.XLOOKUP(I223,'rubros_id_opex (2)'!A:A,'rubros_id_opex (2)'!B:B,"RUBRO MC"),J223)</f>
        <v>11</v>
      </c>
      <c r="AB223" s="109" t="str">
        <f>UPPER(_xlfn.XLOOKUP(Z223,sectores_id!B:B,sectores_id!A:A))</f>
        <v>TIERRAS FILTRANTES</v>
      </c>
      <c r="AC223" s="148" t="str">
        <f>_xlfn.XLOOKUP(AA223,'rubros_id_opex (2)'!B:B,'rubros_id_opex (2)'!A:A,gastos_final[[#This Row],[Líneas de factura/Producto]])</f>
        <v>REPARACIONES</v>
      </c>
      <c r="AD223" s="109">
        <f>SUMIFS(Y:Y,C:C,gastos_final[[#This Row],[Número]])</f>
        <v>1401179.9999999998</v>
      </c>
      <c r="AE223" s="169">
        <f>gastos_final[[#This Row],[MONTO_FINAL]]*-1-gastos_final[[#This Row],[monto_total_ampliado]]</f>
        <v>0</v>
      </c>
    </row>
    <row r="224" spans="1:31" hidden="1" x14ac:dyDescent="0.25">
      <c r="A224" vm="17">
        <v>46092</v>
      </c>
      <c r="B224" t="s">
        <v>841</v>
      </c>
      <c r="C224" t="s">
        <v>1037</v>
      </c>
      <c r="D224" s="135">
        <v>-1366791.18</v>
      </c>
      <c r="E224" t="s">
        <v>842</v>
      </c>
      <c r="F224">
        <v>1</v>
      </c>
      <c r="G224" s="135">
        <v>1065000</v>
      </c>
      <c r="H224" t="s">
        <v>510</v>
      </c>
      <c r="I224" t="s">
        <v>14</v>
      </c>
      <c r="J224" t="s">
        <v>137</v>
      </c>
      <c r="K224" t="s">
        <v>473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6">
        <v>-1366791.18</v>
      </c>
      <c r="T224">
        <v>1</v>
      </c>
      <c r="U224" t="s">
        <v>199</v>
      </c>
      <c r="V224" t="s">
        <v>72</v>
      </c>
      <c r="W224" s="109" t="str">
        <f>_xlfn.CONCAT(N224,V224)</f>
        <v>CC1BACHAS</v>
      </c>
      <c r="X224" s="109">
        <f>_xlfn.XLOOKUP(W224,'cco '!C:C,'cco '!D:D,0)</f>
        <v>3.2417236735101898E-2</v>
      </c>
      <c r="Y224" s="110">
        <f>$X224*$S224*-1</f>
        <v>44307.593249509271</v>
      </c>
      <c r="Z224" s="109">
        <f>_xlfn.XLOOKUP(V224,sectores_id!A:A,sectores_id!B:B)</f>
        <v>1</v>
      </c>
      <c r="AA224" s="109">
        <f>IF(J224="OPEX",_xlfn.XLOOKUP(I224,'rubros_id_opex (2)'!A:A,'rubros_id_opex (2)'!B:B,"RUBRO MC"),J224)</f>
        <v>5</v>
      </c>
      <c r="AB224" s="109" t="str">
        <f>UPPER(_xlfn.XLOOKUP(Z224,sectores_id!B:B,sectores_id!A:A))</f>
        <v>BACHAS</v>
      </c>
      <c r="AC224" s="148" t="str">
        <f>_xlfn.XLOOKUP(AA224,'rubros_id_opex (2)'!B:B,'rubros_id_opex (2)'!A:A,gastos_final[[#This Row],[Líneas de factura/Producto]])</f>
        <v>INSUMOS</v>
      </c>
      <c r="AD224" s="109">
        <f>SUMIFS(Y:Y,C:C,gastos_final[[#This Row],[Número]])</f>
        <v>1366791.18</v>
      </c>
      <c r="AE224" s="169">
        <f>gastos_final[[#This Row],[MONTO_FINAL]]*-1-gastos_final[[#This Row],[monto_total_ampliado]]</f>
        <v>0</v>
      </c>
    </row>
    <row r="225" spans="1:31" hidden="1" x14ac:dyDescent="0.25">
      <c r="A225" vm="17">
        <v>46092</v>
      </c>
      <c r="B225" t="s">
        <v>841</v>
      </c>
      <c r="C225" t="s">
        <v>1037</v>
      </c>
      <c r="D225" s="135">
        <v>-1366791.18</v>
      </c>
      <c r="E225" t="s">
        <v>842</v>
      </c>
      <c r="F225">
        <v>1</v>
      </c>
      <c r="G225" s="135">
        <v>1065000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6">
        <v>-1366791.18</v>
      </c>
      <c r="T225">
        <v>1</v>
      </c>
      <c r="U225" t="s">
        <v>199</v>
      </c>
      <c r="V225" t="s">
        <v>77</v>
      </c>
      <c r="W225" s="109" t="str">
        <f>_xlfn.CONCAT(N225,V225)</f>
        <v>CC1CEREAL &amp; POLVILLO</v>
      </c>
      <c r="X225" s="109">
        <f>_xlfn.XLOOKUP(W225,'cco '!C:C,'cco '!D:D,0)</f>
        <v>7.0597149630605652E-3</v>
      </c>
      <c r="Y225" s="110">
        <f>$X225*$S225*-1</f>
        <v>9649.156144825205</v>
      </c>
      <c r="Z225" s="109">
        <f>_xlfn.XLOOKUP(V225,sectores_id!A:A,sectores_id!B:B)</f>
        <v>2</v>
      </c>
      <c r="AA225" s="109">
        <f>IF(J225="OPEX",_xlfn.XLOOKUP(I225,'rubros_id_opex (2)'!A:A,'rubros_id_opex (2)'!B:B,"RUBRO MC"),J225)</f>
        <v>5</v>
      </c>
      <c r="AB225" s="109" t="str">
        <f>UPPER(_xlfn.XLOOKUP(Z225,sectores_id!B:B,sectores_id!A:A))</f>
        <v>CEREAL &amp; POLVILLO</v>
      </c>
      <c r="AC225" s="148" t="str">
        <f>_xlfn.XLOOKUP(AA225,'rubros_id_opex (2)'!B:B,'rubros_id_opex (2)'!A:A,gastos_final[[#This Row],[Líneas de factura/Producto]])</f>
        <v>INSUMOS</v>
      </c>
      <c r="AD225" s="109">
        <f>SUMIFS(Y:Y,C:C,gastos_final[[#This Row],[Número]])</f>
        <v>1366791.18</v>
      </c>
      <c r="AE225" s="169">
        <f>gastos_final[[#This Row],[MONTO_FINAL]]*-1-gastos_final[[#This Row],[monto_total_ampliado]]</f>
        <v>0</v>
      </c>
    </row>
    <row r="226" spans="1:31" hidden="1" x14ac:dyDescent="0.25">
      <c r="A226" vm="17">
        <v>46092</v>
      </c>
      <c r="B226" t="s">
        <v>841</v>
      </c>
      <c r="C226" t="s">
        <v>1037</v>
      </c>
      <c r="D226" s="135">
        <v>-1366791.18</v>
      </c>
      <c r="E226" t="s">
        <v>842</v>
      </c>
      <c r="F226">
        <v>1</v>
      </c>
      <c r="G226" s="135">
        <v>1065000</v>
      </c>
      <c r="H226" t="s">
        <v>510</v>
      </c>
      <c r="I226" t="s">
        <v>14</v>
      </c>
      <c r="J226" t="s">
        <v>137</v>
      </c>
      <c r="K226" t="s">
        <v>473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6">
        <v>-1366791.18</v>
      </c>
      <c r="T226">
        <v>1</v>
      </c>
      <c r="U226" t="s">
        <v>199</v>
      </c>
      <c r="V226" t="s">
        <v>75</v>
      </c>
      <c r="W226" s="109" t="str">
        <f>_xlfn.CONCAT(N226,V226)</f>
        <v>CC1COMPOST &amp; FERTILIZANTES</v>
      </c>
      <c r="X226" s="109">
        <f>_xlfn.XLOOKUP(W226,'cco '!C:C,'cco '!D:D,0)</f>
        <v>4.0653249223577111E-4</v>
      </c>
      <c r="Y226" s="110">
        <f>$X226*$S226*-1</f>
        <v>555.64502477127041</v>
      </c>
      <c r="Z226" s="109">
        <f>_xlfn.XLOOKUP(V226,sectores_id!A:A,sectores_id!B:B)</f>
        <v>10</v>
      </c>
      <c r="AA226" s="109">
        <f>IF(J226="OPEX",_xlfn.XLOOKUP(I226,'rubros_id_opex (2)'!A:A,'rubros_id_opex (2)'!B:B,"RUBRO MC"),J226)</f>
        <v>5</v>
      </c>
      <c r="AB226" s="109" t="str">
        <f>UPPER(_xlfn.XLOOKUP(Z226,sectores_id!B:B,sectores_id!A:A))</f>
        <v>COMPOST &amp; FERTILIZANTES</v>
      </c>
      <c r="AC226" s="148" t="str">
        <f>_xlfn.XLOOKUP(AA226,'rubros_id_opex (2)'!B:B,'rubros_id_opex (2)'!A:A,gastos_final[[#This Row],[Líneas de factura/Producto]])</f>
        <v>INSUMOS</v>
      </c>
      <c r="AD226" s="109">
        <f>SUMIFS(Y:Y,C:C,gastos_final[[#This Row],[Número]])</f>
        <v>1366791.18</v>
      </c>
      <c r="AE226" s="169">
        <f>gastos_final[[#This Row],[MONTO_FINAL]]*-1-gastos_final[[#This Row],[monto_total_ampliado]]</f>
        <v>0</v>
      </c>
    </row>
    <row r="227" spans="1:31" hidden="1" x14ac:dyDescent="0.25">
      <c r="A227" vm="17">
        <v>46092</v>
      </c>
      <c r="B227" t="s">
        <v>841</v>
      </c>
      <c r="C227" t="s">
        <v>1037</v>
      </c>
      <c r="D227" s="135">
        <v>-1366791.18</v>
      </c>
      <c r="E227" t="s">
        <v>842</v>
      </c>
      <c r="F227">
        <v>1</v>
      </c>
      <c r="G227" s="135">
        <v>1065000</v>
      </c>
      <c r="H227" t="s">
        <v>510</v>
      </c>
      <c r="I227" t="s">
        <v>14</v>
      </c>
      <c r="J227" t="s">
        <v>137</v>
      </c>
      <c r="K227" t="s">
        <v>473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6">
        <v>-1366791.18</v>
      </c>
      <c r="T227">
        <v>1</v>
      </c>
      <c r="U227" t="s">
        <v>199</v>
      </c>
      <c r="V227" t="s">
        <v>66</v>
      </c>
      <c r="W227" s="109" t="str">
        <f>_xlfn.CONCAT(N227,V227)</f>
        <v>CC1DISPOSICIÓN FINAL RESIDUOS LIQUIDOS</v>
      </c>
      <c r="X227" s="109">
        <f>_xlfn.XLOOKUP(W227,'cco '!C:C,'cco '!D:D,0)</f>
        <v>5.9791078481547098E-2</v>
      </c>
      <c r="Y227" s="110">
        <f>$X227*$S227*-1</f>
        <v>81721.918711266364</v>
      </c>
      <c r="Z227" s="109">
        <f>_xlfn.XLOOKUP(V227,sectores_id!A:A,sectores_id!B:B)</f>
        <v>3</v>
      </c>
      <c r="AA227" s="109">
        <f>IF(J227="OPEX",_xlfn.XLOOKUP(I227,'rubros_id_opex (2)'!A:A,'rubros_id_opex (2)'!B:B,"RUBRO MC"),J227)</f>
        <v>5</v>
      </c>
      <c r="AB227" s="109" t="str">
        <f>UPPER(_xlfn.XLOOKUP(Z227,sectores_id!B:B,sectores_id!A:A))</f>
        <v>DISP. FINAL RESIDUOS LÍQUIDOS</v>
      </c>
      <c r="AC227" s="148" t="str">
        <f>_xlfn.XLOOKUP(AA227,'rubros_id_opex (2)'!B:B,'rubros_id_opex (2)'!A:A,gastos_final[[#This Row],[Líneas de factura/Producto]])</f>
        <v>INSUMOS</v>
      </c>
      <c r="AD227" s="109">
        <f>SUMIFS(Y:Y,C:C,gastos_final[[#This Row],[Número]])</f>
        <v>1366791.18</v>
      </c>
      <c r="AE227" s="169">
        <f>gastos_final[[#This Row],[MONTO_FINAL]]*-1-gastos_final[[#This Row],[monto_total_ampliado]]</f>
        <v>0</v>
      </c>
    </row>
    <row r="228" spans="1:31" hidden="1" x14ac:dyDescent="0.25">
      <c r="A228" vm="17">
        <v>46092</v>
      </c>
      <c r="B228" t="s">
        <v>841</v>
      </c>
      <c r="C228" t="s">
        <v>1037</v>
      </c>
      <c r="D228" s="135">
        <v>-1366791.18</v>
      </c>
      <c r="E228" t="s">
        <v>842</v>
      </c>
      <c r="F228">
        <v>1</v>
      </c>
      <c r="G228" s="135">
        <v>1065000</v>
      </c>
      <c r="H228" t="s">
        <v>510</v>
      </c>
      <c r="I228" t="s">
        <v>14</v>
      </c>
      <c r="J228" t="s">
        <v>137</v>
      </c>
      <c r="K228" t="s">
        <v>473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6">
        <v>-1366791.18</v>
      </c>
      <c r="T228">
        <v>1</v>
      </c>
      <c r="U228" t="s">
        <v>199</v>
      </c>
      <c r="V228" t="s">
        <v>63</v>
      </c>
      <c r="W228" s="109" t="str">
        <f>_xlfn.CONCAT(N228,V228)</f>
        <v>CC1DISPOSICIÓN FINAL RESIDUOS SOLIDOS</v>
      </c>
      <c r="X228" s="109">
        <f>_xlfn.XLOOKUP(W228,'cco '!C:C,'cco '!D:D,0)</f>
        <v>4.8738124634855849E-3</v>
      </c>
      <c r="Y228" s="110">
        <f>$X228*$S228*-1</f>
        <v>6661.4838880661691</v>
      </c>
      <c r="Z228" s="109">
        <f>_xlfn.XLOOKUP(V228,sectores_id!A:A,sectores_id!B:B)</f>
        <v>4</v>
      </c>
      <c r="AA228" s="109">
        <f>IF(J228="OPEX",_xlfn.XLOOKUP(I228,'rubros_id_opex (2)'!A:A,'rubros_id_opex (2)'!B:B,"RUBRO MC"),J228)</f>
        <v>5</v>
      </c>
      <c r="AB228" s="109" t="str">
        <f>UPPER(_xlfn.XLOOKUP(Z228,sectores_id!B:B,sectores_id!A:A))</f>
        <v>DISP. FINAL RESIDUOS SÓLIDOS</v>
      </c>
      <c r="AC228" s="148" t="str">
        <f>_xlfn.XLOOKUP(AA228,'rubros_id_opex (2)'!B:B,'rubros_id_opex (2)'!A:A,gastos_final[[#This Row],[Líneas de factura/Producto]])</f>
        <v>INSUMOS</v>
      </c>
      <c r="AD228" s="109">
        <f>SUMIFS(Y:Y,C:C,gastos_final[[#This Row],[Número]])</f>
        <v>1366791.18</v>
      </c>
      <c r="AE228" s="169">
        <f>gastos_final[[#This Row],[MONTO_FINAL]]*-1-gastos_final[[#This Row],[monto_total_ampliado]]</f>
        <v>0</v>
      </c>
    </row>
    <row r="229" spans="1:31" hidden="1" x14ac:dyDescent="0.25">
      <c r="A229" vm="17">
        <v>46092</v>
      </c>
      <c r="B229" t="s">
        <v>841</v>
      </c>
      <c r="C229" t="s">
        <v>1037</v>
      </c>
      <c r="D229" s="135">
        <v>-1366791.18</v>
      </c>
      <c r="E229" t="s">
        <v>842</v>
      </c>
      <c r="F229">
        <v>1</v>
      </c>
      <c r="G229" s="135">
        <v>1065000</v>
      </c>
      <c r="H229" t="s">
        <v>510</v>
      </c>
      <c r="I229" t="s">
        <v>14</v>
      </c>
      <c r="J229" t="s">
        <v>137</v>
      </c>
      <c r="K229" t="s">
        <v>473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6">
        <v>-1366791.18</v>
      </c>
      <c r="T229">
        <v>1</v>
      </c>
      <c r="U229" t="s">
        <v>199</v>
      </c>
      <c r="V229" t="s">
        <v>80</v>
      </c>
      <c r="W229" s="109" t="str">
        <f>_xlfn.CONCAT(N229,V229)</f>
        <v>CC1EXPORTACION</v>
      </c>
      <c r="X229" s="109">
        <f>_xlfn.XLOOKUP(W229,'cco '!C:C,'cco '!D:D,0)</f>
        <v>0.73411048911804788</v>
      </c>
      <c r="Y229" s="110">
        <f>$X229*$S229*-1</f>
        <v>1003375.7416720338</v>
      </c>
      <c r="Z229" s="109">
        <f>_xlfn.XLOOKUP(V229,sectores_id!A:A,sectores_id!B:B)</f>
        <v>5</v>
      </c>
      <c r="AA229" s="109">
        <f>IF(J229="OPEX",_xlfn.XLOOKUP(I229,'rubros_id_opex (2)'!A:A,'rubros_id_opex (2)'!B:B,"RUBRO MC"),J229)</f>
        <v>5</v>
      </c>
      <c r="AB229" s="109" t="str">
        <f>UPPER(_xlfn.XLOOKUP(Z229,sectores_id!B:B,sectores_id!A:A))</f>
        <v>EXPORTACION</v>
      </c>
      <c r="AC229" s="148" t="str">
        <f>_xlfn.XLOOKUP(AA229,'rubros_id_opex (2)'!B:B,'rubros_id_opex (2)'!A:A,gastos_final[[#This Row],[Líneas de factura/Producto]])</f>
        <v>INSUMOS</v>
      </c>
      <c r="AD229" s="109">
        <f>SUMIFS(Y:Y,C:C,gastos_final[[#This Row],[Número]])</f>
        <v>1366791.18</v>
      </c>
      <c r="AE229" s="169">
        <f>gastos_final[[#This Row],[MONTO_FINAL]]*-1-gastos_final[[#This Row],[monto_total_ampliado]]</f>
        <v>0</v>
      </c>
    </row>
    <row r="230" spans="1:31" hidden="1" x14ac:dyDescent="0.25">
      <c r="A230" vm="17">
        <v>46092</v>
      </c>
      <c r="B230" t="s">
        <v>841</v>
      </c>
      <c r="C230" t="s">
        <v>1037</v>
      </c>
      <c r="D230" s="135">
        <v>-1366791.18</v>
      </c>
      <c r="E230" t="s">
        <v>842</v>
      </c>
      <c r="F230">
        <v>1</v>
      </c>
      <c r="G230" s="135">
        <v>1065000</v>
      </c>
      <c r="H230" t="s">
        <v>510</v>
      </c>
      <c r="I230" t="s">
        <v>14</v>
      </c>
      <c r="J230" t="s">
        <v>137</v>
      </c>
      <c r="K230" t="s">
        <v>473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6">
        <v>-1366791.18</v>
      </c>
      <c r="T230">
        <v>1</v>
      </c>
      <c r="U230" t="s">
        <v>199</v>
      </c>
      <c r="V230" t="s">
        <v>50</v>
      </c>
      <c r="W230" s="109" t="str">
        <f>_xlfn.CONCAT(N230,V230)</f>
        <v>CC1NFU</v>
      </c>
      <c r="X230" s="109">
        <f>_xlfn.XLOOKUP(W230,'cco '!C:C,'cco '!D:D,0)</f>
        <v>1.4065386597374174E-2</v>
      </c>
      <c r="Y230" s="110">
        <f>$X230*$S230*-1</f>
        <v>19224.446344581229</v>
      </c>
      <c r="Z230" s="109">
        <f>_xlfn.XLOOKUP(V230,sectores_id!A:A,sectores_id!B:B)</f>
        <v>6</v>
      </c>
      <c r="AA230" s="109">
        <f>IF(J230="OPEX",_xlfn.XLOOKUP(I230,'rubros_id_opex (2)'!A:A,'rubros_id_opex (2)'!B:B,"RUBRO MC"),J230)</f>
        <v>5</v>
      </c>
      <c r="AB230" s="109" t="str">
        <f>UPPER(_xlfn.XLOOKUP(Z230,sectores_id!B:B,sectores_id!A:A))</f>
        <v>NFU</v>
      </c>
      <c r="AC230" s="148" t="str">
        <f>_xlfn.XLOOKUP(AA230,'rubros_id_opex (2)'!B:B,'rubros_id_opex (2)'!A:A,gastos_final[[#This Row],[Líneas de factura/Producto]])</f>
        <v>INSUMOS</v>
      </c>
      <c r="AD230" s="109">
        <f>SUMIFS(Y:Y,C:C,gastos_final[[#This Row],[Número]])</f>
        <v>1366791.18</v>
      </c>
      <c r="AE230" s="169">
        <f>gastos_final[[#This Row],[MONTO_FINAL]]*-1-gastos_final[[#This Row],[monto_total_ampliado]]</f>
        <v>0</v>
      </c>
    </row>
    <row r="231" spans="1:31" hidden="1" x14ac:dyDescent="0.25">
      <c r="A231" vm="17">
        <v>46092</v>
      </c>
      <c r="B231" t="s">
        <v>841</v>
      </c>
      <c r="C231" t="s">
        <v>1037</v>
      </c>
      <c r="D231" s="135">
        <v>-1366791.18</v>
      </c>
      <c r="E231" t="s">
        <v>842</v>
      </c>
      <c r="F231">
        <v>1</v>
      </c>
      <c r="G231" s="135">
        <v>1065000</v>
      </c>
      <c r="H231" t="s">
        <v>510</v>
      </c>
      <c r="I231" t="s">
        <v>14</v>
      </c>
      <c r="J231" t="s">
        <v>137</v>
      </c>
      <c r="K231" t="s">
        <v>473</v>
      </c>
      <c r="L231" t="s">
        <v>156</v>
      </c>
      <c r="M231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136">
        <v>-1366791.18</v>
      </c>
      <c r="T231">
        <v>1</v>
      </c>
      <c r="U231" t="s">
        <v>199</v>
      </c>
      <c r="V231" t="s">
        <v>68</v>
      </c>
      <c r="W231" s="109" t="str">
        <f>_xlfn.CONCAT(N231,V231)</f>
        <v>CC1PILETAS</v>
      </c>
      <c r="X231" s="109">
        <f>_xlfn.XLOOKUP(W231,'cco '!C:C,'cco '!D:D,0)</f>
        <v>0.10760032914202722</v>
      </c>
      <c r="Y231" s="110">
        <f>$X231*$S231*-1</f>
        <v>147067.18083641975</v>
      </c>
      <c r="Z231" s="109">
        <f>_xlfn.XLOOKUP(V231,sectores_id!A:A,sectores_id!B:B)</f>
        <v>7</v>
      </c>
      <c r="AA231" s="109">
        <f>IF(J231="OPEX",_xlfn.XLOOKUP(I231,'rubros_id_opex (2)'!A:A,'rubros_id_opex (2)'!B:B,"RUBRO MC"),J231)</f>
        <v>5</v>
      </c>
      <c r="AB231" s="109" t="str">
        <f>UPPER(_xlfn.XLOOKUP(Z231,sectores_id!B:B,sectores_id!A:A))</f>
        <v>PILETAS</v>
      </c>
      <c r="AC231" s="148" t="str">
        <f>_xlfn.XLOOKUP(AA231,'rubros_id_opex (2)'!B:B,'rubros_id_opex (2)'!A:A,gastos_final[[#This Row],[Líneas de factura/Producto]])</f>
        <v>INSUMOS</v>
      </c>
      <c r="AD231" s="109">
        <f>SUMIFS(Y:Y,C:C,gastos_final[[#This Row],[Número]])</f>
        <v>1366791.18</v>
      </c>
      <c r="AE231" s="169">
        <f>gastos_final[[#This Row],[MONTO_FINAL]]*-1-gastos_final[[#This Row],[monto_total_ampliado]]</f>
        <v>0</v>
      </c>
    </row>
    <row r="232" spans="1:31" hidden="1" x14ac:dyDescent="0.25">
      <c r="A232" vm="17">
        <v>46092</v>
      </c>
      <c r="B232" t="s">
        <v>841</v>
      </c>
      <c r="C232" t="s">
        <v>1037</v>
      </c>
      <c r="D232" s="135">
        <v>-1366791.18</v>
      </c>
      <c r="E232" t="s">
        <v>842</v>
      </c>
      <c r="F232">
        <v>1</v>
      </c>
      <c r="G232" s="135">
        <v>1065000</v>
      </c>
      <c r="H232" t="s">
        <v>510</v>
      </c>
      <c r="I232" t="s">
        <v>14</v>
      </c>
      <c r="J232" t="s">
        <v>137</v>
      </c>
      <c r="K232" t="s">
        <v>473</v>
      </c>
      <c r="L232" t="s">
        <v>156</v>
      </c>
      <c r="M23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136">
        <v>-1366791.18</v>
      </c>
      <c r="T232">
        <v>1</v>
      </c>
      <c r="U232" t="s">
        <v>199</v>
      </c>
      <c r="V232" t="s">
        <v>70</v>
      </c>
      <c r="W232" s="109" t="str">
        <f>_xlfn.CONCAT(N232,V232)</f>
        <v>CC1REACTORES</v>
      </c>
      <c r="X232" s="109">
        <f>_xlfn.XLOOKUP(W232,'cco '!C:C,'cco '!D:D,0)</f>
        <v>3.9675420007119738E-2</v>
      </c>
      <c r="Y232" s="110">
        <f>$X232*$S232*-1</f>
        <v>54228.014128526796</v>
      </c>
      <c r="Z232" s="109">
        <f>_xlfn.XLOOKUP(V232,sectores_id!A:A,sectores_id!B:B)</f>
        <v>8</v>
      </c>
      <c r="AA232" s="109">
        <f>IF(J232="OPEX",_xlfn.XLOOKUP(I232,'rubros_id_opex (2)'!A:A,'rubros_id_opex (2)'!B:B,"RUBRO MC"),J232)</f>
        <v>5</v>
      </c>
      <c r="AB232" s="109" t="str">
        <f>UPPER(_xlfn.XLOOKUP(Z232,sectores_id!B:B,sectores_id!A:A))</f>
        <v>REACTORES</v>
      </c>
      <c r="AC232" s="148" t="str">
        <f>_xlfn.XLOOKUP(AA232,'rubros_id_opex (2)'!B:B,'rubros_id_opex (2)'!A:A,gastos_final[[#This Row],[Líneas de factura/Producto]])</f>
        <v>INSUMOS</v>
      </c>
      <c r="AD232" s="109">
        <f>SUMIFS(Y:Y,C:C,gastos_final[[#This Row],[Número]])</f>
        <v>1366791.18</v>
      </c>
      <c r="AE232" s="169">
        <f>gastos_final[[#This Row],[MONTO_FINAL]]*-1-gastos_final[[#This Row],[monto_total_ampliado]]</f>
        <v>0</v>
      </c>
    </row>
    <row r="233" spans="1:31" hidden="1" x14ac:dyDescent="0.25">
      <c r="A233" vm="17">
        <v>46092</v>
      </c>
      <c r="B233" t="s">
        <v>841</v>
      </c>
      <c r="C233" t="s">
        <v>1037</v>
      </c>
      <c r="D233" s="135">
        <v>-1366791.18</v>
      </c>
      <c r="E233" t="s">
        <v>842</v>
      </c>
      <c r="F233">
        <v>1</v>
      </c>
      <c r="G233" s="135">
        <v>1065000</v>
      </c>
      <c r="H233" t="s">
        <v>510</v>
      </c>
      <c r="I233" t="s">
        <v>14</v>
      </c>
      <c r="J233" t="s">
        <v>137</v>
      </c>
      <c r="K233" t="s">
        <v>473</v>
      </c>
      <c r="L233" t="s">
        <v>156</v>
      </c>
      <c r="M233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136">
        <v>-1366791.18</v>
      </c>
      <c r="T233">
        <v>1</v>
      </c>
      <c r="U233" t="s">
        <v>199</v>
      </c>
      <c r="V233" t="s">
        <v>181</v>
      </c>
      <c r="W233" s="109" t="str">
        <f>_xlfn.CONCAT(N233,V233)</f>
        <v>CC1TIERRAS FILTRANTES</v>
      </c>
      <c r="X233" s="109">
        <f>_xlfn.XLOOKUP(W233,'cco '!C:C,'cco '!D:D,0)</f>
        <v>0</v>
      </c>
      <c r="Y233" s="110">
        <f>$X233*$S233*-1</f>
        <v>0</v>
      </c>
      <c r="Z233" s="109">
        <f>_xlfn.XLOOKUP(V233,sectores_id!A:A,sectores_id!B:B)</f>
        <v>9</v>
      </c>
      <c r="AA233" s="109">
        <f>IF(J233="OPEX",_xlfn.XLOOKUP(I233,'rubros_id_opex (2)'!A:A,'rubros_id_opex (2)'!B:B,"RUBRO MC"),J233)</f>
        <v>5</v>
      </c>
      <c r="AB233" s="109" t="str">
        <f>UPPER(_xlfn.XLOOKUP(Z233,sectores_id!B:B,sectores_id!A:A))</f>
        <v>TIERRAS FILTRANTES</v>
      </c>
      <c r="AC233" s="148" t="str">
        <f>_xlfn.XLOOKUP(AA233,'rubros_id_opex (2)'!B:B,'rubros_id_opex (2)'!A:A,gastos_final[[#This Row],[Líneas de factura/Producto]])</f>
        <v>INSUMOS</v>
      </c>
      <c r="AD233" s="169">
        <f>SUMIFS(Y:Y,C:C,gastos_final[[#This Row],[Número]])</f>
        <v>1366791.18</v>
      </c>
      <c r="AE233" s="169">
        <f>gastos_final[[#This Row],[MONTO_FINAL]]*-1-gastos_final[[#This Row],[monto_total_ampliado]]</f>
        <v>0</v>
      </c>
    </row>
    <row r="234" spans="1:31" hidden="1" x14ac:dyDescent="0.25">
      <c r="A234" vm="1">
        <v>46111</v>
      </c>
      <c r="B234" t="s">
        <v>530</v>
      </c>
      <c r="C234" t="s">
        <v>786</v>
      </c>
      <c r="D234" s="135">
        <v>-80532152.400000006</v>
      </c>
      <c r="E234" t="s">
        <v>142</v>
      </c>
      <c r="F234">
        <v>67.09</v>
      </c>
      <c r="G234" s="135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136">
        <v>-80532152.400000006</v>
      </c>
      <c r="T234">
        <v>67.09</v>
      </c>
      <c r="U234" t="s">
        <v>199</v>
      </c>
      <c r="V234" t="s">
        <v>80</v>
      </c>
      <c r="W234" s="109" t="str">
        <f>_xlfn.CONCAT(N234,V234)</f>
        <v>CC11EXPORTACION</v>
      </c>
      <c r="X234" s="109">
        <f>_xlfn.XLOOKUP(W234,'cco '!C:C,'cco '!D:D,0)</f>
        <v>1</v>
      </c>
      <c r="Y234" s="110">
        <f>$X234*$S234*-1</f>
        <v>80532152.400000006</v>
      </c>
      <c r="Z234" s="109">
        <f>_xlfn.XLOOKUP(V234,sectores_id!A:A,sectores_id!B:B)</f>
        <v>5</v>
      </c>
      <c r="AA234" s="109">
        <f>IF(J234="OPEX",_xlfn.XLOOKUP(I234,'rubros_id_opex (2)'!A:A,'rubros_id_opex (2)'!B:B,"RUBRO MC"),J234)</f>
        <v>8</v>
      </c>
      <c r="AB234" s="109" t="str">
        <f>UPPER(_xlfn.XLOOKUP(Z234,sectores_id!B:B,sectores_id!A:A))</f>
        <v>EXPORTACION</v>
      </c>
      <c r="AC234" s="148" t="str">
        <f>_xlfn.XLOOKUP(AA234,'rubros_id_opex (2)'!B:B,'rubros_id_opex (2)'!A:A,gastos_final[[#This Row],[Líneas de factura/Producto]])</f>
        <v>M.PRIMAS</v>
      </c>
      <c r="AD234" s="109">
        <f>SUMIFS(Y:Y,C:C,gastos_final[[#This Row],[Número]])</f>
        <v>80532152.400000006</v>
      </c>
      <c r="AE234" s="169">
        <f>gastos_final[[#This Row],[MONTO_FINAL]]*-1-gastos_final[[#This Row],[monto_total_ampliado]]</f>
        <v>0</v>
      </c>
    </row>
    <row r="235" spans="1:31" hidden="1" x14ac:dyDescent="0.25">
      <c r="A235" vm="11">
        <v>46112</v>
      </c>
      <c r="B235" t="s">
        <v>1191</v>
      </c>
      <c r="C235" t="s">
        <v>1097</v>
      </c>
      <c r="D235" s="135">
        <v>-1324135.6494</v>
      </c>
      <c r="E235" t="s">
        <v>164</v>
      </c>
      <c r="F235">
        <v>1</v>
      </c>
      <c r="G235" s="135">
        <v>1324135.6494</v>
      </c>
      <c r="H235" t="s">
        <v>1192</v>
      </c>
      <c r="I235" t="s">
        <v>9</v>
      </c>
      <c r="J235" t="s">
        <v>137</v>
      </c>
      <c r="K235" t="s">
        <v>512</v>
      </c>
      <c r="L235" t="s">
        <v>156</v>
      </c>
      <c r="M235">
        <v>0</v>
      </c>
      <c r="N235" t="s">
        <v>32</v>
      </c>
      <c r="O235" t="s">
        <v>1193</v>
      </c>
      <c r="P235">
        <v>10</v>
      </c>
      <c r="Q235" t="s">
        <v>467</v>
      </c>
      <c r="R235">
        <v>1</v>
      </c>
      <c r="S235" s="136">
        <v>-1324135.6494</v>
      </c>
      <c r="T235">
        <v>1</v>
      </c>
      <c r="U235" t="s">
        <v>199</v>
      </c>
      <c r="V235" t="s">
        <v>72</v>
      </c>
      <c r="W235" s="109" t="str">
        <f>_xlfn.CONCAT(N235,V235)</f>
        <v>CC15BACHAS</v>
      </c>
      <c r="X235" s="109">
        <f>_xlfn.XLOOKUP(W235,'cco '!C:C,'cco '!D:D,0)</f>
        <v>7.7777777777777779E-2</v>
      </c>
      <c r="Y235" s="110">
        <f>$X235*$S235*-1</f>
        <v>102988.32828666667</v>
      </c>
      <c r="Z235" s="109">
        <f>_xlfn.XLOOKUP(V235,sectores_id!A:A,sectores_id!B:B)</f>
        <v>1</v>
      </c>
      <c r="AA235" s="109">
        <f>IF(J235="OPEX",_xlfn.XLOOKUP(I235,'rubros_id_opex (2)'!A:A,'rubros_id_opex (2)'!B:B,"RUBRO MC"),J235)</f>
        <v>10</v>
      </c>
      <c r="AB235" s="109" t="str">
        <f>UPPER(_xlfn.XLOOKUP(Z235,sectores_id!B:B,sectores_id!A:A))</f>
        <v>BACHAS</v>
      </c>
      <c r="AC235" s="148" t="str">
        <f>_xlfn.XLOOKUP(AA235,'rubros_id_opex (2)'!B:B,'rubros_id_opex (2)'!A:A,gastos_final[[#This Row],[Líneas de factura/Producto]])</f>
        <v>PERSONAL</v>
      </c>
      <c r="AD235" s="109">
        <f>SUMIFS(Y:Y,C:C,gastos_final[[#This Row],[Número]])</f>
        <v>926894.95458000002</v>
      </c>
      <c r="AE235" s="169">
        <f>gastos_final[[#This Row],[MONTO_FINAL]]*-1-gastos_final[[#This Row],[monto_total_ampliado]]</f>
        <v>397240.69481999998</v>
      </c>
    </row>
    <row r="236" spans="1:31" hidden="1" x14ac:dyDescent="0.25">
      <c r="A236" vm="11">
        <v>46112</v>
      </c>
      <c r="B236" t="s">
        <v>1191</v>
      </c>
      <c r="C236" t="s">
        <v>1097</v>
      </c>
      <c r="D236" s="135">
        <v>-1324135.6494</v>
      </c>
      <c r="E236" t="s">
        <v>164</v>
      </c>
      <c r="F236">
        <v>1</v>
      </c>
      <c r="G236" s="135">
        <v>1324135.6494</v>
      </c>
      <c r="H236" t="s">
        <v>1192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32</v>
      </c>
      <c r="O236" t="s">
        <v>1193</v>
      </c>
      <c r="P236">
        <v>10</v>
      </c>
      <c r="Q236" t="s">
        <v>467</v>
      </c>
      <c r="R236">
        <v>1</v>
      </c>
      <c r="S236" s="136">
        <v>-1324135.6494</v>
      </c>
      <c r="T236">
        <v>1</v>
      </c>
      <c r="U236" t="s">
        <v>199</v>
      </c>
      <c r="V236" t="s">
        <v>177</v>
      </c>
      <c r="W236" s="109" t="str">
        <f>_xlfn.CONCAT(N236,V236)</f>
        <v>CC15CEREAL Y POLVILLO</v>
      </c>
      <c r="X236" s="109">
        <f>_xlfn.XLOOKUP(W236,'cco '!C:C,'cco '!D:D,0)</f>
        <v>7.7777777777777779E-2</v>
      </c>
      <c r="Y236" s="110">
        <f>$X236*$S236*-1</f>
        <v>102988.32828666667</v>
      </c>
      <c r="Z236" s="109">
        <f>_xlfn.XLOOKUP(V236,sectores_id!A:A,sectores_id!B:B)</f>
        <v>2</v>
      </c>
      <c r="AA236" s="109">
        <f>IF(J236="OPEX",_xlfn.XLOOKUP(I236,'rubros_id_opex (2)'!A:A,'rubros_id_opex (2)'!B:B,"RUBRO MC"),J236)</f>
        <v>10</v>
      </c>
      <c r="AB236" s="109" t="str">
        <f>UPPER(_xlfn.XLOOKUP(Z236,sectores_id!B:B,sectores_id!A:A))</f>
        <v>CEREAL &amp; POLVILLO</v>
      </c>
      <c r="AC236" s="148" t="str">
        <f>_xlfn.XLOOKUP(AA236,'rubros_id_opex (2)'!B:B,'rubros_id_opex (2)'!A:A,gastos_final[[#This Row],[Líneas de factura/Producto]])</f>
        <v>PERSONAL</v>
      </c>
      <c r="AD236" s="109">
        <f>SUMIFS(Y:Y,C:C,gastos_final[[#This Row],[Número]])</f>
        <v>926894.95458000002</v>
      </c>
      <c r="AE236" s="169">
        <f>gastos_final[[#This Row],[MONTO_FINAL]]*-1-gastos_final[[#This Row],[monto_total_ampliado]]</f>
        <v>397240.69481999998</v>
      </c>
    </row>
    <row r="237" spans="1:31" hidden="1" x14ac:dyDescent="0.25">
      <c r="A237" vm="11">
        <v>46112</v>
      </c>
      <c r="B237" t="s">
        <v>1191</v>
      </c>
      <c r="C237" t="s">
        <v>1097</v>
      </c>
      <c r="D237" s="135">
        <v>-1324135.6494</v>
      </c>
      <c r="E237" t="s">
        <v>164</v>
      </c>
      <c r="F237">
        <v>1</v>
      </c>
      <c r="G237" s="135">
        <v>1324135.6494</v>
      </c>
      <c r="H237" t="s">
        <v>1192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32</v>
      </c>
      <c r="O237" t="s">
        <v>1193</v>
      </c>
      <c r="P237">
        <v>10</v>
      </c>
      <c r="Q237" t="s">
        <v>467</v>
      </c>
      <c r="R237">
        <v>1</v>
      </c>
      <c r="S237" s="136">
        <v>-1324135.6494</v>
      </c>
      <c r="T237">
        <v>1</v>
      </c>
      <c r="U237" t="s">
        <v>199</v>
      </c>
      <c r="V237" t="s">
        <v>175</v>
      </c>
      <c r="W237" s="109" t="str">
        <f>_xlfn.CONCAT(N237,V237)</f>
        <v>CC15COMPOST Y FERTILIZANTES</v>
      </c>
      <c r="X237" s="109">
        <f>_xlfn.XLOOKUP(W237,'cco '!C:C,'cco '!D:D,0)</f>
        <v>7.7777777777777779E-2</v>
      </c>
      <c r="Y237" s="110">
        <f>$X237*$S237*-1</f>
        <v>102988.32828666667</v>
      </c>
      <c r="Z237" s="109">
        <f>_xlfn.XLOOKUP(V237,sectores_id!A:A,sectores_id!B:B)</f>
        <v>10</v>
      </c>
      <c r="AA237" s="109">
        <f>IF(J237="OPEX",_xlfn.XLOOKUP(I237,'rubros_id_opex (2)'!A:A,'rubros_id_opex (2)'!B:B,"RUBRO MC"),J237)</f>
        <v>10</v>
      </c>
      <c r="AB237" s="109" t="str">
        <f>UPPER(_xlfn.XLOOKUP(Z237,sectores_id!B:B,sectores_id!A:A))</f>
        <v>COMPOST &amp; FERTILIZANTES</v>
      </c>
      <c r="AC237" s="148" t="str">
        <f>_xlfn.XLOOKUP(AA237,'rubros_id_opex (2)'!B:B,'rubros_id_opex (2)'!A:A,gastos_final[[#This Row],[Líneas de factura/Producto]])</f>
        <v>PERSONAL</v>
      </c>
      <c r="AD237" s="109">
        <f>SUMIFS(Y:Y,C:C,gastos_final[[#This Row],[Número]])</f>
        <v>926894.95458000002</v>
      </c>
      <c r="AE237" s="169">
        <f>gastos_final[[#This Row],[MONTO_FINAL]]*-1-gastos_final[[#This Row],[monto_total_ampliado]]</f>
        <v>397240.69481999998</v>
      </c>
    </row>
    <row r="238" spans="1:31" hidden="1" x14ac:dyDescent="0.25">
      <c r="A238" vm="11">
        <v>46112</v>
      </c>
      <c r="B238" t="s">
        <v>1191</v>
      </c>
      <c r="C238" t="s">
        <v>1097</v>
      </c>
      <c r="D238" s="135">
        <v>-1324135.6494</v>
      </c>
      <c r="E238" t="s">
        <v>164</v>
      </c>
      <c r="F238">
        <v>1</v>
      </c>
      <c r="G238" s="135">
        <v>1324135.6494</v>
      </c>
      <c r="H238" t="s">
        <v>1192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32</v>
      </c>
      <c r="O238" t="s">
        <v>1193</v>
      </c>
      <c r="P238">
        <v>10</v>
      </c>
      <c r="Q238" t="s">
        <v>467</v>
      </c>
      <c r="R238">
        <v>1</v>
      </c>
      <c r="S238" s="136">
        <v>-1324135.6494</v>
      </c>
      <c r="T238">
        <v>1</v>
      </c>
      <c r="U238" t="s">
        <v>199</v>
      </c>
      <c r="V238" t="s">
        <v>193</v>
      </c>
      <c r="W238" s="109" t="str">
        <f>_xlfn.CONCAT(N238,V238)</f>
        <v>CC15DISPOSICION FINAL DE R. LIQUIDOS</v>
      </c>
      <c r="X238" s="109">
        <f>_xlfn.XLOOKUP(W238,'cco '!C:C,'cco '!D:D,0)</f>
        <v>7.7777777777777779E-2</v>
      </c>
      <c r="Y238" s="110">
        <f>$X238*$S238*-1</f>
        <v>102988.32828666667</v>
      </c>
      <c r="Z238" s="109">
        <f>_xlfn.XLOOKUP(V238,sectores_id!A:A,sectores_id!B:B)</f>
        <v>3</v>
      </c>
      <c r="AA238" s="109">
        <f>IF(J238="OPEX",_xlfn.XLOOKUP(I238,'rubros_id_opex (2)'!A:A,'rubros_id_opex (2)'!B:B,"RUBRO MC"),J238)</f>
        <v>10</v>
      </c>
      <c r="AB238" s="109" t="str">
        <f>UPPER(_xlfn.XLOOKUP(Z238,sectores_id!B:B,sectores_id!A:A))</f>
        <v>DISP. FINAL RESIDUOS LÍQUIDOS</v>
      </c>
      <c r="AC238" s="148" t="str">
        <f>_xlfn.XLOOKUP(AA238,'rubros_id_opex (2)'!B:B,'rubros_id_opex (2)'!A:A,gastos_final[[#This Row],[Líneas de factura/Producto]])</f>
        <v>PERSONAL</v>
      </c>
      <c r="AD238" s="109">
        <f>SUMIFS(Y:Y,C:C,gastos_final[[#This Row],[Número]])</f>
        <v>926894.95458000002</v>
      </c>
      <c r="AE238" s="169">
        <f>gastos_final[[#This Row],[MONTO_FINAL]]*-1-gastos_final[[#This Row],[monto_total_ampliado]]</f>
        <v>397240.69481999998</v>
      </c>
    </row>
    <row r="239" spans="1:31" hidden="1" x14ac:dyDescent="0.25">
      <c r="A239" vm="11">
        <v>46112</v>
      </c>
      <c r="B239" t="s">
        <v>1191</v>
      </c>
      <c r="C239" t="s">
        <v>1097</v>
      </c>
      <c r="D239" s="135">
        <v>-1324135.6494</v>
      </c>
      <c r="E239" t="s">
        <v>164</v>
      </c>
      <c r="F239">
        <v>1</v>
      </c>
      <c r="G239" s="135">
        <v>1324135.6494</v>
      </c>
      <c r="H239" t="s">
        <v>1192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32</v>
      </c>
      <c r="O239" t="s">
        <v>1193</v>
      </c>
      <c r="P239">
        <v>10</v>
      </c>
      <c r="Q239" t="s">
        <v>467</v>
      </c>
      <c r="R239">
        <v>1</v>
      </c>
      <c r="S239" s="136">
        <v>-1324135.6494</v>
      </c>
      <c r="T239">
        <v>1</v>
      </c>
      <c r="U239" t="s">
        <v>199</v>
      </c>
      <c r="V239" t="s">
        <v>191</v>
      </c>
      <c r="W239" s="109" t="str">
        <f>_xlfn.CONCAT(N239,V239)</f>
        <v>CC15DISPOSICION FINAL DE R. SOLIDOS</v>
      </c>
      <c r="X239" s="109">
        <f>_xlfn.XLOOKUP(W239,'cco '!C:C,'cco '!D:D,0)</f>
        <v>7.7777777777777779E-2</v>
      </c>
      <c r="Y239" s="110">
        <f>$X239*$S239*-1</f>
        <v>102988.32828666667</v>
      </c>
      <c r="Z239" s="109">
        <f>_xlfn.XLOOKUP(V239,sectores_id!A:A,sectores_id!B:B)</f>
        <v>4</v>
      </c>
      <c r="AA239" s="109">
        <f>IF(J239="OPEX",_xlfn.XLOOKUP(I239,'rubros_id_opex (2)'!A:A,'rubros_id_opex (2)'!B:B,"RUBRO MC"),J239)</f>
        <v>10</v>
      </c>
      <c r="AB239" s="109" t="str">
        <f>UPPER(_xlfn.XLOOKUP(Z239,sectores_id!B:B,sectores_id!A:A))</f>
        <v>DISP. FINAL RESIDUOS SÓLIDOS</v>
      </c>
      <c r="AC239" s="148" t="str">
        <f>_xlfn.XLOOKUP(AA239,'rubros_id_opex (2)'!B:B,'rubros_id_opex (2)'!A:A,gastos_final[[#This Row],[Líneas de factura/Producto]])</f>
        <v>PERSONAL</v>
      </c>
      <c r="AD239" s="109">
        <f>SUMIFS(Y:Y,C:C,gastos_final[[#This Row],[Número]])</f>
        <v>926894.95458000002</v>
      </c>
      <c r="AE239" s="169">
        <f>gastos_final[[#This Row],[MONTO_FINAL]]*-1-gastos_final[[#This Row],[monto_total_ampliado]]</f>
        <v>397240.69481999998</v>
      </c>
    </row>
    <row r="240" spans="1:31" hidden="1" x14ac:dyDescent="0.25">
      <c r="A240" vm="11">
        <v>46112</v>
      </c>
      <c r="B240" t="s">
        <v>1191</v>
      </c>
      <c r="C240" t="s">
        <v>1097</v>
      </c>
      <c r="D240" s="135">
        <v>-1324135.6494</v>
      </c>
      <c r="E240" t="s">
        <v>164</v>
      </c>
      <c r="F240">
        <v>1</v>
      </c>
      <c r="G240" s="135">
        <v>1324135.6494</v>
      </c>
      <c r="H240" t="s">
        <v>1192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32</v>
      </c>
      <c r="O240" t="s">
        <v>1193</v>
      </c>
      <c r="P240">
        <v>10</v>
      </c>
      <c r="Q240" t="s">
        <v>467</v>
      </c>
      <c r="R240">
        <v>1</v>
      </c>
      <c r="S240" s="136">
        <v>-1324135.6494</v>
      </c>
      <c r="T240">
        <v>1</v>
      </c>
      <c r="U240" t="s">
        <v>199</v>
      </c>
      <c r="V240" t="s">
        <v>80</v>
      </c>
      <c r="W240" s="109" t="str">
        <f>_xlfn.CONCAT(N240,V240)</f>
        <v>CC15EXPORTACION</v>
      </c>
      <c r="X240" s="109">
        <f>_xlfn.XLOOKUP(W240,'cco '!C:C,'cco '!D:D,0)</f>
        <v>7.7777777777777779E-2</v>
      </c>
      <c r="Y240" s="110">
        <f>$X240*$S240*-1</f>
        <v>102988.32828666667</v>
      </c>
      <c r="Z240" s="109">
        <f>_xlfn.XLOOKUP(V240,sectores_id!A:A,sectores_id!B:B)</f>
        <v>5</v>
      </c>
      <c r="AA240" s="109">
        <f>IF(J240="OPEX",_xlfn.XLOOKUP(I240,'rubros_id_opex (2)'!A:A,'rubros_id_opex (2)'!B:B,"RUBRO MC"),J240)</f>
        <v>10</v>
      </c>
      <c r="AB240" s="109" t="str">
        <f>UPPER(_xlfn.XLOOKUP(Z240,sectores_id!B:B,sectores_id!A:A))</f>
        <v>EXPORTACION</v>
      </c>
      <c r="AC240" s="148" t="str">
        <f>_xlfn.XLOOKUP(AA240,'rubros_id_opex (2)'!B:B,'rubros_id_opex (2)'!A:A,gastos_final[[#This Row],[Líneas de factura/Producto]])</f>
        <v>PERSONAL</v>
      </c>
      <c r="AD240" s="109">
        <f>SUMIFS(Y:Y,C:C,gastos_final[[#This Row],[Número]])</f>
        <v>926894.95458000002</v>
      </c>
      <c r="AE240" s="169">
        <f>gastos_final[[#This Row],[MONTO_FINAL]]*-1-gastos_final[[#This Row],[monto_total_ampliado]]</f>
        <v>397240.69481999998</v>
      </c>
    </row>
    <row r="241" spans="1:31" hidden="1" x14ac:dyDescent="0.25">
      <c r="A241" vm="11">
        <v>46112</v>
      </c>
      <c r="B241" t="s">
        <v>1191</v>
      </c>
      <c r="C241" t="s">
        <v>1097</v>
      </c>
      <c r="D241" s="135">
        <v>-1324135.6494</v>
      </c>
      <c r="E241" t="s">
        <v>164</v>
      </c>
      <c r="F241">
        <v>1</v>
      </c>
      <c r="G241" s="135">
        <v>1324135.6494</v>
      </c>
      <c r="H241" t="s">
        <v>1192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32</v>
      </c>
      <c r="O241" t="s">
        <v>1193</v>
      </c>
      <c r="P241">
        <v>10</v>
      </c>
      <c r="Q241" t="s">
        <v>467</v>
      </c>
      <c r="R241">
        <v>1</v>
      </c>
      <c r="S241" s="136">
        <v>-1324135.6494</v>
      </c>
      <c r="T241">
        <v>1</v>
      </c>
      <c r="U241" t="s">
        <v>199</v>
      </c>
      <c r="V241" t="s">
        <v>50</v>
      </c>
      <c r="W241" s="109" t="str">
        <f>_xlfn.CONCAT(N241,V241)</f>
        <v>CC15NFU</v>
      </c>
      <c r="X241" s="109">
        <f>_xlfn.XLOOKUP(W241,'cco '!C:C,'cco '!D:D,0)</f>
        <v>7.7777777777777779E-2</v>
      </c>
      <c r="Y241" s="110">
        <f>$X241*$S241*-1</f>
        <v>102988.32828666667</v>
      </c>
      <c r="Z241" s="109">
        <f>_xlfn.XLOOKUP(V241,sectores_id!A:A,sectores_id!B:B)</f>
        <v>6</v>
      </c>
      <c r="AA241" s="109">
        <f>IF(J241="OPEX",_xlfn.XLOOKUP(I241,'rubros_id_opex (2)'!A:A,'rubros_id_opex (2)'!B:B,"RUBRO MC"),J241)</f>
        <v>10</v>
      </c>
      <c r="AB241" s="109" t="str">
        <f>UPPER(_xlfn.XLOOKUP(Z241,sectores_id!B:B,sectores_id!A:A))</f>
        <v>NFU</v>
      </c>
      <c r="AC241" s="148" t="str">
        <f>_xlfn.XLOOKUP(AA241,'rubros_id_opex (2)'!B:B,'rubros_id_opex (2)'!A:A,gastos_final[[#This Row],[Líneas de factura/Producto]])</f>
        <v>PERSONAL</v>
      </c>
      <c r="AD241" s="109">
        <f>SUMIFS(Y:Y,C:C,gastos_final[[#This Row],[Número]])</f>
        <v>926894.95458000002</v>
      </c>
      <c r="AE241" s="169">
        <f>gastos_final[[#This Row],[MONTO_FINAL]]*-1-gastos_final[[#This Row],[monto_total_ampliado]]</f>
        <v>397240.69481999998</v>
      </c>
    </row>
    <row r="242" spans="1:31" hidden="1" x14ac:dyDescent="0.25">
      <c r="A242" vm="11">
        <v>46112</v>
      </c>
      <c r="B242" t="s">
        <v>1191</v>
      </c>
      <c r="C242" t="s">
        <v>1097</v>
      </c>
      <c r="D242" s="135">
        <v>-1324135.6494</v>
      </c>
      <c r="E242" t="s">
        <v>164</v>
      </c>
      <c r="F242">
        <v>1</v>
      </c>
      <c r="G242" s="135">
        <v>1324135.6494</v>
      </c>
      <c r="H242" t="s">
        <v>1192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32</v>
      </c>
      <c r="O242" t="s">
        <v>1193</v>
      </c>
      <c r="P242">
        <v>10</v>
      </c>
      <c r="Q242" t="s">
        <v>467</v>
      </c>
      <c r="R242">
        <v>1</v>
      </c>
      <c r="S242" s="136">
        <v>-1324135.6494</v>
      </c>
      <c r="T242">
        <v>1</v>
      </c>
      <c r="U242" t="s">
        <v>199</v>
      </c>
      <c r="V242" t="s">
        <v>68</v>
      </c>
      <c r="W242" s="109" t="str">
        <f>_xlfn.CONCAT(N242,V242)</f>
        <v>CC15PILETAS</v>
      </c>
      <c r="X242" s="109">
        <f>_xlfn.XLOOKUP(W242,'cco '!C:C,'cco '!D:D,0)</f>
        <v>7.7777777777777779E-2</v>
      </c>
      <c r="Y242" s="110">
        <f>$X242*$S242*-1</f>
        <v>102988.32828666667</v>
      </c>
      <c r="Z242" s="109">
        <f>_xlfn.XLOOKUP(V242,sectores_id!A:A,sectores_id!B:B)</f>
        <v>7</v>
      </c>
      <c r="AA242" s="109">
        <f>IF(J242="OPEX",_xlfn.XLOOKUP(I242,'rubros_id_opex (2)'!A:A,'rubros_id_opex (2)'!B:B,"RUBRO MC"),J242)</f>
        <v>10</v>
      </c>
      <c r="AB242" s="109" t="str">
        <f>UPPER(_xlfn.XLOOKUP(Z242,sectores_id!B:B,sectores_id!A:A))</f>
        <v>PILETAS</v>
      </c>
      <c r="AC242" s="148" t="str">
        <f>_xlfn.XLOOKUP(AA242,'rubros_id_opex (2)'!B:B,'rubros_id_opex (2)'!A:A,gastos_final[[#This Row],[Líneas de factura/Producto]])</f>
        <v>PERSONAL</v>
      </c>
      <c r="AD242" s="109">
        <f>SUMIFS(Y:Y,C:C,gastos_final[[#This Row],[Número]])</f>
        <v>926894.95458000002</v>
      </c>
      <c r="AE242" s="169">
        <f>gastos_final[[#This Row],[MONTO_FINAL]]*-1-gastos_final[[#This Row],[monto_total_ampliado]]</f>
        <v>397240.69481999998</v>
      </c>
    </row>
    <row r="243" spans="1:31" hidden="1" x14ac:dyDescent="0.25">
      <c r="A243" vm="11">
        <v>46112</v>
      </c>
      <c r="B243" t="s">
        <v>1191</v>
      </c>
      <c r="C243" t="s">
        <v>1097</v>
      </c>
      <c r="D243" s="135">
        <v>-1324135.6494</v>
      </c>
      <c r="E243" t="s">
        <v>164</v>
      </c>
      <c r="F243">
        <v>1</v>
      </c>
      <c r="G243" s="135">
        <v>1324135.6494</v>
      </c>
      <c r="H243" t="s">
        <v>1192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32</v>
      </c>
      <c r="O243" t="s">
        <v>1193</v>
      </c>
      <c r="P243">
        <v>10</v>
      </c>
      <c r="Q243" t="s">
        <v>467</v>
      </c>
      <c r="R243">
        <v>1</v>
      </c>
      <c r="S243" s="136">
        <v>-1324135.6494</v>
      </c>
      <c r="T243">
        <v>1</v>
      </c>
      <c r="U243" t="s">
        <v>199</v>
      </c>
      <c r="V243" t="s">
        <v>70</v>
      </c>
      <c r="W243" s="109" t="str">
        <f>_xlfn.CONCAT(N243,V243)</f>
        <v>CC15REACTORES</v>
      </c>
      <c r="X243" s="109">
        <f>_xlfn.XLOOKUP(W243,'cco '!C:C,'cco '!D:D,0)</f>
        <v>7.7777777777777779E-2</v>
      </c>
      <c r="Y243" s="110">
        <f>$X243*$S243*-1</f>
        <v>102988.32828666667</v>
      </c>
      <c r="Z243" s="109">
        <f>_xlfn.XLOOKUP(V243,sectores_id!A:A,sectores_id!B:B)</f>
        <v>8</v>
      </c>
      <c r="AA243" s="109">
        <f>IF(J243="OPEX",_xlfn.XLOOKUP(I243,'rubros_id_opex (2)'!A:A,'rubros_id_opex (2)'!B:B,"RUBRO MC"),J243)</f>
        <v>10</v>
      </c>
      <c r="AB243" s="109" t="str">
        <f>UPPER(_xlfn.XLOOKUP(Z243,sectores_id!B:B,sectores_id!A:A))</f>
        <v>REACTORES</v>
      </c>
      <c r="AC243" s="148" t="str">
        <f>_xlfn.XLOOKUP(AA243,'rubros_id_opex (2)'!B:B,'rubros_id_opex (2)'!A:A,gastos_final[[#This Row],[Líneas de factura/Producto]])</f>
        <v>PERSONAL</v>
      </c>
      <c r="AD243" s="109">
        <f>SUMIFS(Y:Y,C:C,gastos_final[[#This Row],[Número]])</f>
        <v>926894.95458000002</v>
      </c>
      <c r="AE243" s="169">
        <f>gastos_final[[#This Row],[MONTO_FINAL]]*-1-gastos_final[[#This Row],[monto_total_ampliado]]</f>
        <v>397240.69481999998</v>
      </c>
    </row>
    <row r="244" spans="1:31" hidden="1" x14ac:dyDescent="0.25">
      <c r="A244" vm="11">
        <v>46112</v>
      </c>
      <c r="B244" t="s">
        <v>1191</v>
      </c>
      <c r="C244" t="s">
        <v>1097</v>
      </c>
      <c r="D244" s="135">
        <v>-1324135.6494</v>
      </c>
      <c r="E244" t="s">
        <v>164</v>
      </c>
      <c r="F244">
        <v>1</v>
      </c>
      <c r="G244" s="135">
        <v>1324135.6494</v>
      </c>
      <c r="H244" t="s">
        <v>1192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32</v>
      </c>
      <c r="O244" t="s">
        <v>1193</v>
      </c>
      <c r="P244">
        <v>10</v>
      </c>
      <c r="Q244" t="s">
        <v>467</v>
      </c>
      <c r="R244">
        <v>1</v>
      </c>
      <c r="S244" s="136">
        <v>-1324135.6494</v>
      </c>
      <c r="T244">
        <v>1</v>
      </c>
      <c r="U244" t="s">
        <v>199</v>
      </c>
      <c r="V244" t="s">
        <v>181</v>
      </c>
      <c r="W244" s="109" t="str">
        <f>_xlfn.CONCAT(N244,V244)</f>
        <v>CC15TIERRAS FILTRANTES</v>
      </c>
      <c r="X244" s="109">
        <f>_xlfn.XLOOKUP(W244,'cco '!C:C,'cco '!D:D,0)</f>
        <v>0</v>
      </c>
      <c r="Y244" s="110">
        <f>$X244*$S244*-1</f>
        <v>0</v>
      </c>
      <c r="Z244" s="109">
        <f>_xlfn.XLOOKUP(V244,sectores_id!A:A,sectores_id!B:B)</f>
        <v>9</v>
      </c>
      <c r="AA244" s="109">
        <f>IF(J244="OPEX",_xlfn.XLOOKUP(I244,'rubros_id_opex (2)'!A:A,'rubros_id_opex (2)'!B:B,"RUBRO MC"),J244)</f>
        <v>10</v>
      </c>
      <c r="AB244" s="109" t="str">
        <f>UPPER(_xlfn.XLOOKUP(Z244,sectores_id!B:B,sectores_id!A:A))</f>
        <v>TIERRAS FILTRANTES</v>
      </c>
      <c r="AC244" s="148" t="str">
        <f>_xlfn.XLOOKUP(AA244,'rubros_id_opex (2)'!B:B,'rubros_id_opex (2)'!A:A,gastos_final[[#This Row],[Líneas de factura/Producto]])</f>
        <v>PERSONAL</v>
      </c>
      <c r="AD244" s="109">
        <f>SUMIFS(Y:Y,C:C,gastos_final[[#This Row],[Número]])</f>
        <v>926894.95458000002</v>
      </c>
      <c r="AE244" s="169">
        <f>gastos_final[[#This Row],[MONTO_FINAL]]*-1-gastos_final[[#This Row],[monto_total_ampliado]]</f>
        <v>397240.69481999998</v>
      </c>
    </row>
    <row r="245" spans="1:31" hidden="1" x14ac:dyDescent="0.25">
      <c r="A245" vm="11">
        <v>46112</v>
      </c>
      <c r="B245" t="s">
        <v>1191</v>
      </c>
      <c r="C245" t="s">
        <v>1105</v>
      </c>
      <c r="D245" s="135">
        <v>-1303056.6799000001</v>
      </c>
      <c r="E245" t="s">
        <v>164</v>
      </c>
      <c r="F245">
        <v>1</v>
      </c>
      <c r="G245" s="135">
        <v>1303056.6799000001</v>
      </c>
      <c r="H245" t="s">
        <v>1192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32</v>
      </c>
      <c r="O245" t="s">
        <v>1193</v>
      </c>
      <c r="P245">
        <v>10</v>
      </c>
      <c r="Q245" t="s">
        <v>467</v>
      </c>
      <c r="R245">
        <v>1</v>
      </c>
      <c r="S245" s="136">
        <v>-1303056.6799000001</v>
      </c>
      <c r="T245">
        <v>1</v>
      </c>
      <c r="U245" t="s">
        <v>199</v>
      </c>
      <c r="V245" t="s">
        <v>72</v>
      </c>
      <c r="W245" s="109" t="str">
        <f>_xlfn.CONCAT(N245,V245)</f>
        <v>CC15BACHAS</v>
      </c>
      <c r="X245" s="109">
        <f>_xlfn.XLOOKUP(W245,'cco '!C:C,'cco '!D:D,0)</f>
        <v>7.7777777777777779E-2</v>
      </c>
      <c r="Y245" s="110">
        <f>$X245*$S245*-1</f>
        <v>101348.85288111112</v>
      </c>
      <c r="Z245" s="109">
        <f>_xlfn.XLOOKUP(V245,sectores_id!A:A,sectores_id!B:B)</f>
        <v>1</v>
      </c>
      <c r="AA245" s="109">
        <f>IF(J245="OPEX",_xlfn.XLOOKUP(I245,'rubros_id_opex (2)'!A:A,'rubros_id_opex (2)'!B:B,"RUBRO MC"),J245)</f>
        <v>10</v>
      </c>
      <c r="AB245" s="109" t="str">
        <f>UPPER(_xlfn.XLOOKUP(Z245,sectores_id!B:B,sectores_id!A:A))</f>
        <v>BACHAS</v>
      </c>
      <c r="AC245" s="148" t="str">
        <f>_xlfn.XLOOKUP(AA245,'rubros_id_opex (2)'!B:B,'rubros_id_opex (2)'!A:A,gastos_final[[#This Row],[Líneas de factura/Producto]])</f>
        <v>PERSONAL</v>
      </c>
      <c r="AD245" s="109">
        <f>SUMIFS(Y:Y,C:C,gastos_final[[#This Row],[Número]])</f>
        <v>912139.67592999991</v>
      </c>
      <c r="AE245" s="169">
        <f>gastos_final[[#This Row],[MONTO_FINAL]]*-1-gastos_final[[#This Row],[monto_total_ampliado]]</f>
        <v>390917.00397000019</v>
      </c>
    </row>
    <row r="246" spans="1:31" hidden="1" x14ac:dyDescent="0.25">
      <c r="A246" vm="11">
        <v>46112</v>
      </c>
      <c r="B246" t="s">
        <v>1191</v>
      </c>
      <c r="C246" t="s">
        <v>1105</v>
      </c>
      <c r="D246" s="135">
        <v>-1303056.6799000001</v>
      </c>
      <c r="E246" t="s">
        <v>164</v>
      </c>
      <c r="F246">
        <v>1</v>
      </c>
      <c r="G246" s="135">
        <v>1303056.6799000001</v>
      </c>
      <c r="H246" t="s">
        <v>1192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32</v>
      </c>
      <c r="O246" t="s">
        <v>1193</v>
      </c>
      <c r="P246">
        <v>10</v>
      </c>
      <c r="Q246" t="s">
        <v>467</v>
      </c>
      <c r="R246">
        <v>1</v>
      </c>
      <c r="S246" s="136">
        <v>-1303056.6799000001</v>
      </c>
      <c r="T246">
        <v>1</v>
      </c>
      <c r="U246" t="s">
        <v>199</v>
      </c>
      <c r="V246" t="s">
        <v>177</v>
      </c>
      <c r="W246" s="109" t="str">
        <f>_xlfn.CONCAT(N246,V246)</f>
        <v>CC15CEREAL Y POLVILLO</v>
      </c>
      <c r="X246" s="109">
        <f>_xlfn.XLOOKUP(W246,'cco '!C:C,'cco '!D:D,0)</f>
        <v>7.7777777777777779E-2</v>
      </c>
      <c r="Y246" s="110">
        <f>$X246*$S246*-1</f>
        <v>101348.85288111112</v>
      </c>
      <c r="Z246" s="109">
        <f>_xlfn.XLOOKUP(V246,sectores_id!A:A,sectores_id!B:B)</f>
        <v>2</v>
      </c>
      <c r="AA246" s="109">
        <f>IF(J246="OPEX",_xlfn.XLOOKUP(I246,'rubros_id_opex (2)'!A:A,'rubros_id_opex (2)'!B:B,"RUBRO MC"),J246)</f>
        <v>10</v>
      </c>
      <c r="AB246" s="109" t="str">
        <f>UPPER(_xlfn.XLOOKUP(Z246,sectores_id!B:B,sectores_id!A:A))</f>
        <v>CEREAL &amp; POLVILLO</v>
      </c>
      <c r="AC246" s="148" t="str">
        <f>_xlfn.XLOOKUP(AA246,'rubros_id_opex (2)'!B:B,'rubros_id_opex (2)'!A:A,gastos_final[[#This Row],[Líneas de factura/Producto]])</f>
        <v>PERSONAL</v>
      </c>
      <c r="AD246" s="109">
        <f>SUMIFS(Y:Y,C:C,gastos_final[[#This Row],[Número]])</f>
        <v>912139.67592999991</v>
      </c>
      <c r="AE246" s="169">
        <f>gastos_final[[#This Row],[MONTO_FINAL]]*-1-gastos_final[[#This Row],[monto_total_ampliado]]</f>
        <v>390917.00397000019</v>
      </c>
    </row>
    <row r="247" spans="1:31" hidden="1" x14ac:dyDescent="0.25">
      <c r="A247" vm="11">
        <v>46112</v>
      </c>
      <c r="B247" t="s">
        <v>1191</v>
      </c>
      <c r="C247" t="s">
        <v>1105</v>
      </c>
      <c r="D247" s="135">
        <v>-1303056.6799000001</v>
      </c>
      <c r="E247" t="s">
        <v>164</v>
      </c>
      <c r="F247">
        <v>1</v>
      </c>
      <c r="G247" s="135">
        <v>1303056.6799000001</v>
      </c>
      <c r="H247" t="s">
        <v>1192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32</v>
      </c>
      <c r="O247" t="s">
        <v>1193</v>
      </c>
      <c r="P247">
        <v>10</v>
      </c>
      <c r="Q247" t="s">
        <v>467</v>
      </c>
      <c r="R247">
        <v>1</v>
      </c>
      <c r="S247" s="136">
        <v>-1303056.6799000001</v>
      </c>
      <c r="T247">
        <v>1</v>
      </c>
      <c r="U247" t="s">
        <v>199</v>
      </c>
      <c r="V247" t="s">
        <v>175</v>
      </c>
      <c r="W247" s="109" t="str">
        <f>_xlfn.CONCAT(N247,V247)</f>
        <v>CC15COMPOST Y FERTILIZANTES</v>
      </c>
      <c r="X247" s="109">
        <f>_xlfn.XLOOKUP(W247,'cco '!C:C,'cco '!D:D,0)</f>
        <v>7.7777777777777779E-2</v>
      </c>
      <c r="Y247" s="110">
        <f>$X247*$S247*-1</f>
        <v>101348.85288111112</v>
      </c>
      <c r="Z247" s="109">
        <f>_xlfn.XLOOKUP(V247,sectores_id!A:A,sectores_id!B:B)</f>
        <v>10</v>
      </c>
      <c r="AA247" s="109">
        <f>IF(J247="OPEX",_xlfn.XLOOKUP(I247,'rubros_id_opex (2)'!A:A,'rubros_id_opex (2)'!B:B,"RUBRO MC"),J247)</f>
        <v>10</v>
      </c>
      <c r="AB247" s="109" t="str">
        <f>UPPER(_xlfn.XLOOKUP(Z247,sectores_id!B:B,sectores_id!A:A))</f>
        <v>COMPOST &amp; FERTILIZANTES</v>
      </c>
      <c r="AC247" s="148" t="str">
        <f>_xlfn.XLOOKUP(AA247,'rubros_id_opex (2)'!B:B,'rubros_id_opex (2)'!A:A,gastos_final[[#This Row],[Líneas de factura/Producto]])</f>
        <v>PERSONAL</v>
      </c>
      <c r="AD247" s="109">
        <f>SUMIFS(Y:Y,C:C,gastos_final[[#This Row],[Número]])</f>
        <v>912139.67592999991</v>
      </c>
      <c r="AE247" s="169">
        <f>gastos_final[[#This Row],[MONTO_FINAL]]*-1-gastos_final[[#This Row],[monto_total_ampliado]]</f>
        <v>390917.00397000019</v>
      </c>
    </row>
    <row r="248" spans="1:31" hidden="1" x14ac:dyDescent="0.25">
      <c r="A248" vm="11">
        <v>46112</v>
      </c>
      <c r="B248" t="s">
        <v>1191</v>
      </c>
      <c r="C248" t="s">
        <v>1105</v>
      </c>
      <c r="D248" s="135">
        <v>-1303056.6799000001</v>
      </c>
      <c r="E248" t="s">
        <v>164</v>
      </c>
      <c r="F248">
        <v>1</v>
      </c>
      <c r="G248" s="135">
        <v>1303056.6799000001</v>
      </c>
      <c r="H248" t="s">
        <v>1192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32</v>
      </c>
      <c r="O248" t="s">
        <v>1193</v>
      </c>
      <c r="P248">
        <v>10</v>
      </c>
      <c r="Q248" t="s">
        <v>467</v>
      </c>
      <c r="R248">
        <v>1</v>
      </c>
      <c r="S248" s="136">
        <v>-1303056.6799000001</v>
      </c>
      <c r="T248">
        <v>1</v>
      </c>
      <c r="U248" t="s">
        <v>199</v>
      </c>
      <c r="V248" t="s">
        <v>193</v>
      </c>
      <c r="W248" s="109" t="str">
        <f>_xlfn.CONCAT(N248,V248)</f>
        <v>CC15DISPOSICION FINAL DE R. LIQUIDOS</v>
      </c>
      <c r="X248" s="109">
        <f>_xlfn.XLOOKUP(W248,'cco '!C:C,'cco '!D:D,0)</f>
        <v>7.7777777777777779E-2</v>
      </c>
      <c r="Y248" s="110">
        <f>$X248*$S248*-1</f>
        <v>101348.85288111112</v>
      </c>
      <c r="Z248" s="109">
        <f>_xlfn.XLOOKUP(V248,sectores_id!A:A,sectores_id!B:B)</f>
        <v>3</v>
      </c>
      <c r="AA248" s="109">
        <f>IF(J248="OPEX",_xlfn.XLOOKUP(I248,'rubros_id_opex (2)'!A:A,'rubros_id_opex (2)'!B:B,"RUBRO MC"),J248)</f>
        <v>10</v>
      </c>
      <c r="AB248" s="109" t="str">
        <f>UPPER(_xlfn.XLOOKUP(Z248,sectores_id!B:B,sectores_id!A:A))</f>
        <v>DISP. FINAL RESIDUOS LÍQUIDOS</v>
      </c>
      <c r="AC248" s="148" t="str">
        <f>_xlfn.XLOOKUP(AA248,'rubros_id_opex (2)'!B:B,'rubros_id_opex (2)'!A:A,gastos_final[[#This Row],[Líneas de factura/Producto]])</f>
        <v>PERSONAL</v>
      </c>
      <c r="AD248" s="109">
        <f>SUMIFS(Y:Y,C:C,gastos_final[[#This Row],[Número]])</f>
        <v>912139.67592999991</v>
      </c>
      <c r="AE248" s="169">
        <f>gastos_final[[#This Row],[MONTO_FINAL]]*-1-gastos_final[[#This Row],[monto_total_ampliado]]</f>
        <v>390917.00397000019</v>
      </c>
    </row>
    <row r="249" spans="1:31" hidden="1" x14ac:dyDescent="0.25">
      <c r="A249" vm="11">
        <v>46112</v>
      </c>
      <c r="B249" t="s">
        <v>1191</v>
      </c>
      <c r="C249" t="s">
        <v>1105</v>
      </c>
      <c r="D249" s="135">
        <v>-1303056.6799000001</v>
      </c>
      <c r="E249" t="s">
        <v>164</v>
      </c>
      <c r="F249">
        <v>1</v>
      </c>
      <c r="G249" s="135">
        <v>1303056.6799000001</v>
      </c>
      <c r="H249" t="s">
        <v>1192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32</v>
      </c>
      <c r="O249" t="s">
        <v>1193</v>
      </c>
      <c r="P249">
        <v>10</v>
      </c>
      <c r="Q249" t="s">
        <v>467</v>
      </c>
      <c r="R249">
        <v>1</v>
      </c>
      <c r="S249" s="136">
        <v>-1303056.6799000001</v>
      </c>
      <c r="T249">
        <v>1</v>
      </c>
      <c r="U249" t="s">
        <v>199</v>
      </c>
      <c r="V249" t="s">
        <v>191</v>
      </c>
      <c r="W249" s="109" t="str">
        <f>_xlfn.CONCAT(N249,V249)</f>
        <v>CC15DISPOSICION FINAL DE R. SOLIDOS</v>
      </c>
      <c r="X249" s="109">
        <f>_xlfn.XLOOKUP(W249,'cco '!C:C,'cco '!D:D,0)</f>
        <v>7.7777777777777779E-2</v>
      </c>
      <c r="Y249" s="110">
        <f>$X249*$S249*-1</f>
        <v>101348.85288111112</v>
      </c>
      <c r="Z249" s="109">
        <f>_xlfn.XLOOKUP(V249,sectores_id!A:A,sectores_id!B:B)</f>
        <v>4</v>
      </c>
      <c r="AA249" s="109">
        <f>IF(J249="OPEX",_xlfn.XLOOKUP(I249,'rubros_id_opex (2)'!A:A,'rubros_id_opex (2)'!B:B,"RUBRO MC"),J249)</f>
        <v>10</v>
      </c>
      <c r="AB249" s="109" t="str">
        <f>UPPER(_xlfn.XLOOKUP(Z249,sectores_id!B:B,sectores_id!A:A))</f>
        <v>DISP. FINAL RESIDUOS SÓLIDOS</v>
      </c>
      <c r="AC249" s="148" t="str">
        <f>_xlfn.XLOOKUP(AA249,'rubros_id_opex (2)'!B:B,'rubros_id_opex (2)'!A:A,gastos_final[[#This Row],[Líneas de factura/Producto]])</f>
        <v>PERSONAL</v>
      </c>
      <c r="AD249" s="109">
        <f>SUMIFS(Y:Y,C:C,gastos_final[[#This Row],[Número]])</f>
        <v>912139.67592999991</v>
      </c>
      <c r="AE249" s="169">
        <f>gastos_final[[#This Row],[MONTO_FINAL]]*-1-gastos_final[[#This Row],[monto_total_ampliado]]</f>
        <v>390917.00397000019</v>
      </c>
    </row>
    <row r="250" spans="1:31" hidden="1" x14ac:dyDescent="0.25">
      <c r="A250" vm="11">
        <v>46112</v>
      </c>
      <c r="B250" t="s">
        <v>1191</v>
      </c>
      <c r="C250" t="s">
        <v>1105</v>
      </c>
      <c r="D250" s="135">
        <v>-1303056.6799000001</v>
      </c>
      <c r="E250" t="s">
        <v>164</v>
      </c>
      <c r="F250">
        <v>1</v>
      </c>
      <c r="G250" s="135">
        <v>1303056.6799000001</v>
      </c>
      <c r="H250" t="s">
        <v>1192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32</v>
      </c>
      <c r="O250" t="s">
        <v>1193</v>
      </c>
      <c r="P250">
        <v>10</v>
      </c>
      <c r="Q250" t="s">
        <v>467</v>
      </c>
      <c r="R250">
        <v>1</v>
      </c>
      <c r="S250" s="136">
        <v>-1303056.6799000001</v>
      </c>
      <c r="T250">
        <v>1</v>
      </c>
      <c r="U250" t="s">
        <v>199</v>
      </c>
      <c r="V250" t="s">
        <v>80</v>
      </c>
      <c r="W250" s="109" t="str">
        <f>_xlfn.CONCAT(N250,V250)</f>
        <v>CC15EXPORTACION</v>
      </c>
      <c r="X250" s="109">
        <f>_xlfn.XLOOKUP(W250,'cco '!C:C,'cco '!D:D,0)</f>
        <v>7.7777777777777779E-2</v>
      </c>
      <c r="Y250" s="110">
        <f>$X250*$S250*-1</f>
        <v>101348.85288111112</v>
      </c>
      <c r="Z250" s="109">
        <f>_xlfn.XLOOKUP(V250,sectores_id!A:A,sectores_id!B:B)</f>
        <v>5</v>
      </c>
      <c r="AA250" s="109">
        <f>IF(J250="OPEX",_xlfn.XLOOKUP(I250,'rubros_id_opex (2)'!A:A,'rubros_id_opex (2)'!B:B,"RUBRO MC"),J250)</f>
        <v>10</v>
      </c>
      <c r="AB250" s="109" t="str">
        <f>UPPER(_xlfn.XLOOKUP(Z250,sectores_id!B:B,sectores_id!A:A))</f>
        <v>EXPORTACION</v>
      </c>
      <c r="AC250" s="148" t="str">
        <f>_xlfn.XLOOKUP(AA250,'rubros_id_opex (2)'!B:B,'rubros_id_opex (2)'!A:A,gastos_final[[#This Row],[Líneas de factura/Producto]])</f>
        <v>PERSONAL</v>
      </c>
      <c r="AD250" s="109">
        <f>SUMIFS(Y:Y,C:C,gastos_final[[#This Row],[Número]])</f>
        <v>912139.67592999991</v>
      </c>
      <c r="AE250" s="169">
        <f>gastos_final[[#This Row],[MONTO_FINAL]]*-1-gastos_final[[#This Row],[monto_total_ampliado]]</f>
        <v>390917.00397000019</v>
      </c>
    </row>
    <row r="251" spans="1:31" hidden="1" x14ac:dyDescent="0.25">
      <c r="A251" vm="11">
        <v>46112</v>
      </c>
      <c r="B251" t="s">
        <v>1191</v>
      </c>
      <c r="C251" t="s">
        <v>1105</v>
      </c>
      <c r="D251" s="135">
        <v>-1303056.6799000001</v>
      </c>
      <c r="E251" t="s">
        <v>164</v>
      </c>
      <c r="F251">
        <v>1</v>
      </c>
      <c r="G251" s="135">
        <v>1303056.6799000001</v>
      </c>
      <c r="H251" t="s">
        <v>1192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32</v>
      </c>
      <c r="O251" t="s">
        <v>1193</v>
      </c>
      <c r="P251">
        <v>10</v>
      </c>
      <c r="Q251" t="s">
        <v>467</v>
      </c>
      <c r="R251">
        <v>1</v>
      </c>
      <c r="S251" s="136">
        <v>-1303056.6799000001</v>
      </c>
      <c r="T251">
        <v>1</v>
      </c>
      <c r="U251" t="s">
        <v>199</v>
      </c>
      <c r="V251" t="s">
        <v>50</v>
      </c>
      <c r="W251" s="109" t="str">
        <f>_xlfn.CONCAT(N251,V251)</f>
        <v>CC15NFU</v>
      </c>
      <c r="X251" s="109">
        <f>_xlfn.XLOOKUP(W251,'cco '!C:C,'cco '!D:D,0)</f>
        <v>7.7777777777777779E-2</v>
      </c>
      <c r="Y251" s="110">
        <f>$X251*$S251*-1</f>
        <v>101348.85288111112</v>
      </c>
      <c r="Z251" s="109">
        <f>_xlfn.XLOOKUP(V251,sectores_id!A:A,sectores_id!B:B)</f>
        <v>6</v>
      </c>
      <c r="AA251" s="109">
        <f>IF(J251="OPEX",_xlfn.XLOOKUP(I251,'rubros_id_opex (2)'!A:A,'rubros_id_opex (2)'!B:B,"RUBRO MC"),J251)</f>
        <v>10</v>
      </c>
      <c r="AB251" s="109" t="str">
        <f>UPPER(_xlfn.XLOOKUP(Z251,sectores_id!B:B,sectores_id!A:A))</f>
        <v>NFU</v>
      </c>
      <c r="AC251" s="148" t="str">
        <f>_xlfn.XLOOKUP(AA251,'rubros_id_opex (2)'!B:B,'rubros_id_opex (2)'!A:A,gastos_final[[#This Row],[Líneas de factura/Producto]])</f>
        <v>PERSONAL</v>
      </c>
      <c r="AD251" s="109">
        <f>SUMIFS(Y:Y,C:C,gastos_final[[#This Row],[Número]])</f>
        <v>912139.67592999991</v>
      </c>
      <c r="AE251" s="169">
        <f>gastos_final[[#This Row],[MONTO_FINAL]]*-1-gastos_final[[#This Row],[monto_total_ampliado]]</f>
        <v>390917.00397000019</v>
      </c>
    </row>
    <row r="252" spans="1:31" hidden="1" x14ac:dyDescent="0.25">
      <c r="A252" vm="11">
        <v>46112</v>
      </c>
      <c r="B252" t="s">
        <v>1191</v>
      </c>
      <c r="C252" t="s">
        <v>1105</v>
      </c>
      <c r="D252" s="135">
        <v>-1303056.6799000001</v>
      </c>
      <c r="E252" t="s">
        <v>164</v>
      </c>
      <c r="F252">
        <v>1</v>
      </c>
      <c r="G252" s="135">
        <v>1303056.6799000001</v>
      </c>
      <c r="H252" t="s">
        <v>1192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32</v>
      </c>
      <c r="O252" t="s">
        <v>1193</v>
      </c>
      <c r="P252">
        <v>10</v>
      </c>
      <c r="Q252" t="s">
        <v>467</v>
      </c>
      <c r="R252">
        <v>1</v>
      </c>
      <c r="S252" s="136">
        <v>-1303056.6799000001</v>
      </c>
      <c r="T252">
        <v>1</v>
      </c>
      <c r="U252" t="s">
        <v>199</v>
      </c>
      <c r="V252" t="s">
        <v>68</v>
      </c>
      <c r="W252" s="109" t="str">
        <f>_xlfn.CONCAT(N252,V252)</f>
        <v>CC15PILETAS</v>
      </c>
      <c r="X252" s="109">
        <f>_xlfn.XLOOKUP(W252,'cco '!C:C,'cco '!D:D,0)</f>
        <v>7.7777777777777779E-2</v>
      </c>
      <c r="Y252" s="110">
        <f>$X252*$S252*-1</f>
        <v>101348.85288111112</v>
      </c>
      <c r="Z252" s="109">
        <f>_xlfn.XLOOKUP(V252,sectores_id!A:A,sectores_id!B:B)</f>
        <v>7</v>
      </c>
      <c r="AA252" s="109">
        <f>IF(J252="OPEX",_xlfn.XLOOKUP(I252,'rubros_id_opex (2)'!A:A,'rubros_id_opex (2)'!B:B,"RUBRO MC"),J252)</f>
        <v>10</v>
      </c>
      <c r="AB252" s="109" t="str">
        <f>UPPER(_xlfn.XLOOKUP(Z252,sectores_id!B:B,sectores_id!A:A))</f>
        <v>PILETAS</v>
      </c>
      <c r="AC252" s="148" t="str">
        <f>_xlfn.XLOOKUP(AA252,'rubros_id_opex (2)'!B:B,'rubros_id_opex (2)'!A:A,gastos_final[[#This Row],[Líneas de factura/Producto]])</f>
        <v>PERSONAL</v>
      </c>
      <c r="AD252" s="109">
        <f>SUMIFS(Y:Y,C:C,gastos_final[[#This Row],[Número]])</f>
        <v>912139.67592999991</v>
      </c>
      <c r="AE252" s="169">
        <f>gastos_final[[#This Row],[MONTO_FINAL]]*-1-gastos_final[[#This Row],[monto_total_ampliado]]</f>
        <v>390917.00397000019</v>
      </c>
    </row>
    <row r="253" spans="1:31" hidden="1" x14ac:dyDescent="0.25">
      <c r="A253" vm="11">
        <v>46112</v>
      </c>
      <c r="B253" t="s">
        <v>1191</v>
      </c>
      <c r="C253" t="s">
        <v>1105</v>
      </c>
      <c r="D253" s="135">
        <v>-1303056.6799000001</v>
      </c>
      <c r="E253" t="s">
        <v>164</v>
      </c>
      <c r="F253">
        <v>1</v>
      </c>
      <c r="G253" s="135">
        <v>1303056.6799000001</v>
      </c>
      <c r="H253" t="s">
        <v>1192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32</v>
      </c>
      <c r="O253" t="s">
        <v>1193</v>
      </c>
      <c r="P253">
        <v>10</v>
      </c>
      <c r="Q253" t="s">
        <v>467</v>
      </c>
      <c r="R253">
        <v>1</v>
      </c>
      <c r="S253" s="136">
        <v>-1303056.6799000001</v>
      </c>
      <c r="T253">
        <v>1</v>
      </c>
      <c r="U253" t="s">
        <v>199</v>
      </c>
      <c r="V253" t="s">
        <v>70</v>
      </c>
      <c r="W253" s="109" t="str">
        <f>_xlfn.CONCAT(N253,V253)</f>
        <v>CC15REACTORES</v>
      </c>
      <c r="X253" s="109">
        <f>_xlfn.XLOOKUP(W253,'cco '!C:C,'cco '!D:D,0)</f>
        <v>7.7777777777777779E-2</v>
      </c>
      <c r="Y253" s="110">
        <f>$X253*$S253*-1</f>
        <v>101348.85288111112</v>
      </c>
      <c r="Z253" s="109">
        <f>_xlfn.XLOOKUP(V253,sectores_id!A:A,sectores_id!B:B)</f>
        <v>8</v>
      </c>
      <c r="AA253" s="109">
        <f>IF(J253="OPEX",_xlfn.XLOOKUP(I253,'rubros_id_opex (2)'!A:A,'rubros_id_opex (2)'!B:B,"RUBRO MC"),J253)</f>
        <v>10</v>
      </c>
      <c r="AB253" s="109" t="str">
        <f>UPPER(_xlfn.XLOOKUP(Z253,sectores_id!B:B,sectores_id!A:A))</f>
        <v>REACTORES</v>
      </c>
      <c r="AC253" s="148" t="str">
        <f>_xlfn.XLOOKUP(AA253,'rubros_id_opex (2)'!B:B,'rubros_id_opex (2)'!A:A,gastos_final[[#This Row],[Líneas de factura/Producto]])</f>
        <v>PERSONAL</v>
      </c>
      <c r="AD253" s="109">
        <f>SUMIFS(Y:Y,C:C,gastos_final[[#This Row],[Número]])</f>
        <v>912139.67592999991</v>
      </c>
      <c r="AE253" s="169">
        <f>gastos_final[[#This Row],[MONTO_FINAL]]*-1-gastos_final[[#This Row],[monto_total_ampliado]]</f>
        <v>390917.00397000019</v>
      </c>
    </row>
    <row r="254" spans="1:31" hidden="1" x14ac:dyDescent="0.25">
      <c r="A254" vm="11">
        <v>46112</v>
      </c>
      <c r="B254" t="s">
        <v>1191</v>
      </c>
      <c r="C254" t="s">
        <v>1105</v>
      </c>
      <c r="D254" s="135">
        <v>-1303056.6799000001</v>
      </c>
      <c r="E254" t="s">
        <v>164</v>
      </c>
      <c r="F254">
        <v>1</v>
      </c>
      <c r="G254" s="135">
        <v>1303056.6799000001</v>
      </c>
      <c r="H254" t="s">
        <v>1192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32</v>
      </c>
      <c r="O254" t="s">
        <v>1193</v>
      </c>
      <c r="P254">
        <v>10</v>
      </c>
      <c r="Q254" t="s">
        <v>467</v>
      </c>
      <c r="R254">
        <v>1</v>
      </c>
      <c r="S254" s="136">
        <v>-1303056.6799000001</v>
      </c>
      <c r="T254">
        <v>1</v>
      </c>
      <c r="U254" t="s">
        <v>199</v>
      </c>
      <c r="V254" t="s">
        <v>181</v>
      </c>
      <c r="W254" s="109" t="str">
        <f>_xlfn.CONCAT(N254,V254)</f>
        <v>CC15TIERRAS FILTRANTES</v>
      </c>
      <c r="X254" s="109">
        <f>_xlfn.XLOOKUP(W254,'cco '!C:C,'cco '!D:D,0)</f>
        <v>0</v>
      </c>
      <c r="Y254" s="110">
        <f>$X254*$S254*-1</f>
        <v>0</v>
      </c>
      <c r="Z254" s="109">
        <f>_xlfn.XLOOKUP(V254,sectores_id!A:A,sectores_id!B:B)</f>
        <v>9</v>
      </c>
      <c r="AA254" s="109">
        <f>IF(J254="OPEX",_xlfn.XLOOKUP(I254,'rubros_id_opex (2)'!A:A,'rubros_id_opex (2)'!B:B,"RUBRO MC"),J254)</f>
        <v>10</v>
      </c>
      <c r="AB254" s="109" t="str">
        <f>UPPER(_xlfn.XLOOKUP(Z254,sectores_id!B:B,sectores_id!A:A))</f>
        <v>TIERRAS FILTRANTES</v>
      </c>
      <c r="AC254" s="148" t="str">
        <f>_xlfn.XLOOKUP(AA254,'rubros_id_opex (2)'!B:B,'rubros_id_opex (2)'!A:A,gastos_final[[#This Row],[Líneas de factura/Producto]])</f>
        <v>PERSONAL</v>
      </c>
      <c r="AD254" s="109">
        <f>SUMIFS(Y:Y,C:C,gastos_final[[#This Row],[Número]])</f>
        <v>912139.67592999991</v>
      </c>
      <c r="AE254" s="169">
        <f>gastos_final[[#This Row],[MONTO_FINAL]]*-1-gastos_final[[#This Row],[monto_total_ampliado]]</f>
        <v>390917.00397000019</v>
      </c>
    </row>
    <row r="255" spans="1:31" hidden="1" x14ac:dyDescent="0.25">
      <c r="A255" vm="1">
        <v>46111</v>
      </c>
      <c r="B255" t="s">
        <v>530</v>
      </c>
      <c r="C255" t="s">
        <v>776</v>
      </c>
      <c r="D255" s="135">
        <v>-47687159</v>
      </c>
      <c r="E255" t="s">
        <v>134</v>
      </c>
      <c r="F255">
        <v>39.26</v>
      </c>
      <c r="G255" s="135">
        <v>850</v>
      </c>
      <c r="H255" t="s">
        <v>135</v>
      </c>
      <c r="I255" t="s">
        <v>477</v>
      </c>
      <c r="J255" t="s">
        <v>137</v>
      </c>
      <c r="K255" t="s">
        <v>473</v>
      </c>
      <c r="L255" t="s">
        <v>138</v>
      </c>
      <c r="M255">
        <v>0</v>
      </c>
      <c r="N255" t="s">
        <v>34</v>
      </c>
      <c r="O255" t="s">
        <v>492</v>
      </c>
      <c r="P255">
        <v>1</v>
      </c>
      <c r="Q255" t="s">
        <v>80</v>
      </c>
      <c r="R255">
        <v>1</v>
      </c>
      <c r="S255" s="136">
        <v>-47687159</v>
      </c>
      <c r="T255">
        <v>39.26</v>
      </c>
      <c r="U255" t="s">
        <v>199</v>
      </c>
      <c r="V255" t="s">
        <v>80</v>
      </c>
      <c r="W255" s="109" t="str">
        <f>_xlfn.CONCAT(N255,V255)</f>
        <v>CC11EXPORTACION</v>
      </c>
      <c r="X255" s="109">
        <f>_xlfn.XLOOKUP(W255,'cco '!C:C,'cco '!D:D,0)</f>
        <v>1</v>
      </c>
      <c r="Y255" s="110">
        <f>$X255*$S255*-1</f>
        <v>47687159</v>
      </c>
      <c r="Z255" s="109">
        <f>_xlfn.XLOOKUP(V255,sectores_id!A:A,sectores_id!B:B)</f>
        <v>5</v>
      </c>
      <c r="AA255" s="109">
        <f>IF(J255="OPEX",_xlfn.XLOOKUP(I255,'rubros_id_opex (2)'!A:A,'rubros_id_opex (2)'!B:B,"RUBRO MC"),J255)</f>
        <v>8</v>
      </c>
      <c r="AB255" s="109" t="str">
        <f>UPPER(_xlfn.XLOOKUP(Z255,sectores_id!B:B,sectores_id!A:A))</f>
        <v>EXPORTACION</v>
      </c>
      <c r="AC255" s="148" t="str">
        <f>_xlfn.XLOOKUP(AA255,'rubros_id_opex (2)'!B:B,'rubros_id_opex (2)'!A:A,gastos_final[[#This Row],[Líneas de factura/Producto]])</f>
        <v>M.PRIMAS</v>
      </c>
      <c r="AD255" s="109">
        <f>SUMIFS(Y:Y,C:C,gastos_final[[#This Row],[Número]])</f>
        <v>47687159</v>
      </c>
      <c r="AE255" s="169">
        <f>gastos_final[[#This Row],[MONTO_FINAL]]*-1-gastos_final[[#This Row],[monto_total_ampliado]]</f>
        <v>0</v>
      </c>
    </row>
    <row r="256" spans="1:31" hidden="1" x14ac:dyDescent="0.25">
      <c r="A256" vm="11">
        <v>46112</v>
      </c>
      <c r="B256" t="s">
        <v>1191</v>
      </c>
      <c r="C256" t="s">
        <v>1100</v>
      </c>
      <c r="D256" s="135">
        <v>-1286619.4735000001</v>
      </c>
      <c r="E256" t="s">
        <v>164</v>
      </c>
      <c r="F256">
        <v>1</v>
      </c>
      <c r="G256" s="135">
        <v>1286619.4735000001</v>
      </c>
      <c r="H256" t="s">
        <v>1192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32</v>
      </c>
      <c r="O256" t="s">
        <v>1193</v>
      </c>
      <c r="P256">
        <v>10</v>
      </c>
      <c r="Q256" t="s">
        <v>467</v>
      </c>
      <c r="R256">
        <v>1</v>
      </c>
      <c r="S256" s="136">
        <v>-1286619.4735000001</v>
      </c>
      <c r="T256">
        <v>1</v>
      </c>
      <c r="U256" t="s">
        <v>199</v>
      </c>
      <c r="V256" t="s">
        <v>72</v>
      </c>
      <c r="W256" s="109" t="str">
        <f>_xlfn.CONCAT(N256,V256)</f>
        <v>CC15BACHAS</v>
      </c>
      <c r="X256" s="109">
        <f>_xlfn.XLOOKUP(W256,'cco '!C:C,'cco '!D:D,0)</f>
        <v>7.7777777777777779E-2</v>
      </c>
      <c r="Y256" s="110">
        <f>$X256*$S256*-1</f>
        <v>100070.40349444446</v>
      </c>
      <c r="Z256" s="109">
        <f>_xlfn.XLOOKUP(V256,sectores_id!A:A,sectores_id!B:B)</f>
        <v>1</v>
      </c>
      <c r="AA256" s="109">
        <f>IF(J256="OPEX",_xlfn.XLOOKUP(I256,'rubros_id_opex (2)'!A:A,'rubros_id_opex (2)'!B:B,"RUBRO MC"),J256)</f>
        <v>10</v>
      </c>
      <c r="AB256" s="109" t="str">
        <f>UPPER(_xlfn.XLOOKUP(Z256,sectores_id!B:B,sectores_id!A:A))</f>
        <v>BACHAS</v>
      </c>
      <c r="AC256" s="148" t="str">
        <f>_xlfn.XLOOKUP(AA256,'rubros_id_opex (2)'!B:B,'rubros_id_opex (2)'!A:A,gastos_final[[#This Row],[Líneas de factura/Producto]])</f>
        <v>PERSONAL</v>
      </c>
      <c r="AD256" s="169">
        <f>SUMIFS(Y:Y,C:C,gastos_final[[#This Row],[Número]])</f>
        <v>900633.6314500001</v>
      </c>
      <c r="AE256" s="169">
        <f>gastos_final[[#This Row],[MONTO_FINAL]]*-1-gastos_final[[#This Row],[monto_total_ampliado]]</f>
        <v>385985.84204999998</v>
      </c>
    </row>
    <row r="257" spans="1:31" hidden="1" x14ac:dyDescent="0.25">
      <c r="A257" vm="11">
        <v>46112</v>
      </c>
      <c r="B257" t="s">
        <v>1191</v>
      </c>
      <c r="C257" t="s">
        <v>1100</v>
      </c>
      <c r="D257" s="135">
        <v>-1286619.4735000001</v>
      </c>
      <c r="E257" t="s">
        <v>164</v>
      </c>
      <c r="F257">
        <v>1</v>
      </c>
      <c r="G257" s="135">
        <v>1286619.4735000001</v>
      </c>
      <c r="H257" t="s">
        <v>1192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32</v>
      </c>
      <c r="O257" t="s">
        <v>1193</v>
      </c>
      <c r="P257">
        <v>10</v>
      </c>
      <c r="Q257" t="s">
        <v>467</v>
      </c>
      <c r="R257">
        <v>1</v>
      </c>
      <c r="S257" s="136">
        <v>-1286619.4735000001</v>
      </c>
      <c r="T257">
        <v>1</v>
      </c>
      <c r="U257" t="s">
        <v>199</v>
      </c>
      <c r="V257" t="s">
        <v>177</v>
      </c>
      <c r="W257" s="109" t="str">
        <f>_xlfn.CONCAT(N257,V257)</f>
        <v>CC15CEREAL Y POLVILLO</v>
      </c>
      <c r="X257" s="109">
        <f>_xlfn.XLOOKUP(W257,'cco '!C:C,'cco '!D:D,0)</f>
        <v>7.7777777777777779E-2</v>
      </c>
      <c r="Y257" s="110">
        <f>$X257*$S257*-1</f>
        <v>100070.40349444446</v>
      </c>
      <c r="Z257" s="109">
        <f>_xlfn.XLOOKUP(V257,sectores_id!A:A,sectores_id!B:B)</f>
        <v>2</v>
      </c>
      <c r="AA257" s="109">
        <f>IF(J257="OPEX",_xlfn.XLOOKUP(I257,'rubros_id_opex (2)'!A:A,'rubros_id_opex (2)'!B:B,"RUBRO MC"),J257)</f>
        <v>10</v>
      </c>
      <c r="AB257" s="109" t="str">
        <f>UPPER(_xlfn.XLOOKUP(Z257,sectores_id!B:B,sectores_id!A:A))</f>
        <v>CEREAL &amp; POLVILLO</v>
      </c>
      <c r="AC257" s="148" t="str">
        <f>_xlfn.XLOOKUP(AA257,'rubros_id_opex (2)'!B:B,'rubros_id_opex (2)'!A:A,gastos_final[[#This Row],[Líneas de factura/Producto]])</f>
        <v>PERSONAL</v>
      </c>
      <c r="AD257" s="169">
        <f>SUMIFS(Y:Y,C:C,gastos_final[[#This Row],[Número]])</f>
        <v>900633.6314500001</v>
      </c>
      <c r="AE257" s="169">
        <f>gastos_final[[#This Row],[MONTO_FINAL]]*-1-gastos_final[[#This Row],[monto_total_ampliado]]</f>
        <v>385985.84204999998</v>
      </c>
    </row>
    <row r="258" spans="1:31" hidden="1" x14ac:dyDescent="0.25">
      <c r="A258" vm="11">
        <v>46112</v>
      </c>
      <c r="B258" t="s">
        <v>1191</v>
      </c>
      <c r="C258" t="s">
        <v>1100</v>
      </c>
      <c r="D258" s="135">
        <v>-1286619.4735000001</v>
      </c>
      <c r="E258" t="s">
        <v>164</v>
      </c>
      <c r="F258">
        <v>1</v>
      </c>
      <c r="G258" s="135">
        <v>1286619.4735000001</v>
      </c>
      <c r="H258" t="s">
        <v>1192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32</v>
      </c>
      <c r="O258" t="s">
        <v>1193</v>
      </c>
      <c r="P258">
        <v>10</v>
      </c>
      <c r="Q258" t="s">
        <v>467</v>
      </c>
      <c r="R258">
        <v>1</v>
      </c>
      <c r="S258" s="136">
        <v>-1286619.4735000001</v>
      </c>
      <c r="T258">
        <v>1</v>
      </c>
      <c r="U258" t="s">
        <v>199</v>
      </c>
      <c r="V258" t="s">
        <v>175</v>
      </c>
      <c r="W258" s="109" t="str">
        <f>_xlfn.CONCAT(N258,V258)</f>
        <v>CC15COMPOST Y FERTILIZANTES</v>
      </c>
      <c r="X258" s="109">
        <f>_xlfn.XLOOKUP(W258,'cco '!C:C,'cco '!D:D,0)</f>
        <v>7.7777777777777779E-2</v>
      </c>
      <c r="Y258" s="110">
        <f>$X258*$S258*-1</f>
        <v>100070.40349444446</v>
      </c>
      <c r="Z258" s="109">
        <f>_xlfn.XLOOKUP(V258,sectores_id!A:A,sectores_id!B:B)</f>
        <v>10</v>
      </c>
      <c r="AA258" s="109">
        <f>IF(J258="OPEX",_xlfn.XLOOKUP(I258,'rubros_id_opex (2)'!A:A,'rubros_id_opex (2)'!B:B,"RUBRO MC"),J258)</f>
        <v>10</v>
      </c>
      <c r="AB258" s="109" t="str">
        <f>UPPER(_xlfn.XLOOKUP(Z258,sectores_id!B:B,sectores_id!A:A))</f>
        <v>COMPOST &amp; FERTILIZANTES</v>
      </c>
      <c r="AC258" s="148" t="str">
        <f>_xlfn.XLOOKUP(AA258,'rubros_id_opex (2)'!B:B,'rubros_id_opex (2)'!A:A,gastos_final[[#This Row],[Líneas de factura/Producto]])</f>
        <v>PERSONAL</v>
      </c>
      <c r="AD258" s="169">
        <f>SUMIFS(Y:Y,C:C,gastos_final[[#This Row],[Número]])</f>
        <v>900633.6314500001</v>
      </c>
      <c r="AE258" s="169">
        <f>gastos_final[[#This Row],[MONTO_FINAL]]*-1-gastos_final[[#This Row],[monto_total_ampliado]]</f>
        <v>385985.84204999998</v>
      </c>
    </row>
    <row r="259" spans="1:31" hidden="1" x14ac:dyDescent="0.25">
      <c r="A259" vm="11">
        <v>46112</v>
      </c>
      <c r="B259" t="s">
        <v>1191</v>
      </c>
      <c r="C259" t="s">
        <v>1100</v>
      </c>
      <c r="D259" s="135">
        <v>-1286619.4735000001</v>
      </c>
      <c r="E259" t="s">
        <v>164</v>
      </c>
      <c r="F259">
        <v>1</v>
      </c>
      <c r="G259" s="135">
        <v>1286619.4735000001</v>
      </c>
      <c r="H259" t="s">
        <v>1192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32</v>
      </c>
      <c r="O259" t="s">
        <v>1193</v>
      </c>
      <c r="P259">
        <v>10</v>
      </c>
      <c r="Q259" t="s">
        <v>467</v>
      </c>
      <c r="R259">
        <v>1</v>
      </c>
      <c r="S259" s="136">
        <v>-1286619.4735000001</v>
      </c>
      <c r="T259">
        <v>1</v>
      </c>
      <c r="U259" t="s">
        <v>199</v>
      </c>
      <c r="V259" t="s">
        <v>193</v>
      </c>
      <c r="W259" s="109" t="str">
        <f>_xlfn.CONCAT(N259,V259)</f>
        <v>CC15DISPOSICION FINAL DE R. LIQUIDOS</v>
      </c>
      <c r="X259" s="109">
        <f>_xlfn.XLOOKUP(W259,'cco '!C:C,'cco '!D:D,0)</f>
        <v>7.7777777777777779E-2</v>
      </c>
      <c r="Y259" s="110">
        <f>$X259*$S259*-1</f>
        <v>100070.40349444446</v>
      </c>
      <c r="Z259" s="109">
        <f>_xlfn.XLOOKUP(V259,sectores_id!A:A,sectores_id!B:B)</f>
        <v>3</v>
      </c>
      <c r="AA259" s="109">
        <f>IF(J259="OPEX",_xlfn.XLOOKUP(I259,'rubros_id_opex (2)'!A:A,'rubros_id_opex (2)'!B:B,"RUBRO MC"),J259)</f>
        <v>10</v>
      </c>
      <c r="AB259" s="109" t="str">
        <f>UPPER(_xlfn.XLOOKUP(Z259,sectores_id!B:B,sectores_id!A:A))</f>
        <v>DISP. FINAL RESIDUOS LÍQUIDOS</v>
      </c>
      <c r="AC259" s="148" t="str">
        <f>_xlfn.XLOOKUP(AA259,'rubros_id_opex (2)'!B:B,'rubros_id_opex (2)'!A:A,gastos_final[[#This Row],[Líneas de factura/Producto]])</f>
        <v>PERSONAL</v>
      </c>
      <c r="AD259" s="169">
        <f>SUMIFS(Y:Y,C:C,gastos_final[[#This Row],[Número]])</f>
        <v>900633.6314500001</v>
      </c>
      <c r="AE259" s="169">
        <f>gastos_final[[#This Row],[MONTO_FINAL]]*-1-gastos_final[[#This Row],[monto_total_ampliado]]</f>
        <v>385985.84204999998</v>
      </c>
    </row>
    <row r="260" spans="1:31" hidden="1" x14ac:dyDescent="0.25">
      <c r="A260" vm="11">
        <v>46112</v>
      </c>
      <c r="B260" t="s">
        <v>1191</v>
      </c>
      <c r="C260" t="s">
        <v>1100</v>
      </c>
      <c r="D260" s="135">
        <v>-1286619.4735000001</v>
      </c>
      <c r="E260" t="s">
        <v>164</v>
      </c>
      <c r="F260">
        <v>1</v>
      </c>
      <c r="G260" s="135">
        <v>1286619.4735000001</v>
      </c>
      <c r="H260" t="s">
        <v>1192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32</v>
      </c>
      <c r="O260" t="s">
        <v>1193</v>
      </c>
      <c r="P260">
        <v>10</v>
      </c>
      <c r="Q260" t="s">
        <v>467</v>
      </c>
      <c r="R260">
        <v>1</v>
      </c>
      <c r="S260" s="136">
        <v>-1286619.4735000001</v>
      </c>
      <c r="T260">
        <v>1</v>
      </c>
      <c r="U260" t="s">
        <v>199</v>
      </c>
      <c r="V260" t="s">
        <v>191</v>
      </c>
      <c r="W260" s="109" t="str">
        <f>_xlfn.CONCAT(N260,V260)</f>
        <v>CC15DISPOSICION FINAL DE R. SOLIDOS</v>
      </c>
      <c r="X260" s="109">
        <f>_xlfn.XLOOKUP(W260,'cco '!C:C,'cco '!D:D,0)</f>
        <v>7.7777777777777779E-2</v>
      </c>
      <c r="Y260" s="110">
        <f>$X260*$S260*-1</f>
        <v>100070.40349444446</v>
      </c>
      <c r="Z260" s="109">
        <f>_xlfn.XLOOKUP(V260,sectores_id!A:A,sectores_id!B:B)</f>
        <v>4</v>
      </c>
      <c r="AA260" s="109">
        <f>IF(J260="OPEX",_xlfn.XLOOKUP(I260,'rubros_id_opex (2)'!A:A,'rubros_id_opex (2)'!B:B,"RUBRO MC"),J260)</f>
        <v>10</v>
      </c>
      <c r="AB260" s="109" t="str">
        <f>UPPER(_xlfn.XLOOKUP(Z260,sectores_id!B:B,sectores_id!A:A))</f>
        <v>DISP. FINAL RESIDUOS SÓLIDOS</v>
      </c>
      <c r="AC260" s="148" t="str">
        <f>_xlfn.XLOOKUP(AA260,'rubros_id_opex (2)'!B:B,'rubros_id_opex (2)'!A:A,gastos_final[[#This Row],[Líneas de factura/Producto]])</f>
        <v>PERSONAL</v>
      </c>
      <c r="AD260" s="169">
        <f>SUMIFS(Y:Y,C:C,gastos_final[[#This Row],[Número]])</f>
        <v>900633.6314500001</v>
      </c>
      <c r="AE260" s="169">
        <f>gastos_final[[#This Row],[MONTO_FINAL]]*-1-gastos_final[[#This Row],[monto_total_ampliado]]</f>
        <v>385985.84204999998</v>
      </c>
    </row>
    <row r="261" spans="1:31" hidden="1" x14ac:dyDescent="0.25">
      <c r="A261" vm="11">
        <v>46112</v>
      </c>
      <c r="B261" t="s">
        <v>1191</v>
      </c>
      <c r="C261" t="s">
        <v>1100</v>
      </c>
      <c r="D261" s="135">
        <v>-1286619.4735000001</v>
      </c>
      <c r="E261" t="s">
        <v>164</v>
      </c>
      <c r="F261">
        <v>1</v>
      </c>
      <c r="G261" s="135">
        <v>1286619.4735000001</v>
      </c>
      <c r="H261" t="s">
        <v>1192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32</v>
      </c>
      <c r="O261" t="s">
        <v>1193</v>
      </c>
      <c r="P261">
        <v>10</v>
      </c>
      <c r="Q261" t="s">
        <v>467</v>
      </c>
      <c r="R261">
        <v>1</v>
      </c>
      <c r="S261" s="136">
        <v>-1286619.4735000001</v>
      </c>
      <c r="T261">
        <v>1</v>
      </c>
      <c r="U261" t="s">
        <v>199</v>
      </c>
      <c r="V261" t="s">
        <v>80</v>
      </c>
      <c r="W261" s="109" t="str">
        <f>_xlfn.CONCAT(N261,V261)</f>
        <v>CC15EXPORTACION</v>
      </c>
      <c r="X261" s="109">
        <f>_xlfn.XLOOKUP(W261,'cco '!C:C,'cco '!D:D,0)</f>
        <v>7.7777777777777779E-2</v>
      </c>
      <c r="Y261" s="110">
        <f>$X261*$S261*-1</f>
        <v>100070.40349444446</v>
      </c>
      <c r="Z261" s="109">
        <f>_xlfn.XLOOKUP(V261,sectores_id!A:A,sectores_id!B:B)</f>
        <v>5</v>
      </c>
      <c r="AA261" s="109">
        <f>IF(J261="OPEX",_xlfn.XLOOKUP(I261,'rubros_id_opex (2)'!A:A,'rubros_id_opex (2)'!B:B,"RUBRO MC"),J261)</f>
        <v>10</v>
      </c>
      <c r="AB261" s="109" t="str">
        <f>UPPER(_xlfn.XLOOKUP(Z261,sectores_id!B:B,sectores_id!A:A))</f>
        <v>EXPORTACION</v>
      </c>
      <c r="AC261" s="148" t="str">
        <f>_xlfn.XLOOKUP(AA261,'rubros_id_opex (2)'!B:B,'rubros_id_opex (2)'!A:A,gastos_final[[#This Row],[Líneas de factura/Producto]])</f>
        <v>PERSONAL</v>
      </c>
      <c r="AD261" s="169">
        <f>SUMIFS(Y:Y,C:C,gastos_final[[#This Row],[Número]])</f>
        <v>900633.6314500001</v>
      </c>
      <c r="AE261" s="169">
        <f>gastos_final[[#This Row],[MONTO_FINAL]]*-1-gastos_final[[#This Row],[monto_total_ampliado]]</f>
        <v>385985.84204999998</v>
      </c>
    </row>
    <row r="262" spans="1:31" hidden="1" x14ac:dyDescent="0.25">
      <c r="A262" vm="11">
        <v>46112</v>
      </c>
      <c r="B262" t="s">
        <v>1191</v>
      </c>
      <c r="C262" t="s">
        <v>1100</v>
      </c>
      <c r="D262" s="135">
        <v>-1286619.4735000001</v>
      </c>
      <c r="E262" t="s">
        <v>164</v>
      </c>
      <c r="F262">
        <v>1</v>
      </c>
      <c r="G262" s="135">
        <v>1286619.4735000001</v>
      </c>
      <c r="H262" t="s">
        <v>1192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32</v>
      </c>
      <c r="O262" t="s">
        <v>1193</v>
      </c>
      <c r="P262">
        <v>10</v>
      </c>
      <c r="Q262" t="s">
        <v>467</v>
      </c>
      <c r="R262">
        <v>1</v>
      </c>
      <c r="S262" s="136">
        <v>-1286619.4735000001</v>
      </c>
      <c r="T262">
        <v>1</v>
      </c>
      <c r="U262" t="s">
        <v>199</v>
      </c>
      <c r="V262" t="s">
        <v>50</v>
      </c>
      <c r="W262" s="109" t="str">
        <f>_xlfn.CONCAT(N262,V262)</f>
        <v>CC15NFU</v>
      </c>
      <c r="X262" s="109">
        <f>_xlfn.XLOOKUP(W262,'cco '!C:C,'cco '!D:D,0)</f>
        <v>7.7777777777777779E-2</v>
      </c>
      <c r="Y262" s="110">
        <f>$X262*$S262*-1</f>
        <v>100070.40349444446</v>
      </c>
      <c r="Z262" s="109">
        <f>_xlfn.XLOOKUP(V262,sectores_id!A:A,sectores_id!B:B)</f>
        <v>6</v>
      </c>
      <c r="AA262" s="109">
        <f>IF(J262="OPEX",_xlfn.XLOOKUP(I262,'rubros_id_opex (2)'!A:A,'rubros_id_opex (2)'!B:B,"RUBRO MC"),J262)</f>
        <v>10</v>
      </c>
      <c r="AB262" s="109" t="str">
        <f>UPPER(_xlfn.XLOOKUP(Z262,sectores_id!B:B,sectores_id!A:A))</f>
        <v>NFU</v>
      </c>
      <c r="AC262" s="148" t="str">
        <f>_xlfn.XLOOKUP(AA262,'rubros_id_opex (2)'!B:B,'rubros_id_opex (2)'!A:A,gastos_final[[#This Row],[Líneas de factura/Producto]])</f>
        <v>PERSONAL</v>
      </c>
      <c r="AD262" s="169">
        <f>SUMIFS(Y:Y,C:C,gastos_final[[#This Row],[Número]])</f>
        <v>900633.6314500001</v>
      </c>
      <c r="AE262" s="169">
        <f>gastos_final[[#This Row],[MONTO_FINAL]]*-1-gastos_final[[#This Row],[monto_total_ampliado]]</f>
        <v>385985.84204999998</v>
      </c>
    </row>
    <row r="263" spans="1:31" hidden="1" x14ac:dyDescent="0.25">
      <c r="A263" vm="11">
        <v>46112</v>
      </c>
      <c r="B263" t="s">
        <v>1191</v>
      </c>
      <c r="C263" t="s">
        <v>1100</v>
      </c>
      <c r="D263" s="135">
        <v>-1286619.4735000001</v>
      </c>
      <c r="E263" t="s">
        <v>164</v>
      </c>
      <c r="F263">
        <v>1</v>
      </c>
      <c r="G263" s="135">
        <v>1286619.4735000001</v>
      </c>
      <c r="H263" t="s">
        <v>1192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32</v>
      </c>
      <c r="O263" t="s">
        <v>1193</v>
      </c>
      <c r="P263">
        <v>10</v>
      </c>
      <c r="Q263" t="s">
        <v>467</v>
      </c>
      <c r="R263">
        <v>1</v>
      </c>
      <c r="S263" s="136">
        <v>-1286619.4735000001</v>
      </c>
      <c r="T263">
        <v>1</v>
      </c>
      <c r="U263" t="s">
        <v>199</v>
      </c>
      <c r="V263" t="s">
        <v>68</v>
      </c>
      <c r="W263" s="109" t="str">
        <f>_xlfn.CONCAT(N263,V263)</f>
        <v>CC15PILETAS</v>
      </c>
      <c r="X263" s="109">
        <f>_xlfn.XLOOKUP(W263,'cco '!C:C,'cco '!D:D,0)</f>
        <v>7.7777777777777779E-2</v>
      </c>
      <c r="Y263" s="110">
        <f>$X263*$S263*-1</f>
        <v>100070.40349444446</v>
      </c>
      <c r="Z263" s="109">
        <f>_xlfn.XLOOKUP(V263,sectores_id!A:A,sectores_id!B:B)</f>
        <v>7</v>
      </c>
      <c r="AA263" s="109">
        <f>IF(J263="OPEX",_xlfn.XLOOKUP(I263,'rubros_id_opex (2)'!A:A,'rubros_id_opex (2)'!B:B,"RUBRO MC"),J263)</f>
        <v>10</v>
      </c>
      <c r="AB263" s="109" t="str">
        <f>UPPER(_xlfn.XLOOKUP(Z263,sectores_id!B:B,sectores_id!A:A))</f>
        <v>PILETAS</v>
      </c>
      <c r="AC263" s="148" t="str">
        <f>_xlfn.XLOOKUP(AA263,'rubros_id_opex (2)'!B:B,'rubros_id_opex (2)'!A:A,gastos_final[[#This Row],[Líneas de factura/Producto]])</f>
        <v>PERSONAL</v>
      </c>
      <c r="AD263" s="169">
        <f>SUMIFS(Y:Y,C:C,gastos_final[[#This Row],[Número]])</f>
        <v>900633.6314500001</v>
      </c>
      <c r="AE263" s="169">
        <f>gastos_final[[#This Row],[MONTO_FINAL]]*-1-gastos_final[[#This Row],[monto_total_ampliado]]</f>
        <v>385985.84204999998</v>
      </c>
    </row>
    <row r="264" spans="1:31" hidden="1" x14ac:dyDescent="0.25">
      <c r="A264" vm="11">
        <v>46112</v>
      </c>
      <c r="B264" t="s">
        <v>1191</v>
      </c>
      <c r="C264" t="s">
        <v>1100</v>
      </c>
      <c r="D264" s="135">
        <v>-1286619.4735000001</v>
      </c>
      <c r="E264" t="s">
        <v>164</v>
      </c>
      <c r="F264">
        <v>1</v>
      </c>
      <c r="G264" s="135">
        <v>1286619.4735000001</v>
      </c>
      <c r="H264" t="s">
        <v>1192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32</v>
      </c>
      <c r="O264" t="s">
        <v>1193</v>
      </c>
      <c r="P264">
        <v>10</v>
      </c>
      <c r="Q264" t="s">
        <v>467</v>
      </c>
      <c r="R264">
        <v>1</v>
      </c>
      <c r="S264" s="136">
        <v>-1286619.4735000001</v>
      </c>
      <c r="T264">
        <v>1</v>
      </c>
      <c r="U264" t="s">
        <v>199</v>
      </c>
      <c r="V264" t="s">
        <v>70</v>
      </c>
      <c r="W264" s="109" t="str">
        <f>_xlfn.CONCAT(N264,V264)</f>
        <v>CC15REACTORES</v>
      </c>
      <c r="X264" s="109">
        <f>_xlfn.XLOOKUP(W264,'cco '!C:C,'cco '!D:D,0)</f>
        <v>7.7777777777777779E-2</v>
      </c>
      <c r="Y264" s="110">
        <f>$X264*$S264*-1</f>
        <v>100070.40349444446</v>
      </c>
      <c r="Z264" s="109">
        <f>_xlfn.XLOOKUP(V264,sectores_id!A:A,sectores_id!B:B)</f>
        <v>8</v>
      </c>
      <c r="AA264" s="109">
        <f>IF(J264="OPEX",_xlfn.XLOOKUP(I264,'rubros_id_opex (2)'!A:A,'rubros_id_opex (2)'!B:B,"RUBRO MC"),J264)</f>
        <v>10</v>
      </c>
      <c r="AB264" s="109" t="str">
        <f>UPPER(_xlfn.XLOOKUP(Z264,sectores_id!B:B,sectores_id!A:A))</f>
        <v>REACTORES</v>
      </c>
      <c r="AC264" s="148" t="str">
        <f>_xlfn.XLOOKUP(AA264,'rubros_id_opex (2)'!B:B,'rubros_id_opex (2)'!A:A,gastos_final[[#This Row],[Líneas de factura/Producto]])</f>
        <v>PERSONAL</v>
      </c>
      <c r="AD264" s="169">
        <f>SUMIFS(Y:Y,C:C,gastos_final[[#This Row],[Número]])</f>
        <v>900633.6314500001</v>
      </c>
      <c r="AE264" s="169">
        <f>gastos_final[[#This Row],[MONTO_FINAL]]*-1-gastos_final[[#This Row],[monto_total_ampliado]]</f>
        <v>385985.84204999998</v>
      </c>
    </row>
    <row r="265" spans="1:31" hidden="1" x14ac:dyDescent="0.25">
      <c r="A265" vm="11">
        <v>46112</v>
      </c>
      <c r="B265" t="s">
        <v>1191</v>
      </c>
      <c r="C265" t="s">
        <v>1100</v>
      </c>
      <c r="D265" s="135">
        <v>-1286619.4735000001</v>
      </c>
      <c r="E265" t="s">
        <v>164</v>
      </c>
      <c r="F265">
        <v>1</v>
      </c>
      <c r="G265" s="135">
        <v>1286619.4735000001</v>
      </c>
      <c r="H265" t="s">
        <v>1192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32</v>
      </c>
      <c r="O265" t="s">
        <v>1193</v>
      </c>
      <c r="P265">
        <v>10</v>
      </c>
      <c r="Q265" t="s">
        <v>467</v>
      </c>
      <c r="R265">
        <v>1</v>
      </c>
      <c r="S265" s="136">
        <v>-1286619.4735000001</v>
      </c>
      <c r="T265">
        <v>1</v>
      </c>
      <c r="U265" t="s">
        <v>199</v>
      </c>
      <c r="V265" t="s">
        <v>181</v>
      </c>
      <c r="W265" s="109" t="str">
        <f>_xlfn.CONCAT(N265,V265)</f>
        <v>CC15TIERRAS FILTRANTES</v>
      </c>
      <c r="X265" s="109">
        <f>_xlfn.XLOOKUP(W265,'cco '!C:C,'cco '!D:D,0)</f>
        <v>0</v>
      </c>
      <c r="Y265" s="110">
        <f>$X265*$S265*-1</f>
        <v>0</v>
      </c>
      <c r="Z265" s="109">
        <f>_xlfn.XLOOKUP(V265,sectores_id!A:A,sectores_id!B:B)</f>
        <v>9</v>
      </c>
      <c r="AA265" s="109">
        <f>IF(J265="OPEX",_xlfn.XLOOKUP(I265,'rubros_id_opex (2)'!A:A,'rubros_id_opex (2)'!B:B,"RUBRO MC"),J265)</f>
        <v>10</v>
      </c>
      <c r="AB265" s="109" t="str">
        <f>UPPER(_xlfn.XLOOKUP(Z265,sectores_id!B:B,sectores_id!A:A))</f>
        <v>TIERRAS FILTRANTES</v>
      </c>
      <c r="AC265" s="148" t="str">
        <f>_xlfn.XLOOKUP(AA265,'rubros_id_opex (2)'!B:B,'rubros_id_opex (2)'!A:A,gastos_final[[#This Row],[Líneas de factura/Producto]])</f>
        <v>PERSONAL</v>
      </c>
      <c r="AD265" s="109">
        <f>SUMIFS(Y:Y,C:C,gastos_final[[#This Row],[Número]])</f>
        <v>900633.6314500001</v>
      </c>
      <c r="AE265" s="169">
        <f>gastos_final[[#This Row],[MONTO_FINAL]]*-1-gastos_final[[#This Row],[monto_total_ampliado]]</f>
        <v>385985.84204999998</v>
      </c>
    </row>
    <row r="266" spans="1:31" hidden="1" x14ac:dyDescent="0.25">
      <c r="A266" vm="11">
        <v>46112</v>
      </c>
      <c r="B266" t="s">
        <v>1191</v>
      </c>
      <c r="C266" t="s">
        <v>1095</v>
      </c>
      <c r="D266" s="135">
        <v>-1268210.8999000001</v>
      </c>
      <c r="E266" t="s">
        <v>391</v>
      </c>
      <c r="F266">
        <v>1</v>
      </c>
      <c r="G266" s="135">
        <v>1268210.8999000001</v>
      </c>
      <c r="H266" t="s">
        <v>1192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389</v>
      </c>
      <c r="O266" t="s">
        <v>1193</v>
      </c>
      <c r="P266">
        <v>10</v>
      </c>
      <c r="Q266" t="s">
        <v>465</v>
      </c>
      <c r="R266">
        <v>1</v>
      </c>
      <c r="S266" s="136">
        <v>-1268210.8999000001</v>
      </c>
      <c r="T266">
        <v>1</v>
      </c>
      <c r="U266" t="s">
        <v>199</v>
      </c>
      <c r="V266" t="s">
        <v>72</v>
      </c>
      <c r="W266" s="109" t="str">
        <f>_xlfn.CONCAT(N266,V266)</f>
        <v>CC28BACHAS</v>
      </c>
      <c r="X266" s="109">
        <f>_xlfn.XLOOKUP(W266,'cco '!C:C,'cco '!D:D,0)</f>
        <v>0.1111</v>
      </c>
      <c r="Y266" s="110">
        <f>$X266*$S266*-1</f>
        <v>140898.23097889</v>
      </c>
      <c r="Z266" s="109">
        <f>_xlfn.XLOOKUP(V266,sectores_id!A:A,sectores_id!B:B)</f>
        <v>1</v>
      </c>
      <c r="AA266" s="109">
        <f>IF(J266="OPEX",_xlfn.XLOOKUP(I266,'rubros_id_opex (2)'!A:A,'rubros_id_opex (2)'!B:B,"RUBRO MC"),J266)</f>
        <v>10</v>
      </c>
      <c r="AB266" s="109" t="str">
        <f>UPPER(_xlfn.XLOOKUP(Z266,sectores_id!B:B,sectores_id!A:A))</f>
        <v>BACHAS</v>
      </c>
      <c r="AC266" s="148" t="str">
        <f>_xlfn.XLOOKUP(AA266,'rubros_id_opex (2)'!B:B,'rubros_id_opex (2)'!A:A,gastos_final[[#This Row],[Líneas de factura/Producto]])</f>
        <v>PERSONAL</v>
      </c>
      <c r="AD266" s="109">
        <f>SUMIFS(Y:Y,C:C,gastos_final[[#This Row],[Número]])</f>
        <v>1268084.0788100101</v>
      </c>
      <c r="AE266" s="169">
        <f>gastos_final[[#This Row],[MONTO_FINAL]]*-1-gastos_final[[#This Row],[monto_total_ampliado]]</f>
        <v>126.82108998997137</v>
      </c>
    </row>
    <row r="267" spans="1:31" hidden="1" x14ac:dyDescent="0.25">
      <c r="A267" vm="11">
        <v>46112</v>
      </c>
      <c r="B267" t="s">
        <v>1191</v>
      </c>
      <c r="C267" t="s">
        <v>1095</v>
      </c>
      <c r="D267" s="135">
        <v>-1268210.8999000001</v>
      </c>
      <c r="E267" t="s">
        <v>391</v>
      </c>
      <c r="F267">
        <v>1</v>
      </c>
      <c r="G267" s="135">
        <v>1268210.8999000001</v>
      </c>
      <c r="H267" t="s">
        <v>1192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389</v>
      </c>
      <c r="O267" t="s">
        <v>1193</v>
      </c>
      <c r="P267">
        <v>10</v>
      </c>
      <c r="Q267" t="s">
        <v>465</v>
      </c>
      <c r="R267">
        <v>1</v>
      </c>
      <c r="S267" s="136">
        <v>-1268210.8999000001</v>
      </c>
      <c r="T267">
        <v>1</v>
      </c>
      <c r="U267" t="s">
        <v>199</v>
      </c>
      <c r="V267" t="s">
        <v>77</v>
      </c>
      <c r="W267" s="109" t="str">
        <f>_xlfn.CONCAT(N267,V267)</f>
        <v>CC28CEREAL &amp; POLVILLO</v>
      </c>
      <c r="X267" s="109">
        <f>_xlfn.XLOOKUP(W267,'cco '!C:C,'cco '!D:D,0)</f>
        <v>0.1111</v>
      </c>
      <c r="Y267" s="110">
        <f>$X267*$S267*-1</f>
        <v>140898.23097889</v>
      </c>
      <c r="Z267" s="109">
        <f>_xlfn.XLOOKUP(V267,sectores_id!A:A,sectores_id!B:B)</f>
        <v>2</v>
      </c>
      <c r="AA267" s="109">
        <f>IF(J267="OPEX",_xlfn.XLOOKUP(I267,'rubros_id_opex (2)'!A:A,'rubros_id_opex (2)'!B:B,"RUBRO MC"),J267)</f>
        <v>10</v>
      </c>
      <c r="AB267" s="109" t="str">
        <f>UPPER(_xlfn.XLOOKUP(Z267,sectores_id!B:B,sectores_id!A:A))</f>
        <v>CEREAL &amp; POLVILLO</v>
      </c>
      <c r="AC267" s="148" t="str">
        <f>_xlfn.XLOOKUP(AA267,'rubros_id_opex (2)'!B:B,'rubros_id_opex (2)'!A:A,gastos_final[[#This Row],[Líneas de factura/Producto]])</f>
        <v>PERSONAL</v>
      </c>
      <c r="AD267" s="109">
        <f>SUMIFS(Y:Y,C:C,gastos_final[[#This Row],[Número]])</f>
        <v>1268084.0788100101</v>
      </c>
      <c r="AE267" s="169">
        <f>gastos_final[[#This Row],[MONTO_FINAL]]*-1-gastos_final[[#This Row],[monto_total_ampliado]]</f>
        <v>126.82108998997137</v>
      </c>
    </row>
    <row r="268" spans="1:31" hidden="1" x14ac:dyDescent="0.25">
      <c r="A268" vm="11">
        <v>46112</v>
      </c>
      <c r="B268" t="s">
        <v>1191</v>
      </c>
      <c r="C268" t="s">
        <v>1095</v>
      </c>
      <c r="D268" s="135">
        <v>-1268210.8999000001</v>
      </c>
      <c r="E268" t="s">
        <v>391</v>
      </c>
      <c r="F268">
        <v>1</v>
      </c>
      <c r="G268" s="135">
        <v>1268210.8999000001</v>
      </c>
      <c r="H268" t="s">
        <v>1192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389</v>
      </c>
      <c r="O268" t="s">
        <v>1193</v>
      </c>
      <c r="P268">
        <v>10</v>
      </c>
      <c r="Q268" t="s">
        <v>465</v>
      </c>
      <c r="R268">
        <v>1</v>
      </c>
      <c r="S268" s="136">
        <v>-1268210.8999000001</v>
      </c>
      <c r="T268">
        <v>1</v>
      </c>
      <c r="U268" t="s">
        <v>199</v>
      </c>
      <c r="V268" t="s">
        <v>75</v>
      </c>
      <c r="W268" s="109" t="str">
        <f>_xlfn.CONCAT(N268,V268)</f>
        <v>CC28COMPOST &amp; FERTILIZANTES</v>
      </c>
      <c r="X268" s="109">
        <f>_xlfn.XLOOKUP(W268,'cco '!C:C,'cco '!D:D,0)</f>
        <v>0.1111</v>
      </c>
      <c r="Y268" s="110">
        <f>$X268*$S268*-1</f>
        <v>140898.23097889</v>
      </c>
      <c r="Z268" s="109">
        <f>_xlfn.XLOOKUP(V268,sectores_id!A:A,sectores_id!B:B)</f>
        <v>10</v>
      </c>
      <c r="AA268" s="109">
        <f>IF(J268="OPEX",_xlfn.XLOOKUP(I268,'rubros_id_opex (2)'!A:A,'rubros_id_opex (2)'!B:B,"RUBRO MC"),J268)</f>
        <v>10</v>
      </c>
      <c r="AB268" s="109" t="str">
        <f>UPPER(_xlfn.XLOOKUP(Z268,sectores_id!B:B,sectores_id!A:A))</f>
        <v>COMPOST &amp; FERTILIZANTES</v>
      </c>
      <c r="AC268" s="148" t="str">
        <f>_xlfn.XLOOKUP(AA268,'rubros_id_opex (2)'!B:B,'rubros_id_opex (2)'!A:A,gastos_final[[#This Row],[Líneas de factura/Producto]])</f>
        <v>PERSONAL</v>
      </c>
      <c r="AD268" s="109">
        <f>SUMIFS(Y:Y,C:C,gastos_final[[#This Row],[Número]])</f>
        <v>1268084.0788100101</v>
      </c>
      <c r="AE268" s="169">
        <f>gastos_final[[#This Row],[MONTO_FINAL]]*-1-gastos_final[[#This Row],[monto_total_ampliado]]</f>
        <v>126.82108998997137</v>
      </c>
    </row>
    <row r="269" spans="1:31" hidden="1" x14ac:dyDescent="0.25">
      <c r="A269" vm="11">
        <v>46112</v>
      </c>
      <c r="B269" t="s">
        <v>1191</v>
      </c>
      <c r="C269" t="s">
        <v>1095</v>
      </c>
      <c r="D269" s="135">
        <v>-1268210.8999000001</v>
      </c>
      <c r="E269" t="s">
        <v>391</v>
      </c>
      <c r="F269">
        <v>1</v>
      </c>
      <c r="G269" s="135">
        <v>1268210.8999000001</v>
      </c>
      <c r="H269" t="s">
        <v>1192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389</v>
      </c>
      <c r="O269" t="s">
        <v>1193</v>
      </c>
      <c r="P269">
        <v>10</v>
      </c>
      <c r="Q269" t="s">
        <v>465</v>
      </c>
      <c r="R269">
        <v>1</v>
      </c>
      <c r="S269" s="136">
        <v>-1268210.8999000001</v>
      </c>
      <c r="T269">
        <v>1</v>
      </c>
      <c r="U269" t="s">
        <v>199</v>
      </c>
      <c r="V269" t="s">
        <v>66</v>
      </c>
      <c r="W269" s="109" t="str">
        <f>_xlfn.CONCAT(N269,V269)</f>
        <v>CC28DISPOSICIÓN FINAL RESIDUOS LIQUIDOS</v>
      </c>
      <c r="X269" s="109">
        <f>_xlfn.XLOOKUP(W269,'cco '!C:C,'cco '!D:D,0)</f>
        <v>0.1111</v>
      </c>
      <c r="Y269" s="110">
        <f>$X269*$S269*-1</f>
        <v>140898.23097889</v>
      </c>
      <c r="Z269" s="109">
        <f>_xlfn.XLOOKUP(V269,sectores_id!A:A,sectores_id!B:B)</f>
        <v>3</v>
      </c>
      <c r="AA269" s="109">
        <f>IF(J269="OPEX",_xlfn.XLOOKUP(I269,'rubros_id_opex (2)'!A:A,'rubros_id_opex (2)'!B:B,"RUBRO MC"),J269)</f>
        <v>10</v>
      </c>
      <c r="AB269" s="109" t="str">
        <f>UPPER(_xlfn.XLOOKUP(Z269,sectores_id!B:B,sectores_id!A:A))</f>
        <v>DISP. FINAL RESIDUOS LÍQUIDOS</v>
      </c>
      <c r="AC269" s="148" t="str">
        <f>_xlfn.XLOOKUP(AA269,'rubros_id_opex (2)'!B:B,'rubros_id_opex (2)'!A:A,gastos_final[[#This Row],[Líneas de factura/Producto]])</f>
        <v>PERSONAL</v>
      </c>
      <c r="AD269" s="109">
        <f>SUMIFS(Y:Y,C:C,gastos_final[[#This Row],[Número]])</f>
        <v>1268084.0788100101</v>
      </c>
      <c r="AE269" s="169">
        <f>gastos_final[[#This Row],[MONTO_FINAL]]*-1-gastos_final[[#This Row],[monto_total_ampliado]]</f>
        <v>126.82108998997137</v>
      </c>
    </row>
    <row r="270" spans="1:31" hidden="1" x14ac:dyDescent="0.25">
      <c r="A270" vm="11">
        <v>46112</v>
      </c>
      <c r="B270" t="s">
        <v>1191</v>
      </c>
      <c r="C270" t="s">
        <v>1095</v>
      </c>
      <c r="D270" s="135">
        <v>-1268210.8999000001</v>
      </c>
      <c r="E270" t="s">
        <v>391</v>
      </c>
      <c r="F270">
        <v>1</v>
      </c>
      <c r="G270" s="135">
        <v>1268210.8999000001</v>
      </c>
      <c r="H270" t="s">
        <v>1192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389</v>
      </c>
      <c r="O270" t="s">
        <v>1193</v>
      </c>
      <c r="P270">
        <v>10</v>
      </c>
      <c r="Q270" t="s">
        <v>465</v>
      </c>
      <c r="R270">
        <v>1</v>
      </c>
      <c r="S270" s="136">
        <v>-1268210.8999000001</v>
      </c>
      <c r="T270">
        <v>1</v>
      </c>
      <c r="U270" t="s">
        <v>199</v>
      </c>
      <c r="V270" t="s">
        <v>63</v>
      </c>
      <c r="W270" s="109" t="str">
        <f>_xlfn.CONCAT(N270,V270)</f>
        <v>CC28DISPOSICIÓN FINAL RESIDUOS SOLIDOS</v>
      </c>
      <c r="X270" s="109">
        <f>_xlfn.XLOOKUP(W270,'cco '!C:C,'cco '!D:D,0)</f>
        <v>0.1111</v>
      </c>
      <c r="Y270" s="110">
        <f>$X270*$S270*-1</f>
        <v>140898.23097889</v>
      </c>
      <c r="Z270" s="109">
        <f>_xlfn.XLOOKUP(V270,sectores_id!A:A,sectores_id!B:B)</f>
        <v>4</v>
      </c>
      <c r="AA270" s="109">
        <f>IF(J270="OPEX",_xlfn.XLOOKUP(I270,'rubros_id_opex (2)'!A:A,'rubros_id_opex (2)'!B:B,"RUBRO MC"),J270)</f>
        <v>10</v>
      </c>
      <c r="AB270" s="109" t="str">
        <f>UPPER(_xlfn.XLOOKUP(Z270,sectores_id!B:B,sectores_id!A:A))</f>
        <v>DISP. FINAL RESIDUOS SÓLIDOS</v>
      </c>
      <c r="AC270" s="148" t="str">
        <f>_xlfn.XLOOKUP(AA270,'rubros_id_opex (2)'!B:B,'rubros_id_opex (2)'!A:A,gastos_final[[#This Row],[Líneas de factura/Producto]])</f>
        <v>PERSONAL</v>
      </c>
      <c r="AD270" s="109">
        <f>SUMIFS(Y:Y,C:C,gastos_final[[#This Row],[Número]])</f>
        <v>1268084.0788100101</v>
      </c>
      <c r="AE270" s="169">
        <f>gastos_final[[#This Row],[MONTO_FINAL]]*-1-gastos_final[[#This Row],[monto_total_ampliado]]</f>
        <v>126.82108998997137</v>
      </c>
    </row>
    <row r="271" spans="1:31" hidden="1" x14ac:dyDescent="0.25">
      <c r="A271" vm="11">
        <v>46112</v>
      </c>
      <c r="B271" t="s">
        <v>1191</v>
      </c>
      <c r="C271" t="s">
        <v>1095</v>
      </c>
      <c r="D271" s="135">
        <v>-1268210.8999000001</v>
      </c>
      <c r="E271" t="s">
        <v>391</v>
      </c>
      <c r="F271">
        <v>1</v>
      </c>
      <c r="G271" s="135">
        <v>1268210.8999000001</v>
      </c>
      <c r="H271" t="s">
        <v>1192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389</v>
      </c>
      <c r="O271" t="s">
        <v>1193</v>
      </c>
      <c r="P271">
        <v>10</v>
      </c>
      <c r="Q271" t="s">
        <v>465</v>
      </c>
      <c r="R271">
        <v>1</v>
      </c>
      <c r="S271" s="136">
        <v>-1268210.8999000001</v>
      </c>
      <c r="T271">
        <v>1</v>
      </c>
      <c r="U271" t="s">
        <v>199</v>
      </c>
      <c r="V271" t="s">
        <v>80</v>
      </c>
      <c r="W271" s="109" t="str">
        <f>_xlfn.CONCAT(N271,V271)</f>
        <v>CC28EXPORTACION</v>
      </c>
      <c r="X271" s="109">
        <f>_xlfn.XLOOKUP(W271,'cco '!C:C,'cco '!D:D,0)</f>
        <v>0.1111</v>
      </c>
      <c r="Y271" s="110">
        <f>$X271*$S271*-1</f>
        <v>140898.23097889</v>
      </c>
      <c r="Z271" s="109">
        <f>_xlfn.XLOOKUP(V271,sectores_id!A:A,sectores_id!B:B)</f>
        <v>5</v>
      </c>
      <c r="AA271" s="109">
        <f>IF(J271="OPEX",_xlfn.XLOOKUP(I271,'rubros_id_opex (2)'!A:A,'rubros_id_opex (2)'!B:B,"RUBRO MC"),J271)</f>
        <v>10</v>
      </c>
      <c r="AB271" s="109" t="str">
        <f>UPPER(_xlfn.XLOOKUP(Z271,sectores_id!B:B,sectores_id!A:A))</f>
        <v>EXPORTACION</v>
      </c>
      <c r="AC271" s="148" t="str">
        <f>_xlfn.XLOOKUP(AA271,'rubros_id_opex (2)'!B:B,'rubros_id_opex (2)'!A:A,gastos_final[[#This Row],[Líneas de factura/Producto]])</f>
        <v>PERSONAL</v>
      </c>
      <c r="AD271" s="109">
        <f>SUMIFS(Y:Y,C:C,gastos_final[[#This Row],[Número]])</f>
        <v>1268084.0788100101</v>
      </c>
      <c r="AE271" s="169">
        <f>gastos_final[[#This Row],[MONTO_FINAL]]*-1-gastos_final[[#This Row],[monto_total_ampliado]]</f>
        <v>126.82108998997137</v>
      </c>
    </row>
    <row r="272" spans="1:31" hidden="1" x14ac:dyDescent="0.25">
      <c r="A272" vm="11">
        <v>46112</v>
      </c>
      <c r="B272" t="s">
        <v>1191</v>
      </c>
      <c r="C272" t="s">
        <v>1095</v>
      </c>
      <c r="D272" s="135">
        <v>-1268210.8999000001</v>
      </c>
      <c r="E272" t="s">
        <v>391</v>
      </c>
      <c r="F272">
        <v>1</v>
      </c>
      <c r="G272" s="135">
        <v>1268210.8999000001</v>
      </c>
      <c r="H272" t="s">
        <v>1192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389</v>
      </c>
      <c r="O272" t="s">
        <v>1193</v>
      </c>
      <c r="P272">
        <v>10</v>
      </c>
      <c r="Q272" t="s">
        <v>465</v>
      </c>
      <c r="R272">
        <v>1</v>
      </c>
      <c r="S272" s="136">
        <v>-1268210.8999000001</v>
      </c>
      <c r="T272">
        <v>1</v>
      </c>
      <c r="U272" t="s">
        <v>199</v>
      </c>
      <c r="V272" t="s">
        <v>50</v>
      </c>
      <c r="W272" s="109" t="str">
        <f>_xlfn.CONCAT(N272,V272)</f>
        <v>CC28NFU</v>
      </c>
      <c r="X272" s="109">
        <f>_xlfn.XLOOKUP(W272,'cco '!C:C,'cco '!D:D,0)</f>
        <v>0.1111</v>
      </c>
      <c r="Y272" s="110">
        <f>$X272*$S272*-1</f>
        <v>140898.23097889</v>
      </c>
      <c r="Z272" s="109">
        <f>_xlfn.XLOOKUP(V272,sectores_id!A:A,sectores_id!B:B)</f>
        <v>6</v>
      </c>
      <c r="AA272" s="109">
        <f>IF(J272="OPEX",_xlfn.XLOOKUP(I272,'rubros_id_opex (2)'!A:A,'rubros_id_opex (2)'!B:B,"RUBRO MC"),J272)</f>
        <v>10</v>
      </c>
      <c r="AB272" s="109" t="str">
        <f>UPPER(_xlfn.XLOOKUP(Z272,sectores_id!B:B,sectores_id!A:A))</f>
        <v>NFU</v>
      </c>
      <c r="AC272" s="148" t="str">
        <f>_xlfn.XLOOKUP(AA272,'rubros_id_opex (2)'!B:B,'rubros_id_opex (2)'!A:A,gastos_final[[#This Row],[Líneas de factura/Producto]])</f>
        <v>PERSONAL</v>
      </c>
      <c r="AD272" s="109">
        <f>SUMIFS(Y:Y,C:C,gastos_final[[#This Row],[Número]])</f>
        <v>1268084.0788100101</v>
      </c>
      <c r="AE272" s="169">
        <f>gastos_final[[#This Row],[MONTO_FINAL]]*-1-gastos_final[[#This Row],[monto_total_ampliado]]</f>
        <v>126.82108998997137</v>
      </c>
    </row>
    <row r="273" spans="1:31" hidden="1" x14ac:dyDescent="0.25">
      <c r="A273" vm="11">
        <v>46112</v>
      </c>
      <c r="B273" t="s">
        <v>1191</v>
      </c>
      <c r="C273" t="s">
        <v>1095</v>
      </c>
      <c r="D273" s="135">
        <v>-1268210.8999000001</v>
      </c>
      <c r="E273" t="s">
        <v>391</v>
      </c>
      <c r="F273">
        <v>1</v>
      </c>
      <c r="G273" s="135">
        <v>1268210.8999000001</v>
      </c>
      <c r="H273" t="s">
        <v>1192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389</v>
      </c>
      <c r="O273" t="s">
        <v>1193</v>
      </c>
      <c r="P273">
        <v>10</v>
      </c>
      <c r="Q273" t="s">
        <v>465</v>
      </c>
      <c r="R273">
        <v>1</v>
      </c>
      <c r="S273" s="136">
        <v>-1268210.8999000001</v>
      </c>
      <c r="T273">
        <v>1</v>
      </c>
      <c r="U273" t="s">
        <v>199</v>
      </c>
      <c r="V273" t="s">
        <v>68</v>
      </c>
      <c r="W273" s="109" t="str">
        <f>_xlfn.CONCAT(N273,V273)</f>
        <v>CC28PILETAS</v>
      </c>
      <c r="X273" s="109">
        <f>_xlfn.XLOOKUP(W273,'cco '!C:C,'cco '!D:D,0)</f>
        <v>0.1111</v>
      </c>
      <c r="Y273" s="110">
        <f>$X273*$S273*-1</f>
        <v>140898.23097889</v>
      </c>
      <c r="Z273" s="109">
        <f>_xlfn.XLOOKUP(V273,sectores_id!A:A,sectores_id!B:B)</f>
        <v>7</v>
      </c>
      <c r="AA273" s="109">
        <f>IF(J273="OPEX",_xlfn.XLOOKUP(I273,'rubros_id_opex (2)'!A:A,'rubros_id_opex (2)'!B:B,"RUBRO MC"),J273)</f>
        <v>10</v>
      </c>
      <c r="AB273" s="109" t="str">
        <f>UPPER(_xlfn.XLOOKUP(Z273,sectores_id!B:B,sectores_id!A:A))</f>
        <v>PILETAS</v>
      </c>
      <c r="AC273" s="148" t="str">
        <f>_xlfn.XLOOKUP(AA273,'rubros_id_opex (2)'!B:B,'rubros_id_opex (2)'!A:A,gastos_final[[#This Row],[Líneas de factura/Producto]])</f>
        <v>PERSONAL</v>
      </c>
      <c r="AD273" s="109">
        <f>SUMIFS(Y:Y,C:C,gastos_final[[#This Row],[Número]])</f>
        <v>1268084.0788100101</v>
      </c>
      <c r="AE273" s="169">
        <f>gastos_final[[#This Row],[MONTO_FINAL]]*-1-gastos_final[[#This Row],[monto_total_ampliado]]</f>
        <v>126.82108998997137</v>
      </c>
    </row>
    <row r="274" spans="1:31" hidden="1" x14ac:dyDescent="0.25">
      <c r="A274" vm="11">
        <v>46112</v>
      </c>
      <c r="B274" t="s">
        <v>1191</v>
      </c>
      <c r="C274" t="s">
        <v>1095</v>
      </c>
      <c r="D274" s="135">
        <v>-1268210.8999000001</v>
      </c>
      <c r="E274" t="s">
        <v>391</v>
      </c>
      <c r="F274">
        <v>1</v>
      </c>
      <c r="G274" s="135">
        <v>1268210.8999000001</v>
      </c>
      <c r="H274" t="s">
        <v>1192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389</v>
      </c>
      <c r="O274" t="s">
        <v>1193</v>
      </c>
      <c r="P274">
        <v>10</v>
      </c>
      <c r="Q274" t="s">
        <v>465</v>
      </c>
      <c r="R274">
        <v>1</v>
      </c>
      <c r="S274" s="136">
        <v>-1268210.8999000001</v>
      </c>
      <c r="T274">
        <v>1</v>
      </c>
      <c r="U274" t="s">
        <v>199</v>
      </c>
      <c r="V274" t="s">
        <v>70</v>
      </c>
      <c r="W274" s="109" t="str">
        <f>_xlfn.CONCAT(N274,V274)</f>
        <v>CC28REACTORES</v>
      </c>
      <c r="X274" s="109">
        <f>_xlfn.XLOOKUP(W274,'cco '!C:C,'cco '!D:D,0)</f>
        <v>0.1111</v>
      </c>
      <c r="Y274" s="110">
        <f>$X274*$S274*-1</f>
        <v>140898.23097889</v>
      </c>
      <c r="Z274" s="109">
        <f>_xlfn.XLOOKUP(V274,sectores_id!A:A,sectores_id!B:B)</f>
        <v>8</v>
      </c>
      <c r="AA274" s="109">
        <f>IF(J274="OPEX",_xlfn.XLOOKUP(I274,'rubros_id_opex (2)'!A:A,'rubros_id_opex (2)'!B:B,"RUBRO MC"),J274)</f>
        <v>10</v>
      </c>
      <c r="AB274" s="109" t="str">
        <f>UPPER(_xlfn.XLOOKUP(Z274,sectores_id!B:B,sectores_id!A:A))</f>
        <v>REACTORES</v>
      </c>
      <c r="AC274" s="148" t="str">
        <f>_xlfn.XLOOKUP(AA274,'rubros_id_opex (2)'!B:B,'rubros_id_opex (2)'!A:A,gastos_final[[#This Row],[Líneas de factura/Producto]])</f>
        <v>PERSONAL</v>
      </c>
      <c r="AD274" s="109">
        <f>SUMIFS(Y:Y,C:C,gastos_final[[#This Row],[Número]])</f>
        <v>1268084.0788100101</v>
      </c>
      <c r="AE274" s="169">
        <f>gastos_final[[#This Row],[MONTO_FINAL]]*-1-gastos_final[[#This Row],[monto_total_ampliado]]</f>
        <v>126.82108998997137</v>
      </c>
    </row>
    <row r="275" spans="1:31" hidden="1" x14ac:dyDescent="0.25">
      <c r="A275" vm="11">
        <v>46112</v>
      </c>
      <c r="B275" t="s">
        <v>1191</v>
      </c>
      <c r="C275" t="s">
        <v>1095</v>
      </c>
      <c r="D275" s="135">
        <v>-1268210.8999000001</v>
      </c>
      <c r="E275" t="s">
        <v>391</v>
      </c>
      <c r="F275">
        <v>1</v>
      </c>
      <c r="G275" s="135">
        <v>1268210.8999000001</v>
      </c>
      <c r="H275" t="s">
        <v>1192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389</v>
      </c>
      <c r="O275" t="s">
        <v>1193</v>
      </c>
      <c r="P275">
        <v>10</v>
      </c>
      <c r="Q275" t="s">
        <v>465</v>
      </c>
      <c r="R275">
        <v>1</v>
      </c>
      <c r="S275" s="136">
        <v>-1268210.8999000001</v>
      </c>
      <c r="T275">
        <v>1</v>
      </c>
      <c r="U275" t="s">
        <v>199</v>
      </c>
      <c r="V275" t="s">
        <v>181</v>
      </c>
      <c r="W275" s="109" t="str">
        <f>_xlfn.CONCAT(N275,V275)</f>
        <v>CC28TIERRAS FILTRANTES</v>
      </c>
      <c r="X275" s="109">
        <f>_xlfn.XLOOKUP(W275,'cco '!C:C,'cco '!D:D,0)</f>
        <v>0</v>
      </c>
      <c r="Y275" s="110">
        <f>$X275*$S275*-1</f>
        <v>0</v>
      </c>
      <c r="Z275" s="109">
        <f>_xlfn.XLOOKUP(V275,sectores_id!A:A,sectores_id!B:B)</f>
        <v>9</v>
      </c>
      <c r="AA275" s="109">
        <f>IF(J275="OPEX",_xlfn.XLOOKUP(I275,'rubros_id_opex (2)'!A:A,'rubros_id_opex (2)'!B:B,"RUBRO MC"),J275)</f>
        <v>10</v>
      </c>
      <c r="AB275" s="109" t="str">
        <f>UPPER(_xlfn.XLOOKUP(Z275,sectores_id!B:B,sectores_id!A:A))</f>
        <v>TIERRAS FILTRANTES</v>
      </c>
      <c r="AC275" s="148" t="str">
        <f>_xlfn.XLOOKUP(AA275,'rubros_id_opex (2)'!B:B,'rubros_id_opex (2)'!A:A,gastos_final[[#This Row],[Líneas de factura/Producto]])</f>
        <v>PERSONAL</v>
      </c>
      <c r="AD275" s="109">
        <f>SUMIFS(Y:Y,C:C,gastos_final[[#This Row],[Número]])</f>
        <v>1268084.0788100101</v>
      </c>
      <c r="AE275" s="169">
        <f>gastos_final[[#This Row],[MONTO_FINAL]]*-1-gastos_final[[#This Row],[monto_total_ampliado]]</f>
        <v>126.82108998997137</v>
      </c>
    </row>
    <row r="276" spans="1:31" hidden="1" x14ac:dyDescent="0.25">
      <c r="A276" vm="13">
        <v>46091</v>
      </c>
      <c r="B276" t="s">
        <v>838</v>
      </c>
      <c r="C276" t="s">
        <v>1009</v>
      </c>
      <c r="D276" s="135">
        <v>-1208811.78</v>
      </c>
      <c r="E276" t="s">
        <v>1010</v>
      </c>
      <c r="F276">
        <v>150</v>
      </c>
      <c r="G276" s="135">
        <v>6660.12</v>
      </c>
      <c r="H276" t="s">
        <v>510</v>
      </c>
      <c r="I276" t="s">
        <v>11</v>
      </c>
      <c r="J276" t="s">
        <v>137</v>
      </c>
      <c r="K276" t="s">
        <v>473</v>
      </c>
      <c r="L276" t="s">
        <v>138</v>
      </c>
      <c r="M276">
        <v>0</v>
      </c>
      <c r="N276" t="s">
        <v>35</v>
      </c>
      <c r="O276" t="s">
        <v>492</v>
      </c>
      <c r="P276">
        <v>10</v>
      </c>
      <c r="Q276" t="s">
        <v>465</v>
      </c>
      <c r="R276">
        <v>1</v>
      </c>
      <c r="S276" s="136">
        <v>-1208811.78</v>
      </c>
      <c r="T276">
        <v>150</v>
      </c>
      <c r="U276" t="s">
        <v>199</v>
      </c>
      <c r="V276" t="s">
        <v>72</v>
      </c>
      <c r="W276" s="109" t="str">
        <f>_xlfn.CONCAT(N276,V276)</f>
        <v>CC1BACHAS</v>
      </c>
      <c r="X276" s="109">
        <f>_xlfn.XLOOKUP(W276,'cco '!C:C,'cco '!D:D,0)</f>
        <v>3.2417236735101898E-2</v>
      </c>
      <c r="Y276" s="110">
        <f>$X276*$S276*-1</f>
        <v>39186.337640439917</v>
      </c>
      <c r="Z276" s="109">
        <f>_xlfn.XLOOKUP(V276,sectores_id!A:A,sectores_id!B:B)</f>
        <v>1</v>
      </c>
      <c r="AA276" s="109">
        <f>IF(J276="OPEX",_xlfn.XLOOKUP(I276,'rubros_id_opex (2)'!A:A,'rubros_id_opex (2)'!B:B,"RUBRO MC"),J276)</f>
        <v>3</v>
      </c>
      <c r="AB276" s="109" t="str">
        <f>UPPER(_xlfn.XLOOKUP(Z276,sectores_id!B:B,sectores_id!A:A))</f>
        <v>BACHAS</v>
      </c>
      <c r="AC276" s="148" t="str">
        <f>_xlfn.XLOOKUP(AA276,'rubros_id_opex (2)'!B:B,'rubros_id_opex (2)'!A:A,gastos_final[[#This Row],[Líneas de factura/Producto]])</f>
        <v>HIGIENE Y SEGURIDAD</v>
      </c>
      <c r="AD276" s="169">
        <f>SUMIFS(Y:Y,C:C,gastos_final[[#This Row],[Número]])</f>
        <v>1208811.78</v>
      </c>
      <c r="AE276" s="169">
        <f>gastos_final[[#This Row],[MONTO_FINAL]]*-1-gastos_final[[#This Row],[monto_total_ampliado]]</f>
        <v>0</v>
      </c>
    </row>
    <row r="277" spans="1:31" hidden="1" x14ac:dyDescent="0.25">
      <c r="A277" vm="13">
        <v>46091</v>
      </c>
      <c r="B277" t="s">
        <v>838</v>
      </c>
      <c r="C277" t="s">
        <v>1009</v>
      </c>
      <c r="D277" s="135">
        <v>-1208811.78</v>
      </c>
      <c r="E277" t="s">
        <v>1010</v>
      </c>
      <c r="F277">
        <v>150</v>
      </c>
      <c r="G277" s="135">
        <v>6660.12</v>
      </c>
      <c r="H277" t="s">
        <v>510</v>
      </c>
      <c r="I277" t="s">
        <v>11</v>
      </c>
      <c r="J277" t="s">
        <v>137</v>
      </c>
      <c r="K277" t="s">
        <v>473</v>
      </c>
      <c r="L277" t="s">
        <v>138</v>
      </c>
      <c r="M277">
        <v>0</v>
      </c>
      <c r="N277" t="s">
        <v>35</v>
      </c>
      <c r="O277" t="s">
        <v>492</v>
      </c>
      <c r="P277">
        <v>10</v>
      </c>
      <c r="Q277" t="s">
        <v>465</v>
      </c>
      <c r="R277">
        <v>1</v>
      </c>
      <c r="S277" s="136">
        <v>-1208811.78</v>
      </c>
      <c r="T277">
        <v>150</v>
      </c>
      <c r="U277" t="s">
        <v>199</v>
      </c>
      <c r="V277" t="s">
        <v>77</v>
      </c>
      <c r="W277" s="109" t="str">
        <f>_xlfn.CONCAT(N277,V277)</f>
        <v>CC1CEREAL &amp; POLVILLO</v>
      </c>
      <c r="X277" s="109">
        <f>_xlfn.XLOOKUP(W277,'cco '!C:C,'cco '!D:D,0)</f>
        <v>7.0597149630605652E-3</v>
      </c>
      <c r="Y277" s="110">
        <f>$X277*$S277*-1</f>
        <v>8533.8666107898771</v>
      </c>
      <c r="Z277" s="109">
        <f>_xlfn.XLOOKUP(V277,sectores_id!A:A,sectores_id!B:B)</f>
        <v>2</v>
      </c>
      <c r="AA277" s="109">
        <f>IF(J277="OPEX",_xlfn.XLOOKUP(I277,'rubros_id_opex (2)'!A:A,'rubros_id_opex (2)'!B:B,"RUBRO MC"),J277)</f>
        <v>3</v>
      </c>
      <c r="AB277" s="109" t="str">
        <f>UPPER(_xlfn.XLOOKUP(Z277,sectores_id!B:B,sectores_id!A:A))</f>
        <v>CEREAL &amp; POLVILLO</v>
      </c>
      <c r="AC277" s="148" t="str">
        <f>_xlfn.XLOOKUP(AA277,'rubros_id_opex (2)'!B:B,'rubros_id_opex (2)'!A:A,gastos_final[[#This Row],[Líneas de factura/Producto]])</f>
        <v>HIGIENE Y SEGURIDAD</v>
      </c>
      <c r="AD277" s="169">
        <f>SUMIFS(Y:Y,C:C,gastos_final[[#This Row],[Número]])</f>
        <v>1208811.78</v>
      </c>
      <c r="AE277" s="169">
        <f>gastos_final[[#This Row],[MONTO_FINAL]]*-1-gastos_final[[#This Row],[monto_total_ampliado]]</f>
        <v>0</v>
      </c>
    </row>
    <row r="278" spans="1:31" hidden="1" x14ac:dyDescent="0.25">
      <c r="A278" vm="13">
        <v>46091</v>
      </c>
      <c r="B278" t="s">
        <v>838</v>
      </c>
      <c r="C278" t="s">
        <v>1009</v>
      </c>
      <c r="D278" s="135">
        <v>-1208811.78</v>
      </c>
      <c r="E278" t="s">
        <v>1010</v>
      </c>
      <c r="F278">
        <v>150</v>
      </c>
      <c r="G278" s="135">
        <v>6660.12</v>
      </c>
      <c r="H278" t="s">
        <v>510</v>
      </c>
      <c r="I278" t="s">
        <v>11</v>
      </c>
      <c r="J278" t="s">
        <v>137</v>
      </c>
      <c r="K278" t="s">
        <v>473</v>
      </c>
      <c r="L278" t="s">
        <v>138</v>
      </c>
      <c r="M278">
        <v>0</v>
      </c>
      <c r="N278" t="s">
        <v>35</v>
      </c>
      <c r="O278" t="s">
        <v>492</v>
      </c>
      <c r="P278">
        <v>10</v>
      </c>
      <c r="Q278" t="s">
        <v>465</v>
      </c>
      <c r="R278">
        <v>1</v>
      </c>
      <c r="S278" s="136">
        <v>-1208811.78</v>
      </c>
      <c r="T278">
        <v>150</v>
      </c>
      <c r="U278" t="s">
        <v>199</v>
      </c>
      <c r="V278" t="s">
        <v>75</v>
      </c>
      <c r="W278" s="109" t="str">
        <f>_xlfn.CONCAT(N278,V278)</f>
        <v>CC1COMPOST &amp; FERTILIZANTES</v>
      </c>
      <c r="X278" s="109">
        <f>_xlfn.XLOOKUP(W278,'cco '!C:C,'cco '!D:D,0)</f>
        <v>4.0653249223577111E-4</v>
      </c>
      <c r="Y278" s="110">
        <f>$X278*$S278*-1</f>
        <v>491.42126556735866</v>
      </c>
      <c r="Z278" s="109">
        <f>_xlfn.XLOOKUP(V278,sectores_id!A:A,sectores_id!B:B)</f>
        <v>10</v>
      </c>
      <c r="AA278" s="109">
        <f>IF(J278="OPEX",_xlfn.XLOOKUP(I278,'rubros_id_opex (2)'!A:A,'rubros_id_opex (2)'!B:B,"RUBRO MC"),J278)</f>
        <v>3</v>
      </c>
      <c r="AB278" s="109" t="str">
        <f>UPPER(_xlfn.XLOOKUP(Z278,sectores_id!B:B,sectores_id!A:A))</f>
        <v>COMPOST &amp; FERTILIZANTES</v>
      </c>
      <c r="AC278" s="148" t="str">
        <f>_xlfn.XLOOKUP(AA278,'rubros_id_opex (2)'!B:B,'rubros_id_opex (2)'!A:A,gastos_final[[#This Row],[Líneas de factura/Producto]])</f>
        <v>HIGIENE Y SEGURIDAD</v>
      </c>
      <c r="AD278" s="109">
        <f>SUMIFS(Y:Y,C:C,gastos_final[[#This Row],[Número]])</f>
        <v>1208811.78</v>
      </c>
      <c r="AE278" s="169">
        <f>gastos_final[[#This Row],[MONTO_FINAL]]*-1-gastos_final[[#This Row],[monto_total_ampliado]]</f>
        <v>0</v>
      </c>
    </row>
    <row r="279" spans="1:31" hidden="1" x14ac:dyDescent="0.25">
      <c r="A279" vm="13">
        <v>46091</v>
      </c>
      <c r="B279" t="s">
        <v>838</v>
      </c>
      <c r="C279" t="s">
        <v>1009</v>
      </c>
      <c r="D279" s="135">
        <v>-1208811.78</v>
      </c>
      <c r="E279" t="s">
        <v>1010</v>
      </c>
      <c r="F279">
        <v>150</v>
      </c>
      <c r="G279" s="135">
        <v>6660.12</v>
      </c>
      <c r="H279" t="s">
        <v>510</v>
      </c>
      <c r="I279" t="s">
        <v>11</v>
      </c>
      <c r="J279" t="s">
        <v>137</v>
      </c>
      <c r="K279" t="s">
        <v>473</v>
      </c>
      <c r="L279" t="s">
        <v>138</v>
      </c>
      <c r="M279">
        <v>0</v>
      </c>
      <c r="N279" t="s">
        <v>35</v>
      </c>
      <c r="O279" t="s">
        <v>492</v>
      </c>
      <c r="P279">
        <v>10</v>
      </c>
      <c r="Q279" t="s">
        <v>465</v>
      </c>
      <c r="R279">
        <v>1</v>
      </c>
      <c r="S279" s="136">
        <v>-1208811.78</v>
      </c>
      <c r="T279">
        <v>150</v>
      </c>
      <c r="U279" t="s">
        <v>199</v>
      </c>
      <c r="V279" t="s">
        <v>66</v>
      </c>
      <c r="W279" s="109" t="str">
        <f>_xlfn.CONCAT(N279,V279)</f>
        <v>CC1DISPOSICIÓN FINAL RESIDUOS LIQUIDOS</v>
      </c>
      <c r="X279" s="109">
        <f>_xlfn.XLOOKUP(W279,'cco '!C:C,'cco '!D:D,0)</f>
        <v>5.9791078481547098E-2</v>
      </c>
      <c r="Y279" s="110">
        <f>$X279*$S279*-1</f>
        <v>72276.160007398648</v>
      </c>
      <c r="Z279" s="109">
        <f>_xlfn.XLOOKUP(V279,sectores_id!A:A,sectores_id!B:B)</f>
        <v>3</v>
      </c>
      <c r="AA279" s="109">
        <f>IF(J279="OPEX",_xlfn.XLOOKUP(I279,'rubros_id_opex (2)'!A:A,'rubros_id_opex (2)'!B:B,"RUBRO MC"),J279)</f>
        <v>3</v>
      </c>
      <c r="AB279" s="109" t="str">
        <f>UPPER(_xlfn.XLOOKUP(Z279,sectores_id!B:B,sectores_id!A:A))</f>
        <v>DISP. FINAL RESIDUOS LÍQUIDOS</v>
      </c>
      <c r="AC279" s="148" t="str">
        <f>_xlfn.XLOOKUP(AA279,'rubros_id_opex (2)'!B:B,'rubros_id_opex (2)'!A:A,gastos_final[[#This Row],[Líneas de factura/Producto]])</f>
        <v>HIGIENE Y SEGURIDAD</v>
      </c>
      <c r="AD279" s="109">
        <f>SUMIFS(Y:Y,C:C,gastos_final[[#This Row],[Número]])</f>
        <v>1208811.78</v>
      </c>
      <c r="AE279" s="169">
        <f>gastos_final[[#This Row],[MONTO_FINAL]]*-1-gastos_final[[#This Row],[monto_total_ampliado]]</f>
        <v>0</v>
      </c>
    </row>
    <row r="280" spans="1:31" hidden="1" x14ac:dyDescent="0.25">
      <c r="A280" vm="13">
        <v>46091</v>
      </c>
      <c r="B280" t="s">
        <v>838</v>
      </c>
      <c r="C280" t="s">
        <v>1009</v>
      </c>
      <c r="D280" s="135">
        <v>-1208811.78</v>
      </c>
      <c r="E280" t="s">
        <v>1010</v>
      </c>
      <c r="F280">
        <v>150</v>
      </c>
      <c r="G280" s="135">
        <v>6660.12</v>
      </c>
      <c r="H280" t="s">
        <v>510</v>
      </c>
      <c r="I280" t="s">
        <v>11</v>
      </c>
      <c r="J280" t="s">
        <v>137</v>
      </c>
      <c r="K280" t="s">
        <v>473</v>
      </c>
      <c r="L280" t="s">
        <v>138</v>
      </c>
      <c r="M280">
        <v>0</v>
      </c>
      <c r="N280" t="s">
        <v>35</v>
      </c>
      <c r="O280" t="s">
        <v>492</v>
      </c>
      <c r="P280">
        <v>10</v>
      </c>
      <c r="Q280" t="s">
        <v>465</v>
      </c>
      <c r="R280">
        <v>1</v>
      </c>
      <c r="S280" s="136">
        <v>-1208811.78</v>
      </c>
      <c r="T280">
        <v>150</v>
      </c>
      <c r="U280" t="s">
        <v>199</v>
      </c>
      <c r="V280" t="s">
        <v>63</v>
      </c>
      <c r="W280" s="109" t="str">
        <f>_xlfn.CONCAT(N280,V280)</f>
        <v>CC1DISPOSICIÓN FINAL RESIDUOS SOLIDOS</v>
      </c>
      <c r="X280" s="109">
        <f>_xlfn.XLOOKUP(W280,'cco '!C:C,'cco '!D:D,0)</f>
        <v>4.8738124634855849E-3</v>
      </c>
      <c r="Y280" s="110">
        <f>$X280*$S280*-1</f>
        <v>5891.521919372195</v>
      </c>
      <c r="Z280" s="109">
        <f>_xlfn.XLOOKUP(V280,sectores_id!A:A,sectores_id!B:B)</f>
        <v>4</v>
      </c>
      <c r="AA280" s="109">
        <f>IF(J280="OPEX",_xlfn.XLOOKUP(I280,'rubros_id_opex (2)'!A:A,'rubros_id_opex (2)'!B:B,"RUBRO MC"),J280)</f>
        <v>3</v>
      </c>
      <c r="AB280" s="109" t="str">
        <f>UPPER(_xlfn.XLOOKUP(Z280,sectores_id!B:B,sectores_id!A:A))</f>
        <v>DISP. FINAL RESIDUOS SÓLIDOS</v>
      </c>
      <c r="AC280" s="148" t="str">
        <f>_xlfn.XLOOKUP(AA280,'rubros_id_opex (2)'!B:B,'rubros_id_opex (2)'!A:A,gastos_final[[#This Row],[Líneas de factura/Producto]])</f>
        <v>HIGIENE Y SEGURIDAD</v>
      </c>
      <c r="AD280" s="109">
        <f>SUMIFS(Y:Y,C:C,gastos_final[[#This Row],[Número]])</f>
        <v>1208811.78</v>
      </c>
      <c r="AE280" s="169">
        <f>gastos_final[[#This Row],[MONTO_FINAL]]*-1-gastos_final[[#This Row],[monto_total_ampliado]]</f>
        <v>0</v>
      </c>
    </row>
    <row r="281" spans="1:31" hidden="1" x14ac:dyDescent="0.25">
      <c r="A281" vm="13">
        <v>46091</v>
      </c>
      <c r="B281" t="s">
        <v>838</v>
      </c>
      <c r="C281" t="s">
        <v>1009</v>
      </c>
      <c r="D281" s="135">
        <v>-1208811.78</v>
      </c>
      <c r="E281" t="s">
        <v>1010</v>
      </c>
      <c r="F281">
        <v>150</v>
      </c>
      <c r="G281" s="135">
        <v>6660.12</v>
      </c>
      <c r="H281" t="s">
        <v>510</v>
      </c>
      <c r="I281" t="s">
        <v>11</v>
      </c>
      <c r="J281" t="s">
        <v>137</v>
      </c>
      <c r="K281" t="s">
        <v>473</v>
      </c>
      <c r="L281" t="s">
        <v>138</v>
      </c>
      <c r="M281">
        <v>0</v>
      </c>
      <c r="N281" t="s">
        <v>35</v>
      </c>
      <c r="O281" t="s">
        <v>492</v>
      </c>
      <c r="P281">
        <v>10</v>
      </c>
      <c r="Q281" t="s">
        <v>465</v>
      </c>
      <c r="R281">
        <v>1</v>
      </c>
      <c r="S281" s="136">
        <v>-1208811.78</v>
      </c>
      <c r="T281">
        <v>150</v>
      </c>
      <c r="U281" t="s">
        <v>199</v>
      </c>
      <c r="V281" t="s">
        <v>80</v>
      </c>
      <c r="W281" s="109" t="str">
        <f>_xlfn.CONCAT(N281,V281)</f>
        <v>CC1EXPORTACION</v>
      </c>
      <c r="X281" s="109">
        <f>_xlfn.XLOOKUP(W281,'cco '!C:C,'cco '!D:D,0)</f>
        <v>0.73411048911804788</v>
      </c>
      <c r="Y281" s="110">
        <f>$X281*$S281*-1</f>
        <v>887401.40706745815</v>
      </c>
      <c r="Z281" s="109">
        <f>_xlfn.XLOOKUP(V281,sectores_id!A:A,sectores_id!B:B)</f>
        <v>5</v>
      </c>
      <c r="AA281" s="109">
        <f>IF(J281="OPEX",_xlfn.XLOOKUP(I281,'rubros_id_opex (2)'!A:A,'rubros_id_opex (2)'!B:B,"RUBRO MC"),J281)</f>
        <v>3</v>
      </c>
      <c r="AB281" s="109" t="str">
        <f>UPPER(_xlfn.XLOOKUP(Z281,sectores_id!B:B,sectores_id!A:A))</f>
        <v>EXPORTACION</v>
      </c>
      <c r="AC281" s="148" t="str">
        <f>_xlfn.XLOOKUP(AA281,'rubros_id_opex (2)'!B:B,'rubros_id_opex (2)'!A:A,gastos_final[[#This Row],[Líneas de factura/Producto]])</f>
        <v>HIGIENE Y SEGURIDAD</v>
      </c>
      <c r="AD281" s="109">
        <f>SUMIFS(Y:Y,C:C,gastos_final[[#This Row],[Número]])</f>
        <v>1208811.78</v>
      </c>
      <c r="AE281" s="169">
        <f>gastos_final[[#This Row],[MONTO_FINAL]]*-1-gastos_final[[#This Row],[monto_total_ampliado]]</f>
        <v>0</v>
      </c>
    </row>
    <row r="282" spans="1:31" hidden="1" x14ac:dyDescent="0.25">
      <c r="A282" vm="13">
        <v>46091</v>
      </c>
      <c r="B282" t="s">
        <v>838</v>
      </c>
      <c r="C282" t="s">
        <v>1009</v>
      </c>
      <c r="D282" s="135">
        <v>-1208811.78</v>
      </c>
      <c r="E282" t="s">
        <v>1010</v>
      </c>
      <c r="F282">
        <v>150</v>
      </c>
      <c r="G282" s="135">
        <v>6660.12</v>
      </c>
      <c r="H282" t="s">
        <v>510</v>
      </c>
      <c r="I282" t="s">
        <v>11</v>
      </c>
      <c r="J282" t="s">
        <v>137</v>
      </c>
      <c r="K282" t="s">
        <v>473</v>
      </c>
      <c r="L282" t="s">
        <v>138</v>
      </c>
      <c r="M282">
        <v>0</v>
      </c>
      <c r="N282" t="s">
        <v>35</v>
      </c>
      <c r="O282" t="s">
        <v>492</v>
      </c>
      <c r="P282">
        <v>10</v>
      </c>
      <c r="Q282" t="s">
        <v>465</v>
      </c>
      <c r="R282">
        <v>1</v>
      </c>
      <c r="S282" s="136">
        <v>-1208811.78</v>
      </c>
      <c r="T282">
        <v>150</v>
      </c>
      <c r="U282" t="s">
        <v>199</v>
      </c>
      <c r="V282" t="s">
        <v>50</v>
      </c>
      <c r="W282" s="109" t="str">
        <f>_xlfn.CONCAT(N282,V282)</f>
        <v>CC1NFU</v>
      </c>
      <c r="X282" s="109">
        <f>_xlfn.XLOOKUP(W282,'cco '!C:C,'cco '!D:D,0)</f>
        <v>1.4065386597374174E-2</v>
      </c>
      <c r="Y282" s="110">
        <f>$X282*$S282*-1</f>
        <v>17002.405009160018</v>
      </c>
      <c r="Z282" s="109">
        <f>_xlfn.XLOOKUP(V282,sectores_id!A:A,sectores_id!B:B)</f>
        <v>6</v>
      </c>
      <c r="AA282" s="109">
        <f>IF(J282="OPEX",_xlfn.XLOOKUP(I282,'rubros_id_opex (2)'!A:A,'rubros_id_opex (2)'!B:B,"RUBRO MC"),J282)</f>
        <v>3</v>
      </c>
      <c r="AB282" s="109" t="str">
        <f>UPPER(_xlfn.XLOOKUP(Z282,sectores_id!B:B,sectores_id!A:A))</f>
        <v>NFU</v>
      </c>
      <c r="AC282" s="148" t="str">
        <f>_xlfn.XLOOKUP(AA282,'rubros_id_opex (2)'!B:B,'rubros_id_opex (2)'!A:A,gastos_final[[#This Row],[Líneas de factura/Producto]])</f>
        <v>HIGIENE Y SEGURIDAD</v>
      </c>
      <c r="AD282" s="109">
        <f>SUMIFS(Y:Y,C:C,gastos_final[[#This Row],[Número]])</f>
        <v>1208811.78</v>
      </c>
      <c r="AE282" s="169">
        <f>gastos_final[[#This Row],[MONTO_FINAL]]*-1-gastos_final[[#This Row],[monto_total_ampliado]]</f>
        <v>0</v>
      </c>
    </row>
    <row r="283" spans="1:31" hidden="1" x14ac:dyDescent="0.25">
      <c r="A283" vm="13">
        <v>46091</v>
      </c>
      <c r="B283" t="s">
        <v>838</v>
      </c>
      <c r="C283" t="s">
        <v>1009</v>
      </c>
      <c r="D283" s="135">
        <v>-1208811.78</v>
      </c>
      <c r="E283" t="s">
        <v>1010</v>
      </c>
      <c r="F283">
        <v>150</v>
      </c>
      <c r="G283" s="135">
        <v>6660.12</v>
      </c>
      <c r="H283" t="s">
        <v>510</v>
      </c>
      <c r="I283" t="s">
        <v>11</v>
      </c>
      <c r="J283" t="s">
        <v>137</v>
      </c>
      <c r="K283" t="s">
        <v>473</v>
      </c>
      <c r="L283" t="s">
        <v>138</v>
      </c>
      <c r="M283">
        <v>0</v>
      </c>
      <c r="N283" t="s">
        <v>35</v>
      </c>
      <c r="O283" t="s">
        <v>492</v>
      </c>
      <c r="P283">
        <v>10</v>
      </c>
      <c r="Q283" t="s">
        <v>465</v>
      </c>
      <c r="R283">
        <v>1</v>
      </c>
      <c r="S283" s="136">
        <v>-1208811.78</v>
      </c>
      <c r="T283">
        <v>150</v>
      </c>
      <c r="U283" t="s">
        <v>199</v>
      </c>
      <c r="V283" t="s">
        <v>68</v>
      </c>
      <c r="W283" s="109" t="str">
        <f>_xlfn.CONCAT(N283,V283)</f>
        <v>CC1PILETAS</v>
      </c>
      <c r="X283" s="109">
        <f>_xlfn.XLOOKUP(W283,'cco '!C:C,'cco '!D:D,0)</f>
        <v>0.10760032914202722</v>
      </c>
      <c r="Y283" s="110">
        <f>$X283*$S283*-1</f>
        <v>130068.5453987598</v>
      </c>
      <c r="Z283" s="109">
        <f>_xlfn.XLOOKUP(V283,sectores_id!A:A,sectores_id!B:B)</f>
        <v>7</v>
      </c>
      <c r="AA283" s="109">
        <f>IF(J283="OPEX",_xlfn.XLOOKUP(I283,'rubros_id_opex (2)'!A:A,'rubros_id_opex (2)'!B:B,"RUBRO MC"),J283)</f>
        <v>3</v>
      </c>
      <c r="AB283" s="109" t="str">
        <f>UPPER(_xlfn.XLOOKUP(Z283,sectores_id!B:B,sectores_id!A:A))</f>
        <v>PILETAS</v>
      </c>
      <c r="AC283" s="148" t="str">
        <f>_xlfn.XLOOKUP(AA283,'rubros_id_opex (2)'!B:B,'rubros_id_opex (2)'!A:A,gastos_final[[#This Row],[Líneas de factura/Producto]])</f>
        <v>HIGIENE Y SEGURIDAD</v>
      </c>
      <c r="AD283" s="109">
        <f>SUMIFS(Y:Y,C:C,gastos_final[[#This Row],[Número]])</f>
        <v>1208811.78</v>
      </c>
      <c r="AE283" s="169">
        <f>gastos_final[[#This Row],[MONTO_FINAL]]*-1-gastos_final[[#This Row],[monto_total_ampliado]]</f>
        <v>0</v>
      </c>
    </row>
    <row r="284" spans="1:31" hidden="1" x14ac:dyDescent="0.25">
      <c r="A284" vm="13">
        <v>46091</v>
      </c>
      <c r="B284" t="s">
        <v>838</v>
      </c>
      <c r="C284" t="s">
        <v>1009</v>
      </c>
      <c r="D284" s="135">
        <v>-1208811.78</v>
      </c>
      <c r="E284" t="s">
        <v>1010</v>
      </c>
      <c r="F284">
        <v>150</v>
      </c>
      <c r="G284" s="135">
        <v>6660.12</v>
      </c>
      <c r="H284" t="s">
        <v>510</v>
      </c>
      <c r="I284" t="s">
        <v>11</v>
      </c>
      <c r="J284" t="s">
        <v>137</v>
      </c>
      <c r="K284" t="s">
        <v>473</v>
      </c>
      <c r="L284" t="s">
        <v>138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36">
        <v>-1208811.78</v>
      </c>
      <c r="T284">
        <v>150</v>
      </c>
      <c r="U284" t="s">
        <v>199</v>
      </c>
      <c r="V284" t="s">
        <v>70</v>
      </c>
      <c r="W284" s="109" t="str">
        <f>_xlfn.CONCAT(N284,V284)</f>
        <v>CC1REACTORES</v>
      </c>
      <c r="X284" s="109">
        <f>_xlfn.XLOOKUP(W284,'cco '!C:C,'cco '!D:D,0)</f>
        <v>3.9675420007119738E-2</v>
      </c>
      <c r="Y284" s="110">
        <f>$X284*$S284*-1</f>
        <v>47960.115081054028</v>
      </c>
      <c r="Z284" s="109">
        <f>_xlfn.XLOOKUP(V284,sectores_id!A:A,sectores_id!B:B)</f>
        <v>8</v>
      </c>
      <c r="AA284" s="109">
        <f>IF(J284="OPEX",_xlfn.XLOOKUP(I284,'rubros_id_opex (2)'!A:A,'rubros_id_opex (2)'!B:B,"RUBRO MC"),J284)</f>
        <v>3</v>
      </c>
      <c r="AB284" s="109" t="str">
        <f>UPPER(_xlfn.XLOOKUP(Z284,sectores_id!B:B,sectores_id!A:A))</f>
        <v>REACTORES</v>
      </c>
      <c r="AC284" s="148" t="str">
        <f>_xlfn.XLOOKUP(AA284,'rubros_id_opex (2)'!B:B,'rubros_id_opex (2)'!A:A,gastos_final[[#This Row],[Líneas de factura/Producto]])</f>
        <v>HIGIENE Y SEGURIDAD</v>
      </c>
      <c r="AD284" s="109">
        <f>SUMIFS(Y:Y,C:C,gastos_final[[#This Row],[Número]])</f>
        <v>1208811.78</v>
      </c>
      <c r="AE284" s="169">
        <f>gastos_final[[#This Row],[MONTO_FINAL]]*-1-gastos_final[[#This Row],[monto_total_ampliado]]</f>
        <v>0</v>
      </c>
    </row>
    <row r="285" spans="1:31" hidden="1" x14ac:dyDescent="0.25">
      <c r="A285" vm="13">
        <v>46091</v>
      </c>
      <c r="B285" t="s">
        <v>838</v>
      </c>
      <c r="C285" t="s">
        <v>1009</v>
      </c>
      <c r="D285" s="135">
        <v>-1208811.78</v>
      </c>
      <c r="E285" t="s">
        <v>1010</v>
      </c>
      <c r="F285">
        <v>150</v>
      </c>
      <c r="G285" s="135">
        <v>6660.12</v>
      </c>
      <c r="H285" t="s">
        <v>510</v>
      </c>
      <c r="I285" t="s">
        <v>11</v>
      </c>
      <c r="J285" t="s">
        <v>137</v>
      </c>
      <c r="K285" t="s">
        <v>473</v>
      </c>
      <c r="L285" t="s">
        <v>138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36">
        <v>-1208811.78</v>
      </c>
      <c r="T285">
        <v>150</v>
      </c>
      <c r="U285" t="s">
        <v>199</v>
      </c>
      <c r="V285" t="s">
        <v>181</v>
      </c>
      <c r="W285" s="109" t="str">
        <f>_xlfn.CONCAT(N285,V285)</f>
        <v>CC1TIERRAS FILTRANTES</v>
      </c>
      <c r="X285" s="109">
        <f>_xlfn.XLOOKUP(W285,'cco '!C:C,'cco '!D:D,0)</f>
        <v>0</v>
      </c>
      <c r="Y285" s="110">
        <f>$X285*$S285*-1</f>
        <v>0</v>
      </c>
      <c r="Z285" s="109">
        <f>_xlfn.XLOOKUP(V285,sectores_id!A:A,sectores_id!B:B)</f>
        <v>9</v>
      </c>
      <c r="AA285" s="109">
        <f>IF(J285="OPEX",_xlfn.XLOOKUP(I285,'rubros_id_opex (2)'!A:A,'rubros_id_opex (2)'!B:B,"RUBRO MC"),J285)</f>
        <v>3</v>
      </c>
      <c r="AB285" s="109" t="str">
        <f>UPPER(_xlfn.XLOOKUP(Z285,sectores_id!B:B,sectores_id!A:A))</f>
        <v>TIERRAS FILTRANTES</v>
      </c>
      <c r="AC285" s="148" t="str">
        <f>_xlfn.XLOOKUP(AA285,'rubros_id_opex (2)'!B:B,'rubros_id_opex (2)'!A:A,gastos_final[[#This Row],[Líneas de factura/Producto]])</f>
        <v>HIGIENE Y SEGURIDAD</v>
      </c>
      <c r="AD285" s="109">
        <f>SUMIFS(Y:Y,C:C,gastos_final[[#This Row],[Número]])</f>
        <v>1208811.78</v>
      </c>
      <c r="AE285" s="169">
        <f>gastos_final[[#This Row],[MONTO_FINAL]]*-1-gastos_final[[#This Row],[monto_total_ampliado]]</f>
        <v>0</v>
      </c>
    </row>
    <row r="286" spans="1:31" hidden="1" x14ac:dyDescent="0.25">
      <c r="A286" vm="11">
        <v>46112</v>
      </c>
      <c r="B286" t="s">
        <v>1191</v>
      </c>
      <c r="C286" t="s">
        <v>1135</v>
      </c>
      <c r="D286" s="135">
        <v>-1155262.9219</v>
      </c>
      <c r="E286" t="s">
        <v>166</v>
      </c>
      <c r="F286">
        <v>1</v>
      </c>
      <c r="G286" s="135">
        <v>1155262.9219</v>
      </c>
      <c r="H286" t="s">
        <v>1192</v>
      </c>
      <c r="I286" t="s">
        <v>9</v>
      </c>
      <c r="J286" t="s">
        <v>137</v>
      </c>
      <c r="K286" t="s">
        <v>512</v>
      </c>
      <c r="L286" t="s">
        <v>156</v>
      </c>
      <c r="M286">
        <v>0</v>
      </c>
      <c r="N286" t="s">
        <v>379</v>
      </c>
      <c r="O286" t="s">
        <v>1193</v>
      </c>
      <c r="P286">
        <v>10</v>
      </c>
      <c r="Q286" t="s">
        <v>467</v>
      </c>
      <c r="R286">
        <v>1</v>
      </c>
      <c r="S286" s="136">
        <v>-1155262.9219</v>
      </c>
      <c r="T286">
        <v>1</v>
      </c>
      <c r="U286" t="s">
        <v>199</v>
      </c>
      <c r="V286" t="s">
        <v>72</v>
      </c>
      <c r="W286" s="109" t="str">
        <f>_xlfn.CONCAT(N286,V286)</f>
        <v>CC27BACHAS</v>
      </c>
      <c r="X286" s="109">
        <f>_xlfn.XLOOKUP(W286,'cco '!C:C,'cco '!D:D,0)</f>
        <v>0.11</v>
      </c>
      <c r="Y286" s="110">
        <f>$X286*$S286*-1</f>
        <v>127078.921409</v>
      </c>
      <c r="Z286" s="109">
        <f>_xlfn.XLOOKUP(V286,sectores_id!A:A,sectores_id!B:B)</f>
        <v>1</v>
      </c>
      <c r="AA286" s="109">
        <f>IF(J286="OPEX",_xlfn.XLOOKUP(I286,'rubros_id_opex (2)'!A:A,'rubros_id_opex (2)'!B:B,"RUBRO MC"),J286)</f>
        <v>10</v>
      </c>
      <c r="AB286" s="109" t="str">
        <f>UPPER(_xlfn.XLOOKUP(Z286,sectores_id!B:B,sectores_id!A:A))</f>
        <v>BACHAS</v>
      </c>
      <c r="AC286" s="148" t="str">
        <f>_xlfn.XLOOKUP(AA286,'rubros_id_opex (2)'!B:B,'rubros_id_opex (2)'!A:A,gastos_final[[#This Row],[Líneas de factura/Producto]])</f>
        <v>PERSONAL</v>
      </c>
      <c r="AD286" s="109">
        <f>SUMIFS(Y:Y,C:C,gastos_final[[#This Row],[Número]])</f>
        <v>1074394.5173669998</v>
      </c>
      <c r="AE286" s="169">
        <f>gastos_final[[#This Row],[MONTO_FINAL]]*-1-gastos_final[[#This Row],[monto_total_ampliado]]</f>
        <v>80868.404533000197</v>
      </c>
    </row>
    <row r="287" spans="1:31" hidden="1" x14ac:dyDescent="0.25">
      <c r="A287" vm="11">
        <v>46112</v>
      </c>
      <c r="B287" t="s">
        <v>1191</v>
      </c>
      <c r="C287" t="s">
        <v>1135</v>
      </c>
      <c r="D287" s="135">
        <v>-1155262.9219</v>
      </c>
      <c r="E287" t="s">
        <v>166</v>
      </c>
      <c r="F287">
        <v>1</v>
      </c>
      <c r="G287" s="135">
        <v>1155262.9219</v>
      </c>
      <c r="H287" t="s">
        <v>1192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379</v>
      </c>
      <c r="O287" t="s">
        <v>1193</v>
      </c>
      <c r="P287">
        <v>10</v>
      </c>
      <c r="Q287" t="s">
        <v>467</v>
      </c>
      <c r="R287">
        <v>1</v>
      </c>
      <c r="S287" s="136">
        <v>-1155262.9219</v>
      </c>
      <c r="T287">
        <v>1</v>
      </c>
      <c r="U287" t="s">
        <v>199</v>
      </c>
      <c r="V287" t="s">
        <v>177</v>
      </c>
      <c r="W287" s="109" t="str">
        <f>_xlfn.CONCAT(N287,V287)</f>
        <v>CC27CEREAL Y POLVILLO</v>
      </c>
      <c r="X287" s="109">
        <f>_xlfn.XLOOKUP(W287,'cco '!C:C,'cco '!D:D,0)</f>
        <v>0.08</v>
      </c>
      <c r="Y287" s="110">
        <f>$X287*$S287*-1</f>
        <v>92421.033752000003</v>
      </c>
      <c r="Z287" s="109">
        <f>_xlfn.XLOOKUP(V287,sectores_id!A:A,sectores_id!B:B)</f>
        <v>2</v>
      </c>
      <c r="AA287" s="109">
        <f>IF(J287="OPEX",_xlfn.XLOOKUP(I287,'rubros_id_opex (2)'!A:A,'rubros_id_opex (2)'!B:B,"RUBRO MC"),J287)</f>
        <v>10</v>
      </c>
      <c r="AB287" s="109" t="str">
        <f>UPPER(_xlfn.XLOOKUP(Z287,sectores_id!B:B,sectores_id!A:A))</f>
        <v>CEREAL &amp; POLVILLO</v>
      </c>
      <c r="AC287" s="148" t="str">
        <f>_xlfn.XLOOKUP(AA287,'rubros_id_opex (2)'!B:B,'rubros_id_opex (2)'!A:A,gastos_final[[#This Row],[Líneas de factura/Producto]])</f>
        <v>PERSONAL</v>
      </c>
      <c r="AD287" s="109">
        <f>SUMIFS(Y:Y,C:C,gastos_final[[#This Row],[Número]])</f>
        <v>1074394.5173669998</v>
      </c>
      <c r="AE287" s="169">
        <f>gastos_final[[#This Row],[MONTO_FINAL]]*-1-gastos_final[[#This Row],[monto_total_ampliado]]</f>
        <v>80868.404533000197</v>
      </c>
    </row>
    <row r="288" spans="1:31" hidden="1" x14ac:dyDescent="0.25">
      <c r="A288" vm="11">
        <v>46112</v>
      </c>
      <c r="B288" t="s">
        <v>1191</v>
      </c>
      <c r="C288" t="s">
        <v>1135</v>
      </c>
      <c r="D288" s="135">
        <v>-1155262.9219</v>
      </c>
      <c r="E288" t="s">
        <v>166</v>
      </c>
      <c r="F288">
        <v>1</v>
      </c>
      <c r="G288" s="135">
        <v>1155262.9219</v>
      </c>
      <c r="H288" t="s">
        <v>1192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379</v>
      </c>
      <c r="O288" t="s">
        <v>1193</v>
      </c>
      <c r="P288">
        <v>10</v>
      </c>
      <c r="Q288" t="s">
        <v>467</v>
      </c>
      <c r="R288">
        <v>1</v>
      </c>
      <c r="S288" s="136">
        <v>-1155262.9219</v>
      </c>
      <c r="T288">
        <v>1</v>
      </c>
      <c r="U288" t="s">
        <v>199</v>
      </c>
      <c r="V288" t="s">
        <v>175</v>
      </c>
      <c r="W288" s="109" t="str">
        <f>_xlfn.CONCAT(N288,V288)</f>
        <v>CC27COMPOST Y FERTILIZANTES</v>
      </c>
      <c r="X288" s="109">
        <f>_xlfn.XLOOKUP(W288,'cco '!C:C,'cco '!D:D,0)</f>
        <v>0</v>
      </c>
      <c r="Y288" s="110">
        <f>$X288*$S288*-1</f>
        <v>0</v>
      </c>
      <c r="Z288" s="109">
        <f>_xlfn.XLOOKUP(V288,sectores_id!A:A,sectores_id!B:B)</f>
        <v>10</v>
      </c>
      <c r="AA288" s="109">
        <f>IF(J288="OPEX",_xlfn.XLOOKUP(I288,'rubros_id_opex (2)'!A:A,'rubros_id_opex (2)'!B:B,"RUBRO MC"),J288)</f>
        <v>10</v>
      </c>
      <c r="AB288" s="109" t="str">
        <f>UPPER(_xlfn.XLOOKUP(Z288,sectores_id!B:B,sectores_id!A:A))</f>
        <v>COMPOST &amp; FERTILIZANTES</v>
      </c>
      <c r="AC288" s="148" t="str">
        <f>_xlfn.XLOOKUP(AA288,'rubros_id_opex (2)'!B:B,'rubros_id_opex (2)'!A:A,gastos_final[[#This Row],[Líneas de factura/Producto]])</f>
        <v>PERSONAL</v>
      </c>
      <c r="AD288" s="169">
        <f>SUMIFS(Y:Y,C:C,gastos_final[[#This Row],[Número]])</f>
        <v>1074394.5173669998</v>
      </c>
      <c r="AE288" s="169">
        <f>gastos_final[[#This Row],[MONTO_FINAL]]*-1-gastos_final[[#This Row],[monto_total_ampliado]]</f>
        <v>80868.404533000197</v>
      </c>
    </row>
    <row r="289" spans="1:31" hidden="1" x14ac:dyDescent="0.25">
      <c r="A289" vm="11">
        <v>46112</v>
      </c>
      <c r="B289" t="s">
        <v>1191</v>
      </c>
      <c r="C289" t="s">
        <v>1135</v>
      </c>
      <c r="D289" s="135">
        <v>-1155262.9219</v>
      </c>
      <c r="E289" t="s">
        <v>166</v>
      </c>
      <c r="F289">
        <v>1</v>
      </c>
      <c r="G289" s="135">
        <v>1155262.9219</v>
      </c>
      <c r="H289" t="s">
        <v>1192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379</v>
      </c>
      <c r="O289" t="s">
        <v>1193</v>
      </c>
      <c r="P289">
        <v>10</v>
      </c>
      <c r="Q289" t="s">
        <v>467</v>
      </c>
      <c r="R289">
        <v>1</v>
      </c>
      <c r="S289" s="136">
        <v>-1155262.9219</v>
      </c>
      <c r="T289">
        <v>1</v>
      </c>
      <c r="U289" t="s">
        <v>199</v>
      </c>
      <c r="V289" t="s">
        <v>193</v>
      </c>
      <c r="W289" s="109" t="str">
        <f>_xlfn.CONCAT(N289,V289)</f>
        <v>CC27DISPOSICION FINAL DE R. LIQUIDOS</v>
      </c>
      <c r="X289" s="109">
        <f>_xlfn.XLOOKUP(W289,'cco '!C:C,'cco '!D:D,0)</f>
        <v>0.11</v>
      </c>
      <c r="Y289" s="110">
        <f>$X289*$S289*-1</f>
        <v>127078.921409</v>
      </c>
      <c r="Z289" s="109">
        <f>_xlfn.XLOOKUP(V289,sectores_id!A:A,sectores_id!B:B)</f>
        <v>3</v>
      </c>
      <c r="AA289" s="109">
        <f>IF(J289="OPEX",_xlfn.XLOOKUP(I289,'rubros_id_opex (2)'!A:A,'rubros_id_opex (2)'!B:B,"RUBRO MC"),J289)</f>
        <v>10</v>
      </c>
      <c r="AB289" s="109" t="str">
        <f>UPPER(_xlfn.XLOOKUP(Z289,sectores_id!B:B,sectores_id!A:A))</f>
        <v>DISP. FINAL RESIDUOS LÍQUIDOS</v>
      </c>
      <c r="AC289" s="148" t="str">
        <f>_xlfn.XLOOKUP(AA289,'rubros_id_opex (2)'!B:B,'rubros_id_opex (2)'!A:A,gastos_final[[#This Row],[Líneas de factura/Producto]])</f>
        <v>PERSONAL</v>
      </c>
      <c r="AD289" s="169">
        <f>SUMIFS(Y:Y,C:C,gastos_final[[#This Row],[Número]])</f>
        <v>1074394.5173669998</v>
      </c>
      <c r="AE289" s="169">
        <f>gastos_final[[#This Row],[MONTO_FINAL]]*-1-gastos_final[[#This Row],[monto_total_ampliado]]</f>
        <v>80868.404533000197</v>
      </c>
    </row>
    <row r="290" spans="1:31" hidden="1" x14ac:dyDescent="0.25">
      <c r="A290" vm="11">
        <v>46112</v>
      </c>
      <c r="B290" t="s">
        <v>1191</v>
      </c>
      <c r="C290" t="s">
        <v>1135</v>
      </c>
      <c r="D290" s="135">
        <v>-1155262.9219</v>
      </c>
      <c r="E290" t="s">
        <v>166</v>
      </c>
      <c r="F290">
        <v>1</v>
      </c>
      <c r="G290" s="135">
        <v>1155262.9219</v>
      </c>
      <c r="H290" t="s">
        <v>1192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379</v>
      </c>
      <c r="O290" t="s">
        <v>1193</v>
      </c>
      <c r="P290">
        <v>10</v>
      </c>
      <c r="Q290" t="s">
        <v>467</v>
      </c>
      <c r="R290">
        <v>1</v>
      </c>
      <c r="S290" s="136">
        <v>-1155262.9219</v>
      </c>
      <c r="T290">
        <v>1</v>
      </c>
      <c r="U290" t="s">
        <v>199</v>
      </c>
      <c r="V290" t="s">
        <v>191</v>
      </c>
      <c r="W290" s="109" t="str">
        <f>_xlfn.CONCAT(N290,V290)</f>
        <v>CC27DISPOSICION FINAL DE R. SOLIDOS</v>
      </c>
      <c r="X290" s="109">
        <f>_xlfn.XLOOKUP(W290,'cco '!C:C,'cco '!D:D,0)</f>
        <v>0.19</v>
      </c>
      <c r="Y290" s="110">
        <f>$X290*$S290*-1</f>
        <v>219499.95516099999</v>
      </c>
      <c r="Z290" s="109">
        <f>_xlfn.XLOOKUP(V290,sectores_id!A:A,sectores_id!B:B)</f>
        <v>4</v>
      </c>
      <c r="AA290" s="109">
        <f>IF(J290="OPEX",_xlfn.XLOOKUP(I290,'rubros_id_opex (2)'!A:A,'rubros_id_opex (2)'!B:B,"RUBRO MC"),J290)</f>
        <v>10</v>
      </c>
      <c r="AB290" s="109" t="str">
        <f>UPPER(_xlfn.XLOOKUP(Z290,sectores_id!B:B,sectores_id!A:A))</f>
        <v>DISP. FINAL RESIDUOS SÓLIDOS</v>
      </c>
      <c r="AC290" s="148" t="str">
        <f>_xlfn.XLOOKUP(AA290,'rubros_id_opex (2)'!B:B,'rubros_id_opex (2)'!A:A,gastos_final[[#This Row],[Líneas de factura/Producto]])</f>
        <v>PERSONAL</v>
      </c>
      <c r="AD290" s="169">
        <f>SUMIFS(Y:Y,C:C,gastos_final[[#This Row],[Número]])</f>
        <v>1074394.5173669998</v>
      </c>
      <c r="AE290" s="169">
        <f>gastos_final[[#This Row],[MONTO_FINAL]]*-1-gastos_final[[#This Row],[monto_total_ampliado]]</f>
        <v>80868.404533000197</v>
      </c>
    </row>
    <row r="291" spans="1:31" hidden="1" x14ac:dyDescent="0.25">
      <c r="A291" vm="11">
        <v>46112</v>
      </c>
      <c r="B291" t="s">
        <v>1191</v>
      </c>
      <c r="C291" t="s">
        <v>1135</v>
      </c>
      <c r="D291" s="135">
        <v>-1155262.9219</v>
      </c>
      <c r="E291" t="s">
        <v>166</v>
      </c>
      <c r="F291">
        <v>1</v>
      </c>
      <c r="G291" s="135">
        <v>1155262.9219</v>
      </c>
      <c r="H291" t="s">
        <v>1192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379</v>
      </c>
      <c r="O291" t="s">
        <v>1193</v>
      </c>
      <c r="P291">
        <v>10</v>
      </c>
      <c r="Q291" t="s">
        <v>467</v>
      </c>
      <c r="R291">
        <v>1</v>
      </c>
      <c r="S291" s="136">
        <v>-1155262.9219</v>
      </c>
      <c r="T291">
        <v>1</v>
      </c>
      <c r="U291" t="s">
        <v>199</v>
      </c>
      <c r="V291" t="s">
        <v>80</v>
      </c>
      <c r="W291" s="109" t="str">
        <f>_xlfn.CONCAT(N291,V291)</f>
        <v>CC27EXPORTACION</v>
      </c>
      <c r="X291" s="109">
        <f>_xlfn.XLOOKUP(W291,'cco '!C:C,'cco '!D:D,0)</f>
        <v>0.11</v>
      </c>
      <c r="Y291" s="110">
        <f>$X291*$S291*-1</f>
        <v>127078.921409</v>
      </c>
      <c r="Z291" s="109">
        <f>_xlfn.XLOOKUP(V291,sectores_id!A:A,sectores_id!B:B)</f>
        <v>5</v>
      </c>
      <c r="AA291" s="109">
        <f>IF(J291="OPEX",_xlfn.XLOOKUP(I291,'rubros_id_opex (2)'!A:A,'rubros_id_opex (2)'!B:B,"RUBRO MC"),J291)</f>
        <v>10</v>
      </c>
      <c r="AB291" s="109" t="str">
        <f>UPPER(_xlfn.XLOOKUP(Z291,sectores_id!B:B,sectores_id!A:A))</f>
        <v>EXPORTACION</v>
      </c>
      <c r="AC291" s="148" t="str">
        <f>_xlfn.XLOOKUP(AA291,'rubros_id_opex (2)'!B:B,'rubros_id_opex (2)'!A:A,gastos_final[[#This Row],[Líneas de factura/Producto]])</f>
        <v>PERSONAL</v>
      </c>
      <c r="AD291" s="169">
        <f>SUMIFS(Y:Y,C:C,gastos_final[[#This Row],[Número]])</f>
        <v>1074394.5173669998</v>
      </c>
      <c r="AE291" s="169">
        <f>gastos_final[[#This Row],[MONTO_FINAL]]*-1-gastos_final[[#This Row],[monto_total_ampliado]]</f>
        <v>80868.404533000197</v>
      </c>
    </row>
    <row r="292" spans="1:31" hidden="1" x14ac:dyDescent="0.25">
      <c r="A292" vm="11">
        <v>46112</v>
      </c>
      <c r="B292" t="s">
        <v>1191</v>
      </c>
      <c r="C292" t="s">
        <v>1135</v>
      </c>
      <c r="D292" s="135">
        <v>-1155262.9219</v>
      </c>
      <c r="E292" t="s">
        <v>166</v>
      </c>
      <c r="F292">
        <v>1</v>
      </c>
      <c r="G292" s="135">
        <v>1155262.9219</v>
      </c>
      <c r="H292" t="s">
        <v>1192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379</v>
      </c>
      <c r="O292" t="s">
        <v>1193</v>
      </c>
      <c r="P292">
        <v>10</v>
      </c>
      <c r="Q292" t="s">
        <v>467</v>
      </c>
      <c r="R292">
        <v>1</v>
      </c>
      <c r="S292" s="136">
        <v>-1155262.9219</v>
      </c>
      <c r="T292">
        <v>1</v>
      </c>
      <c r="U292" t="s">
        <v>199</v>
      </c>
      <c r="V292" t="s">
        <v>50</v>
      </c>
      <c r="W292" s="109" t="str">
        <f>_xlfn.CONCAT(N292,V292)</f>
        <v>CC27NFU</v>
      </c>
      <c r="X292" s="109">
        <f>_xlfn.XLOOKUP(W292,'cco '!C:C,'cco '!D:D,0)</f>
        <v>0.11</v>
      </c>
      <c r="Y292" s="110">
        <f>$X292*$S292*-1</f>
        <v>127078.921409</v>
      </c>
      <c r="Z292" s="109">
        <f>_xlfn.XLOOKUP(V292,sectores_id!A:A,sectores_id!B:B)</f>
        <v>6</v>
      </c>
      <c r="AA292" s="109">
        <f>IF(J292="OPEX",_xlfn.XLOOKUP(I292,'rubros_id_opex (2)'!A:A,'rubros_id_opex (2)'!B:B,"RUBRO MC"),J292)</f>
        <v>10</v>
      </c>
      <c r="AB292" s="109" t="str">
        <f>UPPER(_xlfn.XLOOKUP(Z292,sectores_id!B:B,sectores_id!A:A))</f>
        <v>NFU</v>
      </c>
      <c r="AC292" s="148" t="str">
        <f>_xlfn.XLOOKUP(AA292,'rubros_id_opex (2)'!B:B,'rubros_id_opex (2)'!A:A,gastos_final[[#This Row],[Líneas de factura/Producto]])</f>
        <v>PERSONAL</v>
      </c>
      <c r="AD292" s="169">
        <f>SUMIFS(Y:Y,C:C,gastos_final[[#This Row],[Número]])</f>
        <v>1074394.5173669998</v>
      </c>
      <c r="AE292" s="169">
        <f>gastos_final[[#This Row],[MONTO_FINAL]]*-1-gastos_final[[#This Row],[monto_total_ampliado]]</f>
        <v>80868.404533000197</v>
      </c>
    </row>
    <row r="293" spans="1:31" hidden="1" x14ac:dyDescent="0.25">
      <c r="A293" vm="11">
        <v>46112</v>
      </c>
      <c r="B293" t="s">
        <v>1191</v>
      </c>
      <c r="C293" t="s">
        <v>1135</v>
      </c>
      <c r="D293" s="135">
        <v>-1155262.9219</v>
      </c>
      <c r="E293" t="s">
        <v>166</v>
      </c>
      <c r="F293">
        <v>1</v>
      </c>
      <c r="G293" s="135">
        <v>1155262.9219</v>
      </c>
      <c r="H293" t="s">
        <v>1192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379</v>
      </c>
      <c r="O293" t="s">
        <v>1193</v>
      </c>
      <c r="P293">
        <v>10</v>
      </c>
      <c r="Q293" t="s">
        <v>467</v>
      </c>
      <c r="R293">
        <v>1</v>
      </c>
      <c r="S293" s="136">
        <v>-1155262.9219</v>
      </c>
      <c r="T293">
        <v>1</v>
      </c>
      <c r="U293" t="s">
        <v>199</v>
      </c>
      <c r="V293" t="s">
        <v>68</v>
      </c>
      <c r="W293" s="109" t="str">
        <f>_xlfn.CONCAT(N293,V293)</f>
        <v>CC27PILETAS</v>
      </c>
      <c r="X293" s="109">
        <f>_xlfn.XLOOKUP(W293,'cco '!C:C,'cco '!D:D,0)</f>
        <v>0.11</v>
      </c>
      <c r="Y293" s="110">
        <f>$X293*$S293*-1</f>
        <v>127078.921409</v>
      </c>
      <c r="Z293" s="109">
        <f>_xlfn.XLOOKUP(V293,sectores_id!A:A,sectores_id!B:B)</f>
        <v>7</v>
      </c>
      <c r="AA293" s="109">
        <f>IF(J293="OPEX",_xlfn.XLOOKUP(I293,'rubros_id_opex (2)'!A:A,'rubros_id_opex (2)'!B:B,"RUBRO MC"),J293)</f>
        <v>10</v>
      </c>
      <c r="AB293" s="109" t="str">
        <f>UPPER(_xlfn.XLOOKUP(Z293,sectores_id!B:B,sectores_id!A:A))</f>
        <v>PILETAS</v>
      </c>
      <c r="AC293" s="148" t="str">
        <f>_xlfn.XLOOKUP(AA293,'rubros_id_opex (2)'!B:B,'rubros_id_opex (2)'!A:A,gastos_final[[#This Row],[Líneas de factura/Producto]])</f>
        <v>PERSONAL</v>
      </c>
      <c r="AD293" s="169">
        <f>SUMIFS(Y:Y,C:C,gastos_final[[#This Row],[Número]])</f>
        <v>1074394.5173669998</v>
      </c>
      <c r="AE293" s="169">
        <f>gastos_final[[#This Row],[MONTO_FINAL]]*-1-gastos_final[[#This Row],[monto_total_ampliado]]</f>
        <v>80868.404533000197</v>
      </c>
    </row>
    <row r="294" spans="1:31" hidden="1" x14ac:dyDescent="0.25">
      <c r="A294" vm="11">
        <v>46112</v>
      </c>
      <c r="B294" t="s">
        <v>1191</v>
      </c>
      <c r="C294" t="s">
        <v>1135</v>
      </c>
      <c r="D294" s="135">
        <v>-1155262.9219</v>
      </c>
      <c r="E294" t="s">
        <v>166</v>
      </c>
      <c r="F294">
        <v>1</v>
      </c>
      <c r="G294" s="135">
        <v>1155262.9219</v>
      </c>
      <c r="H294" t="s">
        <v>1192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379</v>
      </c>
      <c r="O294" t="s">
        <v>1193</v>
      </c>
      <c r="P294">
        <v>10</v>
      </c>
      <c r="Q294" t="s">
        <v>467</v>
      </c>
      <c r="R294">
        <v>1</v>
      </c>
      <c r="S294" s="136">
        <v>-1155262.9219</v>
      </c>
      <c r="T294">
        <v>1</v>
      </c>
      <c r="U294" t="s">
        <v>199</v>
      </c>
      <c r="V294" t="s">
        <v>70</v>
      </c>
      <c r="W294" s="109" t="str">
        <f>_xlfn.CONCAT(N294,V294)</f>
        <v>CC27REACTORES</v>
      </c>
      <c r="X294" s="109">
        <f>_xlfn.XLOOKUP(W294,'cco '!C:C,'cco '!D:D,0)</f>
        <v>0.11</v>
      </c>
      <c r="Y294" s="110">
        <f>$X294*$S294*-1</f>
        <v>127078.921409</v>
      </c>
      <c r="Z294" s="109">
        <f>_xlfn.XLOOKUP(V294,sectores_id!A:A,sectores_id!B:B)</f>
        <v>8</v>
      </c>
      <c r="AA294" s="109">
        <f>IF(J294="OPEX",_xlfn.XLOOKUP(I294,'rubros_id_opex (2)'!A:A,'rubros_id_opex (2)'!B:B,"RUBRO MC"),J294)</f>
        <v>10</v>
      </c>
      <c r="AB294" s="109" t="str">
        <f>UPPER(_xlfn.XLOOKUP(Z294,sectores_id!B:B,sectores_id!A:A))</f>
        <v>REACTORES</v>
      </c>
      <c r="AC294" s="148" t="str">
        <f>_xlfn.XLOOKUP(AA294,'rubros_id_opex (2)'!B:B,'rubros_id_opex (2)'!A:A,gastos_final[[#This Row],[Líneas de factura/Producto]])</f>
        <v>PERSONAL</v>
      </c>
      <c r="AD294" s="169">
        <f>SUMIFS(Y:Y,C:C,gastos_final[[#This Row],[Número]])</f>
        <v>1074394.5173669998</v>
      </c>
      <c r="AE294" s="169">
        <f>gastos_final[[#This Row],[MONTO_FINAL]]*-1-gastos_final[[#This Row],[monto_total_ampliado]]</f>
        <v>80868.404533000197</v>
      </c>
    </row>
    <row r="295" spans="1:31" hidden="1" x14ac:dyDescent="0.25">
      <c r="A295" vm="11">
        <v>46112</v>
      </c>
      <c r="B295" t="s">
        <v>1191</v>
      </c>
      <c r="C295" t="s">
        <v>1135</v>
      </c>
      <c r="D295" s="135">
        <v>-1155262.9219</v>
      </c>
      <c r="E295" t="s">
        <v>166</v>
      </c>
      <c r="F295">
        <v>1</v>
      </c>
      <c r="G295" s="135">
        <v>1155262.9219</v>
      </c>
      <c r="H295" t="s">
        <v>1192</v>
      </c>
      <c r="I295" t="s">
        <v>9</v>
      </c>
      <c r="J295" t="s">
        <v>137</v>
      </c>
      <c r="K295" t="s">
        <v>512</v>
      </c>
      <c r="L295" t="s">
        <v>156</v>
      </c>
      <c r="M295">
        <v>0</v>
      </c>
      <c r="N295" t="s">
        <v>379</v>
      </c>
      <c r="O295" t="s">
        <v>1193</v>
      </c>
      <c r="P295">
        <v>10</v>
      </c>
      <c r="Q295" t="s">
        <v>467</v>
      </c>
      <c r="R295">
        <v>1</v>
      </c>
      <c r="S295" s="136">
        <v>-1155262.9219</v>
      </c>
      <c r="T295">
        <v>1</v>
      </c>
      <c r="U295" t="s">
        <v>199</v>
      </c>
      <c r="V295" t="s">
        <v>181</v>
      </c>
      <c r="W295" s="109" t="str">
        <f>_xlfn.CONCAT(N295,V295)</f>
        <v>CC27TIERRAS FILTRANTES</v>
      </c>
      <c r="X295" s="109">
        <f>_xlfn.XLOOKUP(W295,'cco '!C:C,'cco '!D:D,0)</f>
        <v>0</v>
      </c>
      <c r="Y295" s="110">
        <f>$X295*$S295*-1</f>
        <v>0</v>
      </c>
      <c r="Z295" s="109">
        <f>_xlfn.XLOOKUP(V295,sectores_id!A:A,sectores_id!B:B)</f>
        <v>9</v>
      </c>
      <c r="AA295" s="109">
        <f>IF(J295="OPEX",_xlfn.XLOOKUP(I295,'rubros_id_opex (2)'!A:A,'rubros_id_opex (2)'!B:B,"RUBRO MC"),J295)</f>
        <v>10</v>
      </c>
      <c r="AB295" s="109" t="str">
        <f>UPPER(_xlfn.XLOOKUP(Z295,sectores_id!B:B,sectores_id!A:A))</f>
        <v>TIERRAS FILTRANTES</v>
      </c>
      <c r="AC295" s="148" t="str">
        <f>_xlfn.XLOOKUP(AA295,'rubros_id_opex (2)'!B:B,'rubros_id_opex (2)'!A:A,gastos_final[[#This Row],[Líneas de factura/Producto]])</f>
        <v>PERSONAL</v>
      </c>
      <c r="AD295" s="169">
        <f>SUMIFS(Y:Y,C:C,gastos_final[[#This Row],[Número]])</f>
        <v>1074394.5173669998</v>
      </c>
      <c r="AE295" s="169">
        <f>gastos_final[[#This Row],[MONTO_FINAL]]*-1-gastos_final[[#This Row],[monto_total_ampliado]]</f>
        <v>80868.404533000197</v>
      </c>
    </row>
    <row r="296" spans="1:31" hidden="1" x14ac:dyDescent="0.25">
      <c r="A296" vm="11">
        <v>46112</v>
      </c>
      <c r="B296" t="s">
        <v>1191</v>
      </c>
      <c r="C296" t="s">
        <v>1117</v>
      </c>
      <c r="D296" s="135">
        <v>-1128948.2514</v>
      </c>
      <c r="E296" t="s">
        <v>1328</v>
      </c>
      <c r="F296">
        <v>1</v>
      </c>
      <c r="G296" s="135">
        <v>1128948.2514</v>
      </c>
      <c r="H296" t="s">
        <v>1192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1193</v>
      </c>
      <c r="P296">
        <v>2</v>
      </c>
      <c r="Q296" t="s">
        <v>468</v>
      </c>
      <c r="R296">
        <v>1</v>
      </c>
      <c r="S296" s="136">
        <v>-1128948.2514</v>
      </c>
      <c r="T296">
        <v>1</v>
      </c>
      <c r="U296" t="s">
        <v>199</v>
      </c>
      <c r="V296" t="s">
        <v>193</v>
      </c>
      <c r="W296" s="109" t="str">
        <f>_xlfn.CONCAT(N296,V296)</f>
        <v>CC25DISPOSICION FINAL DE R. LIQUIDOS</v>
      </c>
      <c r="X296" s="109">
        <f>_xlfn.XLOOKUP(W296,'cco '!C:C,'cco '!D:D,0)</f>
        <v>0.15</v>
      </c>
      <c r="Y296" s="110">
        <f>$X296*$S296*-1</f>
        <v>169342.23770999999</v>
      </c>
      <c r="Z296" s="109">
        <f>_xlfn.XLOOKUP(V296,sectores_id!A:A,sectores_id!B:B)</f>
        <v>3</v>
      </c>
      <c r="AA296" s="109">
        <f>IF(J296="OPEX",_xlfn.XLOOKUP(I296,'rubros_id_opex (2)'!A:A,'rubros_id_opex (2)'!B:B,"RUBRO MC"),J296)</f>
        <v>10</v>
      </c>
      <c r="AB296" s="109" t="str">
        <f>UPPER(_xlfn.XLOOKUP(Z296,sectores_id!B:B,sectores_id!A:A))</f>
        <v>DISP. FINAL RESIDUOS LÍQUIDOS</v>
      </c>
      <c r="AC296" s="148" t="str">
        <f>_xlfn.XLOOKUP(AA296,'rubros_id_opex (2)'!B:B,'rubros_id_opex (2)'!A:A,gastos_final[[#This Row],[Líneas de factura/Producto]])</f>
        <v>PERSONAL</v>
      </c>
      <c r="AD296" s="169">
        <f>SUMIFS(Y:Y,C:C,gastos_final[[#This Row],[Número]])</f>
        <v>1128948.2514</v>
      </c>
      <c r="AE296" s="169">
        <f>gastos_final[[#This Row],[MONTO_FINAL]]*-1-gastos_final[[#This Row],[monto_total_ampliado]]</f>
        <v>0</v>
      </c>
    </row>
    <row r="297" spans="1:31" hidden="1" x14ac:dyDescent="0.25">
      <c r="A297" vm="11">
        <v>46112</v>
      </c>
      <c r="B297" t="s">
        <v>1191</v>
      </c>
      <c r="C297" t="s">
        <v>1117</v>
      </c>
      <c r="D297" s="135">
        <v>-1128948.2514</v>
      </c>
      <c r="E297" t="s">
        <v>1328</v>
      </c>
      <c r="F297">
        <v>1</v>
      </c>
      <c r="G297" s="135">
        <v>1128948.2514</v>
      </c>
      <c r="H297" t="s">
        <v>1192</v>
      </c>
      <c r="I297" t="s">
        <v>9</v>
      </c>
      <c r="J297" t="s">
        <v>137</v>
      </c>
      <c r="K297" t="s">
        <v>512</v>
      </c>
      <c r="L297" t="s">
        <v>138</v>
      </c>
      <c r="M297">
        <v>0</v>
      </c>
      <c r="N297" t="s">
        <v>373</v>
      </c>
      <c r="O297" t="s">
        <v>1193</v>
      </c>
      <c r="P297">
        <v>2</v>
      </c>
      <c r="Q297" t="s">
        <v>468</v>
      </c>
      <c r="R297">
        <v>1</v>
      </c>
      <c r="S297" s="136">
        <v>-1128948.2514</v>
      </c>
      <c r="T297">
        <v>1</v>
      </c>
      <c r="U297" t="s">
        <v>199</v>
      </c>
      <c r="V297" t="s">
        <v>80</v>
      </c>
      <c r="W297" s="109" t="str">
        <f>_xlfn.CONCAT(N297,V297)</f>
        <v>CC25EXPORTACION</v>
      </c>
      <c r="X297" s="109">
        <f>_xlfn.XLOOKUP(W297,'cco '!C:C,'cco '!D:D,0)</f>
        <v>0.85</v>
      </c>
      <c r="Y297" s="110">
        <f>$X297*$S297*-1</f>
        <v>959606.01368999993</v>
      </c>
      <c r="Z297" s="109">
        <f>_xlfn.XLOOKUP(V297,sectores_id!A:A,sectores_id!B:B)</f>
        <v>5</v>
      </c>
      <c r="AA297" s="109">
        <f>IF(J297="OPEX",_xlfn.XLOOKUP(I297,'rubros_id_opex (2)'!A:A,'rubros_id_opex (2)'!B:B,"RUBRO MC"),J297)</f>
        <v>10</v>
      </c>
      <c r="AB297" s="109" t="str">
        <f>UPPER(_xlfn.XLOOKUP(Z297,sectores_id!B:B,sectores_id!A:A))</f>
        <v>EXPORTACION</v>
      </c>
      <c r="AC297" s="148" t="str">
        <f>_xlfn.XLOOKUP(AA297,'rubros_id_opex (2)'!B:B,'rubros_id_opex (2)'!A:A,gastos_final[[#This Row],[Líneas de factura/Producto]])</f>
        <v>PERSONAL</v>
      </c>
      <c r="AD297" s="169">
        <f>SUMIFS(Y:Y,C:C,gastos_final[[#This Row],[Número]])</f>
        <v>1128948.2514</v>
      </c>
      <c r="AE297" s="169">
        <f>gastos_final[[#This Row],[MONTO_FINAL]]*-1-gastos_final[[#This Row],[monto_total_ampliado]]</f>
        <v>0</v>
      </c>
    </row>
    <row r="298" spans="1:31" hidden="1" x14ac:dyDescent="0.25">
      <c r="A298" vm="7">
        <v>46090</v>
      </c>
      <c r="B298" t="s">
        <v>885</v>
      </c>
      <c r="C298" t="s">
        <v>886</v>
      </c>
      <c r="D298" s="135">
        <v>-1128930</v>
      </c>
      <c r="E298" t="s">
        <v>887</v>
      </c>
      <c r="F298">
        <v>1</v>
      </c>
      <c r="G298" s="135">
        <v>933000</v>
      </c>
      <c r="H298" t="s">
        <v>510</v>
      </c>
      <c r="I298" t="s">
        <v>12</v>
      </c>
      <c r="J298" t="s">
        <v>137</v>
      </c>
      <c r="K298" t="s">
        <v>473</v>
      </c>
      <c r="L298" t="s">
        <v>138</v>
      </c>
      <c r="M298">
        <v>0</v>
      </c>
      <c r="N298" t="s">
        <v>35</v>
      </c>
      <c r="O298" t="s">
        <v>492</v>
      </c>
      <c r="P298">
        <v>10</v>
      </c>
      <c r="Q298" t="s">
        <v>465</v>
      </c>
      <c r="R298">
        <v>1</v>
      </c>
      <c r="S298" s="136">
        <v>-1128930</v>
      </c>
      <c r="T298">
        <v>1</v>
      </c>
      <c r="U298" t="s">
        <v>199</v>
      </c>
      <c r="V298" t="s">
        <v>72</v>
      </c>
      <c r="W298" s="109" t="str">
        <f>_xlfn.CONCAT(N298,V298)</f>
        <v>CC1BACHAS</v>
      </c>
      <c r="X298" s="109">
        <f>_xlfn.XLOOKUP(W298,'cco '!C:C,'cco '!D:D,0)</f>
        <v>3.2417236735101898E-2</v>
      </c>
      <c r="Y298" s="110">
        <f>$X298*$S298*-1</f>
        <v>36596.791067358587</v>
      </c>
      <c r="Z298" s="109">
        <f>_xlfn.XLOOKUP(V298,sectores_id!A:A,sectores_id!B:B)</f>
        <v>1</v>
      </c>
      <c r="AA298" s="109">
        <f>IF(J298="OPEX",_xlfn.XLOOKUP(I298,'rubros_id_opex (2)'!A:A,'rubros_id_opex (2)'!B:B,"RUBRO MC"),J298)</f>
        <v>11</v>
      </c>
      <c r="AB298" s="109" t="str">
        <f>UPPER(_xlfn.XLOOKUP(Z298,sectores_id!B:B,sectores_id!A:A))</f>
        <v>BACHAS</v>
      </c>
      <c r="AC298" s="148" t="str">
        <f>_xlfn.XLOOKUP(AA298,'rubros_id_opex (2)'!B:B,'rubros_id_opex (2)'!A:A,gastos_final[[#This Row],[Líneas de factura/Producto]])</f>
        <v>REPARACIONES</v>
      </c>
      <c r="AD298" s="169">
        <f>SUMIFS(Y:Y,C:C,gastos_final[[#This Row],[Número]])</f>
        <v>1128930</v>
      </c>
      <c r="AE298" s="169">
        <f>gastos_final[[#This Row],[MONTO_FINAL]]*-1-gastos_final[[#This Row],[monto_total_ampliado]]</f>
        <v>0</v>
      </c>
    </row>
    <row r="299" spans="1:31" hidden="1" x14ac:dyDescent="0.25">
      <c r="A299" vm="7">
        <v>46090</v>
      </c>
      <c r="B299" t="s">
        <v>885</v>
      </c>
      <c r="C299" t="s">
        <v>886</v>
      </c>
      <c r="D299" s="135">
        <v>-1128930</v>
      </c>
      <c r="E299" t="s">
        <v>887</v>
      </c>
      <c r="F299">
        <v>1</v>
      </c>
      <c r="G299" s="135">
        <v>933000</v>
      </c>
      <c r="H299" t="s">
        <v>510</v>
      </c>
      <c r="I299" t="s">
        <v>12</v>
      </c>
      <c r="J299" t="s">
        <v>137</v>
      </c>
      <c r="K299" t="s">
        <v>473</v>
      </c>
      <c r="L299" t="s">
        <v>138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 s="136">
        <v>-1128930</v>
      </c>
      <c r="T299">
        <v>1</v>
      </c>
      <c r="U299" t="s">
        <v>199</v>
      </c>
      <c r="V299" t="s">
        <v>77</v>
      </c>
      <c r="W299" s="109" t="str">
        <f>_xlfn.CONCAT(N299,V299)</f>
        <v>CC1CEREAL &amp; POLVILLO</v>
      </c>
      <c r="X299" s="109">
        <f>_xlfn.XLOOKUP(W299,'cco '!C:C,'cco '!D:D,0)</f>
        <v>7.0597149630605652E-3</v>
      </c>
      <c r="Y299" s="110">
        <f>$X299*$S299*-1</f>
        <v>7969.9240132479636</v>
      </c>
      <c r="Z299" s="109">
        <f>_xlfn.XLOOKUP(V299,sectores_id!A:A,sectores_id!B:B)</f>
        <v>2</v>
      </c>
      <c r="AA299" s="109">
        <f>IF(J299="OPEX",_xlfn.XLOOKUP(I299,'rubros_id_opex (2)'!A:A,'rubros_id_opex (2)'!B:B,"RUBRO MC"),J299)</f>
        <v>11</v>
      </c>
      <c r="AB299" s="109" t="str">
        <f>UPPER(_xlfn.XLOOKUP(Z299,sectores_id!B:B,sectores_id!A:A))</f>
        <v>CEREAL &amp; POLVILLO</v>
      </c>
      <c r="AC299" s="148" t="str">
        <f>_xlfn.XLOOKUP(AA299,'rubros_id_opex (2)'!B:B,'rubros_id_opex (2)'!A:A,gastos_final[[#This Row],[Líneas de factura/Producto]])</f>
        <v>REPARACIONES</v>
      </c>
      <c r="AD299" s="169">
        <f>SUMIFS(Y:Y,C:C,gastos_final[[#This Row],[Número]])</f>
        <v>1128930</v>
      </c>
      <c r="AE299" s="169">
        <f>gastos_final[[#This Row],[MONTO_FINAL]]*-1-gastos_final[[#This Row],[monto_total_ampliado]]</f>
        <v>0</v>
      </c>
    </row>
    <row r="300" spans="1:31" hidden="1" x14ac:dyDescent="0.25">
      <c r="A300" vm="7">
        <v>46090</v>
      </c>
      <c r="B300" t="s">
        <v>885</v>
      </c>
      <c r="C300" t="s">
        <v>886</v>
      </c>
      <c r="D300" s="135">
        <v>-1128930</v>
      </c>
      <c r="E300" t="s">
        <v>887</v>
      </c>
      <c r="F300">
        <v>1</v>
      </c>
      <c r="G300" s="135">
        <v>933000</v>
      </c>
      <c r="H300" t="s">
        <v>510</v>
      </c>
      <c r="I300" t="s">
        <v>12</v>
      </c>
      <c r="J300" t="s">
        <v>137</v>
      </c>
      <c r="K300" t="s">
        <v>473</v>
      </c>
      <c r="L300" t="s">
        <v>138</v>
      </c>
      <c r="M300">
        <v>0</v>
      </c>
      <c r="N300" t="s">
        <v>35</v>
      </c>
      <c r="O300" t="s">
        <v>492</v>
      </c>
      <c r="P300">
        <v>10</v>
      </c>
      <c r="Q300" t="s">
        <v>465</v>
      </c>
      <c r="R300">
        <v>1</v>
      </c>
      <c r="S300" s="136">
        <v>-1128930</v>
      </c>
      <c r="T300">
        <v>1</v>
      </c>
      <c r="U300" t="s">
        <v>199</v>
      </c>
      <c r="V300" t="s">
        <v>75</v>
      </c>
      <c r="W300" s="109" t="str">
        <f>_xlfn.CONCAT(N300,V300)</f>
        <v>CC1COMPOST &amp; FERTILIZANTES</v>
      </c>
      <c r="X300" s="109">
        <f>_xlfn.XLOOKUP(W300,'cco '!C:C,'cco '!D:D,0)</f>
        <v>4.0653249223577111E-4</v>
      </c>
      <c r="Y300" s="110">
        <f>$X300*$S300*-1</f>
        <v>458.94672645972906</v>
      </c>
      <c r="Z300" s="109">
        <f>_xlfn.XLOOKUP(V300,sectores_id!A:A,sectores_id!B:B)</f>
        <v>10</v>
      </c>
      <c r="AA300" s="109">
        <f>IF(J300="OPEX",_xlfn.XLOOKUP(I300,'rubros_id_opex (2)'!A:A,'rubros_id_opex (2)'!B:B,"RUBRO MC"),J300)</f>
        <v>11</v>
      </c>
      <c r="AB300" s="109" t="str">
        <f>UPPER(_xlfn.XLOOKUP(Z300,sectores_id!B:B,sectores_id!A:A))</f>
        <v>COMPOST &amp; FERTILIZANTES</v>
      </c>
      <c r="AC300" s="148" t="str">
        <f>_xlfn.XLOOKUP(AA300,'rubros_id_opex (2)'!B:B,'rubros_id_opex (2)'!A:A,gastos_final[[#This Row],[Líneas de factura/Producto]])</f>
        <v>REPARACIONES</v>
      </c>
      <c r="AD300" s="169">
        <f>SUMIFS(Y:Y,C:C,gastos_final[[#This Row],[Número]])</f>
        <v>1128930</v>
      </c>
      <c r="AE300" s="169">
        <f>gastos_final[[#This Row],[MONTO_FINAL]]*-1-gastos_final[[#This Row],[monto_total_ampliado]]</f>
        <v>0</v>
      </c>
    </row>
    <row r="301" spans="1:31" hidden="1" x14ac:dyDescent="0.25">
      <c r="A301" vm="7">
        <v>46090</v>
      </c>
      <c r="B301" t="s">
        <v>885</v>
      </c>
      <c r="C301" t="s">
        <v>886</v>
      </c>
      <c r="D301" s="135">
        <v>-1128930</v>
      </c>
      <c r="E301" t="s">
        <v>887</v>
      </c>
      <c r="F301">
        <v>1</v>
      </c>
      <c r="G301" s="135">
        <v>933000</v>
      </c>
      <c r="H301" t="s">
        <v>510</v>
      </c>
      <c r="I301" t="s">
        <v>12</v>
      </c>
      <c r="J301" t="s">
        <v>137</v>
      </c>
      <c r="K301" t="s">
        <v>473</v>
      </c>
      <c r="L301" t="s">
        <v>138</v>
      </c>
      <c r="M301">
        <v>0</v>
      </c>
      <c r="N301" t="s">
        <v>35</v>
      </c>
      <c r="O301" t="s">
        <v>492</v>
      </c>
      <c r="P301">
        <v>10</v>
      </c>
      <c r="Q301" t="s">
        <v>465</v>
      </c>
      <c r="R301">
        <v>1</v>
      </c>
      <c r="S301" s="136">
        <v>-1128930</v>
      </c>
      <c r="T301">
        <v>1</v>
      </c>
      <c r="U301" t="s">
        <v>199</v>
      </c>
      <c r="V301" t="s">
        <v>66</v>
      </c>
      <c r="W301" s="109" t="str">
        <f>_xlfn.CONCAT(N301,V301)</f>
        <v>CC1DISPOSICIÓN FINAL RESIDUOS LIQUIDOS</v>
      </c>
      <c r="X301" s="109">
        <f>_xlfn.XLOOKUP(W301,'cco '!C:C,'cco '!D:D,0)</f>
        <v>5.9791078481547098E-2</v>
      </c>
      <c r="Y301" s="110">
        <f>$X301*$S301*-1</f>
        <v>67499.942230172965</v>
      </c>
      <c r="Z301" s="109">
        <f>_xlfn.XLOOKUP(V301,sectores_id!A:A,sectores_id!B:B)</f>
        <v>3</v>
      </c>
      <c r="AA301" s="109">
        <f>IF(J301="OPEX",_xlfn.XLOOKUP(I301,'rubros_id_opex (2)'!A:A,'rubros_id_opex (2)'!B:B,"RUBRO MC"),J301)</f>
        <v>11</v>
      </c>
      <c r="AB301" s="109" t="str">
        <f>UPPER(_xlfn.XLOOKUP(Z301,sectores_id!B:B,sectores_id!A:A))</f>
        <v>DISP. FINAL RESIDUOS LÍQUIDOS</v>
      </c>
      <c r="AC301" s="148" t="str">
        <f>_xlfn.XLOOKUP(AA301,'rubros_id_opex (2)'!B:B,'rubros_id_opex (2)'!A:A,gastos_final[[#This Row],[Líneas de factura/Producto]])</f>
        <v>REPARACIONES</v>
      </c>
      <c r="AD301" s="169">
        <f>SUMIFS(Y:Y,C:C,gastos_final[[#This Row],[Número]])</f>
        <v>1128930</v>
      </c>
      <c r="AE301" s="169">
        <f>gastos_final[[#This Row],[MONTO_FINAL]]*-1-gastos_final[[#This Row],[monto_total_ampliado]]</f>
        <v>0</v>
      </c>
    </row>
    <row r="302" spans="1:31" hidden="1" x14ac:dyDescent="0.25">
      <c r="A302" vm="7">
        <v>46090</v>
      </c>
      <c r="B302" t="s">
        <v>885</v>
      </c>
      <c r="C302" t="s">
        <v>886</v>
      </c>
      <c r="D302" s="135">
        <v>-1128930</v>
      </c>
      <c r="E302" t="s">
        <v>887</v>
      </c>
      <c r="F302">
        <v>1</v>
      </c>
      <c r="G302" s="135">
        <v>933000</v>
      </c>
      <c r="H302" t="s">
        <v>510</v>
      </c>
      <c r="I302" t="s">
        <v>12</v>
      </c>
      <c r="J302" t="s">
        <v>137</v>
      </c>
      <c r="K302" t="s">
        <v>473</v>
      </c>
      <c r="L302" t="s">
        <v>138</v>
      </c>
      <c r="M302">
        <v>0</v>
      </c>
      <c r="N302" t="s">
        <v>35</v>
      </c>
      <c r="O302" t="s">
        <v>492</v>
      </c>
      <c r="P302">
        <v>10</v>
      </c>
      <c r="Q302" t="s">
        <v>465</v>
      </c>
      <c r="R302">
        <v>1</v>
      </c>
      <c r="S302" s="136">
        <v>-1128930</v>
      </c>
      <c r="T302">
        <v>1</v>
      </c>
      <c r="U302" t="s">
        <v>199</v>
      </c>
      <c r="V302" t="s">
        <v>63</v>
      </c>
      <c r="W302" s="109" t="str">
        <f>_xlfn.CONCAT(N302,V302)</f>
        <v>CC1DISPOSICIÓN FINAL RESIDUOS SOLIDOS</v>
      </c>
      <c r="X302" s="109">
        <f>_xlfn.XLOOKUP(W302,'cco '!C:C,'cco '!D:D,0)</f>
        <v>4.8738124634855849E-3</v>
      </c>
      <c r="Y302" s="110">
        <f>$X302*$S302*-1</f>
        <v>5502.1931044027815</v>
      </c>
      <c r="Z302" s="109">
        <f>_xlfn.XLOOKUP(V302,sectores_id!A:A,sectores_id!B:B)</f>
        <v>4</v>
      </c>
      <c r="AA302" s="109">
        <f>IF(J302="OPEX",_xlfn.XLOOKUP(I302,'rubros_id_opex (2)'!A:A,'rubros_id_opex (2)'!B:B,"RUBRO MC"),J302)</f>
        <v>11</v>
      </c>
      <c r="AB302" s="109" t="str">
        <f>UPPER(_xlfn.XLOOKUP(Z302,sectores_id!B:B,sectores_id!A:A))</f>
        <v>DISP. FINAL RESIDUOS SÓLIDOS</v>
      </c>
      <c r="AC302" s="148" t="str">
        <f>_xlfn.XLOOKUP(AA302,'rubros_id_opex (2)'!B:B,'rubros_id_opex (2)'!A:A,gastos_final[[#This Row],[Líneas de factura/Producto]])</f>
        <v>REPARACIONES</v>
      </c>
      <c r="AD302" s="169">
        <f>SUMIFS(Y:Y,C:C,gastos_final[[#This Row],[Número]])</f>
        <v>1128930</v>
      </c>
      <c r="AE302" s="169">
        <f>gastos_final[[#This Row],[MONTO_FINAL]]*-1-gastos_final[[#This Row],[monto_total_ampliado]]</f>
        <v>0</v>
      </c>
    </row>
    <row r="303" spans="1:31" hidden="1" x14ac:dyDescent="0.25">
      <c r="A303" vm="7">
        <v>46090</v>
      </c>
      <c r="B303" t="s">
        <v>885</v>
      </c>
      <c r="C303" t="s">
        <v>886</v>
      </c>
      <c r="D303" s="135">
        <v>-1128930</v>
      </c>
      <c r="E303" t="s">
        <v>887</v>
      </c>
      <c r="F303">
        <v>1</v>
      </c>
      <c r="G303" s="135">
        <v>933000</v>
      </c>
      <c r="H303" t="s">
        <v>510</v>
      </c>
      <c r="I303" t="s">
        <v>12</v>
      </c>
      <c r="J303" t="s">
        <v>137</v>
      </c>
      <c r="K303" t="s">
        <v>473</v>
      </c>
      <c r="L303" t="s">
        <v>138</v>
      </c>
      <c r="M303">
        <v>0</v>
      </c>
      <c r="N303" t="s">
        <v>35</v>
      </c>
      <c r="O303" t="s">
        <v>492</v>
      </c>
      <c r="P303">
        <v>10</v>
      </c>
      <c r="Q303" t="s">
        <v>465</v>
      </c>
      <c r="R303">
        <v>1</v>
      </c>
      <c r="S303" s="136">
        <v>-1128930</v>
      </c>
      <c r="T303">
        <v>1</v>
      </c>
      <c r="U303" t="s">
        <v>199</v>
      </c>
      <c r="V303" t="s">
        <v>80</v>
      </c>
      <c r="W303" s="109" t="str">
        <f>_xlfn.CONCAT(N303,V303)</f>
        <v>CC1EXPORTACION</v>
      </c>
      <c r="X303" s="109">
        <f>_xlfn.XLOOKUP(W303,'cco '!C:C,'cco '!D:D,0)</f>
        <v>0.73411048911804788</v>
      </c>
      <c r="Y303" s="110">
        <f>$X303*$S303*-1</f>
        <v>828759.35448003781</v>
      </c>
      <c r="Z303" s="109">
        <f>_xlfn.XLOOKUP(V303,sectores_id!A:A,sectores_id!B:B)</f>
        <v>5</v>
      </c>
      <c r="AA303" s="109">
        <f>IF(J303="OPEX",_xlfn.XLOOKUP(I303,'rubros_id_opex (2)'!A:A,'rubros_id_opex (2)'!B:B,"RUBRO MC"),J303)</f>
        <v>11</v>
      </c>
      <c r="AB303" s="109" t="str">
        <f>UPPER(_xlfn.XLOOKUP(Z303,sectores_id!B:B,sectores_id!A:A))</f>
        <v>EXPORTACION</v>
      </c>
      <c r="AC303" s="148" t="str">
        <f>_xlfn.XLOOKUP(AA303,'rubros_id_opex (2)'!B:B,'rubros_id_opex (2)'!A:A,gastos_final[[#This Row],[Líneas de factura/Producto]])</f>
        <v>REPARACIONES</v>
      </c>
      <c r="AD303" s="169">
        <f>SUMIFS(Y:Y,C:C,gastos_final[[#This Row],[Número]])</f>
        <v>1128930</v>
      </c>
      <c r="AE303" s="169">
        <f>gastos_final[[#This Row],[MONTO_FINAL]]*-1-gastos_final[[#This Row],[monto_total_ampliado]]</f>
        <v>0</v>
      </c>
    </row>
    <row r="304" spans="1:31" hidden="1" x14ac:dyDescent="0.25">
      <c r="A304" vm="7">
        <v>46090</v>
      </c>
      <c r="B304" t="s">
        <v>885</v>
      </c>
      <c r="C304" t="s">
        <v>886</v>
      </c>
      <c r="D304" s="135">
        <v>-1128930</v>
      </c>
      <c r="E304" t="s">
        <v>887</v>
      </c>
      <c r="F304">
        <v>1</v>
      </c>
      <c r="G304" s="135">
        <v>933000</v>
      </c>
      <c r="H304" t="s">
        <v>510</v>
      </c>
      <c r="I304" t="s">
        <v>12</v>
      </c>
      <c r="J304" t="s">
        <v>137</v>
      </c>
      <c r="K304" t="s">
        <v>473</v>
      </c>
      <c r="L304" t="s">
        <v>138</v>
      </c>
      <c r="M304">
        <v>0</v>
      </c>
      <c r="N304" t="s">
        <v>35</v>
      </c>
      <c r="O304" t="s">
        <v>492</v>
      </c>
      <c r="P304">
        <v>10</v>
      </c>
      <c r="Q304" t="s">
        <v>465</v>
      </c>
      <c r="R304">
        <v>1</v>
      </c>
      <c r="S304" s="136">
        <v>-1128930</v>
      </c>
      <c r="T304">
        <v>1</v>
      </c>
      <c r="U304" t="s">
        <v>199</v>
      </c>
      <c r="V304" t="s">
        <v>50</v>
      </c>
      <c r="W304" s="109" t="str">
        <f>_xlfn.CONCAT(N304,V304)</f>
        <v>CC1NFU</v>
      </c>
      <c r="X304" s="109">
        <f>_xlfn.XLOOKUP(W304,'cco '!C:C,'cco '!D:D,0)</f>
        <v>1.4065386597374174E-2</v>
      </c>
      <c r="Y304" s="110">
        <f>$X304*$S304*-1</f>
        <v>15878.836891373625</v>
      </c>
      <c r="Z304" s="109">
        <f>_xlfn.XLOOKUP(V304,sectores_id!A:A,sectores_id!B:B)</f>
        <v>6</v>
      </c>
      <c r="AA304" s="109">
        <f>IF(J304="OPEX",_xlfn.XLOOKUP(I304,'rubros_id_opex (2)'!A:A,'rubros_id_opex (2)'!B:B,"RUBRO MC"),J304)</f>
        <v>11</v>
      </c>
      <c r="AB304" s="109" t="str">
        <f>UPPER(_xlfn.XLOOKUP(Z304,sectores_id!B:B,sectores_id!A:A))</f>
        <v>NFU</v>
      </c>
      <c r="AC304" s="148" t="str">
        <f>_xlfn.XLOOKUP(AA304,'rubros_id_opex (2)'!B:B,'rubros_id_opex (2)'!A:A,gastos_final[[#This Row],[Líneas de factura/Producto]])</f>
        <v>REPARACIONES</v>
      </c>
      <c r="AD304" s="169">
        <f>SUMIFS(Y:Y,C:C,gastos_final[[#This Row],[Número]])</f>
        <v>1128930</v>
      </c>
      <c r="AE304" s="169">
        <f>gastos_final[[#This Row],[MONTO_FINAL]]*-1-gastos_final[[#This Row],[monto_total_ampliado]]</f>
        <v>0</v>
      </c>
    </row>
    <row r="305" spans="1:31" hidden="1" x14ac:dyDescent="0.25">
      <c r="A305" vm="7">
        <v>46090</v>
      </c>
      <c r="B305" t="s">
        <v>885</v>
      </c>
      <c r="C305" t="s">
        <v>886</v>
      </c>
      <c r="D305" s="135">
        <v>-1128930</v>
      </c>
      <c r="E305" t="s">
        <v>887</v>
      </c>
      <c r="F305">
        <v>1</v>
      </c>
      <c r="G305" s="135">
        <v>933000</v>
      </c>
      <c r="H305" t="s">
        <v>510</v>
      </c>
      <c r="I305" t="s">
        <v>12</v>
      </c>
      <c r="J305" t="s">
        <v>137</v>
      </c>
      <c r="K305" t="s">
        <v>473</v>
      </c>
      <c r="L305" t="s">
        <v>138</v>
      </c>
      <c r="M305">
        <v>0</v>
      </c>
      <c r="N305" t="s">
        <v>35</v>
      </c>
      <c r="O305" t="s">
        <v>492</v>
      </c>
      <c r="P305">
        <v>10</v>
      </c>
      <c r="Q305" t="s">
        <v>465</v>
      </c>
      <c r="R305">
        <v>1</v>
      </c>
      <c r="S305" s="136">
        <v>-1128930</v>
      </c>
      <c r="T305">
        <v>1</v>
      </c>
      <c r="U305" t="s">
        <v>199</v>
      </c>
      <c r="V305" t="s">
        <v>68</v>
      </c>
      <c r="W305" s="109" t="str">
        <f>_xlfn.CONCAT(N305,V305)</f>
        <v>CC1PILETAS</v>
      </c>
      <c r="X305" s="109">
        <f>_xlfn.XLOOKUP(W305,'cco '!C:C,'cco '!D:D,0)</f>
        <v>0.10760032914202722</v>
      </c>
      <c r="Y305" s="110">
        <f>$X305*$S305*-1</f>
        <v>121473.23957830878</v>
      </c>
      <c r="Z305" s="109">
        <f>_xlfn.XLOOKUP(V305,sectores_id!A:A,sectores_id!B:B)</f>
        <v>7</v>
      </c>
      <c r="AA305" s="109">
        <f>IF(J305="OPEX",_xlfn.XLOOKUP(I305,'rubros_id_opex (2)'!A:A,'rubros_id_opex (2)'!B:B,"RUBRO MC"),J305)</f>
        <v>11</v>
      </c>
      <c r="AB305" s="109" t="str">
        <f>UPPER(_xlfn.XLOOKUP(Z305,sectores_id!B:B,sectores_id!A:A))</f>
        <v>PILETAS</v>
      </c>
      <c r="AC305" s="148" t="str">
        <f>_xlfn.XLOOKUP(AA305,'rubros_id_opex (2)'!B:B,'rubros_id_opex (2)'!A:A,gastos_final[[#This Row],[Líneas de factura/Producto]])</f>
        <v>REPARACIONES</v>
      </c>
      <c r="AD305" s="169">
        <f>SUMIFS(Y:Y,C:C,gastos_final[[#This Row],[Número]])</f>
        <v>1128930</v>
      </c>
      <c r="AE305" s="169">
        <f>gastos_final[[#This Row],[MONTO_FINAL]]*-1-gastos_final[[#This Row],[monto_total_ampliado]]</f>
        <v>0</v>
      </c>
    </row>
    <row r="306" spans="1:31" hidden="1" x14ac:dyDescent="0.25">
      <c r="A306" vm="7">
        <v>46090</v>
      </c>
      <c r="B306" t="s">
        <v>885</v>
      </c>
      <c r="C306" t="s">
        <v>886</v>
      </c>
      <c r="D306" s="135">
        <v>-1128930</v>
      </c>
      <c r="E306" t="s">
        <v>887</v>
      </c>
      <c r="F306">
        <v>1</v>
      </c>
      <c r="G306" s="135">
        <v>933000</v>
      </c>
      <c r="H306" t="s">
        <v>510</v>
      </c>
      <c r="I306" t="s">
        <v>12</v>
      </c>
      <c r="J306" t="s">
        <v>137</v>
      </c>
      <c r="K306" t="s">
        <v>473</v>
      </c>
      <c r="L306" t="s">
        <v>138</v>
      </c>
      <c r="M306">
        <v>0</v>
      </c>
      <c r="N306" t="s">
        <v>35</v>
      </c>
      <c r="O306" t="s">
        <v>492</v>
      </c>
      <c r="P306">
        <v>10</v>
      </c>
      <c r="Q306" t="s">
        <v>465</v>
      </c>
      <c r="R306">
        <v>1</v>
      </c>
      <c r="S306" s="136">
        <v>-1128930</v>
      </c>
      <c r="T306">
        <v>1</v>
      </c>
      <c r="U306" t="s">
        <v>199</v>
      </c>
      <c r="V306" t="s">
        <v>70</v>
      </c>
      <c r="W306" s="109" t="str">
        <f>_xlfn.CONCAT(N306,V306)</f>
        <v>CC1REACTORES</v>
      </c>
      <c r="X306" s="109">
        <f>_xlfn.XLOOKUP(W306,'cco '!C:C,'cco '!D:D,0)</f>
        <v>3.9675420007119738E-2</v>
      </c>
      <c r="Y306" s="110">
        <f>$X306*$S306*-1</f>
        <v>44790.771908637689</v>
      </c>
      <c r="Z306" s="109">
        <f>_xlfn.XLOOKUP(V306,sectores_id!A:A,sectores_id!B:B)</f>
        <v>8</v>
      </c>
      <c r="AA306" s="109">
        <f>IF(J306="OPEX",_xlfn.XLOOKUP(I306,'rubros_id_opex (2)'!A:A,'rubros_id_opex (2)'!B:B,"RUBRO MC"),J306)</f>
        <v>11</v>
      </c>
      <c r="AB306" s="109" t="str">
        <f>UPPER(_xlfn.XLOOKUP(Z306,sectores_id!B:B,sectores_id!A:A))</f>
        <v>REACTORES</v>
      </c>
      <c r="AC306" s="148" t="str">
        <f>_xlfn.XLOOKUP(AA306,'rubros_id_opex (2)'!B:B,'rubros_id_opex (2)'!A:A,gastos_final[[#This Row],[Líneas de factura/Producto]])</f>
        <v>REPARACIONES</v>
      </c>
      <c r="AD306" s="169">
        <f>SUMIFS(Y:Y,C:C,gastos_final[[#This Row],[Número]])</f>
        <v>1128930</v>
      </c>
      <c r="AE306" s="169">
        <f>gastos_final[[#This Row],[MONTO_FINAL]]*-1-gastos_final[[#This Row],[monto_total_ampliado]]</f>
        <v>0</v>
      </c>
    </row>
    <row r="307" spans="1:31" hidden="1" x14ac:dyDescent="0.25">
      <c r="A307" vm="7">
        <v>46090</v>
      </c>
      <c r="B307" t="s">
        <v>885</v>
      </c>
      <c r="C307" t="s">
        <v>886</v>
      </c>
      <c r="D307" s="135">
        <v>-1128930</v>
      </c>
      <c r="E307" t="s">
        <v>887</v>
      </c>
      <c r="F307">
        <v>1</v>
      </c>
      <c r="G307" s="135">
        <v>933000</v>
      </c>
      <c r="H307" t="s">
        <v>510</v>
      </c>
      <c r="I307" t="s">
        <v>12</v>
      </c>
      <c r="J307" t="s">
        <v>137</v>
      </c>
      <c r="K307" t="s">
        <v>473</v>
      </c>
      <c r="L307" t="s">
        <v>138</v>
      </c>
      <c r="M307">
        <v>0</v>
      </c>
      <c r="N307" t="s">
        <v>35</v>
      </c>
      <c r="O307" t="s">
        <v>492</v>
      </c>
      <c r="P307">
        <v>10</v>
      </c>
      <c r="Q307" t="s">
        <v>465</v>
      </c>
      <c r="R307">
        <v>1</v>
      </c>
      <c r="S307" s="136">
        <v>-1128930</v>
      </c>
      <c r="T307">
        <v>1</v>
      </c>
      <c r="U307" t="s">
        <v>199</v>
      </c>
      <c r="V307" t="s">
        <v>181</v>
      </c>
      <c r="W307" s="109" t="str">
        <f>_xlfn.CONCAT(N307,V307)</f>
        <v>CC1TIERRAS FILTRANTES</v>
      </c>
      <c r="X307" s="109">
        <f>_xlfn.XLOOKUP(W307,'cco '!C:C,'cco '!D:D,0)</f>
        <v>0</v>
      </c>
      <c r="Y307" s="110">
        <f>$X307*$S307*-1</f>
        <v>0</v>
      </c>
      <c r="Z307" s="109">
        <f>_xlfn.XLOOKUP(V307,sectores_id!A:A,sectores_id!B:B)</f>
        <v>9</v>
      </c>
      <c r="AA307" s="109">
        <f>IF(J307="OPEX",_xlfn.XLOOKUP(I307,'rubros_id_opex (2)'!A:A,'rubros_id_opex (2)'!B:B,"RUBRO MC"),J307)</f>
        <v>11</v>
      </c>
      <c r="AB307" s="109" t="str">
        <f>UPPER(_xlfn.XLOOKUP(Z307,sectores_id!B:B,sectores_id!A:A))</f>
        <v>TIERRAS FILTRANTES</v>
      </c>
      <c r="AC307" s="148" t="str">
        <f>_xlfn.XLOOKUP(AA307,'rubros_id_opex (2)'!B:B,'rubros_id_opex (2)'!A:A,gastos_final[[#This Row],[Líneas de factura/Producto]])</f>
        <v>REPARACIONES</v>
      </c>
      <c r="AD307" s="169">
        <f>SUMIFS(Y:Y,C:C,gastos_final[[#This Row],[Número]])</f>
        <v>1128930</v>
      </c>
      <c r="AE307" s="169">
        <f>gastos_final[[#This Row],[MONTO_FINAL]]*-1-gastos_final[[#This Row],[monto_total_ampliado]]</f>
        <v>0</v>
      </c>
    </row>
    <row r="308" spans="1:31" hidden="1" x14ac:dyDescent="0.25">
      <c r="A308" vm="11">
        <v>46112</v>
      </c>
      <c r="B308" t="s">
        <v>1191</v>
      </c>
      <c r="C308" t="s">
        <v>1136</v>
      </c>
      <c r="D308" s="135">
        <v>-1128307.6697</v>
      </c>
      <c r="E308" t="s">
        <v>166</v>
      </c>
      <c r="F308">
        <v>1</v>
      </c>
      <c r="G308" s="135">
        <v>1128307.6697</v>
      </c>
      <c r="H308" t="s">
        <v>1192</v>
      </c>
      <c r="I308" t="s">
        <v>9</v>
      </c>
      <c r="J308" t="s">
        <v>137</v>
      </c>
      <c r="K308" t="s">
        <v>512</v>
      </c>
      <c r="L308" t="s">
        <v>156</v>
      </c>
      <c r="M308">
        <v>0</v>
      </c>
      <c r="N308" t="s">
        <v>379</v>
      </c>
      <c r="O308" t="s">
        <v>1193</v>
      </c>
      <c r="P308">
        <v>10</v>
      </c>
      <c r="Q308" t="s">
        <v>467</v>
      </c>
      <c r="R308">
        <v>1</v>
      </c>
      <c r="S308" s="136">
        <v>-1128307.6697</v>
      </c>
      <c r="T308">
        <v>1</v>
      </c>
      <c r="U308" t="s">
        <v>199</v>
      </c>
      <c r="V308" t="s">
        <v>72</v>
      </c>
      <c r="W308" s="109" t="str">
        <f>_xlfn.CONCAT(N308,V308)</f>
        <v>CC27BACHAS</v>
      </c>
      <c r="X308" s="109">
        <f>_xlfn.XLOOKUP(W308,'cco '!C:C,'cco '!D:D,0)</f>
        <v>0.11</v>
      </c>
      <c r="Y308" s="110">
        <f>$X308*$S308*-1</f>
        <v>124113.84366699999</v>
      </c>
      <c r="Z308" s="109">
        <f>_xlfn.XLOOKUP(V308,sectores_id!A:A,sectores_id!B:B)</f>
        <v>1</v>
      </c>
      <c r="AA308" s="109">
        <f>IF(J308="OPEX",_xlfn.XLOOKUP(I308,'rubros_id_opex (2)'!A:A,'rubros_id_opex (2)'!B:B,"RUBRO MC"),J308)</f>
        <v>10</v>
      </c>
      <c r="AB308" s="109" t="str">
        <f>UPPER(_xlfn.XLOOKUP(Z308,sectores_id!B:B,sectores_id!A:A))</f>
        <v>BACHAS</v>
      </c>
      <c r="AC308" s="148" t="str">
        <f>_xlfn.XLOOKUP(AA308,'rubros_id_opex (2)'!B:B,'rubros_id_opex (2)'!A:A,gastos_final[[#This Row],[Líneas de factura/Producto]])</f>
        <v>PERSONAL</v>
      </c>
      <c r="AD308" s="169">
        <f>SUMIFS(Y:Y,C:C,gastos_final[[#This Row],[Número]])</f>
        <v>1049326.1328209997</v>
      </c>
      <c r="AE308" s="169">
        <f>gastos_final[[#This Row],[MONTO_FINAL]]*-1-gastos_final[[#This Row],[monto_total_ampliado]]</f>
        <v>78981.536879000254</v>
      </c>
    </row>
    <row r="309" spans="1:31" hidden="1" x14ac:dyDescent="0.25">
      <c r="A309" vm="11">
        <v>46112</v>
      </c>
      <c r="B309" t="s">
        <v>1191</v>
      </c>
      <c r="C309" t="s">
        <v>1136</v>
      </c>
      <c r="D309" s="135">
        <v>-1128307.6697</v>
      </c>
      <c r="E309" t="s">
        <v>166</v>
      </c>
      <c r="F309">
        <v>1</v>
      </c>
      <c r="G309" s="135">
        <v>1128307.6697</v>
      </c>
      <c r="H309" t="s">
        <v>1192</v>
      </c>
      <c r="I309" t="s">
        <v>9</v>
      </c>
      <c r="J309" t="s">
        <v>137</v>
      </c>
      <c r="K309" t="s">
        <v>512</v>
      </c>
      <c r="L309" t="s">
        <v>156</v>
      </c>
      <c r="M309">
        <v>0</v>
      </c>
      <c r="N309" t="s">
        <v>379</v>
      </c>
      <c r="O309" t="s">
        <v>1193</v>
      </c>
      <c r="P309">
        <v>10</v>
      </c>
      <c r="Q309" t="s">
        <v>467</v>
      </c>
      <c r="R309">
        <v>1</v>
      </c>
      <c r="S309" s="136">
        <v>-1128307.6697</v>
      </c>
      <c r="T309">
        <v>1</v>
      </c>
      <c r="U309" t="s">
        <v>199</v>
      </c>
      <c r="V309" t="s">
        <v>177</v>
      </c>
      <c r="W309" s="109" t="str">
        <f>_xlfn.CONCAT(N309,V309)</f>
        <v>CC27CEREAL Y POLVILLO</v>
      </c>
      <c r="X309" s="109">
        <f>_xlfn.XLOOKUP(W309,'cco '!C:C,'cco '!D:D,0)</f>
        <v>0.08</v>
      </c>
      <c r="Y309" s="110">
        <f>$X309*$S309*-1</f>
        <v>90264.613576000003</v>
      </c>
      <c r="Z309" s="109">
        <f>_xlfn.XLOOKUP(V309,sectores_id!A:A,sectores_id!B:B)</f>
        <v>2</v>
      </c>
      <c r="AA309" s="109">
        <f>IF(J309="OPEX",_xlfn.XLOOKUP(I309,'rubros_id_opex (2)'!A:A,'rubros_id_opex (2)'!B:B,"RUBRO MC"),J309)</f>
        <v>10</v>
      </c>
      <c r="AB309" s="109" t="str">
        <f>UPPER(_xlfn.XLOOKUP(Z309,sectores_id!B:B,sectores_id!A:A))</f>
        <v>CEREAL &amp; POLVILLO</v>
      </c>
      <c r="AC309" s="148" t="str">
        <f>_xlfn.XLOOKUP(AA309,'rubros_id_opex (2)'!B:B,'rubros_id_opex (2)'!A:A,gastos_final[[#This Row],[Líneas de factura/Producto]])</f>
        <v>PERSONAL</v>
      </c>
      <c r="AD309" s="169">
        <f>SUMIFS(Y:Y,C:C,gastos_final[[#This Row],[Número]])</f>
        <v>1049326.1328209997</v>
      </c>
      <c r="AE309" s="169">
        <f>gastos_final[[#This Row],[MONTO_FINAL]]*-1-gastos_final[[#This Row],[monto_total_ampliado]]</f>
        <v>78981.536879000254</v>
      </c>
    </row>
    <row r="310" spans="1:31" hidden="1" x14ac:dyDescent="0.25">
      <c r="A310" vm="11">
        <v>46112</v>
      </c>
      <c r="B310" t="s">
        <v>1191</v>
      </c>
      <c r="C310" t="s">
        <v>1136</v>
      </c>
      <c r="D310" s="135">
        <v>-1128307.6697</v>
      </c>
      <c r="E310" t="s">
        <v>166</v>
      </c>
      <c r="F310">
        <v>1</v>
      </c>
      <c r="G310" s="135">
        <v>1128307.6697</v>
      </c>
      <c r="H310" t="s">
        <v>1192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379</v>
      </c>
      <c r="O310" t="s">
        <v>1193</v>
      </c>
      <c r="P310">
        <v>10</v>
      </c>
      <c r="Q310" t="s">
        <v>467</v>
      </c>
      <c r="R310">
        <v>1</v>
      </c>
      <c r="S310" s="136">
        <v>-1128307.6697</v>
      </c>
      <c r="T310">
        <v>1</v>
      </c>
      <c r="U310" t="s">
        <v>199</v>
      </c>
      <c r="V310" t="s">
        <v>175</v>
      </c>
      <c r="W310" s="109" t="str">
        <f>_xlfn.CONCAT(N310,V310)</f>
        <v>CC27COMPOST Y FERTILIZANTES</v>
      </c>
      <c r="X310" s="109">
        <f>_xlfn.XLOOKUP(W310,'cco '!C:C,'cco '!D:D,0)</f>
        <v>0</v>
      </c>
      <c r="Y310" s="110">
        <f>$X310*$S310*-1</f>
        <v>0</v>
      </c>
      <c r="Z310" s="109">
        <f>_xlfn.XLOOKUP(V310,sectores_id!A:A,sectores_id!B:B)</f>
        <v>10</v>
      </c>
      <c r="AA310" s="109">
        <f>IF(J310="OPEX",_xlfn.XLOOKUP(I310,'rubros_id_opex (2)'!A:A,'rubros_id_opex (2)'!B:B,"RUBRO MC"),J310)</f>
        <v>10</v>
      </c>
      <c r="AB310" s="109" t="str">
        <f>UPPER(_xlfn.XLOOKUP(Z310,sectores_id!B:B,sectores_id!A:A))</f>
        <v>COMPOST &amp; FERTILIZANTES</v>
      </c>
      <c r="AC310" s="148" t="str">
        <f>_xlfn.XLOOKUP(AA310,'rubros_id_opex (2)'!B:B,'rubros_id_opex (2)'!A:A,gastos_final[[#This Row],[Líneas de factura/Producto]])</f>
        <v>PERSONAL</v>
      </c>
      <c r="AD310" s="169">
        <f>SUMIFS(Y:Y,C:C,gastos_final[[#This Row],[Número]])</f>
        <v>1049326.1328209997</v>
      </c>
      <c r="AE310" s="169">
        <f>gastos_final[[#This Row],[MONTO_FINAL]]*-1-gastos_final[[#This Row],[monto_total_ampliado]]</f>
        <v>78981.536879000254</v>
      </c>
    </row>
    <row r="311" spans="1:31" hidden="1" x14ac:dyDescent="0.25">
      <c r="A311" vm="11">
        <v>46112</v>
      </c>
      <c r="B311" t="s">
        <v>1191</v>
      </c>
      <c r="C311" t="s">
        <v>1136</v>
      </c>
      <c r="D311" s="135">
        <v>-1128307.6697</v>
      </c>
      <c r="E311" t="s">
        <v>166</v>
      </c>
      <c r="F311">
        <v>1</v>
      </c>
      <c r="G311" s="135">
        <v>1128307.6697</v>
      </c>
      <c r="H311" t="s">
        <v>1192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379</v>
      </c>
      <c r="O311" t="s">
        <v>1193</v>
      </c>
      <c r="P311">
        <v>10</v>
      </c>
      <c r="Q311" t="s">
        <v>467</v>
      </c>
      <c r="R311">
        <v>1</v>
      </c>
      <c r="S311" s="136">
        <v>-1128307.6697</v>
      </c>
      <c r="T311">
        <v>1</v>
      </c>
      <c r="U311" t="s">
        <v>199</v>
      </c>
      <c r="V311" t="s">
        <v>193</v>
      </c>
      <c r="W311" s="109" t="str">
        <f>_xlfn.CONCAT(N311,V311)</f>
        <v>CC27DISPOSICION FINAL DE R. LIQUIDOS</v>
      </c>
      <c r="X311" s="109">
        <f>_xlfn.XLOOKUP(W311,'cco '!C:C,'cco '!D:D,0)</f>
        <v>0.11</v>
      </c>
      <c r="Y311" s="110">
        <f>$X311*$S311*-1</f>
        <v>124113.84366699999</v>
      </c>
      <c r="Z311" s="109">
        <f>_xlfn.XLOOKUP(V311,sectores_id!A:A,sectores_id!B:B)</f>
        <v>3</v>
      </c>
      <c r="AA311" s="109">
        <f>IF(J311="OPEX",_xlfn.XLOOKUP(I311,'rubros_id_opex (2)'!A:A,'rubros_id_opex (2)'!B:B,"RUBRO MC"),J311)</f>
        <v>10</v>
      </c>
      <c r="AB311" s="109" t="str">
        <f>UPPER(_xlfn.XLOOKUP(Z311,sectores_id!B:B,sectores_id!A:A))</f>
        <v>DISP. FINAL RESIDUOS LÍQUIDOS</v>
      </c>
      <c r="AC311" s="148" t="str">
        <f>_xlfn.XLOOKUP(AA311,'rubros_id_opex (2)'!B:B,'rubros_id_opex (2)'!A:A,gastos_final[[#This Row],[Líneas de factura/Producto]])</f>
        <v>PERSONAL</v>
      </c>
      <c r="AD311" s="169">
        <f>SUMIFS(Y:Y,C:C,gastos_final[[#This Row],[Número]])</f>
        <v>1049326.1328209997</v>
      </c>
      <c r="AE311" s="169">
        <f>gastos_final[[#This Row],[MONTO_FINAL]]*-1-gastos_final[[#This Row],[monto_total_ampliado]]</f>
        <v>78981.536879000254</v>
      </c>
    </row>
    <row r="312" spans="1:31" hidden="1" x14ac:dyDescent="0.25">
      <c r="A312" vm="11">
        <v>46112</v>
      </c>
      <c r="B312" t="s">
        <v>1191</v>
      </c>
      <c r="C312" t="s">
        <v>1136</v>
      </c>
      <c r="D312" s="135">
        <v>-1128307.6697</v>
      </c>
      <c r="E312" t="s">
        <v>166</v>
      </c>
      <c r="F312">
        <v>1</v>
      </c>
      <c r="G312" s="135">
        <v>1128307.6697</v>
      </c>
      <c r="H312" t="s">
        <v>1192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379</v>
      </c>
      <c r="O312" t="s">
        <v>1193</v>
      </c>
      <c r="P312">
        <v>10</v>
      </c>
      <c r="Q312" t="s">
        <v>467</v>
      </c>
      <c r="R312">
        <v>1</v>
      </c>
      <c r="S312" s="136">
        <v>-1128307.6697</v>
      </c>
      <c r="T312">
        <v>1</v>
      </c>
      <c r="U312" t="s">
        <v>199</v>
      </c>
      <c r="V312" t="s">
        <v>191</v>
      </c>
      <c r="W312" s="109" t="str">
        <f>_xlfn.CONCAT(N312,V312)</f>
        <v>CC27DISPOSICION FINAL DE R. SOLIDOS</v>
      </c>
      <c r="X312" s="109">
        <f>_xlfn.XLOOKUP(W312,'cco '!C:C,'cco '!D:D,0)</f>
        <v>0.19</v>
      </c>
      <c r="Y312" s="110">
        <f>$X312*$S312*-1</f>
        <v>214378.45724299998</v>
      </c>
      <c r="Z312" s="109">
        <f>_xlfn.XLOOKUP(V312,sectores_id!A:A,sectores_id!B:B)</f>
        <v>4</v>
      </c>
      <c r="AA312" s="109">
        <f>IF(J312="OPEX",_xlfn.XLOOKUP(I312,'rubros_id_opex (2)'!A:A,'rubros_id_opex (2)'!B:B,"RUBRO MC"),J312)</f>
        <v>10</v>
      </c>
      <c r="AB312" s="109" t="str">
        <f>UPPER(_xlfn.XLOOKUP(Z312,sectores_id!B:B,sectores_id!A:A))</f>
        <v>DISP. FINAL RESIDUOS SÓLIDOS</v>
      </c>
      <c r="AC312" s="148" t="str">
        <f>_xlfn.XLOOKUP(AA312,'rubros_id_opex (2)'!B:B,'rubros_id_opex (2)'!A:A,gastos_final[[#This Row],[Líneas de factura/Producto]])</f>
        <v>PERSONAL</v>
      </c>
      <c r="AD312" s="169">
        <f>SUMIFS(Y:Y,C:C,gastos_final[[#This Row],[Número]])</f>
        <v>1049326.1328209997</v>
      </c>
      <c r="AE312" s="169">
        <f>gastos_final[[#This Row],[MONTO_FINAL]]*-1-gastos_final[[#This Row],[monto_total_ampliado]]</f>
        <v>78981.536879000254</v>
      </c>
    </row>
    <row r="313" spans="1:31" hidden="1" x14ac:dyDescent="0.25">
      <c r="A313" vm="11">
        <v>46112</v>
      </c>
      <c r="B313" t="s">
        <v>1191</v>
      </c>
      <c r="C313" t="s">
        <v>1136</v>
      </c>
      <c r="D313" s="135">
        <v>-1128307.6697</v>
      </c>
      <c r="E313" t="s">
        <v>166</v>
      </c>
      <c r="F313">
        <v>1</v>
      </c>
      <c r="G313" s="135">
        <v>1128307.6697</v>
      </c>
      <c r="H313" t="s">
        <v>1192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379</v>
      </c>
      <c r="O313" t="s">
        <v>1193</v>
      </c>
      <c r="P313">
        <v>10</v>
      </c>
      <c r="Q313" t="s">
        <v>467</v>
      </c>
      <c r="R313">
        <v>1</v>
      </c>
      <c r="S313" s="136">
        <v>-1128307.6697</v>
      </c>
      <c r="T313">
        <v>1</v>
      </c>
      <c r="U313" t="s">
        <v>199</v>
      </c>
      <c r="V313" t="s">
        <v>80</v>
      </c>
      <c r="W313" s="109" t="str">
        <f>_xlfn.CONCAT(N313,V313)</f>
        <v>CC27EXPORTACION</v>
      </c>
      <c r="X313" s="109">
        <f>_xlfn.XLOOKUP(W313,'cco '!C:C,'cco '!D:D,0)</f>
        <v>0.11</v>
      </c>
      <c r="Y313" s="110">
        <f>$X313*$S313*-1</f>
        <v>124113.84366699999</v>
      </c>
      <c r="Z313" s="109">
        <f>_xlfn.XLOOKUP(V313,sectores_id!A:A,sectores_id!B:B)</f>
        <v>5</v>
      </c>
      <c r="AA313" s="109">
        <f>IF(J313="OPEX",_xlfn.XLOOKUP(I313,'rubros_id_opex (2)'!A:A,'rubros_id_opex (2)'!B:B,"RUBRO MC"),J313)</f>
        <v>10</v>
      </c>
      <c r="AB313" s="109" t="str">
        <f>UPPER(_xlfn.XLOOKUP(Z313,sectores_id!B:B,sectores_id!A:A))</f>
        <v>EXPORTACION</v>
      </c>
      <c r="AC313" s="148" t="str">
        <f>_xlfn.XLOOKUP(AA313,'rubros_id_opex (2)'!B:B,'rubros_id_opex (2)'!A:A,gastos_final[[#This Row],[Líneas de factura/Producto]])</f>
        <v>PERSONAL</v>
      </c>
      <c r="AD313" s="169">
        <f>SUMIFS(Y:Y,C:C,gastos_final[[#This Row],[Número]])</f>
        <v>1049326.1328209997</v>
      </c>
      <c r="AE313" s="169">
        <f>gastos_final[[#This Row],[MONTO_FINAL]]*-1-gastos_final[[#This Row],[monto_total_ampliado]]</f>
        <v>78981.536879000254</v>
      </c>
    </row>
    <row r="314" spans="1:31" hidden="1" x14ac:dyDescent="0.25">
      <c r="A314" vm="11">
        <v>46112</v>
      </c>
      <c r="B314" t="s">
        <v>1191</v>
      </c>
      <c r="C314" t="s">
        <v>1136</v>
      </c>
      <c r="D314" s="135">
        <v>-1128307.6697</v>
      </c>
      <c r="E314" t="s">
        <v>166</v>
      </c>
      <c r="F314">
        <v>1</v>
      </c>
      <c r="G314" s="135">
        <v>1128307.6697</v>
      </c>
      <c r="H314" t="s">
        <v>1192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379</v>
      </c>
      <c r="O314" t="s">
        <v>1193</v>
      </c>
      <c r="P314">
        <v>10</v>
      </c>
      <c r="Q314" t="s">
        <v>467</v>
      </c>
      <c r="R314">
        <v>1</v>
      </c>
      <c r="S314" s="136">
        <v>-1128307.6697</v>
      </c>
      <c r="T314">
        <v>1</v>
      </c>
      <c r="U314" t="s">
        <v>199</v>
      </c>
      <c r="V314" t="s">
        <v>50</v>
      </c>
      <c r="W314" s="109" t="str">
        <f>_xlfn.CONCAT(N314,V314)</f>
        <v>CC27NFU</v>
      </c>
      <c r="X314" s="109">
        <f>_xlfn.XLOOKUP(W314,'cco '!C:C,'cco '!D:D,0)</f>
        <v>0.11</v>
      </c>
      <c r="Y314" s="110">
        <f>$X314*$S314*-1</f>
        <v>124113.84366699999</v>
      </c>
      <c r="Z314" s="109">
        <f>_xlfn.XLOOKUP(V314,sectores_id!A:A,sectores_id!B:B)</f>
        <v>6</v>
      </c>
      <c r="AA314" s="109">
        <f>IF(J314="OPEX",_xlfn.XLOOKUP(I314,'rubros_id_opex (2)'!A:A,'rubros_id_opex (2)'!B:B,"RUBRO MC"),J314)</f>
        <v>10</v>
      </c>
      <c r="AB314" s="109" t="str">
        <f>UPPER(_xlfn.XLOOKUP(Z314,sectores_id!B:B,sectores_id!A:A))</f>
        <v>NFU</v>
      </c>
      <c r="AC314" s="148" t="str">
        <f>_xlfn.XLOOKUP(AA314,'rubros_id_opex (2)'!B:B,'rubros_id_opex (2)'!A:A,gastos_final[[#This Row],[Líneas de factura/Producto]])</f>
        <v>PERSONAL</v>
      </c>
      <c r="AD314" s="169">
        <f>SUMIFS(Y:Y,C:C,gastos_final[[#This Row],[Número]])</f>
        <v>1049326.1328209997</v>
      </c>
      <c r="AE314" s="169">
        <f>gastos_final[[#This Row],[MONTO_FINAL]]*-1-gastos_final[[#This Row],[monto_total_ampliado]]</f>
        <v>78981.536879000254</v>
      </c>
    </row>
    <row r="315" spans="1:31" hidden="1" x14ac:dyDescent="0.25">
      <c r="A315" vm="11">
        <v>46112</v>
      </c>
      <c r="B315" t="s">
        <v>1191</v>
      </c>
      <c r="C315" t="s">
        <v>1136</v>
      </c>
      <c r="D315" s="135">
        <v>-1128307.6697</v>
      </c>
      <c r="E315" t="s">
        <v>166</v>
      </c>
      <c r="F315">
        <v>1</v>
      </c>
      <c r="G315" s="135">
        <v>1128307.6697</v>
      </c>
      <c r="H315" t="s">
        <v>1192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1193</v>
      </c>
      <c r="P315">
        <v>10</v>
      </c>
      <c r="Q315" t="s">
        <v>467</v>
      </c>
      <c r="R315">
        <v>1</v>
      </c>
      <c r="S315" s="136">
        <v>-1128307.6697</v>
      </c>
      <c r="T315">
        <v>1</v>
      </c>
      <c r="U315" t="s">
        <v>199</v>
      </c>
      <c r="V315" t="s">
        <v>68</v>
      </c>
      <c r="W315" s="109" t="str">
        <f>_xlfn.CONCAT(N315,V315)</f>
        <v>CC27PILETAS</v>
      </c>
      <c r="X315" s="109">
        <f>_xlfn.XLOOKUP(W315,'cco '!C:C,'cco '!D:D,0)</f>
        <v>0.11</v>
      </c>
      <c r="Y315" s="110">
        <f>$X315*$S315*-1</f>
        <v>124113.84366699999</v>
      </c>
      <c r="Z315" s="109">
        <f>_xlfn.XLOOKUP(V315,sectores_id!A:A,sectores_id!B:B)</f>
        <v>7</v>
      </c>
      <c r="AA315" s="109">
        <f>IF(J315="OPEX",_xlfn.XLOOKUP(I315,'rubros_id_opex (2)'!A:A,'rubros_id_opex (2)'!B:B,"RUBRO MC"),J315)</f>
        <v>10</v>
      </c>
      <c r="AB315" s="109" t="str">
        <f>UPPER(_xlfn.XLOOKUP(Z315,sectores_id!B:B,sectores_id!A:A))</f>
        <v>PILETAS</v>
      </c>
      <c r="AC315" s="148" t="str">
        <f>_xlfn.XLOOKUP(AA315,'rubros_id_opex (2)'!B:B,'rubros_id_opex (2)'!A:A,gastos_final[[#This Row],[Líneas de factura/Producto]])</f>
        <v>PERSONAL</v>
      </c>
      <c r="AD315" s="169">
        <f>SUMIFS(Y:Y,C:C,gastos_final[[#This Row],[Número]])</f>
        <v>1049326.1328209997</v>
      </c>
      <c r="AE315" s="169">
        <f>gastos_final[[#This Row],[MONTO_FINAL]]*-1-gastos_final[[#This Row],[monto_total_ampliado]]</f>
        <v>78981.536879000254</v>
      </c>
    </row>
    <row r="316" spans="1:31" hidden="1" x14ac:dyDescent="0.25">
      <c r="A316" vm="11">
        <v>46112</v>
      </c>
      <c r="B316" t="s">
        <v>1191</v>
      </c>
      <c r="C316" t="s">
        <v>1136</v>
      </c>
      <c r="D316" s="135">
        <v>-1128307.6697</v>
      </c>
      <c r="E316" t="s">
        <v>166</v>
      </c>
      <c r="F316">
        <v>1</v>
      </c>
      <c r="G316" s="135">
        <v>1128307.6697</v>
      </c>
      <c r="H316" t="s">
        <v>1192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379</v>
      </c>
      <c r="O316" t="s">
        <v>1193</v>
      </c>
      <c r="P316">
        <v>10</v>
      </c>
      <c r="Q316" t="s">
        <v>467</v>
      </c>
      <c r="R316">
        <v>1</v>
      </c>
      <c r="S316" s="136">
        <v>-1128307.6697</v>
      </c>
      <c r="T316">
        <v>1</v>
      </c>
      <c r="U316" t="s">
        <v>199</v>
      </c>
      <c r="V316" t="s">
        <v>70</v>
      </c>
      <c r="W316" s="109" t="str">
        <f>_xlfn.CONCAT(N316,V316)</f>
        <v>CC27REACTORES</v>
      </c>
      <c r="X316" s="109">
        <f>_xlfn.XLOOKUP(W316,'cco '!C:C,'cco '!D:D,0)</f>
        <v>0.11</v>
      </c>
      <c r="Y316" s="110">
        <f>$X316*$S316*-1</f>
        <v>124113.84366699999</v>
      </c>
      <c r="Z316" s="109">
        <f>_xlfn.XLOOKUP(V316,sectores_id!A:A,sectores_id!B:B)</f>
        <v>8</v>
      </c>
      <c r="AA316" s="109">
        <f>IF(J316="OPEX",_xlfn.XLOOKUP(I316,'rubros_id_opex (2)'!A:A,'rubros_id_opex (2)'!B:B,"RUBRO MC"),J316)</f>
        <v>10</v>
      </c>
      <c r="AB316" s="109" t="str">
        <f>UPPER(_xlfn.XLOOKUP(Z316,sectores_id!B:B,sectores_id!A:A))</f>
        <v>REACTORES</v>
      </c>
      <c r="AC316" s="148" t="str">
        <f>_xlfn.XLOOKUP(AA316,'rubros_id_opex (2)'!B:B,'rubros_id_opex (2)'!A:A,gastos_final[[#This Row],[Líneas de factura/Producto]])</f>
        <v>PERSONAL</v>
      </c>
      <c r="AD316" s="169">
        <f>SUMIFS(Y:Y,C:C,gastos_final[[#This Row],[Número]])</f>
        <v>1049326.1328209997</v>
      </c>
      <c r="AE316" s="169">
        <f>gastos_final[[#This Row],[MONTO_FINAL]]*-1-gastos_final[[#This Row],[monto_total_ampliado]]</f>
        <v>78981.536879000254</v>
      </c>
    </row>
    <row r="317" spans="1:31" hidden="1" x14ac:dyDescent="0.25">
      <c r="A317" vm="11">
        <v>46112</v>
      </c>
      <c r="B317" t="s">
        <v>1191</v>
      </c>
      <c r="C317" t="s">
        <v>1136</v>
      </c>
      <c r="D317" s="135">
        <v>-1128307.6697</v>
      </c>
      <c r="E317" t="s">
        <v>166</v>
      </c>
      <c r="F317">
        <v>1</v>
      </c>
      <c r="G317" s="135">
        <v>1128307.6697</v>
      </c>
      <c r="H317" t="s">
        <v>1192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379</v>
      </c>
      <c r="O317" t="s">
        <v>1193</v>
      </c>
      <c r="P317">
        <v>10</v>
      </c>
      <c r="Q317" t="s">
        <v>467</v>
      </c>
      <c r="R317">
        <v>1</v>
      </c>
      <c r="S317" s="136">
        <v>-1128307.6697</v>
      </c>
      <c r="T317">
        <v>1</v>
      </c>
      <c r="U317" t="s">
        <v>199</v>
      </c>
      <c r="V317" t="s">
        <v>181</v>
      </c>
      <c r="W317" s="109" t="str">
        <f>_xlfn.CONCAT(N317,V317)</f>
        <v>CC27TIERRAS FILTRANTES</v>
      </c>
      <c r="X317" s="109">
        <f>_xlfn.XLOOKUP(W317,'cco '!C:C,'cco '!D:D,0)</f>
        <v>0</v>
      </c>
      <c r="Y317" s="110">
        <f>$X317*$S317*-1</f>
        <v>0</v>
      </c>
      <c r="Z317" s="109">
        <f>_xlfn.XLOOKUP(V317,sectores_id!A:A,sectores_id!B:B)</f>
        <v>9</v>
      </c>
      <c r="AA317" s="109">
        <f>IF(J317="OPEX",_xlfn.XLOOKUP(I317,'rubros_id_opex (2)'!A:A,'rubros_id_opex (2)'!B:B,"RUBRO MC"),J317)</f>
        <v>10</v>
      </c>
      <c r="AB317" s="109" t="str">
        <f>UPPER(_xlfn.XLOOKUP(Z317,sectores_id!B:B,sectores_id!A:A))</f>
        <v>TIERRAS FILTRANTES</v>
      </c>
      <c r="AC317" s="148" t="str">
        <f>_xlfn.XLOOKUP(AA317,'rubros_id_opex (2)'!B:B,'rubros_id_opex (2)'!A:A,gastos_final[[#This Row],[Líneas de factura/Producto]])</f>
        <v>PERSONAL</v>
      </c>
      <c r="AD317" s="169">
        <f>SUMIFS(Y:Y,C:C,gastos_final[[#This Row],[Número]])</f>
        <v>1049326.1328209997</v>
      </c>
      <c r="AE317" s="169">
        <f>gastos_final[[#This Row],[MONTO_FINAL]]*-1-gastos_final[[#This Row],[monto_total_ampliado]]</f>
        <v>78981.536879000254</v>
      </c>
    </row>
    <row r="318" spans="1:31" hidden="1" x14ac:dyDescent="0.25">
      <c r="A318" vm="11">
        <v>46112</v>
      </c>
      <c r="B318" t="s">
        <v>1191</v>
      </c>
      <c r="C318" t="s">
        <v>1166</v>
      </c>
      <c r="D318" s="135">
        <v>-1111149.2026</v>
      </c>
      <c r="E318" t="s">
        <v>1163</v>
      </c>
      <c r="F318">
        <v>1</v>
      </c>
      <c r="G318" s="135">
        <v>1111149.2026</v>
      </c>
      <c r="H318" t="s">
        <v>1192</v>
      </c>
      <c r="I318" t="s">
        <v>9</v>
      </c>
      <c r="J318" t="s">
        <v>137</v>
      </c>
      <c r="K318" t="s">
        <v>512</v>
      </c>
      <c r="L318" t="s">
        <v>138</v>
      </c>
      <c r="M318">
        <v>0</v>
      </c>
      <c r="N318" t="s">
        <v>350</v>
      </c>
      <c r="O318" t="s">
        <v>1193</v>
      </c>
      <c r="P318">
        <v>2</v>
      </c>
      <c r="Q318" t="s">
        <v>448</v>
      </c>
      <c r="R318">
        <v>1</v>
      </c>
      <c r="S318" s="136">
        <v>-1111149.2026</v>
      </c>
      <c r="T318">
        <v>1</v>
      </c>
      <c r="U318" t="s">
        <v>199</v>
      </c>
      <c r="V318" t="s">
        <v>72</v>
      </c>
      <c r="W318" s="109" t="str">
        <f>_xlfn.CONCAT(N318,V318)</f>
        <v>CC21BACHAS</v>
      </c>
      <c r="X318" s="109">
        <f>_xlfn.XLOOKUP(W318,'cco '!C:C,'cco '!D:D,0)</f>
        <v>0.05</v>
      </c>
      <c r="Y318" s="110">
        <f>$X318*$S318*-1</f>
        <v>55557.460129999999</v>
      </c>
      <c r="Z318" s="109">
        <f>_xlfn.XLOOKUP(V318,sectores_id!A:A,sectores_id!B:B)</f>
        <v>1</v>
      </c>
      <c r="AA318" s="109">
        <f>IF(J318="OPEX",_xlfn.XLOOKUP(I318,'rubros_id_opex (2)'!A:A,'rubros_id_opex (2)'!B:B,"RUBRO MC"),J318)</f>
        <v>10</v>
      </c>
      <c r="AB318" s="109" t="str">
        <f>UPPER(_xlfn.XLOOKUP(Z318,sectores_id!B:B,sectores_id!A:A))</f>
        <v>BACHAS</v>
      </c>
      <c r="AC318" s="148" t="str">
        <f>_xlfn.XLOOKUP(AA318,'rubros_id_opex (2)'!B:B,'rubros_id_opex (2)'!A:A,gastos_final[[#This Row],[Líneas de factura/Producto]])</f>
        <v>PERSONAL</v>
      </c>
      <c r="AD318" s="169">
        <f>SUMIFS(Y:Y,C:C,gastos_final[[#This Row],[Número]])</f>
        <v>1111149.2026</v>
      </c>
      <c r="AE318" s="169">
        <f>gastos_final[[#This Row],[MONTO_FINAL]]*-1-gastos_final[[#This Row],[monto_total_ampliado]]</f>
        <v>0</v>
      </c>
    </row>
    <row r="319" spans="1:31" hidden="1" x14ac:dyDescent="0.25">
      <c r="A319" vm="11">
        <v>46112</v>
      </c>
      <c r="B319" t="s">
        <v>1191</v>
      </c>
      <c r="C319" t="s">
        <v>1166</v>
      </c>
      <c r="D319" s="135">
        <v>-1111149.2026</v>
      </c>
      <c r="E319" t="s">
        <v>1163</v>
      </c>
      <c r="F319">
        <v>1</v>
      </c>
      <c r="G319" s="135">
        <v>1111149.2026</v>
      </c>
      <c r="H319" t="s">
        <v>1192</v>
      </c>
      <c r="I319" t="s">
        <v>9</v>
      </c>
      <c r="J319" t="s">
        <v>137</v>
      </c>
      <c r="K319" t="s">
        <v>512</v>
      </c>
      <c r="L319" t="s">
        <v>138</v>
      </c>
      <c r="M319">
        <v>0</v>
      </c>
      <c r="N319" t="s">
        <v>350</v>
      </c>
      <c r="O319" t="s">
        <v>1193</v>
      </c>
      <c r="P319">
        <v>2</v>
      </c>
      <c r="Q319" t="s">
        <v>448</v>
      </c>
      <c r="R319">
        <v>1</v>
      </c>
      <c r="S319" s="136">
        <v>-1111149.2026</v>
      </c>
      <c r="T319">
        <v>1</v>
      </c>
      <c r="U319" t="s">
        <v>199</v>
      </c>
      <c r="V319" t="s">
        <v>68</v>
      </c>
      <c r="W319" s="109" t="str">
        <f>_xlfn.CONCAT(N319,V319)</f>
        <v>CC21PILETAS</v>
      </c>
      <c r="X319" s="109">
        <f>_xlfn.XLOOKUP(W319,'cco '!C:C,'cco '!D:D,0)</f>
        <v>0.95</v>
      </c>
      <c r="Y319" s="110">
        <f>$X319*$S319*-1</f>
        <v>1055591.7424699999</v>
      </c>
      <c r="Z319" s="109">
        <f>_xlfn.XLOOKUP(V319,sectores_id!A:A,sectores_id!B:B)</f>
        <v>7</v>
      </c>
      <c r="AA319" s="109">
        <f>IF(J319="OPEX",_xlfn.XLOOKUP(I319,'rubros_id_opex (2)'!A:A,'rubros_id_opex (2)'!B:B,"RUBRO MC"),J319)</f>
        <v>10</v>
      </c>
      <c r="AB319" s="109" t="str">
        <f>UPPER(_xlfn.XLOOKUP(Z319,sectores_id!B:B,sectores_id!A:A))</f>
        <v>PILETAS</v>
      </c>
      <c r="AC319" s="148" t="str">
        <f>_xlfn.XLOOKUP(AA319,'rubros_id_opex (2)'!B:B,'rubros_id_opex (2)'!A:A,gastos_final[[#This Row],[Líneas de factura/Producto]])</f>
        <v>PERSONAL</v>
      </c>
      <c r="AD319" s="169">
        <f>SUMIFS(Y:Y,C:C,gastos_final[[#This Row],[Número]])</f>
        <v>1111149.2026</v>
      </c>
      <c r="AE319" s="169">
        <f>gastos_final[[#This Row],[MONTO_FINAL]]*-1-gastos_final[[#This Row],[monto_total_ampliado]]</f>
        <v>0</v>
      </c>
    </row>
    <row r="320" spans="1:31" hidden="1" x14ac:dyDescent="0.25">
      <c r="A320" vm="1">
        <v>46111</v>
      </c>
      <c r="B320" t="s">
        <v>676</v>
      </c>
      <c r="C320" t="s">
        <v>862</v>
      </c>
      <c r="D320" s="135">
        <v>-41270898.375</v>
      </c>
      <c r="E320" t="s">
        <v>632</v>
      </c>
      <c r="F320">
        <v>1038.915</v>
      </c>
      <c r="G320" s="135">
        <v>39725</v>
      </c>
      <c r="H320" t="s">
        <v>135</v>
      </c>
      <c r="I320" t="s">
        <v>13</v>
      </c>
      <c r="J320" t="s">
        <v>137</v>
      </c>
      <c r="K320" t="s">
        <v>473</v>
      </c>
      <c r="L320" t="s">
        <v>138</v>
      </c>
      <c r="M320">
        <v>0</v>
      </c>
      <c r="N320" t="s">
        <v>34</v>
      </c>
      <c r="O320" t="s">
        <v>492</v>
      </c>
      <c r="P320">
        <v>1</v>
      </c>
      <c r="Q320" t="s">
        <v>80</v>
      </c>
      <c r="R320">
        <v>1</v>
      </c>
      <c r="S320" s="136">
        <v>-41270898.375</v>
      </c>
      <c r="T320">
        <v>1038.915</v>
      </c>
      <c r="U320" t="s">
        <v>199</v>
      </c>
      <c r="V320" t="s">
        <v>80</v>
      </c>
      <c r="W320" s="109" t="str">
        <f>_xlfn.CONCAT(N320,V320)</f>
        <v>CC11EXPORTACION</v>
      </c>
      <c r="X320" s="109">
        <f>_xlfn.XLOOKUP(W320,'cco '!C:C,'cco '!D:D,0)</f>
        <v>1</v>
      </c>
      <c r="Y320" s="110">
        <f>$X320*$S320*-1</f>
        <v>41270898.375</v>
      </c>
      <c r="Z320" s="109">
        <f>_xlfn.XLOOKUP(V320,sectores_id!A:A,sectores_id!B:B)</f>
        <v>5</v>
      </c>
      <c r="AA320" s="109">
        <f>IF(J320="OPEX",_xlfn.XLOOKUP(I320,'rubros_id_opex (2)'!A:A,'rubros_id_opex (2)'!B:B,"RUBRO MC"),J320)</f>
        <v>7</v>
      </c>
      <c r="AB320" s="109" t="str">
        <f>UPPER(_xlfn.XLOOKUP(Z320,sectores_id!B:B,sectores_id!A:A))</f>
        <v>EXPORTACION</v>
      </c>
      <c r="AC320" s="148" t="str">
        <f>_xlfn.XLOOKUP(AA320,'rubros_id_opex (2)'!B:B,'rubros_id_opex (2)'!A:A,gastos_final[[#This Row],[Líneas de factura/Producto]])</f>
        <v>LOGISTICA</v>
      </c>
      <c r="AD320" s="109">
        <f>SUMIFS(Y:Y,C:C,gastos_final[[#This Row],[Número]])</f>
        <v>63902892.274999999</v>
      </c>
      <c r="AE320" s="169">
        <f>gastos_final[[#This Row],[MONTO_FINAL]]*-1-gastos_final[[#This Row],[monto_total_ampliado]]</f>
        <v>-22631993.899999999</v>
      </c>
    </row>
    <row r="321" spans="1:31" hidden="1" x14ac:dyDescent="0.25">
      <c r="A321" vm="11">
        <v>46112</v>
      </c>
      <c r="B321" t="s">
        <v>1191</v>
      </c>
      <c r="C321" t="s">
        <v>1106</v>
      </c>
      <c r="D321" s="135">
        <v>-1098479.3891</v>
      </c>
      <c r="E321" t="s">
        <v>164</v>
      </c>
      <c r="F321">
        <v>1</v>
      </c>
      <c r="G321" s="135">
        <v>1098479.3891</v>
      </c>
      <c r="H321" t="s">
        <v>1192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32</v>
      </c>
      <c r="O321" t="s">
        <v>1193</v>
      </c>
      <c r="P321">
        <v>10</v>
      </c>
      <c r="Q321" t="s">
        <v>467</v>
      </c>
      <c r="R321">
        <v>1</v>
      </c>
      <c r="S321" s="136">
        <v>-1098479.3891</v>
      </c>
      <c r="T321">
        <v>1</v>
      </c>
      <c r="U321" t="s">
        <v>199</v>
      </c>
      <c r="V321" t="s">
        <v>72</v>
      </c>
      <c r="W321" s="109" t="str">
        <f>_xlfn.CONCAT(N321,V321)</f>
        <v>CC15BACHAS</v>
      </c>
      <c r="X321" s="109">
        <f>_xlfn.XLOOKUP(W321,'cco '!C:C,'cco '!D:D,0)</f>
        <v>7.7777777777777779E-2</v>
      </c>
      <c r="Y321" s="110">
        <f>$X321*$S321*-1</f>
        <v>85437.285818888893</v>
      </c>
      <c r="Z321" s="109">
        <f>_xlfn.XLOOKUP(V321,sectores_id!A:A,sectores_id!B:B)</f>
        <v>1</v>
      </c>
      <c r="AA321" s="109">
        <f>IF(J321="OPEX",_xlfn.XLOOKUP(I321,'rubros_id_opex (2)'!A:A,'rubros_id_opex (2)'!B:B,"RUBRO MC"),J321)</f>
        <v>10</v>
      </c>
      <c r="AB321" s="109" t="str">
        <f>UPPER(_xlfn.XLOOKUP(Z321,sectores_id!B:B,sectores_id!A:A))</f>
        <v>BACHAS</v>
      </c>
      <c r="AC321" s="148" t="str">
        <f>_xlfn.XLOOKUP(AA321,'rubros_id_opex (2)'!B:B,'rubros_id_opex (2)'!A:A,gastos_final[[#This Row],[Líneas de factura/Producto]])</f>
        <v>PERSONAL</v>
      </c>
      <c r="AD321" s="169">
        <f>SUMIFS(Y:Y,C:C,gastos_final[[#This Row],[Número]])</f>
        <v>768935.57237000018</v>
      </c>
      <c r="AE321" s="169">
        <f>gastos_final[[#This Row],[MONTO_FINAL]]*-1-gastos_final[[#This Row],[monto_total_ampliado]]</f>
        <v>329543.81672999985</v>
      </c>
    </row>
    <row r="322" spans="1:31" hidden="1" x14ac:dyDescent="0.25">
      <c r="A322" vm="11">
        <v>46112</v>
      </c>
      <c r="B322" t="s">
        <v>1191</v>
      </c>
      <c r="C322" t="s">
        <v>1106</v>
      </c>
      <c r="D322" s="135">
        <v>-1098479.3891</v>
      </c>
      <c r="E322" t="s">
        <v>164</v>
      </c>
      <c r="F322">
        <v>1</v>
      </c>
      <c r="G322" s="135">
        <v>1098479.3891</v>
      </c>
      <c r="H322" t="s">
        <v>1192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32</v>
      </c>
      <c r="O322" t="s">
        <v>1193</v>
      </c>
      <c r="P322">
        <v>10</v>
      </c>
      <c r="Q322" t="s">
        <v>467</v>
      </c>
      <c r="R322">
        <v>1</v>
      </c>
      <c r="S322" s="136">
        <v>-1098479.3891</v>
      </c>
      <c r="T322">
        <v>1</v>
      </c>
      <c r="U322" t="s">
        <v>199</v>
      </c>
      <c r="V322" t="s">
        <v>177</v>
      </c>
      <c r="W322" s="109" t="str">
        <f>_xlfn.CONCAT(N322,V322)</f>
        <v>CC15CEREAL Y POLVILLO</v>
      </c>
      <c r="X322" s="109">
        <f>_xlfn.XLOOKUP(W322,'cco '!C:C,'cco '!D:D,0)</f>
        <v>7.7777777777777779E-2</v>
      </c>
      <c r="Y322" s="110">
        <f>$X322*$S322*-1</f>
        <v>85437.285818888893</v>
      </c>
      <c r="Z322" s="109">
        <f>_xlfn.XLOOKUP(V322,sectores_id!A:A,sectores_id!B:B)</f>
        <v>2</v>
      </c>
      <c r="AA322" s="109">
        <f>IF(J322="OPEX",_xlfn.XLOOKUP(I322,'rubros_id_opex (2)'!A:A,'rubros_id_opex (2)'!B:B,"RUBRO MC"),J322)</f>
        <v>10</v>
      </c>
      <c r="AB322" s="109" t="str">
        <f>UPPER(_xlfn.XLOOKUP(Z322,sectores_id!B:B,sectores_id!A:A))</f>
        <v>CEREAL &amp; POLVILLO</v>
      </c>
      <c r="AC322" s="148" t="str">
        <f>_xlfn.XLOOKUP(AA322,'rubros_id_opex (2)'!B:B,'rubros_id_opex (2)'!A:A,gastos_final[[#This Row],[Líneas de factura/Producto]])</f>
        <v>PERSONAL</v>
      </c>
      <c r="AD322" s="169">
        <f>SUMIFS(Y:Y,C:C,gastos_final[[#This Row],[Número]])</f>
        <v>768935.57237000018</v>
      </c>
      <c r="AE322" s="169">
        <f>gastos_final[[#This Row],[MONTO_FINAL]]*-1-gastos_final[[#This Row],[monto_total_ampliado]]</f>
        <v>329543.81672999985</v>
      </c>
    </row>
    <row r="323" spans="1:31" hidden="1" x14ac:dyDescent="0.25">
      <c r="A323" vm="11">
        <v>46112</v>
      </c>
      <c r="B323" t="s">
        <v>1191</v>
      </c>
      <c r="C323" t="s">
        <v>1106</v>
      </c>
      <c r="D323" s="135">
        <v>-1098479.3891</v>
      </c>
      <c r="E323" t="s">
        <v>164</v>
      </c>
      <c r="F323">
        <v>1</v>
      </c>
      <c r="G323" s="135">
        <v>1098479.3891</v>
      </c>
      <c r="H323" t="s">
        <v>1192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32</v>
      </c>
      <c r="O323" t="s">
        <v>1193</v>
      </c>
      <c r="P323">
        <v>10</v>
      </c>
      <c r="Q323" t="s">
        <v>467</v>
      </c>
      <c r="R323">
        <v>1</v>
      </c>
      <c r="S323" s="136">
        <v>-1098479.3891</v>
      </c>
      <c r="T323">
        <v>1</v>
      </c>
      <c r="U323" t="s">
        <v>199</v>
      </c>
      <c r="V323" t="s">
        <v>175</v>
      </c>
      <c r="W323" s="109" t="str">
        <f>_xlfn.CONCAT(N323,V323)</f>
        <v>CC15COMPOST Y FERTILIZANTES</v>
      </c>
      <c r="X323" s="109">
        <f>_xlfn.XLOOKUP(W323,'cco '!C:C,'cco '!D:D,0)</f>
        <v>7.7777777777777779E-2</v>
      </c>
      <c r="Y323" s="110">
        <f>$X323*$S323*-1</f>
        <v>85437.285818888893</v>
      </c>
      <c r="Z323" s="109">
        <f>_xlfn.XLOOKUP(V323,sectores_id!A:A,sectores_id!B:B)</f>
        <v>10</v>
      </c>
      <c r="AA323" s="109">
        <f>IF(J323="OPEX",_xlfn.XLOOKUP(I323,'rubros_id_opex (2)'!A:A,'rubros_id_opex (2)'!B:B,"RUBRO MC"),J323)</f>
        <v>10</v>
      </c>
      <c r="AB323" s="109" t="str">
        <f>UPPER(_xlfn.XLOOKUP(Z323,sectores_id!B:B,sectores_id!A:A))</f>
        <v>COMPOST &amp; FERTILIZANTES</v>
      </c>
      <c r="AC323" s="148" t="str">
        <f>_xlfn.XLOOKUP(AA323,'rubros_id_opex (2)'!B:B,'rubros_id_opex (2)'!A:A,gastos_final[[#This Row],[Líneas de factura/Producto]])</f>
        <v>PERSONAL</v>
      </c>
      <c r="AD323" s="169">
        <f>SUMIFS(Y:Y,C:C,gastos_final[[#This Row],[Número]])</f>
        <v>768935.57237000018</v>
      </c>
      <c r="AE323" s="169">
        <f>gastos_final[[#This Row],[MONTO_FINAL]]*-1-gastos_final[[#This Row],[monto_total_ampliado]]</f>
        <v>329543.81672999985</v>
      </c>
    </row>
    <row r="324" spans="1:31" hidden="1" x14ac:dyDescent="0.25">
      <c r="A324" vm="11">
        <v>46112</v>
      </c>
      <c r="B324" t="s">
        <v>1191</v>
      </c>
      <c r="C324" t="s">
        <v>1106</v>
      </c>
      <c r="D324" s="135">
        <v>-1098479.3891</v>
      </c>
      <c r="E324" t="s">
        <v>164</v>
      </c>
      <c r="F324">
        <v>1</v>
      </c>
      <c r="G324" s="135">
        <v>1098479.3891</v>
      </c>
      <c r="H324" t="s">
        <v>1192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32</v>
      </c>
      <c r="O324" t="s">
        <v>1193</v>
      </c>
      <c r="P324">
        <v>10</v>
      </c>
      <c r="Q324" t="s">
        <v>467</v>
      </c>
      <c r="R324">
        <v>1</v>
      </c>
      <c r="S324" s="136">
        <v>-1098479.3891</v>
      </c>
      <c r="T324">
        <v>1</v>
      </c>
      <c r="U324" t="s">
        <v>199</v>
      </c>
      <c r="V324" t="s">
        <v>193</v>
      </c>
      <c r="W324" s="109" t="str">
        <f>_xlfn.CONCAT(N324,V324)</f>
        <v>CC15DISPOSICION FINAL DE R. LIQUIDOS</v>
      </c>
      <c r="X324" s="109">
        <f>_xlfn.XLOOKUP(W324,'cco '!C:C,'cco '!D:D,0)</f>
        <v>7.7777777777777779E-2</v>
      </c>
      <c r="Y324" s="110">
        <f>$X324*$S324*-1</f>
        <v>85437.285818888893</v>
      </c>
      <c r="Z324" s="109">
        <f>_xlfn.XLOOKUP(V324,sectores_id!A:A,sectores_id!B:B)</f>
        <v>3</v>
      </c>
      <c r="AA324" s="109">
        <f>IF(J324="OPEX",_xlfn.XLOOKUP(I324,'rubros_id_opex (2)'!A:A,'rubros_id_opex (2)'!B:B,"RUBRO MC"),J324)</f>
        <v>10</v>
      </c>
      <c r="AB324" s="109" t="str">
        <f>UPPER(_xlfn.XLOOKUP(Z324,sectores_id!B:B,sectores_id!A:A))</f>
        <v>DISP. FINAL RESIDUOS LÍQUIDOS</v>
      </c>
      <c r="AC324" s="148" t="str">
        <f>_xlfn.XLOOKUP(AA324,'rubros_id_opex (2)'!B:B,'rubros_id_opex (2)'!A:A,gastos_final[[#This Row],[Líneas de factura/Producto]])</f>
        <v>PERSONAL</v>
      </c>
      <c r="AD324" s="169">
        <f>SUMIFS(Y:Y,C:C,gastos_final[[#This Row],[Número]])</f>
        <v>768935.57237000018</v>
      </c>
      <c r="AE324" s="169">
        <f>gastos_final[[#This Row],[MONTO_FINAL]]*-1-gastos_final[[#This Row],[monto_total_ampliado]]</f>
        <v>329543.81672999985</v>
      </c>
    </row>
    <row r="325" spans="1:31" hidden="1" x14ac:dyDescent="0.25">
      <c r="A325" vm="11">
        <v>46112</v>
      </c>
      <c r="B325" t="s">
        <v>1191</v>
      </c>
      <c r="C325" t="s">
        <v>1106</v>
      </c>
      <c r="D325" s="135">
        <v>-1098479.3891</v>
      </c>
      <c r="E325" t="s">
        <v>164</v>
      </c>
      <c r="F325">
        <v>1</v>
      </c>
      <c r="G325" s="135">
        <v>1098479.3891</v>
      </c>
      <c r="H325" t="s">
        <v>1192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32</v>
      </c>
      <c r="O325" t="s">
        <v>1193</v>
      </c>
      <c r="P325">
        <v>10</v>
      </c>
      <c r="Q325" t="s">
        <v>467</v>
      </c>
      <c r="R325">
        <v>1</v>
      </c>
      <c r="S325" s="136">
        <v>-1098479.3891</v>
      </c>
      <c r="T325">
        <v>1</v>
      </c>
      <c r="U325" t="s">
        <v>199</v>
      </c>
      <c r="V325" t="s">
        <v>191</v>
      </c>
      <c r="W325" s="109" t="str">
        <f>_xlfn.CONCAT(N325,V325)</f>
        <v>CC15DISPOSICION FINAL DE R. SOLIDOS</v>
      </c>
      <c r="X325" s="109">
        <f>_xlfn.XLOOKUP(W325,'cco '!C:C,'cco '!D:D,0)</f>
        <v>7.7777777777777779E-2</v>
      </c>
      <c r="Y325" s="110">
        <f>$X325*$S325*-1</f>
        <v>85437.285818888893</v>
      </c>
      <c r="Z325" s="109">
        <f>_xlfn.XLOOKUP(V325,sectores_id!A:A,sectores_id!B:B)</f>
        <v>4</v>
      </c>
      <c r="AA325" s="109">
        <f>IF(J325="OPEX",_xlfn.XLOOKUP(I325,'rubros_id_opex (2)'!A:A,'rubros_id_opex (2)'!B:B,"RUBRO MC"),J325)</f>
        <v>10</v>
      </c>
      <c r="AB325" s="109" t="str">
        <f>UPPER(_xlfn.XLOOKUP(Z325,sectores_id!B:B,sectores_id!A:A))</f>
        <v>DISP. FINAL RESIDUOS SÓLIDOS</v>
      </c>
      <c r="AC325" s="148" t="str">
        <f>_xlfn.XLOOKUP(AA325,'rubros_id_opex (2)'!B:B,'rubros_id_opex (2)'!A:A,gastos_final[[#This Row],[Líneas de factura/Producto]])</f>
        <v>PERSONAL</v>
      </c>
      <c r="AD325" s="169">
        <f>SUMIFS(Y:Y,C:C,gastos_final[[#This Row],[Número]])</f>
        <v>768935.57237000018</v>
      </c>
      <c r="AE325" s="169">
        <f>gastos_final[[#This Row],[MONTO_FINAL]]*-1-gastos_final[[#This Row],[monto_total_ampliado]]</f>
        <v>329543.81672999985</v>
      </c>
    </row>
    <row r="326" spans="1:31" hidden="1" x14ac:dyDescent="0.25">
      <c r="A326" vm="11">
        <v>46112</v>
      </c>
      <c r="B326" t="s">
        <v>1191</v>
      </c>
      <c r="C326" t="s">
        <v>1106</v>
      </c>
      <c r="D326" s="135">
        <v>-1098479.3891</v>
      </c>
      <c r="E326" t="s">
        <v>164</v>
      </c>
      <c r="F326">
        <v>1</v>
      </c>
      <c r="G326" s="135">
        <v>1098479.3891</v>
      </c>
      <c r="H326" t="s">
        <v>1192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32</v>
      </c>
      <c r="O326" t="s">
        <v>1193</v>
      </c>
      <c r="P326">
        <v>10</v>
      </c>
      <c r="Q326" t="s">
        <v>467</v>
      </c>
      <c r="R326">
        <v>1</v>
      </c>
      <c r="S326" s="136">
        <v>-1098479.3891</v>
      </c>
      <c r="T326">
        <v>1</v>
      </c>
      <c r="U326" t="s">
        <v>199</v>
      </c>
      <c r="V326" t="s">
        <v>80</v>
      </c>
      <c r="W326" s="109" t="str">
        <f>_xlfn.CONCAT(N326,V326)</f>
        <v>CC15EXPORTACION</v>
      </c>
      <c r="X326" s="109">
        <f>_xlfn.XLOOKUP(W326,'cco '!C:C,'cco '!D:D,0)</f>
        <v>7.7777777777777779E-2</v>
      </c>
      <c r="Y326" s="110">
        <f>$X326*$S326*-1</f>
        <v>85437.285818888893</v>
      </c>
      <c r="Z326" s="109">
        <f>_xlfn.XLOOKUP(V326,sectores_id!A:A,sectores_id!B:B)</f>
        <v>5</v>
      </c>
      <c r="AA326" s="109">
        <f>IF(J326="OPEX",_xlfn.XLOOKUP(I326,'rubros_id_opex (2)'!A:A,'rubros_id_opex (2)'!B:B,"RUBRO MC"),J326)</f>
        <v>10</v>
      </c>
      <c r="AB326" s="109" t="str">
        <f>UPPER(_xlfn.XLOOKUP(Z326,sectores_id!B:B,sectores_id!A:A))</f>
        <v>EXPORTACION</v>
      </c>
      <c r="AC326" s="148" t="str">
        <f>_xlfn.XLOOKUP(AA326,'rubros_id_opex (2)'!B:B,'rubros_id_opex (2)'!A:A,gastos_final[[#This Row],[Líneas de factura/Producto]])</f>
        <v>PERSONAL</v>
      </c>
      <c r="AD326" s="169">
        <f>SUMIFS(Y:Y,C:C,gastos_final[[#This Row],[Número]])</f>
        <v>768935.57237000018</v>
      </c>
      <c r="AE326" s="169">
        <f>gastos_final[[#This Row],[MONTO_FINAL]]*-1-gastos_final[[#This Row],[monto_total_ampliado]]</f>
        <v>329543.81672999985</v>
      </c>
    </row>
    <row r="327" spans="1:31" hidden="1" x14ac:dyDescent="0.25">
      <c r="A327" vm="11">
        <v>46112</v>
      </c>
      <c r="B327" t="s">
        <v>1191</v>
      </c>
      <c r="C327" t="s">
        <v>1106</v>
      </c>
      <c r="D327" s="135">
        <v>-1098479.3891</v>
      </c>
      <c r="E327" t="s">
        <v>164</v>
      </c>
      <c r="F327">
        <v>1</v>
      </c>
      <c r="G327" s="135">
        <v>1098479.3891</v>
      </c>
      <c r="H327" t="s">
        <v>1192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32</v>
      </c>
      <c r="O327" t="s">
        <v>1193</v>
      </c>
      <c r="P327">
        <v>10</v>
      </c>
      <c r="Q327" t="s">
        <v>467</v>
      </c>
      <c r="R327">
        <v>1</v>
      </c>
      <c r="S327" s="136">
        <v>-1098479.3891</v>
      </c>
      <c r="T327">
        <v>1</v>
      </c>
      <c r="U327" t="s">
        <v>199</v>
      </c>
      <c r="V327" t="s">
        <v>50</v>
      </c>
      <c r="W327" s="109" t="str">
        <f>_xlfn.CONCAT(N327,V327)</f>
        <v>CC15NFU</v>
      </c>
      <c r="X327" s="109">
        <f>_xlfn.XLOOKUP(W327,'cco '!C:C,'cco '!D:D,0)</f>
        <v>7.7777777777777779E-2</v>
      </c>
      <c r="Y327" s="110">
        <f>$X327*$S327*-1</f>
        <v>85437.285818888893</v>
      </c>
      <c r="Z327" s="109">
        <f>_xlfn.XLOOKUP(V327,sectores_id!A:A,sectores_id!B:B)</f>
        <v>6</v>
      </c>
      <c r="AA327" s="109">
        <f>IF(J327="OPEX",_xlfn.XLOOKUP(I327,'rubros_id_opex (2)'!A:A,'rubros_id_opex (2)'!B:B,"RUBRO MC"),J327)</f>
        <v>10</v>
      </c>
      <c r="AB327" s="109" t="str">
        <f>UPPER(_xlfn.XLOOKUP(Z327,sectores_id!B:B,sectores_id!A:A))</f>
        <v>NFU</v>
      </c>
      <c r="AC327" s="148" t="str">
        <f>_xlfn.XLOOKUP(AA327,'rubros_id_opex (2)'!B:B,'rubros_id_opex (2)'!A:A,gastos_final[[#This Row],[Líneas de factura/Producto]])</f>
        <v>PERSONAL</v>
      </c>
      <c r="AD327" s="169">
        <f>SUMIFS(Y:Y,C:C,gastos_final[[#This Row],[Número]])</f>
        <v>768935.57237000018</v>
      </c>
      <c r="AE327" s="169">
        <f>gastos_final[[#This Row],[MONTO_FINAL]]*-1-gastos_final[[#This Row],[monto_total_ampliado]]</f>
        <v>329543.81672999985</v>
      </c>
    </row>
    <row r="328" spans="1:31" hidden="1" x14ac:dyDescent="0.25">
      <c r="A328" vm="11">
        <v>46112</v>
      </c>
      <c r="B328" t="s">
        <v>1191</v>
      </c>
      <c r="C328" t="s">
        <v>1106</v>
      </c>
      <c r="D328" s="135">
        <v>-1098479.3891</v>
      </c>
      <c r="E328" t="s">
        <v>164</v>
      </c>
      <c r="F328">
        <v>1</v>
      </c>
      <c r="G328" s="135">
        <v>1098479.3891</v>
      </c>
      <c r="H328" t="s">
        <v>1192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32</v>
      </c>
      <c r="O328" t="s">
        <v>1193</v>
      </c>
      <c r="P328">
        <v>10</v>
      </c>
      <c r="Q328" t="s">
        <v>467</v>
      </c>
      <c r="R328">
        <v>1</v>
      </c>
      <c r="S328" s="136">
        <v>-1098479.3891</v>
      </c>
      <c r="T328">
        <v>1</v>
      </c>
      <c r="U328" t="s">
        <v>199</v>
      </c>
      <c r="V328" t="s">
        <v>68</v>
      </c>
      <c r="W328" s="109" t="str">
        <f>_xlfn.CONCAT(N328,V328)</f>
        <v>CC15PILETAS</v>
      </c>
      <c r="X328" s="109">
        <f>_xlfn.XLOOKUP(W328,'cco '!C:C,'cco '!D:D,0)</f>
        <v>7.7777777777777779E-2</v>
      </c>
      <c r="Y328" s="110">
        <f>$X328*$S328*-1</f>
        <v>85437.285818888893</v>
      </c>
      <c r="Z328" s="109">
        <f>_xlfn.XLOOKUP(V328,sectores_id!A:A,sectores_id!B:B)</f>
        <v>7</v>
      </c>
      <c r="AA328" s="109">
        <f>IF(J328="OPEX",_xlfn.XLOOKUP(I328,'rubros_id_opex (2)'!A:A,'rubros_id_opex (2)'!B:B,"RUBRO MC"),J328)</f>
        <v>10</v>
      </c>
      <c r="AB328" s="109" t="str">
        <f>UPPER(_xlfn.XLOOKUP(Z328,sectores_id!B:B,sectores_id!A:A))</f>
        <v>PILETAS</v>
      </c>
      <c r="AC328" s="148" t="str">
        <f>_xlfn.XLOOKUP(AA328,'rubros_id_opex (2)'!B:B,'rubros_id_opex (2)'!A:A,gastos_final[[#This Row],[Líneas de factura/Producto]])</f>
        <v>PERSONAL</v>
      </c>
      <c r="AD328" s="169">
        <f>SUMIFS(Y:Y,C:C,gastos_final[[#This Row],[Número]])</f>
        <v>768935.57237000018</v>
      </c>
      <c r="AE328" s="169">
        <f>gastos_final[[#This Row],[MONTO_FINAL]]*-1-gastos_final[[#This Row],[monto_total_ampliado]]</f>
        <v>329543.81672999985</v>
      </c>
    </row>
    <row r="329" spans="1:31" hidden="1" x14ac:dyDescent="0.25">
      <c r="A329" vm="11">
        <v>46112</v>
      </c>
      <c r="B329" t="s">
        <v>1191</v>
      </c>
      <c r="C329" t="s">
        <v>1106</v>
      </c>
      <c r="D329" s="135">
        <v>-1098479.3891</v>
      </c>
      <c r="E329" t="s">
        <v>164</v>
      </c>
      <c r="F329">
        <v>1</v>
      </c>
      <c r="G329" s="135">
        <v>1098479.3891</v>
      </c>
      <c r="H329" t="s">
        <v>1192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32</v>
      </c>
      <c r="O329" t="s">
        <v>1193</v>
      </c>
      <c r="P329">
        <v>10</v>
      </c>
      <c r="Q329" t="s">
        <v>467</v>
      </c>
      <c r="R329">
        <v>1</v>
      </c>
      <c r="S329" s="136">
        <v>-1098479.3891</v>
      </c>
      <c r="T329">
        <v>1</v>
      </c>
      <c r="U329" t="s">
        <v>199</v>
      </c>
      <c r="V329" t="s">
        <v>70</v>
      </c>
      <c r="W329" s="109" t="str">
        <f>_xlfn.CONCAT(N329,V329)</f>
        <v>CC15REACTORES</v>
      </c>
      <c r="X329" s="109">
        <f>_xlfn.XLOOKUP(W329,'cco '!C:C,'cco '!D:D,0)</f>
        <v>7.7777777777777779E-2</v>
      </c>
      <c r="Y329" s="110">
        <f>$X329*$S329*-1</f>
        <v>85437.285818888893</v>
      </c>
      <c r="Z329" s="109">
        <f>_xlfn.XLOOKUP(V329,sectores_id!A:A,sectores_id!B:B)</f>
        <v>8</v>
      </c>
      <c r="AA329" s="109">
        <f>IF(J329="OPEX",_xlfn.XLOOKUP(I329,'rubros_id_opex (2)'!A:A,'rubros_id_opex (2)'!B:B,"RUBRO MC"),J329)</f>
        <v>10</v>
      </c>
      <c r="AB329" s="109" t="str">
        <f>UPPER(_xlfn.XLOOKUP(Z329,sectores_id!B:B,sectores_id!A:A))</f>
        <v>REACTORES</v>
      </c>
      <c r="AC329" s="148" t="str">
        <f>_xlfn.XLOOKUP(AA329,'rubros_id_opex (2)'!B:B,'rubros_id_opex (2)'!A:A,gastos_final[[#This Row],[Líneas de factura/Producto]])</f>
        <v>PERSONAL</v>
      </c>
      <c r="AD329" s="169">
        <f>SUMIFS(Y:Y,C:C,gastos_final[[#This Row],[Número]])</f>
        <v>768935.57237000018</v>
      </c>
      <c r="AE329" s="169">
        <f>gastos_final[[#This Row],[MONTO_FINAL]]*-1-gastos_final[[#This Row],[monto_total_ampliado]]</f>
        <v>329543.81672999985</v>
      </c>
    </row>
    <row r="330" spans="1:31" hidden="1" x14ac:dyDescent="0.25">
      <c r="A330" vm="11">
        <v>46112</v>
      </c>
      <c r="B330" t="s">
        <v>1191</v>
      </c>
      <c r="C330" t="s">
        <v>1106</v>
      </c>
      <c r="D330" s="135">
        <v>-1098479.3891</v>
      </c>
      <c r="E330" t="s">
        <v>164</v>
      </c>
      <c r="F330">
        <v>1</v>
      </c>
      <c r="G330" s="135">
        <v>1098479.3891</v>
      </c>
      <c r="H330" t="s">
        <v>1192</v>
      </c>
      <c r="I330" t="s">
        <v>9</v>
      </c>
      <c r="J330" t="s">
        <v>137</v>
      </c>
      <c r="K330" t="s">
        <v>512</v>
      </c>
      <c r="L330" t="s">
        <v>156</v>
      </c>
      <c r="M330">
        <v>0</v>
      </c>
      <c r="N330" t="s">
        <v>32</v>
      </c>
      <c r="O330" t="s">
        <v>1193</v>
      </c>
      <c r="P330">
        <v>10</v>
      </c>
      <c r="Q330" t="s">
        <v>467</v>
      </c>
      <c r="R330">
        <v>1</v>
      </c>
      <c r="S330" s="136">
        <v>-1098479.3891</v>
      </c>
      <c r="T330">
        <v>1</v>
      </c>
      <c r="U330" t="s">
        <v>199</v>
      </c>
      <c r="V330" t="s">
        <v>181</v>
      </c>
      <c r="W330" s="109" t="str">
        <f>_xlfn.CONCAT(N330,V330)</f>
        <v>CC15TIERRAS FILTRANTES</v>
      </c>
      <c r="X330" s="109">
        <f>_xlfn.XLOOKUP(W330,'cco '!C:C,'cco '!D:D,0)</f>
        <v>0</v>
      </c>
      <c r="Y330" s="110">
        <f>$X330*$S330*-1</f>
        <v>0</v>
      </c>
      <c r="Z330" s="109">
        <f>_xlfn.XLOOKUP(V330,sectores_id!A:A,sectores_id!B:B)</f>
        <v>9</v>
      </c>
      <c r="AA330" s="109">
        <f>IF(J330="OPEX",_xlfn.XLOOKUP(I330,'rubros_id_opex (2)'!A:A,'rubros_id_opex (2)'!B:B,"RUBRO MC"),J330)</f>
        <v>10</v>
      </c>
      <c r="AB330" s="109" t="str">
        <f>UPPER(_xlfn.XLOOKUP(Z330,sectores_id!B:B,sectores_id!A:A))</f>
        <v>TIERRAS FILTRANTES</v>
      </c>
      <c r="AC330" s="148" t="str">
        <f>_xlfn.XLOOKUP(AA330,'rubros_id_opex (2)'!B:B,'rubros_id_opex (2)'!A:A,gastos_final[[#This Row],[Líneas de factura/Producto]])</f>
        <v>PERSONAL</v>
      </c>
      <c r="AD330" s="169">
        <f>SUMIFS(Y:Y,C:C,gastos_final[[#This Row],[Número]])</f>
        <v>768935.57237000018</v>
      </c>
      <c r="AE330" s="169">
        <f>gastos_final[[#This Row],[MONTO_FINAL]]*-1-gastos_final[[#This Row],[monto_total_ampliado]]</f>
        <v>329543.81672999985</v>
      </c>
    </row>
    <row r="331" spans="1:31" hidden="1" x14ac:dyDescent="0.25">
      <c r="A331" vm="11">
        <v>46112</v>
      </c>
      <c r="B331" t="s">
        <v>1191</v>
      </c>
      <c r="C331" t="s">
        <v>1151</v>
      </c>
      <c r="D331" s="135">
        <v>-1094441.7349</v>
      </c>
      <c r="E331" t="s">
        <v>42</v>
      </c>
      <c r="F331">
        <v>1</v>
      </c>
      <c r="G331" s="135">
        <v>1094441.7349</v>
      </c>
      <c r="H331" t="s">
        <v>1192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341</v>
      </c>
      <c r="O331" t="s">
        <v>1193</v>
      </c>
      <c r="P331">
        <v>6</v>
      </c>
      <c r="Q331" t="s">
        <v>469</v>
      </c>
      <c r="R331">
        <v>1</v>
      </c>
      <c r="S331" s="136">
        <v>-1094441.7349</v>
      </c>
      <c r="T331">
        <v>1</v>
      </c>
      <c r="U331" t="s">
        <v>199</v>
      </c>
      <c r="V331" t="s">
        <v>72</v>
      </c>
      <c r="W331" s="109" t="str">
        <f>_xlfn.CONCAT(N331,V331)</f>
        <v>CC19BACHAS</v>
      </c>
      <c r="X331" s="109">
        <f>_xlfn.XLOOKUP(W331,'cco '!C:C,'cco '!D:D,0)</f>
        <v>0.08</v>
      </c>
      <c r="Y331" s="110">
        <f>$X331*$S331*-1</f>
        <v>87555.33879200001</v>
      </c>
      <c r="Z331" s="109">
        <f>_xlfn.XLOOKUP(V331,sectores_id!A:A,sectores_id!B:B)</f>
        <v>1</v>
      </c>
      <c r="AA331" s="109">
        <f>IF(J331="OPEX",_xlfn.XLOOKUP(I331,'rubros_id_opex (2)'!A:A,'rubros_id_opex (2)'!B:B,"RUBRO MC"),J331)</f>
        <v>10</v>
      </c>
      <c r="AB331" s="109" t="str">
        <f>UPPER(_xlfn.XLOOKUP(Z331,sectores_id!B:B,sectores_id!A:A))</f>
        <v>BACHAS</v>
      </c>
      <c r="AC331" s="148" t="str">
        <f>_xlfn.XLOOKUP(AA331,'rubros_id_opex (2)'!B:B,'rubros_id_opex (2)'!A:A,gastos_final[[#This Row],[Líneas de factura/Producto]])</f>
        <v>PERSONAL</v>
      </c>
      <c r="AD331" s="109">
        <f>SUMIFS(Y:Y,C:C,gastos_final[[#This Row],[Número]])</f>
        <v>1094441.7349</v>
      </c>
      <c r="AE331" s="169">
        <f>gastos_final[[#This Row],[MONTO_FINAL]]*-1-gastos_final[[#This Row],[monto_total_ampliado]]</f>
        <v>0</v>
      </c>
    </row>
    <row r="332" spans="1:31" hidden="1" x14ac:dyDescent="0.25">
      <c r="A332" vm="11">
        <v>46112</v>
      </c>
      <c r="B332" t="s">
        <v>1191</v>
      </c>
      <c r="C332" t="s">
        <v>1151</v>
      </c>
      <c r="D332" s="135">
        <v>-1094441.7349</v>
      </c>
      <c r="E332" t="s">
        <v>42</v>
      </c>
      <c r="F332">
        <v>1</v>
      </c>
      <c r="G332" s="135">
        <v>1094441.7349</v>
      </c>
      <c r="H332" t="s">
        <v>1192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341</v>
      </c>
      <c r="O332" t="s">
        <v>1193</v>
      </c>
      <c r="P332">
        <v>6</v>
      </c>
      <c r="Q332" t="s">
        <v>469</v>
      </c>
      <c r="R332">
        <v>1</v>
      </c>
      <c r="S332" s="136">
        <v>-1094441.7349</v>
      </c>
      <c r="T332">
        <v>1</v>
      </c>
      <c r="U332" t="s">
        <v>199</v>
      </c>
      <c r="V332" t="s">
        <v>193</v>
      </c>
      <c r="W332" s="109" t="str">
        <f>_xlfn.CONCAT(N332,V332)</f>
        <v>CC19DISPOSICION FINAL DE R. LIQUIDOS</v>
      </c>
      <c r="X332" s="109">
        <f>_xlfn.XLOOKUP(W332,'cco '!C:C,'cco '!D:D,0)</f>
        <v>0.09</v>
      </c>
      <c r="Y332" s="110">
        <f>$X332*$S332*-1</f>
        <v>98499.756141000005</v>
      </c>
      <c r="Z332" s="109">
        <f>_xlfn.XLOOKUP(V332,sectores_id!A:A,sectores_id!B:B)</f>
        <v>3</v>
      </c>
      <c r="AA332" s="109">
        <f>IF(J332="OPEX",_xlfn.XLOOKUP(I332,'rubros_id_opex (2)'!A:A,'rubros_id_opex (2)'!B:B,"RUBRO MC"),J332)</f>
        <v>10</v>
      </c>
      <c r="AB332" s="109" t="str">
        <f>UPPER(_xlfn.XLOOKUP(Z332,sectores_id!B:B,sectores_id!A:A))</f>
        <v>DISP. FINAL RESIDUOS LÍQUIDOS</v>
      </c>
      <c r="AC332" s="148" t="str">
        <f>_xlfn.XLOOKUP(AA332,'rubros_id_opex (2)'!B:B,'rubros_id_opex (2)'!A:A,gastos_final[[#This Row],[Líneas de factura/Producto]])</f>
        <v>PERSONAL</v>
      </c>
      <c r="AD332" s="109">
        <f>SUMIFS(Y:Y,C:C,gastos_final[[#This Row],[Número]])</f>
        <v>1094441.7349</v>
      </c>
      <c r="AE332" s="169">
        <f>gastos_final[[#This Row],[MONTO_FINAL]]*-1-gastos_final[[#This Row],[monto_total_ampliado]]</f>
        <v>0</v>
      </c>
    </row>
    <row r="333" spans="1:31" hidden="1" x14ac:dyDescent="0.25">
      <c r="A333" vm="11">
        <v>46112</v>
      </c>
      <c r="B333" t="s">
        <v>1191</v>
      </c>
      <c r="C333" t="s">
        <v>1151</v>
      </c>
      <c r="D333" s="135">
        <v>-1094441.7349</v>
      </c>
      <c r="E333" t="s">
        <v>42</v>
      </c>
      <c r="F333">
        <v>1</v>
      </c>
      <c r="G333" s="135">
        <v>1094441.7349</v>
      </c>
      <c r="H333" t="s">
        <v>1192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341</v>
      </c>
      <c r="O333" t="s">
        <v>1193</v>
      </c>
      <c r="P333">
        <v>6</v>
      </c>
      <c r="Q333" t="s">
        <v>469</v>
      </c>
      <c r="R333">
        <v>1</v>
      </c>
      <c r="S333" s="136">
        <v>-1094441.7349</v>
      </c>
      <c r="T333">
        <v>1</v>
      </c>
      <c r="U333" t="s">
        <v>199</v>
      </c>
      <c r="V333" t="s">
        <v>80</v>
      </c>
      <c r="W333" s="109" t="str">
        <f>_xlfn.CONCAT(N333,V333)</f>
        <v>CC19EXPORTACION</v>
      </c>
      <c r="X333" s="109">
        <f>_xlfn.XLOOKUP(W333,'cco '!C:C,'cco '!D:D,0)</f>
        <v>0.15</v>
      </c>
      <c r="Y333" s="110">
        <f>$X333*$S333*-1</f>
        <v>164166.26023499999</v>
      </c>
      <c r="Z333" s="109">
        <f>_xlfn.XLOOKUP(V333,sectores_id!A:A,sectores_id!B:B)</f>
        <v>5</v>
      </c>
      <c r="AA333" s="109">
        <f>IF(J333="OPEX",_xlfn.XLOOKUP(I333,'rubros_id_opex (2)'!A:A,'rubros_id_opex (2)'!B:B,"RUBRO MC"),J333)</f>
        <v>10</v>
      </c>
      <c r="AB333" s="109" t="str">
        <f>UPPER(_xlfn.XLOOKUP(Z333,sectores_id!B:B,sectores_id!A:A))</f>
        <v>EXPORTACION</v>
      </c>
      <c r="AC333" s="148" t="str">
        <f>_xlfn.XLOOKUP(AA333,'rubros_id_opex (2)'!B:B,'rubros_id_opex (2)'!A:A,gastos_final[[#This Row],[Líneas de factura/Producto]])</f>
        <v>PERSONAL</v>
      </c>
      <c r="AD333" s="169">
        <f>SUMIFS(Y:Y,C:C,gastos_final[[#This Row],[Número]])</f>
        <v>1094441.7349</v>
      </c>
      <c r="AE333" s="169">
        <f>gastos_final[[#This Row],[MONTO_FINAL]]*-1-gastos_final[[#This Row],[monto_total_ampliado]]</f>
        <v>0</v>
      </c>
    </row>
    <row r="334" spans="1:31" hidden="1" x14ac:dyDescent="0.25">
      <c r="A334" vm="11">
        <v>46112</v>
      </c>
      <c r="B334" t="s">
        <v>1191</v>
      </c>
      <c r="C334" t="s">
        <v>1151</v>
      </c>
      <c r="D334" s="135">
        <v>-1094441.7349</v>
      </c>
      <c r="E334" t="s">
        <v>42</v>
      </c>
      <c r="F334">
        <v>1</v>
      </c>
      <c r="G334" s="135">
        <v>1094441.7349</v>
      </c>
      <c r="H334" t="s">
        <v>1192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341</v>
      </c>
      <c r="O334" t="s">
        <v>1193</v>
      </c>
      <c r="P334">
        <v>6</v>
      </c>
      <c r="Q334" t="s">
        <v>469</v>
      </c>
      <c r="R334">
        <v>1</v>
      </c>
      <c r="S334" s="136">
        <v>-1094441.7349</v>
      </c>
      <c r="T334">
        <v>1</v>
      </c>
      <c r="U334" t="s">
        <v>199</v>
      </c>
      <c r="V334" t="s">
        <v>50</v>
      </c>
      <c r="W334" s="109" t="str">
        <f>_xlfn.CONCAT(N334,V334)</f>
        <v>CC19NFU</v>
      </c>
      <c r="X334" s="109">
        <f>_xlfn.XLOOKUP(W334,'cco '!C:C,'cco '!D:D,0)</f>
        <v>0.4</v>
      </c>
      <c r="Y334" s="110">
        <f>$X334*$S334*-1</f>
        <v>437776.69396000006</v>
      </c>
      <c r="Z334" s="109">
        <f>_xlfn.XLOOKUP(V334,sectores_id!A:A,sectores_id!B:B)</f>
        <v>6</v>
      </c>
      <c r="AA334" s="109">
        <f>IF(J334="OPEX",_xlfn.XLOOKUP(I334,'rubros_id_opex (2)'!A:A,'rubros_id_opex (2)'!B:B,"RUBRO MC"),J334)</f>
        <v>10</v>
      </c>
      <c r="AB334" s="109" t="str">
        <f>UPPER(_xlfn.XLOOKUP(Z334,sectores_id!B:B,sectores_id!A:A))</f>
        <v>NFU</v>
      </c>
      <c r="AC334" s="148" t="str">
        <f>_xlfn.XLOOKUP(AA334,'rubros_id_opex (2)'!B:B,'rubros_id_opex (2)'!A:A,gastos_final[[#This Row],[Líneas de factura/Producto]])</f>
        <v>PERSONAL</v>
      </c>
      <c r="AD334" s="169">
        <f>SUMIFS(Y:Y,C:C,gastos_final[[#This Row],[Número]])</f>
        <v>1094441.7349</v>
      </c>
      <c r="AE334" s="169">
        <f>gastos_final[[#This Row],[MONTO_FINAL]]*-1-gastos_final[[#This Row],[monto_total_ampliado]]</f>
        <v>0</v>
      </c>
    </row>
    <row r="335" spans="1:31" hidden="1" x14ac:dyDescent="0.25">
      <c r="A335" vm="11">
        <v>46112</v>
      </c>
      <c r="B335" t="s">
        <v>1191</v>
      </c>
      <c r="C335" t="s">
        <v>1151</v>
      </c>
      <c r="D335" s="135">
        <v>-1094441.7349</v>
      </c>
      <c r="E335" t="s">
        <v>42</v>
      </c>
      <c r="F335">
        <v>1</v>
      </c>
      <c r="G335" s="135">
        <v>1094441.7349</v>
      </c>
      <c r="H335" t="s">
        <v>1192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341</v>
      </c>
      <c r="O335" t="s">
        <v>1193</v>
      </c>
      <c r="P335">
        <v>6</v>
      </c>
      <c r="Q335" t="s">
        <v>469</v>
      </c>
      <c r="R335">
        <v>1</v>
      </c>
      <c r="S335" s="136">
        <v>-1094441.7349</v>
      </c>
      <c r="T335">
        <v>1</v>
      </c>
      <c r="U335" t="s">
        <v>199</v>
      </c>
      <c r="V335" t="s">
        <v>68</v>
      </c>
      <c r="W335" s="109" t="str">
        <f>_xlfn.CONCAT(N335,V335)</f>
        <v>CC19PILETAS</v>
      </c>
      <c r="X335" s="109">
        <f>_xlfn.XLOOKUP(W335,'cco '!C:C,'cco '!D:D,0)</f>
        <v>0.08</v>
      </c>
      <c r="Y335" s="110">
        <f>$X335*$S335*-1</f>
        <v>87555.33879200001</v>
      </c>
      <c r="Z335" s="109">
        <f>_xlfn.XLOOKUP(V335,sectores_id!A:A,sectores_id!B:B)</f>
        <v>7</v>
      </c>
      <c r="AA335" s="109">
        <f>IF(J335="OPEX",_xlfn.XLOOKUP(I335,'rubros_id_opex (2)'!A:A,'rubros_id_opex (2)'!B:B,"RUBRO MC"),J335)</f>
        <v>10</v>
      </c>
      <c r="AB335" s="109" t="str">
        <f>UPPER(_xlfn.XLOOKUP(Z335,sectores_id!B:B,sectores_id!A:A))</f>
        <v>PILETAS</v>
      </c>
      <c r="AC335" s="148" t="str">
        <f>_xlfn.XLOOKUP(AA335,'rubros_id_opex (2)'!B:B,'rubros_id_opex (2)'!A:A,gastos_final[[#This Row],[Líneas de factura/Producto]])</f>
        <v>PERSONAL</v>
      </c>
      <c r="AD335" s="169">
        <f>SUMIFS(Y:Y,C:C,gastos_final[[#This Row],[Número]])</f>
        <v>1094441.7349</v>
      </c>
      <c r="AE335" s="169">
        <f>gastos_final[[#This Row],[MONTO_FINAL]]*-1-gastos_final[[#This Row],[monto_total_ampliado]]</f>
        <v>0</v>
      </c>
    </row>
    <row r="336" spans="1:31" hidden="1" x14ac:dyDescent="0.25">
      <c r="A336" vm="11">
        <v>46112</v>
      </c>
      <c r="B336" t="s">
        <v>1191</v>
      </c>
      <c r="C336" t="s">
        <v>1151</v>
      </c>
      <c r="D336" s="135">
        <v>-1094441.7349</v>
      </c>
      <c r="E336" t="s">
        <v>42</v>
      </c>
      <c r="F336">
        <v>1</v>
      </c>
      <c r="G336" s="135">
        <v>1094441.7349</v>
      </c>
      <c r="H336" t="s">
        <v>1192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341</v>
      </c>
      <c r="O336" t="s">
        <v>1193</v>
      </c>
      <c r="P336">
        <v>6</v>
      </c>
      <c r="Q336" t="s">
        <v>469</v>
      </c>
      <c r="R336">
        <v>1</v>
      </c>
      <c r="S336" s="136">
        <v>-1094441.7349</v>
      </c>
      <c r="T336">
        <v>1</v>
      </c>
      <c r="U336" t="s">
        <v>199</v>
      </c>
      <c r="V336" t="s">
        <v>70</v>
      </c>
      <c r="W336" s="109" t="str">
        <f>_xlfn.CONCAT(N336,V336)</f>
        <v>CC19REACTORES</v>
      </c>
      <c r="X336" s="109">
        <f>_xlfn.XLOOKUP(W336,'cco '!C:C,'cco '!D:D,0)</f>
        <v>0.2</v>
      </c>
      <c r="Y336" s="110">
        <f>$X336*$S336*-1</f>
        <v>218888.34698000003</v>
      </c>
      <c r="Z336" s="109">
        <f>_xlfn.XLOOKUP(V336,sectores_id!A:A,sectores_id!B:B)</f>
        <v>8</v>
      </c>
      <c r="AA336" s="109">
        <f>IF(J336="OPEX",_xlfn.XLOOKUP(I336,'rubros_id_opex (2)'!A:A,'rubros_id_opex (2)'!B:B,"RUBRO MC"),J336)</f>
        <v>10</v>
      </c>
      <c r="AB336" s="109" t="str">
        <f>UPPER(_xlfn.XLOOKUP(Z336,sectores_id!B:B,sectores_id!A:A))</f>
        <v>REACTORES</v>
      </c>
      <c r="AC336" s="148" t="str">
        <f>_xlfn.XLOOKUP(AA336,'rubros_id_opex (2)'!B:B,'rubros_id_opex (2)'!A:A,gastos_final[[#This Row],[Líneas de factura/Producto]])</f>
        <v>PERSONAL</v>
      </c>
      <c r="AD336" s="169">
        <f>SUMIFS(Y:Y,C:C,gastos_final[[#This Row],[Número]])</f>
        <v>1094441.7349</v>
      </c>
      <c r="AE336" s="169">
        <f>gastos_final[[#This Row],[MONTO_FINAL]]*-1-gastos_final[[#This Row],[monto_total_ampliado]]</f>
        <v>0</v>
      </c>
    </row>
    <row r="337" spans="1:31" hidden="1" x14ac:dyDescent="0.25">
      <c r="A337" vm="11">
        <v>46112</v>
      </c>
      <c r="B337" t="s">
        <v>1191</v>
      </c>
      <c r="C337" t="s">
        <v>1098</v>
      </c>
      <c r="D337" s="135">
        <v>-1093875.0083999999</v>
      </c>
      <c r="E337" t="s">
        <v>164</v>
      </c>
      <c r="F337">
        <v>1</v>
      </c>
      <c r="G337" s="135">
        <v>1093875.0083999999</v>
      </c>
      <c r="H337" t="s">
        <v>1192</v>
      </c>
      <c r="I337" t="s">
        <v>9</v>
      </c>
      <c r="J337" t="s">
        <v>137</v>
      </c>
      <c r="K337" t="s">
        <v>512</v>
      </c>
      <c r="L337" t="s">
        <v>156</v>
      </c>
      <c r="M337">
        <v>0</v>
      </c>
      <c r="N337" t="s">
        <v>32</v>
      </c>
      <c r="O337" t="s">
        <v>1193</v>
      </c>
      <c r="P337">
        <v>10</v>
      </c>
      <c r="Q337" t="s">
        <v>467</v>
      </c>
      <c r="R337">
        <v>1</v>
      </c>
      <c r="S337" s="136">
        <v>-1093875.0083999999</v>
      </c>
      <c r="T337">
        <v>1</v>
      </c>
      <c r="U337" t="s">
        <v>199</v>
      </c>
      <c r="V337" t="s">
        <v>72</v>
      </c>
      <c r="W337" s="109" t="str">
        <f>_xlfn.CONCAT(N337,V337)</f>
        <v>CC15BACHAS</v>
      </c>
      <c r="X337" s="109">
        <f>_xlfn.XLOOKUP(W337,'cco '!C:C,'cco '!D:D,0)</f>
        <v>7.7777777777777779E-2</v>
      </c>
      <c r="Y337" s="110">
        <f>$X337*$S337*-1</f>
        <v>85079.167319999993</v>
      </c>
      <c r="Z337" s="109">
        <f>_xlfn.XLOOKUP(V337,sectores_id!A:A,sectores_id!B:B)</f>
        <v>1</v>
      </c>
      <c r="AA337" s="109">
        <f>IF(J337="OPEX",_xlfn.XLOOKUP(I337,'rubros_id_opex (2)'!A:A,'rubros_id_opex (2)'!B:B,"RUBRO MC"),J337)</f>
        <v>10</v>
      </c>
      <c r="AB337" s="109" t="str">
        <f>UPPER(_xlfn.XLOOKUP(Z337,sectores_id!B:B,sectores_id!A:A))</f>
        <v>BACHAS</v>
      </c>
      <c r="AC337" s="148" t="str">
        <f>_xlfn.XLOOKUP(AA337,'rubros_id_opex (2)'!B:B,'rubros_id_opex (2)'!A:A,gastos_final[[#This Row],[Líneas de factura/Producto]])</f>
        <v>PERSONAL</v>
      </c>
      <c r="AD337" s="169">
        <f>SUMIFS(Y:Y,C:C,gastos_final[[#This Row],[Número]])</f>
        <v>765712.50587999995</v>
      </c>
      <c r="AE337" s="169">
        <f>gastos_final[[#This Row],[MONTO_FINAL]]*-1-gastos_final[[#This Row],[monto_total_ampliado]]</f>
        <v>328162.50251999998</v>
      </c>
    </row>
    <row r="338" spans="1:31" hidden="1" x14ac:dyDescent="0.25">
      <c r="A338" vm="11">
        <v>46112</v>
      </c>
      <c r="B338" t="s">
        <v>1191</v>
      </c>
      <c r="C338" t="s">
        <v>1098</v>
      </c>
      <c r="D338" s="135">
        <v>-1093875.0083999999</v>
      </c>
      <c r="E338" t="s">
        <v>164</v>
      </c>
      <c r="F338">
        <v>1</v>
      </c>
      <c r="G338" s="135">
        <v>1093875.0083999999</v>
      </c>
      <c r="H338" t="s">
        <v>1192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32</v>
      </c>
      <c r="O338" t="s">
        <v>1193</v>
      </c>
      <c r="P338">
        <v>10</v>
      </c>
      <c r="Q338" t="s">
        <v>467</v>
      </c>
      <c r="R338">
        <v>1</v>
      </c>
      <c r="S338" s="136">
        <v>-1093875.0083999999</v>
      </c>
      <c r="T338">
        <v>1</v>
      </c>
      <c r="U338" t="s">
        <v>199</v>
      </c>
      <c r="V338" t="s">
        <v>177</v>
      </c>
      <c r="W338" s="109" t="str">
        <f>_xlfn.CONCAT(N338,V338)</f>
        <v>CC15CEREAL Y POLVILLO</v>
      </c>
      <c r="X338" s="109">
        <f>_xlfn.XLOOKUP(W338,'cco '!C:C,'cco '!D:D,0)</f>
        <v>7.7777777777777779E-2</v>
      </c>
      <c r="Y338" s="110">
        <f>$X338*$S338*-1</f>
        <v>85079.167319999993</v>
      </c>
      <c r="Z338" s="109">
        <f>_xlfn.XLOOKUP(V338,sectores_id!A:A,sectores_id!B:B)</f>
        <v>2</v>
      </c>
      <c r="AA338" s="109">
        <f>IF(J338="OPEX",_xlfn.XLOOKUP(I338,'rubros_id_opex (2)'!A:A,'rubros_id_opex (2)'!B:B,"RUBRO MC"),J338)</f>
        <v>10</v>
      </c>
      <c r="AB338" s="109" t="str">
        <f>UPPER(_xlfn.XLOOKUP(Z338,sectores_id!B:B,sectores_id!A:A))</f>
        <v>CEREAL &amp; POLVILLO</v>
      </c>
      <c r="AC338" s="148" t="str">
        <f>_xlfn.XLOOKUP(AA338,'rubros_id_opex (2)'!B:B,'rubros_id_opex (2)'!A:A,gastos_final[[#This Row],[Líneas de factura/Producto]])</f>
        <v>PERSONAL</v>
      </c>
      <c r="AD338" s="169">
        <f>SUMIFS(Y:Y,C:C,gastos_final[[#This Row],[Número]])</f>
        <v>765712.50587999995</v>
      </c>
      <c r="AE338" s="169">
        <f>gastos_final[[#This Row],[MONTO_FINAL]]*-1-gastos_final[[#This Row],[monto_total_ampliado]]</f>
        <v>328162.50251999998</v>
      </c>
    </row>
    <row r="339" spans="1:31" hidden="1" x14ac:dyDescent="0.25">
      <c r="A339" vm="11">
        <v>46112</v>
      </c>
      <c r="B339" t="s">
        <v>1191</v>
      </c>
      <c r="C339" t="s">
        <v>1098</v>
      </c>
      <c r="D339" s="135">
        <v>-1093875.0083999999</v>
      </c>
      <c r="E339" t="s">
        <v>164</v>
      </c>
      <c r="F339">
        <v>1</v>
      </c>
      <c r="G339" s="135">
        <v>1093875.0083999999</v>
      </c>
      <c r="H339" t="s">
        <v>1192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32</v>
      </c>
      <c r="O339" t="s">
        <v>1193</v>
      </c>
      <c r="P339">
        <v>10</v>
      </c>
      <c r="Q339" t="s">
        <v>467</v>
      </c>
      <c r="R339">
        <v>1</v>
      </c>
      <c r="S339" s="136">
        <v>-1093875.0083999999</v>
      </c>
      <c r="T339">
        <v>1</v>
      </c>
      <c r="U339" t="s">
        <v>199</v>
      </c>
      <c r="V339" t="s">
        <v>175</v>
      </c>
      <c r="W339" s="109" t="str">
        <f>_xlfn.CONCAT(N339,V339)</f>
        <v>CC15COMPOST Y FERTILIZANTES</v>
      </c>
      <c r="X339" s="109">
        <f>_xlfn.XLOOKUP(W339,'cco '!C:C,'cco '!D:D,0)</f>
        <v>7.7777777777777779E-2</v>
      </c>
      <c r="Y339" s="110">
        <f>$X339*$S339*-1</f>
        <v>85079.167319999993</v>
      </c>
      <c r="Z339" s="109">
        <f>_xlfn.XLOOKUP(V339,sectores_id!A:A,sectores_id!B:B)</f>
        <v>10</v>
      </c>
      <c r="AA339" s="109">
        <f>IF(J339="OPEX",_xlfn.XLOOKUP(I339,'rubros_id_opex (2)'!A:A,'rubros_id_opex (2)'!B:B,"RUBRO MC"),J339)</f>
        <v>10</v>
      </c>
      <c r="AB339" s="109" t="str">
        <f>UPPER(_xlfn.XLOOKUP(Z339,sectores_id!B:B,sectores_id!A:A))</f>
        <v>COMPOST &amp; FERTILIZANTES</v>
      </c>
      <c r="AC339" s="148" t="str">
        <f>_xlfn.XLOOKUP(AA339,'rubros_id_opex (2)'!B:B,'rubros_id_opex (2)'!A:A,gastos_final[[#This Row],[Líneas de factura/Producto]])</f>
        <v>PERSONAL</v>
      </c>
      <c r="AD339" s="169">
        <f>SUMIFS(Y:Y,C:C,gastos_final[[#This Row],[Número]])</f>
        <v>765712.50587999995</v>
      </c>
      <c r="AE339" s="169">
        <f>gastos_final[[#This Row],[MONTO_FINAL]]*-1-gastos_final[[#This Row],[monto_total_ampliado]]</f>
        <v>328162.50251999998</v>
      </c>
    </row>
    <row r="340" spans="1:31" hidden="1" x14ac:dyDescent="0.25">
      <c r="A340" vm="11">
        <v>46112</v>
      </c>
      <c r="B340" t="s">
        <v>1191</v>
      </c>
      <c r="C340" t="s">
        <v>1098</v>
      </c>
      <c r="D340" s="135">
        <v>-1093875.0083999999</v>
      </c>
      <c r="E340" t="s">
        <v>164</v>
      </c>
      <c r="F340">
        <v>1</v>
      </c>
      <c r="G340" s="135">
        <v>1093875.0083999999</v>
      </c>
      <c r="H340" t="s">
        <v>1192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32</v>
      </c>
      <c r="O340" t="s">
        <v>1193</v>
      </c>
      <c r="P340">
        <v>10</v>
      </c>
      <c r="Q340" t="s">
        <v>467</v>
      </c>
      <c r="R340">
        <v>1</v>
      </c>
      <c r="S340" s="136">
        <v>-1093875.0083999999</v>
      </c>
      <c r="T340">
        <v>1</v>
      </c>
      <c r="U340" t="s">
        <v>199</v>
      </c>
      <c r="V340" t="s">
        <v>193</v>
      </c>
      <c r="W340" s="109" t="str">
        <f>_xlfn.CONCAT(N340,V340)</f>
        <v>CC15DISPOSICION FINAL DE R. LIQUIDOS</v>
      </c>
      <c r="X340" s="109">
        <f>_xlfn.XLOOKUP(W340,'cco '!C:C,'cco '!D:D,0)</f>
        <v>7.7777777777777779E-2</v>
      </c>
      <c r="Y340" s="110">
        <f>$X340*$S340*-1</f>
        <v>85079.167319999993</v>
      </c>
      <c r="Z340" s="109">
        <f>_xlfn.XLOOKUP(V340,sectores_id!A:A,sectores_id!B:B)</f>
        <v>3</v>
      </c>
      <c r="AA340" s="109">
        <f>IF(J340="OPEX",_xlfn.XLOOKUP(I340,'rubros_id_opex (2)'!A:A,'rubros_id_opex (2)'!B:B,"RUBRO MC"),J340)</f>
        <v>10</v>
      </c>
      <c r="AB340" s="109" t="str">
        <f>UPPER(_xlfn.XLOOKUP(Z340,sectores_id!B:B,sectores_id!A:A))</f>
        <v>DISP. FINAL RESIDUOS LÍQUIDOS</v>
      </c>
      <c r="AC340" s="148" t="str">
        <f>_xlfn.XLOOKUP(AA340,'rubros_id_opex (2)'!B:B,'rubros_id_opex (2)'!A:A,gastos_final[[#This Row],[Líneas de factura/Producto]])</f>
        <v>PERSONAL</v>
      </c>
      <c r="AD340" s="169">
        <f>SUMIFS(Y:Y,C:C,gastos_final[[#This Row],[Número]])</f>
        <v>765712.50587999995</v>
      </c>
      <c r="AE340" s="169">
        <f>gastos_final[[#This Row],[MONTO_FINAL]]*-1-gastos_final[[#This Row],[monto_total_ampliado]]</f>
        <v>328162.50251999998</v>
      </c>
    </row>
    <row r="341" spans="1:31" hidden="1" x14ac:dyDescent="0.25">
      <c r="A341" vm="11">
        <v>46112</v>
      </c>
      <c r="B341" t="s">
        <v>1191</v>
      </c>
      <c r="C341" t="s">
        <v>1098</v>
      </c>
      <c r="D341" s="135">
        <v>-1093875.0083999999</v>
      </c>
      <c r="E341" t="s">
        <v>164</v>
      </c>
      <c r="F341">
        <v>1</v>
      </c>
      <c r="G341" s="135">
        <v>1093875.0083999999</v>
      </c>
      <c r="H341" t="s">
        <v>1192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32</v>
      </c>
      <c r="O341" t="s">
        <v>1193</v>
      </c>
      <c r="P341">
        <v>10</v>
      </c>
      <c r="Q341" t="s">
        <v>467</v>
      </c>
      <c r="R341">
        <v>1</v>
      </c>
      <c r="S341" s="136">
        <v>-1093875.0083999999</v>
      </c>
      <c r="T341">
        <v>1</v>
      </c>
      <c r="U341" t="s">
        <v>199</v>
      </c>
      <c r="V341" t="s">
        <v>191</v>
      </c>
      <c r="W341" s="109" t="str">
        <f>_xlfn.CONCAT(N341,V341)</f>
        <v>CC15DISPOSICION FINAL DE R. SOLIDOS</v>
      </c>
      <c r="X341" s="109">
        <f>_xlfn.XLOOKUP(W341,'cco '!C:C,'cco '!D:D,0)</f>
        <v>7.7777777777777779E-2</v>
      </c>
      <c r="Y341" s="110">
        <f>$X341*$S341*-1</f>
        <v>85079.167319999993</v>
      </c>
      <c r="Z341" s="109">
        <f>_xlfn.XLOOKUP(V341,sectores_id!A:A,sectores_id!B:B)</f>
        <v>4</v>
      </c>
      <c r="AA341" s="109">
        <f>IF(J341="OPEX",_xlfn.XLOOKUP(I341,'rubros_id_opex (2)'!A:A,'rubros_id_opex (2)'!B:B,"RUBRO MC"),J341)</f>
        <v>10</v>
      </c>
      <c r="AB341" s="109" t="str">
        <f>UPPER(_xlfn.XLOOKUP(Z341,sectores_id!B:B,sectores_id!A:A))</f>
        <v>DISP. FINAL RESIDUOS SÓLIDOS</v>
      </c>
      <c r="AC341" s="148" t="str">
        <f>_xlfn.XLOOKUP(AA341,'rubros_id_opex (2)'!B:B,'rubros_id_opex (2)'!A:A,gastos_final[[#This Row],[Líneas de factura/Producto]])</f>
        <v>PERSONAL</v>
      </c>
      <c r="AD341" s="169">
        <f>SUMIFS(Y:Y,C:C,gastos_final[[#This Row],[Número]])</f>
        <v>765712.50587999995</v>
      </c>
      <c r="AE341" s="169">
        <f>gastos_final[[#This Row],[MONTO_FINAL]]*-1-gastos_final[[#This Row],[monto_total_ampliado]]</f>
        <v>328162.50251999998</v>
      </c>
    </row>
    <row r="342" spans="1:31" hidden="1" x14ac:dyDescent="0.25">
      <c r="A342" vm="11">
        <v>46112</v>
      </c>
      <c r="B342" t="s">
        <v>1191</v>
      </c>
      <c r="C342" t="s">
        <v>1098</v>
      </c>
      <c r="D342" s="135">
        <v>-1093875.0083999999</v>
      </c>
      <c r="E342" t="s">
        <v>164</v>
      </c>
      <c r="F342">
        <v>1</v>
      </c>
      <c r="G342" s="135">
        <v>1093875.0083999999</v>
      </c>
      <c r="H342" t="s">
        <v>1192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32</v>
      </c>
      <c r="O342" t="s">
        <v>1193</v>
      </c>
      <c r="P342">
        <v>10</v>
      </c>
      <c r="Q342" t="s">
        <v>467</v>
      </c>
      <c r="R342">
        <v>1</v>
      </c>
      <c r="S342" s="136">
        <v>-1093875.0083999999</v>
      </c>
      <c r="T342">
        <v>1</v>
      </c>
      <c r="U342" t="s">
        <v>199</v>
      </c>
      <c r="V342" t="s">
        <v>80</v>
      </c>
      <c r="W342" s="109" t="str">
        <f>_xlfn.CONCAT(N342,V342)</f>
        <v>CC15EXPORTACION</v>
      </c>
      <c r="X342" s="109">
        <f>_xlfn.XLOOKUP(W342,'cco '!C:C,'cco '!D:D,0)</f>
        <v>7.7777777777777779E-2</v>
      </c>
      <c r="Y342" s="110">
        <f>$X342*$S342*-1</f>
        <v>85079.167319999993</v>
      </c>
      <c r="Z342" s="109">
        <f>_xlfn.XLOOKUP(V342,sectores_id!A:A,sectores_id!B:B)</f>
        <v>5</v>
      </c>
      <c r="AA342" s="109">
        <f>IF(J342="OPEX",_xlfn.XLOOKUP(I342,'rubros_id_opex (2)'!A:A,'rubros_id_opex (2)'!B:B,"RUBRO MC"),J342)</f>
        <v>10</v>
      </c>
      <c r="AB342" s="109" t="str">
        <f>UPPER(_xlfn.XLOOKUP(Z342,sectores_id!B:B,sectores_id!A:A))</f>
        <v>EXPORTACION</v>
      </c>
      <c r="AC342" s="148" t="str">
        <f>_xlfn.XLOOKUP(AA342,'rubros_id_opex (2)'!B:B,'rubros_id_opex (2)'!A:A,gastos_final[[#This Row],[Líneas de factura/Producto]])</f>
        <v>PERSONAL</v>
      </c>
      <c r="AD342" s="169">
        <f>SUMIFS(Y:Y,C:C,gastos_final[[#This Row],[Número]])</f>
        <v>765712.50587999995</v>
      </c>
      <c r="AE342" s="169">
        <f>gastos_final[[#This Row],[MONTO_FINAL]]*-1-gastos_final[[#This Row],[monto_total_ampliado]]</f>
        <v>328162.50251999998</v>
      </c>
    </row>
    <row r="343" spans="1:31" hidden="1" x14ac:dyDescent="0.25">
      <c r="A343" vm="11">
        <v>46112</v>
      </c>
      <c r="B343" t="s">
        <v>1191</v>
      </c>
      <c r="C343" t="s">
        <v>1098</v>
      </c>
      <c r="D343" s="135">
        <v>-1093875.0083999999</v>
      </c>
      <c r="E343" t="s">
        <v>164</v>
      </c>
      <c r="F343">
        <v>1</v>
      </c>
      <c r="G343" s="135">
        <v>1093875.0083999999</v>
      </c>
      <c r="H343" t="s">
        <v>1192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32</v>
      </c>
      <c r="O343" t="s">
        <v>1193</v>
      </c>
      <c r="P343">
        <v>10</v>
      </c>
      <c r="Q343" t="s">
        <v>467</v>
      </c>
      <c r="R343">
        <v>1</v>
      </c>
      <c r="S343" s="136">
        <v>-1093875.0083999999</v>
      </c>
      <c r="T343">
        <v>1</v>
      </c>
      <c r="U343" t="s">
        <v>199</v>
      </c>
      <c r="V343" t="s">
        <v>50</v>
      </c>
      <c r="W343" s="109" t="str">
        <f>_xlfn.CONCAT(N343,V343)</f>
        <v>CC15NFU</v>
      </c>
      <c r="X343" s="109">
        <f>_xlfn.XLOOKUP(W343,'cco '!C:C,'cco '!D:D,0)</f>
        <v>7.7777777777777779E-2</v>
      </c>
      <c r="Y343" s="110">
        <f>$X343*$S343*-1</f>
        <v>85079.167319999993</v>
      </c>
      <c r="Z343" s="109">
        <f>_xlfn.XLOOKUP(V343,sectores_id!A:A,sectores_id!B:B)</f>
        <v>6</v>
      </c>
      <c r="AA343" s="109">
        <f>IF(J343="OPEX",_xlfn.XLOOKUP(I343,'rubros_id_opex (2)'!A:A,'rubros_id_opex (2)'!B:B,"RUBRO MC"),J343)</f>
        <v>10</v>
      </c>
      <c r="AB343" s="109" t="str">
        <f>UPPER(_xlfn.XLOOKUP(Z343,sectores_id!B:B,sectores_id!A:A))</f>
        <v>NFU</v>
      </c>
      <c r="AC343" s="148" t="str">
        <f>_xlfn.XLOOKUP(AA343,'rubros_id_opex (2)'!B:B,'rubros_id_opex (2)'!A:A,gastos_final[[#This Row],[Líneas de factura/Producto]])</f>
        <v>PERSONAL</v>
      </c>
      <c r="AD343" s="169">
        <f>SUMIFS(Y:Y,C:C,gastos_final[[#This Row],[Número]])</f>
        <v>765712.50587999995</v>
      </c>
      <c r="AE343" s="169">
        <f>gastos_final[[#This Row],[MONTO_FINAL]]*-1-gastos_final[[#This Row],[monto_total_ampliado]]</f>
        <v>328162.50251999998</v>
      </c>
    </row>
    <row r="344" spans="1:31" hidden="1" x14ac:dyDescent="0.25">
      <c r="A344" vm="11">
        <v>46112</v>
      </c>
      <c r="B344" t="s">
        <v>1191</v>
      </c>
      <c r="C344" t="s">
        <v>1098</v>
      </c>
      <c r="D344" s="135">
        <v>-1093875.0083999999</v>
      </c>
      <c r="E344" t="s">
        <v>164</v>
      </c>
      <c r="F344">
        <v>1</v>
      </c>
      <c r="G344" s="135">
        <v>1093875.0083999999</v>
      </c>
      <c r="H344" t="s">
        <v>1192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32</v>
      </c>
      <c r="O344" t="s">
        <v>1193</v>
      </c>
      <c r="P344">
        <v>10</v>
      </c>
      <c r="Q344" t="s">
        <v>467</v>
      </c>
      <c r="R344">
        <v>1</v>
      </c>
      <c r="S344" s="136">
        <v>-1093875.0083999999</v>
      </c>
      <c r="T344">
        <v>1</v>
      </c>
      <c r="U344" t="s">
        <v>199</v>
      </c>
      <c r="V344" t="s">
        <v>68</v>
      </c>
      <c r="W344" s="109" t="str">
        <f>_xlfn.CONCAT(N344,V344)</f>
        <v>CC15PILETAS</v>
      </c>
      <c r="X344" s="109">
        <f>_xlfn.XLOOKUP(W344,'cco '!C:C,'cco '!D:D,0)</f>
        <v>7.7777777777777779E-2</v>
      </c>
      <c r="Y344" s="110">
        <f>$X344*$S344*-1</f>
        <v>85079.167319999993</v>
      </c>
      <c r="Z344" s="109">
        <f>_xlfn.XLOOKUP(V344,sectores_id!A:A,sectores_id!B:B)</f>
        <v>7</v>
      </c>
      <c r="AA344" s="109">
        <f>IF(J344="OPEX",_xlfn.XLOOKUP(I344,'rubros_id_opex (2)'!A:A,'rubros_id_opex (2)'!B:B,"RUBRO MC"),J344)</f>
        <v>10</v>
      </c>
      <c r="AB344" s="109" t="str">
        <f>UPPER(_xlfn.XLOOKUP(Z344,sectores_id!B:B,sectores_id!A:A))</f>
        <v>PILETAS</v>
      </c>
      <c r="AC344" s="148" t="str">
        <f>_xlfn.XLOOKUP(AA344,'rubros_id_opex (2)'!B:B,'rubros_id_opex (2)'!A:A,gastos_final[[#This Row],[Líneas de factura/Producto]])</f>
        <v>PERSONAL</v>
      </c>
      <c r="AD344" s="169">
        <f>SUMIFS(Y:Y,C:C,gastos_final[[#This Row],[Número]])</f>
        <v>765712.50587999995</v>
      </c>
      <c r="AE344" s="169">
        <f>gastos_final[[#This Row],[MONTO_FINAL]]*-1-gastos_final[[#This Row],[monto_total_ampliado]]</f>
        <v>328162.50251999998</v>
      </c>
    </row>
    <row r="345" spans="1:31" hidden="1" x14ac:dyDescent="0.25">
      <c r="A345" vm="11">
        <v>46112</v>
      </c>
      <c r="B345" t="s">
        <v>1191</v>
      </c>
      <c r="C345" t="s">
        <v>1098</v>
      </c>
      <c r="D345" s="135">
        <v>-1093875.0083999999</v>
      </c>
      <c r="E345" t="s">
        <v>164</v>
      </c>
      <c r="F345">
        <v>1</v>
      </c>
      <c r="G345" s="135">
        <v>1093875.0083999999</v>
      </c>
      <c r="H345" t="s">
        <v>1192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32</v>
      </c>
      <c r="O345" t="s">
        <v>1193</v>
      </c>
      <c r="P345">
        <v>10</v>
      </c>
      <c r="Q345" t="s">
        <v>467</v>
      </c>
      <c r="R345">
        <v>1</v>
      </c>
      <c r="S345" s="136">
        <v>-1093875.0083999999</v>
      </c>
      <c r="T345">
        <v>1</v>
      </c>
      <c r="U345" t="s">
        <v>199</v>
      </c>
      <c r="V345" t="s">
        <v>70</v>
      </c>
      <c r="W345" s="109" t="str">
        <f>_xlfn.CONCAT(N345,V345)</f>
        <v>CC15REACTORES</v>
      </c>
      <c r="X345" s="109">
        <f>_xlfn.XLOOKUP(W345,'cco '!C:C,'cco '!D:D,0)</f>
        <v>7.7777777777777779E-2</v>
      </c>
      <c r="Y345" s="110">
        <f>$X345*$S345*-1</f>
        <v>85079.167319999993</v>
      </c>
      <c r="Z345" s="109">
        <f>_xlfn.XLOOKUP(V345,sectores_id!A:A,sectores_id!B:B)</f>
        <v>8</v>
      </c>
      <c r="AA345" s="109">
        <f>IF(J345="OPEX",_xlfn.XLOOKUP(I345,'rubros_id_opex (2)'!A:A,'rubros_id_opex (2)'!B:B,"RUBRO MC"),J345)</f>
        <v>10</v>
      </c>
      <c r="AB345" s="109" t="str">
        <f>UPPER(_xlfn.XLOOKUP(Z345,sectores_id!B:B,sectores_id!A:A))</f>
        <v>REACTORES</v>
      </c>
      <c r="AC345" s="148" t="str">
        <f>_xlfn.XLOOKUP(AA345,'rubros_id_opex (2)'!B:B,'rubros_id_opex (2)'!A:A,gastos_final[[#This Row],[Líneas de factura/Producto]])</f>
        <v>PERSONAL</v>
      </c>
      <c r="AD345" s="169">
        <f>SUMIFS(Y:Y,C:C,gastos_final[[#This Row],[Número]])</f>
        <v>765712.50587999995</v>
      </c>
      <c r="AE345" s="169">
        <f>gastos_final[[#This Row],[MONTO_FINAL]]*-1-gastos_final[[#This Row],[monto_total_ampliado]]</f>
        <v>328162.50251999998</v>
      </c>
    </row>
    <row r="346" spans="1:31" hidden="1" x14ac:dyDescent="0.25">
      <c r="A346" vm="11">
        <v>46112</v>
      </c>
      <c r="B346" t="s">
        <v>1191</v>
      </c>
      <c r="C346" t="s">
        <v>1098</v>
      </c>
      <c r="D346" s="135">
        <v>-1093875.0083999999</v>
      </c>
      <c r="E346" t="s">
        <v>164</v>
      </c>
      <c r="F346">
        <v>1</v>
      </c>
      <c r="G346" s="135">
        <v>1093875.0083999999</v>
      </c>
      <c r="H346" t="s">
        <v>1192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32</v>
      </c>
      <c r="O346" t="s">
        <v>1193</v>
      </c>
      <c r="P346">
        <v>10</v>
      </c>
      <c r="Q346" t="s">
        <v>467</v>
      </c>
      <c r="R346">
        <v>1</v>
      </c>
      <c r="S346" s="136">
        <v>-1093875.0083999999</v>
      </c>
      <c r="T346">
        <v>1</v>
      </c>
      <c r="U346" t="s">
        <v>199</v>
      </c>
      <c r="V346" t="s">
        <v>181</v>
      </c>
      <c r="W346" s="109" t="str">
        <f>_xlfn.CONCAT(N346,V346)</f>
        <v>CC15TIERRAS FILTRANTES</v>
      </c>
      <c r="X346" s="109">
        <f>_xlfn.XLOOKUP(W346,'cco '!C:C,'cco '!D:D,0)</f>
        <v>0</v>
      </c>
      <c r="Y346" s="110">
        <f>$X346*$S346*-1</f>
        <v>0</v>
      </c>
      <c r="Z346" s="109">
        <f>_xlfn.XLOOKUP(V346,sectores_id!A:A,sectores_id!B:B)</f>
        <v>9</v>
      </c>
      <c r="AA346" s="109">
        <f>IF(J346="OPEX",_xlfn.XLOOKUP(I346,'rubros_id_opex (2)'!A:A,'rubros_id_opex (2)'!B:B,"RUBRO MC"),J346)</f>
        <v>10</v>
      </c>
      <c r="AB346" s="109" t="str">
        <f>UPPER(_xlfn.XLOOKUP(Z346,sectores_id!B:B,sectores_id!A:A))</f>
        <v>TIERRAS FILTRANTES</v>
      </c>
      <c r="AC346" s="148" t="str">
        <f>_xlfn.XLOOKUP(AA346,'rubros_id_opex (2)'!B:B,'rubros_id_opex (2)'!A:A,gastos_final[[#This Row],[Líneas de factura/Producto]])</f>
        <v>PERSONAL</v>
      </c>
      <c r="AD346" s="109">
        <f>SUMIFS(Y:Y,C:C,gastos_final[[#This Row],[Número]])</f>
        <v>765712.50587999995</v>
      </c>
      <c r="AE346" s="169">
        <f>gastos_final[[#This Row],[MONTO_FINAL]]*-1-gastos_final[[#This Row],[monto_total_ampliado]]</f>
        <v>328162.50251999998</v>
      </c>
    </row>
    <row r="347" spans="1:31" hidden="1" x14ac:dyDescent="0.25">
      <c r="A347" vm="11">
        <v>46112</v>
      </c>
      <c r="B347" t="s">
        <v>1191</v>
      </c>
      <c r="C347" t="s">
        <v>1187</v>
      </c>
      <c r="D347" s="135">
        <v>-1089034.3058</v>
      </c>
      <c r="E347" t="s">
        <v>183</v>
      </c>
      <c r="F347">
        <v>1</v>
      </c>
      <c r="G347" s="135">
        <v>1089034.3058</v>
      </c>
      <c r="H347" t="s">
        <v>1192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396</v>
      </c>
      <c r="O347" t="s">
        <v>1193</v>
      </c>
      <c r="P347">
        <v>10</v>
      </c>
      <c r="Q347" t="s">
        <v>467</v>
      </c>
      <c r="R347">
        <v>1</v>
      </c>
      <c r="S347" s="136">
        <v>-1089034.3058</v>
      </c>
      <c r="T347">
        <v>1</v>
      </c>
      <c r="U347" t="s">
        <v>199</v>
      </c>
      <c r="V347" t="s">
        <v>72</v>
      </c>
      <c r="W347" s="109" t="str">
        <f>_xlfn.CONCAT(N347,V347)</f>
        <v>CC29BACHAS</v>
      </c>
      <c r="X347" s="109">
        <f>_xlfn.XLOOKUP(W347,'cco '!C:C,'cco '!D:D,0)</f>
        <v>0.1111</v>
      </c>
      <c r="Y347" s="110">
        <f>$X347*$S347*-1</f>
        <v>120991.71137438</v>
      </c>
      <c r="Z347" s="109">
        <f>_xlfn.XLOOKUP(V347,sectores_id!A:A,sectores_id!B:B)</f>
        <v>1</v>
      </c>
      <c r="AA347" s="109">
        <f>IF(J347="OPEX",_xlfn.XLOOKUP(I347,'rubros_id_opex (2)'!A:A,'rubros_id_opex (2)'!B:B,"RUBRO MC"),J347)</f>
        <v>10</v>
      </c>
      <c r="AB347" s="109" t="str">
        <f>UPPER(_xlfn.XLOOKUP(Z347,sectores_id!B:B,sectores_id!A:A))</f>
        <v>BACHAS</v>
      </c>
      <c r="AC347" s="148" t="str">
        <f>_xlfn.XLOOKUP(AA347,'rubros_id_opex (2)'!B:B,'rubros_id_opex (2)'!A:A,gastos_final[[#This Row],[Líneas de factura/Producto]])</f>
        <v>PERSONAL</v>
      </c>
      <c r="AD347" s="109">
        <f>SUMIFS(Y:Y,C:C,gastos_final[[#This Row],[Número]])</f>
        <v>1088925.40236942</v>
      </c>
      <c r="AE347" s="169">
        <f>gastos_final[[#This Row],[MONTO_FINAL]]*-1-gastos_final[[#This Row],[monto_total_ampliado]]</f>
        <v>108.90343057992868</v>
      </c>
    </row>
    <row r="348" spans="1:31" hidden="1" x14ac:dyDescent="0.25">
      <c r="A348" vm="11">
        <v>46112</v>
      </c>
      <c r="B348" t="s">
        <v>1191</v>
      </c>
      <c r="C348" t="s">
        <v>1187</v>
      </c>
      <c r="D348" s="135">
        <v>-1089034.3058</v>
      </c>
      <c r="E348" t="s">
        <v>183</v>
      </c>
      <c r="F348">
        <v>1</v>
      </c>
      <c r="G348" s="135">
        <v>1089034.3058</v>
      </c>
      <c r="H348" t="s">
        <v>1192</v>
      </c>
      <c r="I348" t="s">
        <v>9</v>
      </c>
      <c r="J348" t="s">
        <v>137</v>
      </c>
      <c r="K348" t="s">
        <v>512</v>
      </c>
      <c r="L348" t="s">
        <v>156</v>
      </c>
      <c r="M348">
        <v>0</v>
      </c>
      <c r="N348" t="s">
        <v>396</v>
      </c>
      <c r="O348" t="s">
        <v>1193</v>
      </c>
      <c r="P348">
        <v>10</v>
      </c>
      <c r="Q348" t="s">
        <v>467</v>
      </c>
      <c r="R348">
        <v>1</v>
      </c>
      <c r="S348" s="136">
        <v>-1089034.3058</v>
      </c>
      <c r="T348">
        <v>1</v>
      </c>
      <c r="U348" t="s">
        <v>199</v>
      </c>
      <c r="V348" t="s">
        <v>177</v>
      </c>
      <c r="W348" s="109" t="str">
        <f>_xlfn.CONCAT(N348,V348)</f>
        <v>CC29CEREAL Y POLVILLO</v>
      </c>
      <c r="X348" s="109">
        <f>_xlfn.XLOOKUP(W348,'cco '!C:C,'cco '!D:D,0)</f>
        <v>0.1111</v>
      </c>
      <c r="Y348" s="110">
        <f>$X348*$S348*-1</f>
        <v>120991.71137438</v>
      </c>
      <c r="Z348" s="109">
        <f>_xlfn.XLOOKUP(V348,sectores_id!A:A,sectores_id!B:B)</f>
        <v>2</v>
      </c>
      <c r="AA348" s="109">
        <f>IF(J348="OPEX",_xlfn.XLOOKUP(I348,'rubros_id_opex (2)'!A:A,'rubros_id_opex (2)'!B:B,"RUBRO MC"),J348)</f>
        <v>10</v>
      </c>
      <c r="AB348" s="109" t="str">
        <f>UPPER(_xlfn.XLOOKUP(Z348,sectores_id!B:B,sectores_id!A:A))</f>
        <v>CEREAL &amp; POLVILLO</v>
      </c>
      <c r="AC348" s="148" t="str">
        <f>_xlfn.XLOOKUP(AA348,'rubros_id_opex (2)'!B:B,'rubros_id_opex (2)'!A:A,gastos_final[[#This Row],[Líneas de factura/Producto]])</f>
        <v>PERSONAL</v>
      </c>
      <c r="AD348" s="109">
        <f>SUMIFS(Y:Y,C:C,gastos_final[[#This Row],[Número]])</f>
        <v>1088925.40236942</v>
      </c>
      <c r="AE348" s="169">
        <f>gastos_final[[#This Row],[MONTO_FINAL]]*-1-gastos_final[[#This Row],[monto_total_ampliado]]</f>
        <v>108.90343057992868</v>
      </c>
    </row>
    <row r="349" spans="1:31" hidden="1" x14ac:dyDescent="0.25">
      <c r="A349" vm="11">
        <v>46112</v>
      </c>
      <c r="B349" t="s">
        <v>1191</v>
      </c>
      <c r="C349" t="s">
        <v>1187</v>
      </c>
      <c r="D349" s="135">
        <v>-1089034.3058</v>
      </c>
      <c r="E349" t="s">
        <v>183</v>
      </c>
      <c r="F349">
        <v>1</v>
      </c>
      <c r="G349" s="135">
        <v>1089034.3058</v>
      </c>
      <c r="H349" t="s">
        <v>1192</v>
      </c>
      <c r="I349" t="s">
        <v>9</v>
      </c>
      <c r="J349" t="s">
        <v>137</v>
      </c>
      <c r="K349" t="s">
        <v>512</v>
      </c>
      <c r="L349" t="s">
        <v>156</v>
      </c>
      <c r="M349">
        <v>0</v>
      </c>
      <c r="N349" t="s">
        <v>396</v>
      </c>
      <c r="O349" t="s">
        <v>1193</v>
      </c>
      <c r="P349">
        <v>10</v>
      </c>
      <c r="Q349" t="s">
        <v>467</v>
      </c>
      <c r="R349">
        <v>1</v>
      </c>
      <c r="S349" s="136">
        <v>-1089034.3058</v>
      </c>
      <c r="T349">
        <v>1</v>
      </c>
      <c r="U349" t="s">
        <v>199</v>
      </c>
      <c r="V349" t="s">
        <v>175</v>
      </c>
      <c r="W349" s="109" t="str">
        <f>_xlfn.CONCAT(N349,V349)</f>
        <v>CC29COMPOST Y FERTILIZANTES</v>
      </c>
      <c r="X349" s="109">
        <f>_xlfn.XLOOKUP(W349,'cco '!C:C,'cco '!D:D,0)</f>
        <v>0.1111</v>
      </c>
      <c r="Y349" s="110">
        <f>$X349*$S349*-1</f>
        <v>120991.71137438</v>
      </c>
      <c r="Z349" s="109">
        <f>_xlfn.XLOOKUP(V349,sectores_id!A:A,sectores_id!B:B)</f>
        <v>10</v>
      </c>
      <c r="AA349" s="109">
        <f>IF(J349="OPEX",_xlfn.XLOOKUP(I349,'rubros_id_opex (2)'!A:A,'rubros_id_opex (2)'!B:B,"RUBRO MC"),J349)</f>
        <v>10</v>
      </c>
      <c r="AB349" s="109" t="str">
        <f>UPPER(_xlfn.XLOOKUP(Z349,sectores_id!B:B,sectores_id!A:A))</f>
        <v>COMPOST &amp; FERTILIZANTES</v>
      </c>
      <c r="AC349" s="148" t="str">
        <f>_xlfn.XLOOKUP(AA349,'rubros_id_opex (2)'!B:B,'rubros_id_opex (2)'!A:A,gastos_final[[#This Row],[Líneas de factura/Producto]])</f>
        <v>PERSONAL</v>
      </c>
      <c r="AD349" s="109">
        <f>SUMIFS(Y:Y,C:C,gastos_final[[#This Row],[Número]])</f>
        <v>1088925.40236942</v>
      </c>
      <c r="AE349" s="169">
        <f>gastos_final[[#This Row],[MONTO_FINAL]]*-1-gastos_final[[#This Row],[monto_total_ampliado]]</f>
        <v>108.90343057992868</v>
      </c>
    </row>
    <row r="350" spans="1:31" hidden="1" x14ac:dyDescent="0.25">
      <c r="A350" vm="11">
        <v>46112</v>
      </c>
      <c r="B350" t="s">
        <v>1191</v>
      </c>
      <c r="C350" t="s">
        <v>1187</v>
      </c>
      <c r="D350" s="135">
        <v>-1089034.3058</v>
      </c>
      <c r="E350" t="s">
        <v>183</v>
      </c>
      <c r="F350">
        <v>1</v>
      </c>
      <c r="G350" s="135">
        <v>1089034.3058</v>
      </c>
      <c r="H350" t="s">
        <v>1192</v>
      </c>
      <c r="I350" t="s">
        <v>9</v>
      </c>
      <c r="J350" t="s">
        <v>137</v>
      </c>
      <c r="K350" t="s">
        <v>512</v>
      </c>
      <c r="L350" t="s">
        <v>156</v>
      </c>
      <c r="M350">
        <v>0</v>
      </c>
      <c r="N350" t="s">
        <v>396</v>
      </c>
      <c r="O350" t="s">
        <v>1193</v>
      </c>
      <c r="P350">
        <v>10</v>
      </c>
      <c r="Q350" t="s">
        <v>467</v>
      </c>
      <c r="R350">
        <v>1</v>
      </c>
      <c r="S350" s="136">
        <v>-1089034.3058</v>
      </c>
      <c r="T350">
        <v>1</v>
      </c>
      <c r="U350" t="s">
        <v>199</v>
      </c>
      <c r="V350" t="s">
        <v>193</v>
      </c>
      <c r="W350" s="109" t="str">
        <f>_xlfn.CONCAT(N350,V350)</f>
        <v>CC29DISPOSICION FINAL DE R. LIQUIDOS</v>
      </c>
      <c r="X350" s="109">
        <f>_xlfn.XLOOKUP(W350,'cco '!C:C,'cco '!D:D,0)</f>
        <v>0.1111</v>
      </c>
      <c r="Y350" s="110">
        <f>$X350*$S350*-1</f>
        <v>120991.71137438</v>
      </c>
      <c r="Z350" s="109">
        <f>_xlfn.XLOOKUP(V350,sectores_id!A:A,sectores_id!B:B)</f>
        <v>3</v>
      </c>
      <c r="AA350" s="109">
        <f>IF(J350="OPEX",_xlfn.XLOOKUP(I350,'rubros_id_opex (2)'!A:A,'rubros_id_opex (2)'!B:B,"RUBRO MC"),J350)</f>
        <v>10</v>
      </c>
      <c r="AB350" s="109" t="str">
        <f>UPPER(_xlfn.XLOOKUP(Z350,sectores_id!B:B,sectores_id!A:A))</f>
        <v>DISP. FINAL RESIDUOS LÍQUIDOS</v>
      </c>
      <c r="AC350" s="148" t="str">
        <f>_xlfn.XLOOKUP(AA350,'rubros_id_opex (2)'!B:B,'rubros_id_opex (2)'!A:A,gastos_final[[#This Row],[Líneas de factura/Producto]])</f>
        <v>PERSONAL</v>
      </c>
      <c r="AD350" s="109">
        <f>SUMIFS(Y:Y,C:C,gastos_final[[#This Row],[Número]])</f>
        <v>1088925.40236942</v>
      </c>
      <c r="AE350" s="169">
        <f>gastos_final[[#This Row],[MONTO_FINAL]]*-1-gastos_final[[#This Row],[monto_total_ampliado]]</f>
        <v>108.90343057992868</v>
      </c>
    </row>
    <row r="351" spans="1:31" hidden="1" x14ac:dyDescent="0.25">
      <c r="A351" vm="11">
        <v>46112</v>
      </c>
      <c r="B351" t="s">
        <v>1191</v>
      </c>
      <c r="C351" t="s">
        <v>1187</v>
      </c>
      <c r="D351" s="135">
        <v>-1089034.3058</v>
      </c>
      <c r="E351" t="s">
        <v>183</v>
      </c>
      <c r="F351">
        <v>1</v>
      </c>
      <c r="G351" s="135">
        <v>1089034.3058</v>
      </c>
      <c r="H351" t="s">
        <v>1192</v>
      </c>
      <c r="I351" t="s">
        <v>9</v>
      </c>
      <c r="J351" t="s">
        <v>137</v>
      </c>
      <c r="K351" t="s">
        <v>512</v>
      </c>
      <c r="L351" t="s">
        <v>156</v>
      </c>
      <c r="M351">
        <v>0</v>
      </c>
      <c r="N351" t="s">
        <v>396</v>
      </c>
      <c r="O351" t="s">
        <v>1193</v>
      </c>
      <c r="P351">
        <v>10</v>
      </c>
      <c r="Q351" t="s">
        <v>467</v>
      </c>
      <c r="R351">
        <v>1</v>
      </c>
      <c r="S351" s="136">
        <v>-1089034.3058</v>
      </c>
      <c r="T351">
        <v>1</v>
      </c>
      <c r="U351" t="s">
        <v>199</v>
      </c>
      <c r="V351" t="s">
        <v>191</v>
      </c>
      <c r="W351" s="109" t="str">
        <f>_xlfn.CONCAT(N351,V351)</f>
        <v>CC29DISPOSICION FINAL DE R. SOLIDOS</v>
      </c>
      <c r="X351" s="109">
        <f>_xlfn.XLOOKUP(W351,'cco '!C:C,'cco '!D:D,0)</f>
        <v>0.1111</v>
      </c>
      <c r="Y351" s="110">
        <f>$X351*$S351*-1</f>
        <v>120991.71137438</v>
      </c>
      <c r="Z351" s="109">
        <f>_xlfn.XLOOKUP(V351,sectores_id!A:A,sectores_id!B:B)</f>
        <v>4</v>
      </c>
      <c r="AA351" s="109">
        <f>IF(J351="OPEX",_xlfn.XLOOKUP(I351,'rubros_id_opex (2)'!A:A,'rubros_id_opex (2)'!B:B,"RUBRO MC"),J351)</f>
        <v>10</v>
      </c>
      <c r="AB351" s="109" t="str">
        <f>UPPER(_xlfn.XLOOKUP(Z351,sectores_id!B:B,sectores_id!A:A))</f>
        <v>DISP. FINAL RESIDUOS SÓLIDOS</v>
      </c>
      <c r="AC351" s="148" t="str">
        <f>_xlfn.XLOOKUP(AA351,'rubros_id_opex (2)'!B:B,'rubros_id_opex (2)'!A:A,gastos_final[[#This Row],[Líneas de factura/Producto]])</f>
        <v>PERSONAL</v>
      </c>
      <c r="AD351" s="109">
        <f>SUMIFS(Y:Y,C:C,gastos_final[[#This Row],[Número]])</f>
        <v>1088925.40236942</v>
      </c>
      <c r="AE351" s="169">
        <f>gastos_final[[#This Row],[MONTO_FINAL]]*-1-gastos_final[[#This Row],[monto_total_ampliado]]</f>
        <v>108.90343057992868</v>
      </c>
    </row>
    <row r="352" spans="1:31" hidden="1" x14ac:dyDescent="0.25">
      <c r="A352" vm="11">
        <v>46112</v>
      </c>
      <c r="B352" t="s">
        <v>1191</v>
      </c>
      <c r="C352" t="s">
        <v>1187</v>
      </c>
      <c r="D352" s="135">
        <v>-1089034.3058</v>
      </c>
      <c r="E352" t="s">
        <v>183</v>
      </c>
      <c r="F352">
        <v>1</v>
      </c>
      <c r="G352" s="135">
        <v>1089034.3058</v>
      </c>
      <c r="H352" t="s">
        <v>1192</v>
      </c>
      <c r="I352" t="s">
        <v>9</v>
      </c>
      <c r="J352" t="s">
        <v>137</v>
      </c>
      <c r="K352" t="s">
        <v>512</v>
      </c>
      <c r="L352" t="s">
        <v>156</v>
      </c>
      <c r="M352">
        <v>0</v>
      </c>
      <c r="N352" t="s">
        <v>396</v>
      </c>
      <c r="O352" t="s">
        <v>1193</v>
      </c>
      <c r="P352">
        <v>10</v>
      </c>
      <c r="Q352" t="s">
        <v>467</v>
      </c>
      <c r="R352">
        <v>1</v>
      </c>
      <c r="S352" s="136">
        <v>-1089034.3058</v>
      </c>
      <c r="T352">
        <v>1</v>
      </c>
      <c r="U352" t="s">
        <v>199</v>
      </c>
      <c r="V352" t="s">
        <v>80</v>
      </c>
      <c r="W352" s="109" t="str">
        <f>_xlfn.CONCAT(N352,V352)</f>
        <v>CC29EXPORTACION</v>
      </c>
      <c r="X352" s="109">
        <f>_xlfn.XLOOKUP(W352,'cco '!C:C,'cco '!D:D,0)</f>
        <v>0.1111</v>
      </c>
      <c r="Y352" s="110">
        <f>$X352*$S352*-1</f>
        <v>120991.71137438</v>
      </c>
      <c r="Z352" s="109">
        <f>_xlfn.XLOOKUP(V352,sectores_id!A:A,sectores_id!B:B)</f>
        <v>5</v>
      </c>
      <c r="AA352" s="109">
        <f>IF(J352="OPEX",_xlfn.XLOOKUP(I352,'rubros_id_opex (2)'!A:A,'rubros_id_opex (2)'!B:B,"RUBRO MC"),J352)</f>
        <v>10</v>
      </c>
      <c r="AB352" s="109" t="str">
        <f>UPPER(_xlfn.XLOOKUP(Z352,sectores_id!B:B,sectores_id!A:A))</f>
        <v>EXPORTACION</v>
      </c>
      <c r="AC352" s="148" t="str">
        <f>_xlfn.XLOOKUP(AA352,'rubros_id_opex (2)'!B:B,'rubros_id_opex (2)'!A:A,gastos_final[[#This Row],[Líneas de factura/Producto]])</f>
        <v>PERSONAL</v>
      </c>
      <c r="AD352" s="109">
        <f>SUMIFS(Y:Y,C:C,gastos_final[[#This Row],[Número]])</f>
        <v>1088925.40236942</v>
      </c>
      <c r="AE352" s="169">
        <f>gastos_final[[#This Row],[MONTO_FINAL]]*-1-gastos_final[[#This Row],[monto_total_ampliado]]</f>
        <v>108.90343057992868</v>
      </c>
    </row>
    <row r="353" spans="1:31" hidden="1" x14ac:dyDescent="0.25">
      <c r="A353" vm="11">
        <v>46112</v>
      </c>
      <c r="B353" t="s">
        <v>1191</v>
      </c>
      <c r="C353" t="s">
        <v>1187</v>
      </c>
      <c r="D353" s="135">
        <v>-1089034.3058</v>
      </c>
      <c r="E353" t="s">
        <v>183</v>
      </c>
      <c r="F353">
        <v>1</v>
      </c>
      <c r="G353" s="135">
        <v>1089034.3058</v>
      </c>
      <c r="H353" t="s">
        <v>1192</v>
      </c>
      <c r="I353" t="s">
        <v>9</v>
      </c>
      <c r="J353" t="s">
        <v>137</v>
      </c>
      <c r="K353" t="s">
        <v>512</v>
      </c>
      <c r="L353" t="s">
        <v>156</v>
      </c>
      <c r="M353">
        <v>0</v>
      </c>
      <c r="N353" t="s">
        <v>396</v>
      </c>
      <c r="O353" t="s">
        <v>1193</v>
      </c>
      <c r="P353">
        <v>10</v>
      </c>
      <c r="Q353" t="s">
        <v>467</v>
      </c>
      <c r="R353">
        <v>1</v>
      </c>
      <c r="S353" s="136">
        <v>-1089034.3058</v>
      </c>
      <c r="T353">
        <v>1</v>
      </c>
      <c r="U353" t="s">
        <v>199</v>
      </c>
      <c r="V353" t="s">
        <v>50</v>
      </c>
      <c r="W353" s="109" t="str">
        <f>_xlfn.CONCAT(N353,V353)</f>
        <v>CC29NFU</v>
      </c>
      <c r="X353" s="109">
        <f>_xlfn.XLOOKUP(W353,'cco '!C:C,'cco '!D:D,0)</f>
        <v>0.1111</v>
      </c>
      <c r="Y353" s="110">
        <f>$X353*$S353*-1</f>
        <v>120991.71137438</v>
      </c>
      <c r="Z353" s="109">
        <f>_xlfn.XLOOKUP(V353,sectores_id!A:A,sectores_id!B:B)</f>
        <v>6</v>
      </c>
      <c r="AA353" s="109">
        <f>IF(J353="OPEX",_xlfn.XLOOKUP(I353,'rubros_id_opex (2)'!A:A,'rubros_id_opex (2)'!B:B,"RUBRO MC"),J353)</f>
        <v>10</v>
      </c>
      <c r="AB353" s="109" t="str">
        <f>UPPER(_xlfn.XLOOKUP(Z353,sectores_id!B:B,sectores_id!A:A))</f>
        <v>NFU</v>
      </c>
      <c r="AC353" s="148" t="str">
        <f>_xlfn.XLOOKUP(AA353,'rubros_id_opex (2)'!B:B,'rubros_id_opex (2)'!A:A,gastos_final[[#This Row],[Líneas de factura/Producto]])</f>
        <v>PERSONAL</v>
      </c>
      <c r="AD353" s="109">
        <f>SUMIFS(Y:Y,C:C,gastos_final[[#This Row],[Número]])</f>
        <v>1088925.40236942</v>
      </c>
      <c r="AE353" s="169">
        <f>gastos_final[[#This Row],[MONTO_FINAL]]*-1-gastos_final[[#This Row],[monto_total_ampliado]]</f>
        <v>108.90343057992868</v>
      </c>
    </row>
    <row r="354" spans="1:31" hidden="1" x14ac:dyDescent="0.25">
      <c r="A354" vm="11">
        <v>46112</v>
      </c>
      <c r="B354" t="s">
        <v>1191</v>
      </c>
      <c r="C354" t="s">
        <v>1187</v>
      </c>
      <c r="D354" s="135">
        <v>-1089034.3058</v>
      </c>
      <c r="E354" t="s">
        <v>183</v>
      </c>
      <c r="F354">
        <v>1</v>
      </c>
      <c r="G354" s="135">
        <v>1089034.3058</v>
      </c>
      <c r="H354" t="s">
        <v>1192</v>
      </c>
      <c r="I354" t="s">
        <v>9</v>
      </c>
      <c r="J354" t="s">
        <v>137</v>
      </c>
      <c r="K354" t="s">
        <v>512</v>
      </c>
      <c r="L354" t="s">
        <v>156</v>
      </c>
      <c r="M354">
        <v>0</v>
      </c>
      <c r="N354" t="s">
        <v>396</v>
      </c>
      <c r="O354" t="s">
        <v>1193</v>
      </c>
      <c r="P354">
        <v>10</v>
      </c>
      <c r="Q354" t="s">
        <v>467</v>
      </c>
      <c r="R354">
        <v>1</v>
      </c>
      <c r="S354" s="136">
        <v>-1089034.3058</v>
      </c>
      <c r="T354">
        <v>1</v>
      </c>
      <c r="U354" t="s">
        <v>199</v>
      </c>
      <c r="V354" t="s">
        <v>68</v>
      </c>
      <c r="W354" s="109" t="str">
        <f>_xlfn.CONCAT(N354,V354)</f>
        <v>CC29PILETAS</v>
      </c>
      <c r="X354" s="109">
        <f>_xlfn.XLOOKUP(W354,'cco '!C:C,'cco '!D:D,0)</f>
        <v>0.1111</v>
      </c>
      <c r="Y354" s="110">
        <f>$X354*$S354*-1</f>
        <v>120991.71137438</v>
      </c>
      <c r="Z354" s="109">
        <f>_xlfn.XLOOKUP(V354,sectores_id!A:A,sectores_id!B:B)</f>
        <v>7</v>
      </c>
      <c r="AA354" s="109">
        <f>IF(J354="OPEX",_xlfn.XLOOKUP(I354,'rubros_id_opex (2)'!A:A,'rubros_id_opex (2)'!B:B,"RUBRO MC"),J354)</f>
        <v>10</v>
      </c>
      <c r="AB354" s="109" t="str">
        <f>UPPER(_xlfn.XLOOKUP(Z354,sectores_id!B:B,sectores_id!A:A))</f>
        <v>PILETAS</v>
      </c>
      <c r="AC354" s="148" t="str">
        <f>_xlfn.XLOOKUP(AA354,'rubros_id_opex (2)'!B:B,'rubros_id_opex (2)'!A:A,gastos_final[[#This Row],[Líneas de factura/Producto]])</f>
        <v>PERSONAL</v>
      </c>
      <c r="AD354" s="109">
        <f>SUMIFS(Y:Y,C:C,gastos_final[[#This Row],[Número]])</f>
        <v>1088925.40236942</v>
      </c>
      <c r="AE354" s="169">
        <f>gastos_final[[#This Row],[MONTO_FINAL]]*-1-gastos_final[[#This Row],[monto_total_ampliado]]</f>
        <v>108.90343057992868</v>
      </c>
    </row>
    <row r="355" spans="1:31" hidden="1" x14ac:dyDescent="0.25">
      <c r="A355" vm="11">
        <v>46112</v>
      </c>
      <c r="B355" t="s">
        <v>1191</v>
      </c>
      <c r="C355" t="s">
        <v>1187</v>
      </c>
      <c r="D355" s="135">
        <v>-1089034.3058</v>
      </c>
      <c r="E355" t="s">
        <v>183</v>
      </c>
      <c r="F355">
        <v>1</v>
      </c>
      <c r="G355" s="135">
        <v>1089034.3058</v>
      </c>
      <c r="H355" t="s">
        <v>1192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396</v>
      </c>
      <c r="O355" t="s">
        <v>1193</v>
      </c>
      <c r="P355">
        <v>10</v>
      </c>
      <c r="Q355" t="s">
        <v>467</v>
      </c>
      <c r="R355">
        <v>1</v>
      </c>
      <c r="S355" s="136">
        <v>-1089034.3058</v>
      </c>
      <c r="T355">
        <v>1</v>
      </c>
      <c r="U355" t="s">
        <v>199</v>
      </c>
      <c r="V355" t="s">
        <v>70</v>
      </c>
      <c r="W355" s="109" t="str">
        <f>_xlfn.CONCAT(N355,V355)</f>
        <v>CC29REACTORES</v>
      </c>
      <c r="X355" s="109">
        <f>_xlfn.XLOOKUP(W355,'cco '!C:C,'cco '!D:D,0)</f>
        <v>0.1111</v>
      </c>
      <c r="Y355" s="110">
        <f>$X355*$S355*-1</f>
        <v>120991.71137438</v>
      </c>
      <c r="Z355" s="109">
        <f>_xlfn.XLOOKUP(V355,sectores_id!A:A,sectores_id!B:B)</f>
        <v>8</v>
      </c>
      <c r="AA355" s="109">
        <f>IF(J355="OPEX",_xlfn.XLOOKUP(I355,'rubros_id_opex (2)'!A:A,'rubros_id_opex (2)'!B:B,"RUBRO MC"),J355)</f>
        <v>10</v>
      </c>
      <c r="AB355" s="109" t="str">
        <f>UPPER(_xlfn.XLOOKUP(Z355,sectores_id!B:B,sectores_id!A:A))</f>
        <v>REACTORES</v>
      </c>
      <c r="AC355" s="148" t="str">
        <f>_xlfn.XLOOKUP(AA355,'rubros_id_opex (2)'!B:B,'rubros_id_opex (2)'!A:A,gastos_final[[#This Row],[Líneas de factura/Producto]])</f>
        <v>PERSONAL</v>
      </c>
      <c r="AD355" s="109">
        <f>SUMIFS(Y:Y,C:C,gastos_final[[#This Row],[Número]])</f>
        <v>1088925.40236942</v>
      </c>
      <c r="AE355" s="169">
        <f>gastos_final[[#This Row],[MONTO_FINAL]]*-1-gastos_final[[#This Row],[monto_total_ampliado]]</f>
        <v>108.90343057992868</v>
      </c>
    </row>
    <row r="356" spans="1:31" hidden="1" x14ac:dyDescent="0.25">
      <c r="A356" vm="11">
        <v>46112</v>
      </c>
      <c r="B356" t="s">
        <v>1191</v>
      </c>
      <c r="C356" t="s">
        <v>1187</v>
      </c>
      <c r="D356" s="135">
        <v>-1089034.3058</v>
      </c>
      <c r="E356" t="s">
        <v>183</v>
      </c>
      <c r="F356">
        <v>1</v>
      </c>
      <c r="G356" s="135">
        <v>1089034.3058</v>
      </c>
      <c r="H356" t="s">
        <v>1192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396</v>
      </c>
      <c r="O356" t="s">
        <v>1193</v>
      </c>
      <c r="P356">
        <v>10</v>
      </c>
      <c r="Q356" t="s">
        <v>467</v>
      </c>
      <c r="R356">
        <v>1</v>
      </c>
      <c r="S356" s="136">
        <v>-1089034.3058</v>
      </c>
      <c r="T356">
        <v>1</v>
      </c>
      <c r="U356" t="s">
        <v>199</v>
      </c>
      <c r="V356" t="s">
        <v>181</v>
      </c>
      <c r="W356" s="109" t="str">
        <f>_xlfn.CONCAT(N356,V356)</f>
        <v>CC29TIERRAS FILTRANTES</v>
      </c>
      <c r="X356" s="109">
        <f>_xlfn.XLOOKUP(W356,'cco '!C:C,'cco '!D:D,0)</f>
        <v>0</v>
      </c>
      <c r="Y356" s="110">
        <f>$X356*$S356*-1</f>
        <v>0</v>
      </c>
      <c r="Z356" s="109">
        <f>_xlfn.XLOOKUP(V356,sectores_id!A:A,sectores_id!B:B)</f>
        <v>9</v>
      </c>
      <c r="AA356" s="109">
        <f>IF(J356="OPEX",_xlfn.XLOOKUP(I356,'rubros_id_opex (2)'!A:A,'rubros_id_opex (2)'!B:B,"RUBRO MC"),J356)</f>
        <v>10</v>
      </c>
      <c r="AB356" s="109" t="str">
        <f>UPPER(_xlfn.XLOOKUP(Z356,sectores_id!B:B,sectores_id!A:A))</f>
        <v>TIERRAS FILTRANTES</v>
      </c>
      <c r="AC356" s="148" t="str">
        <f>_xlfn.XLOOKUP(AA356,'rubros_id_opex (2)'!B:B,'rubros_id_opex (2)'!A:A,gastos_final[[#This Row],[Líneas de factura/Producto]])</f>
        <v>PERSONAL</v>
      </c>
      <c r="AD356" s="169">
        <f>SUMIFS(Y:Y,C:C,gastos_final[[#This Row],[Número]])</f>
        <v>1088925.40236942</v>
      </c>
      <c r="AE356" s="169">
        <f>gastos_final[[#This Row],[MONTO_FINAL]]*-1-gastos_final[[#This Row],[monto_total_ampliado]]</f>
        <v>108.90343057992868</v>
      </c>
    </row>
    <row r="357" spans="1:31" x14ac:dyDescent="0.25">
      <c r="A357" vm="8">
        <v>46106</v>
      </c>
      <c r="B357" t="s">
        <v>929</v>
      </c>
      <c r="C357" t="s">
        <v>930</v>
      </c>
      <c r="D357" s="135">
        <v>-23215002.949999999</v>
      </c>
      <c r="E357" t="s">
        <v>931</v>
      </c>
      <c r="F357">
        <v>1</v>
      </c>
      <c r="G357" s="135">
        <v>23215002</v>
      </c>
      <c r="H357" t="s">
        <v>510</v>
      </c>
      <c r="I357" t="s">
        <v>17</v>
      </c>
      <c r="J357" t="s">
        <v>157</v>
      </c>
      <c r="K357" t="s">
        <v>473</v>
      </c>
      <c r="L357" t="s">
        <v>156</v>
      </c>
      <c r="M357">
        <v>0</v>
      </c>
      <c r="N357" t="s">
        <v>34</v>
      </c>
      <c r="O357" t="s">
        <v>492</v>
      </c>
      <c r="P357">
        <v>1</v>
      </c>
      <c r="Q357" t="s">
        <v>80</v>
      </c>
      <c r="R357">
        <v>1</v>
      </c>
      <c r="S357" s="136">
        <v>-23215002.949999999</v>
      </c>
      <c r="T357">
        <v>1</v>
      </c>
      <c r="U357" t="s">
        <v>199</v>
      </c>
      <c r="V357" t="s">
        <v>80</v>
      </c>
      <c r="W357" s="109" t="str">
        <f>_xlfn.CONCAT(N357,V357)</f>
        <v>CC11EXPORTACION</v>
      </c>
      <c r="X357" s="109">
        <f>_xlfn.XLOOKUP(W357,'cco '!C:C,'cco '!D:D,0)</f>
        <v>1</v>
      </c>
      <c r="Y357" s="110">
        <f>$X357*$S357*-1</f>
        <v>23215002.949999999</v>
      </c>
      <c r="Z357" s="109">
        <f>_xlfn.XLOOKUP(V357,sectores_id!A:A,sectores_id!B:B)</f>
        <v>5</v>
      </c>
      <c r="AA357" s="109" t="str">
        <f>IF(J357="OPEX",_xlfn.XLOOKUP(I357,'rubros_id_opex (2)'!A:A,'rubros_id_opex (2)'!B:B,"RUBRO MC"),J357)</f>
        <v>CAPEX</v>
      </c>
      <c r="AB357" s="109" t="str">
        <f>UPPER(_xlfn.XLOOKUP(Z357,sectores_id!B:B,sectores_id!A:A))</f>
        <v>EXPORTACION</v>
      </c>
      <c r="AC357" s="148" t="str">
        <f>_xlfn.XLOOKUP(AA357,'rubros_id_opex (2)'!B:B,'rubros_id_opex (2)'!A:A,gastos_final[[#This Row],[Líneas de factura/Producto]])</f>
        <v>INVERSION</v>
      </c>
      <c r="AD357" s="169">
        <f>SUMIFS(Y:Y,C:C,gastos_final[[#This Row],[Número]])</f>
        <v>23215002.949999999</v>
      </c>
      <c r="AE357" s="169">
        <f>gastos_final[[#This Row],[MONTO_FINAL]]*-1-gastos_final[[#This Row],[monto_total_ampliado]]</f>
        <v>0</v>
      </c>
    </row>
    <row r="358" spans="1:31" hidden="1" x14ac:dyDescent="0.25">
      <c r="A358" vm="11">
        <v>46112</v>
      </c>
      <c r="B358" t="s">
        <v>1191</v>
      </c>
      <c r="C358" t="s">
        <v>1188</v>
      </c>
      <c r="D358" s="135">
        <v>-1080740.6139</v>
      </c>
      <c r="E358" t="s">
        <v>183</v>
      </c>
      <c r="F358">
        <v>1</v>
      </c>
      <c r="G358" s="135">
        <v>1080740.6139</v>
      </c>
      <c r="H358" t="s">
        <v>1192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396</v>
      </c>
      <c r="O358" t="s">
        <v>1193</v>
      </c>
      <c r="P358">
        <v>10</v>
      </c>
      <c r="Q358" t="s">
        <v>467</v>
      </c>
      <c r="R358">
        <v>1</v>
      </c>
      <c r="S358" s="136">
        <v>-1080740.6139</v>
      </c>
      <c r="T358">
        <v>1</v>
      </c>
      <c r="U358" t="s">
        <v>199</v>
      </c>
      <c r="V358" t="s">
        <v>72</v>
      </c>
      <c r="W358" s="109" t="str">
        <f>_xlfn.CONCAT(N358,V358)</f>
        <v>CC29BACHAS</v>
      </c>
      <c r="X358" s="109">
        <f>_xlfn.XLOOKUP(W358,'cco '!C:C,'cco '!D:D,0)</f>
        <v>0.1111</v>
      </c>
      <c r="Y358" s="110">
        <f>$X358*$S358*-1</f>
        <v>120070.28220429001</v>
      </c>
      <c r="Z358" s="109">
        <f>_xlfn.XLOOKUP(V358,sectores_id!A:A,sectores_id!B:B)</f>
        <v>1</v>
      </c>
      <c r="AA358" s="109">
        <f>IF(J358="OPEX",_xlfn.XLOOKUP(I358,'rubros_id_opex (2)'!A:A,'rubros_id_opex (2)'!B:B,"RUBRO MC"),J358)</f>
        <v>10</v>
      </c>
      <c r="AB358" s="109" t="str">
        <f>UPPER(_xlfn.XLOOKUP(Z358,sectores_id!B:B,sectores_id!A:A))</f>
        <v>BACHAS</v>
      </c>
      <c r="AC358" s="148" t="str">
        <f>_xlfn.XLOOKUP(AA358,'rubros_id_opex (2)'!B:B,'rubros_id_opex (2)'!A:A,gastos_final[[#This Row],[Líneas de factura/Producto]])</f>
        <v>PERSONAL</v>
      </c>
      <c r="AD358" s="169">
        <f>SUMIFS(Y:Y,C:C,gastos_final[[#This Row],[Número]])</f>
        <v>1080632.5398386102</v>
      </c>
      <c r="AE358" s="169">
        <f>gastos_final[[#This Row],[MONTO_FINAL]]*-1-gastos_final[[#This Row],[monto_total_ampliado]]</f>
        <v>108.07406138977967</v>
      </c>
    </row>
    <row r="359" spans="1:31" hidden="1" x14ac:dyDescent="0.25">
      <c r="A359" vm="11">
        <v>46112</v>
      </c>
      <c r="B359" t="s">
        <v>1191</v>
      </c>
      <c r="C359" t="s">
        <v>1188</v>
      </c>
      <c r="D359" s="135">
        <v>-1080740.6139</v>
      </c>
      <c r="E359" t="s">
        <v>183</v>
      </c>
      <c r="F359">
        <v>1</v>
      </c>
      <c r="G359" s="135">
        <v>1080740.6139</v>
      </c>
      <c r="H359" t="s">
        <v>1192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396</v>
      </c>
      <c r="O359" t="s">
        <v>1193</v>
      </c>
      <c r="P359">
        <v>10</v>
      </c>
      <c r="Q359" t="s">
        <v>467</v>
      </c>
      <c r="R359">
        <v>1</v>
      </c>
      <c r="S359" s="136">
        <v>-1080740.6139</v>
      </c>
      <c r="T359">
        <v>1</v>
      </c>
      <c r="U359" t="s">
        <v>199</v>
      </c>
      <c r="V359" t="s">
        <v>177</v>
      </c>
      <c r="W359" s="109" t="str">
        <f>_xlfn.CONCAT(N359,V359)</f>
        <v>CC29CEREAL Y POLVILLO</v>
      </c>
      <c r="X359" s="109">
        <f>_xlfn.XLOOKUP(W359,'cco '!C:C,'cco '!D:D,0)</f>
        <v>0.1111</v>
      </c>
      <c r="Y359" s="110">
        <f>$X359*$S359*-1</f>
        <v>120070.28220429001</v>
      </c>
      <c r="Z359" s="109">
        <f>_xlfn.XLOOKUP(V359,sectores_id!A:A,sectores_id!B:B)</f>
        <v>2</v>
      </c>
      <c r="AA359" s="109">
        <f>IF(J359="OPEX",_xlfn.XLOOKUP(I359,'rubros_id_opex (2)'!A:A,'rubros_id_opex (2)'!B:B,"RUBRO MC"),J359)</f>
        <v>10</v>
      </c>
      <c r="AB359" s="109" t="str">
        <f>UPPER(_xlfn.XLOOKUP(Z359,sectores_id!B:B,sectores_id!A:A))</f>
        <v>CEREAL &amp; POLVILLO</v>
      </c>
      <c r="AC359" s="148" t="str">
        <f>_xlfn.XLOOKUP(AA359,'rubros_id_opex (2)'!B:B,'rubros_id_opex (2)'!A:A,gastos_final[[#This Row],[Líneas de factura/Producto]])</f>
        <v>PERSONAL</v>
      </c>
      <c r="AD359" s="169">
        <f>SUMIFS(Y:Y,C:C,gastos_final[[#This Row],[Número]])</f>
        <v>1080632.5398386102</v>
      </c>
      <c r="AE359" s="169">
        <f>gastos_final[[#This Row],[MONTO_FINAL]]*-1-gastos_final[[#This Row],[monto_total_ampliado]]</f>
        <v>108.07406138977967</v>
      </c>
    </row>
    <row r="360" spans="1:31" hidden="1" x14ac:dyDescent="0.25">
      <c r="A360" vm="11">
        <v>46112</v>
      </c>
      <c r="B360" t="s">
        <v>1191</v>
      </c>
      <c r="C360" t="s">
        <v>1188</v>
      </c>
      <c r="D360" s="135">
        <v>-1080740.6139</v>
      </c>
      <c r="E360" t="s">
        <v>183</v>
      </c>
      <c r="F360">
        <v>1</v>
      </c>
      <c r="G360" s="135">
        <v>1080740.6139</v>
      </c>
      <c r="H360" t="s">
        <v>1192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396</v>
      </c>
      <c r="O360" t="s">
        <v>1193</v>
      </c>
      <c r="P360">
        <v>10</v>
      </c>
      <c r="Q360" t="s">
        <v>467</v>
      </c>
      <c r="R360">
        <v>1</v>
      </c>
      <c r="S360" s="136">
        <v>-1080740.6139</v>
      </c>
      <c r="T360">
        <v>1</v>
      </c>
      <c r="U360" t="s">
        <v>199</v>
      </c>
      <c r="V360" t="s">
        <v>175</v>
      </c>
      <c r="W360" s="109" t="str">
        <f>_xlfn.CONCAT(N360,V360)</f>
        <v>CC29COMPOST Y FERTILIZANTES</v>
      </c>
      <c r="X360" s="109">
        <f>_xlfn.XLOOKUP(W360,'cco '!C:C,'cco '!D:D,0)</f>
        <v>0.1111</v>
      </c>
      <c r="Y360" s="110">
        <f>$X360*$S360*-1</f>
        <v>120070.28220429001</v>
      </c>
      <c r="Z360" s="109">
        <f>_xlfn.XLOOKUP(V360,sectores_id!A:A,sectores_id!B:B)</f>
        <v>10</v>
      </c>
      <c r="AA360" s="109">
        <f>IF(J360="OPEX",_xlfn.XLOOKUP(I360,'rubros_id_opex (2)'!A:A,'rubros_id_opex (2)'!B:B,"RUBRO MC"),J360)</f>
        <v>10</v>
      </c>
      <c r="AB360" s="109" t="str">
        <f>UPPER(_xlfn.XLOOKUP(Z360,sectores_id!B:B,sectores_id!A:A))</f>
        <v>COMPOST &amp; FERTILIZANTES</v>
      </c>
      <c r="AC360" s="148" t="str">
        <f>_xlfn.XLOOKUP(AA360,'rubros_id_opex (2)'!B:B,'rubros_id_opex (2)'!A:A,gastos_final[[#This Row],[Líneas de factura/Producto]])</f>
        <v>PERSONAL</v>
      </c>
      <c r="AD360" s="169">
        <f>SUMIFS(Y:Y,C:C,gastos_final[[#This Row],[Número]])</f>
        <v>1080632.5398386102</v>
      </c>
      <c r="AE360" s="169">
        <f>gastos_final[[#This Row],[MONTO_FINAL]]*-1-gastos_final[[#This Row],[monto_total_ampliado]]</f>
        <v>108.07406138977967</v>
      </c>
    </row>
    <row r="361" spans="1:31" hidden="1" x14ac:dyDescent="0.25">
      <c r="A361" vm="11">
        <v>46112</v>
      </c>
      <c r="B361" t="s">
        <v>1191</v>
      </c>
      <c r="C361" t="s">
        <v>1188</v>
      </c>
      <c r="D361" s="135">
        <v>-1080740.6139</v>
      </c>
      <c r="E361" t="s">
        <v>183</v>
      </c>
      <c r="F361">
        <v>1</v>
      </c>
      <c r="G361" s="135">
        <v>1080740.6139</v>
      </c>
      <c r="H361" t="s">
        <v>1192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396</v>
      </c>
      <c r="O361" t="s">
        <v>1193</v>
      </c>
      <c r="P361">
        <v>10</v>
      </c>
      <c r="Q361" t="s">
        <v>467</v>
      </c>
      <c r="R361">
        <v>1</v>
      </c>
      <c r="S361" s="136">
        <v>-1080740.6139</v>
      </c>
      <c r="T361">
        <v>1</v>
      </c>
      <c r="U361" t="s">
        <v>199</v>
      </c>
      <c r="V361" t="s">
        <v>193</v>
      </c>
      <c r="W361" s="109" t="str">
        <f>_xlfn.CONCAT(N361,V361)</f>
        <v>CC29DISPOSICION FINAL DE R. LIQUIDOS</v>
      </c>
      <c r="X361" s="109">
        <f>_xlfn.XLOOKUP(W361,'cco '!C:C,'cco '!D:D,0)</f>
        <v>0.1111</v>
      </c>
      <c r="Y361" s="110">
        <f>$X361*$S361*-1</f>
        <v>120070.28220429001</v>
      </c>
      <c r="Z361" s="109">
        <f>_xlfn.XLOOKUP(V361,sectores_id!A:A,sectores_id!B:B)</f>
        <v>3</v>
      </c>
      <c r="AA361" s="109">
        <f>IF(J361="OPEX",_xlfn.XLOOKUP(I361,'rubros_id_opex (2)'!A:A,'rubros_id_opex (2)'!B:B,"RUBRO MC"),J361)</f>
        <v>10</v>
      </c>
      <c r="AB361" s="109" t="str">
        <f>UPPER(_xlfn.XLOOKUP(Z361,sectores_id!B:B,sectores_id!A:A))</f>
        <v>DISP. FINAL RESIDUOS LÍQUIDOS</v>
      </c>
      <c r="AC361" s="148" t="str">
        <f>_xlfn.XLOOKUP(AA361,'rubros_id_opex (2)'!B:B,'rubros_id_opex (2)'!A:A,gastos_final[[#This Row],[Líneas de factura/Producto]])</f>
        <v>PERSONAL</v>
      </c>
      <c r="AD361" s="169">
        <f>SUMIFS(Y:Y,C:C,gastos_final[[#This Row],[Número]])</f>
        <v>1080632.5398386102</v>
      </c>
      <c r="AE361" s="169">
        <f>gastos_final[[#This Row],[MONTO_FINAL]]*-1-gastos_final[[#This Row],[monto_total_ampliado]]</f>
        <v>108.07406138977967</v>
      </c>
    </row>
    <row r="362" spans="1:31" hidden="1" x14ac:dyDescent="0.25">
      <c r="A362" vm="11">
        <v>46112</v>
      </c>
      <c r="B362" t="s">
        <v>1191</v>
      </c>
      <c r="C362" t="s">
        <v>1188</v>
      </c>
      <c r="D362" s="135">
        <v>-1080740.6139</v>
      </c>
      <c r="E362" t="s">
        <v>183</v>
      </c>
      <c r="F362">
        <v>1</v>
      </c>
      <c r="G362" s="135">
        <v>1080740.6139</v>
      </c>
      <c r="H362" t="s">
        <v>1192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396</v>
      </c>
      <c r="O362" t="s">
        <v>1193</v>
      </c>
      <c r="P362">
        <v>10</v>
      </c>
      <c r="Q362" t="s">
        <v>467</v>
      </c>
      <c r="R362">
        <v>1</v>
      </c>
      <c r="S362" s="136">
        <v>-1080740.6139</v>
      </c>
      <c r="T362">
        <v>1</v>
      </c>
      <c r="U362" t="s">
        <v>199</v>
      </c>
      <c r="V362" t="s">
        <v>191</v>
      </c>
      <c r="W362" s="109" t="str">
        <f>_xlfn.CONCAT(N362,V362)</f>
        <v>CC29DISPOSICION FINAL DE R. SOLIDOS</v>
      </c>
      <c r="X362" s="109">
        <f>_xlfn.XLOOKUP(W362,'cco '!C:C,'cco '!D:D,0)</f>
        <v>0.1111</v>
      </c>
      <c r="Y362" s="110">
        <f>$X362*$S362*-1</f>
        <v>120070.28220429001</v>
      </c>
      <c r="Z362" s="109">
        <f>_xlfn.XLOOKUP(V362,sectores_id!A:A,sectores_id!B:B)</f>
        <v>4</v>
      </c>
      <c r="AA362" s="109">
        <f>IF(J362="OPEX",_xlfn.XLOOKUP(I362,'rubros_id_opex (2)'!A:A,'rubros_id_opex (2)'!B:B,"RUBRO MC"),J362)</f>
        <v>10</v>
      </c>
      <c r="AB362" s="109" t="str">
        <f>UPPER(_xlfn.XLOOKUP(Z362,sectores_id!B:B,sectores_id!A:A))</f>
        <v>DISP. FINAL RESIDUOS SÓLIDOS</v>
      </c>
      <c r="AC362" s="148" t="str">
        <f>_xlfn.XLOOKUP(AA362,'rubros_id_opex (2)'!B:B,'rubros_id_opex (2)'!A:A,gastos_final[[#This Row],[Líneas de factura/Producto]])</f>
        <v>PERSONAL</v>
      </c>
      <c r="AD362" s="169">
        <f>SUMIFS(Y:Y,C:C,gastos_final[[#This Row],[Número]])</f>
        <v>1080632.5398386102</v>
      </c>
      <c r="AE362" s="169">
        <f>gastos_final[[#This Row],[MONTO_FINAL]]*-1-gastos_final[[#This Row],[monto_total_ampliado]]</f>
        <v>108.07406138977967</v>
      </c>
    </row>
    <row r="363" spans="1:31" hidden="1" x14ac:dyDescent="0.25">
      <c r="A363" vm="11">
        <v>46112</v>
      </c>
      <c r="B363" t="s">
        <v>1191</v>
      </c>
      <c r="C363" t="s">
        <v>1188</v>
      </c>
      <c r="D363" s="135">
        <v>-1080740.6139</v>
      </c>
      <c r="E363" t="s">
        <v>183</v>
      </c>
      <c r="F363">
        <v>1</v>
      </c>
      <c r="G363" s="135">
        <v>1080740.6139</v>
      </c>
      <c r="H363" t="s">
        <v>1192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396</v>
      </c>
      <c r="O363" t="s">
        <v>1193</v>
      </c>
      <c r="P363">
        <v>10</v>
      </c>
      <c r="Q363" t="s">
        <v>467</v>
      </c>
      <c r="R363">
        <v>1</v>
      </c>
      <c r="S363" s="136">
        <v>-1080740.6139</v>
      </c>
      <c r="T363">
        <v>1</v>
      </c>
      <c r="U363" t="s">
        <v>199</v>
      </c>
      <c r="V363" t="s">
        <v>80</v>
      </c>
      <c r="W363" s="109" t="str">
        <f>_xlfn.CONCAT(N363,V363)</f>
        <v>CC29EXPORTACION</v>
      </c>
      <c r="X363" s="109">
        <f>_xlfn.XLOOKUP(W363,'cco '!C:C,'cco '!D:D,0)</f>
        <v>0.1111</v>
      </c>
      <c r="Y363" s="110">
        <f>$X363*$S363*-1</f>
        <v>120070.28220429001</v>
      </c>
      <c r="Z363" s="109">
        <f>_xlfn.XLOOKUP(V363,sectores_id!A:A,sectores_id!B:B)</f>
        <v>5</v>
      </c>
      <c r="AA363" s="109">
        <f>IF(J363="OPEX",_xlfn.XLOOKUP(I363,'rubros_id_opex (2)'!A:A,'rubros_id_opex (2)'!B:B,"RUBRO MC"),J363)</f>
        <v>10</v>
      </c>
      <c r="AB363" s="109" t="str">
        <f>UPPER(_xlfn.XLOOKUP(Z363,sectores_id!B:B,sectores_id!A:A))</f>
        <v>EXPORTACION</v>
      </c>
      <c r="AC363" s="148" t="str">
        <f>_xlfn.XLOOKUP(AA363,'rubros_id_opex (2)'!B:B,'rubros_id_opex (2)'!A:A,gastos_final[[#This Row],[Líneas de factura/Producto]])</f>
        <v>PERSONAL</v>
      </c>
      <c r="AD363" s="169">
        <f>SUMIFS(Y:Y,C:C,gastos_final[[#This Row],[Número]])</f>
        <v>1080632.5398386102</v>
      </c>
      <c r="AE363" s="169">
        <f>gastos_final[[#This Row],[MONTO_FINAL]]*-1-gastos_final[[#This Row],[monto_total_ampliado]]</f>
        <v>108.07406138977967</v>
      </c>
    </row>
    <row r="364" spans="1:31" hidden="1" x14ac:dyDescent="0.25">
      <c r="A364" vm="11">
        <v>46112</v>
      </c>
      <c r="B364" t="s">
        <v>1191</v>
      </c>
      <c r="C364" t="s">
        <v>1188</v>
      </c>
      <c r="D364" s="135">
        <v>-1080740.6139</v>
      </c>
      <c r="E364" t="s">
        <v>183</v>
      </c>
      <c r="F364">
        <v>1</v>
      </c>
      <c r="G364" s="135">
        <v>1080740.6139</v>
      </c>
      <c r="H364" t="s">
        <v>1192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396</v>
      </c>
      <c r="O364" t="s">
        <v>1193</v>
      </c>
      <c r="P364">
        <v>10</v>
      </c>
      <c r="Q364" t="s">
        <v>467</v>
      </c>
      <c r="R364">
        <v>1</v>
      </c>
      <c r="S364" s="136">
        <v>-1080740.6139</v>
      </c>
      <c r="T364">
        <v>1</v>
      </c>
      <c r="U364" t="s">
        <v>199</v>
      </c>
      <c r="V364" t="s">
        <v>50</v>
      </c>
      <c r="W364" s="109" t="str">
        <f>_xlfn.CONCAT(N364,V364)</f>
        <v>CC29NFU</v>
      </c>
      <c r="X364" s="109">
        <f>_xlfn.XLOOKUP(W364,'cco '!C:C,'cco '!D:D,0)</f>
        <v>0.1111</v>
      </c>
      <c r="Y364" s="110">
        <f>$X364*$S364*-1</f>
        <v>120070.28220429001</v>
      </c>
      <c r="Z364" s="109">
        <f>_xlfn.XLOOKUP(V364,sectores_id!A:A,sectores_id!B:B)</f>
        <v>6</v>
      </c>
      <c r="AA364" s="109">
        <f>IF(J364="OPEX",_xlfn.XLOOKUP(I364,'rubros_id_opex (2)'!A:A,'rubros_id_opex (2)'!B:B,"RUBRO MC"),J364)</f>
        <v>10</v>
      </c>
      <c r="AB364" s="109" t="str">
        <f>UPPER(_xlfn.XLOOKUP(Z364,sectores_id!B:B,sectores_id!A:A))</f>
        <v>NFU</v>
      </c>
      <c r="AC364" s="148" t="str">
        <f>_xlfn.XLOOKUP(AA364,'rubros_id_opex (2)'!B:B,'rubros_id_opex (2)'!A:A,gastos_final[[#This Row],[Líneas de factura/Producto]])</f>
        <v>PERSONAL</v>
      </c>
      <c r="AD364" s="169">
        <f>SUMIFS(Y:Y,C:C,gastos_final[[#This Row],[Número]])</f>
        <v>1080632.5398386102</v>
      </c>
      <c r="AE364" s="169">
        <f>gastos_final[[#This Row],[MONTO_FINAL]]*-1-gastos_final[[#This Row],[monto_total_ampliado]]</f>
        <v>108.07406138977967</v>
      </c>
    </row>
    <row r="365" spans="1:31" hidden="1" x14ac:dyDescent="0.25">
      <c r="A365" vm="11">
        <v>46112</v>
      </c>
      <c r="B365" t="s">
        <v>1191</v>
      </c>
      <c r="C365" t="s">
        <v>1188</v>
      </c>
      <c r="D365" s="135">
        <v>-1080740.6139</v>
      </c>
      <c r="E365" t="s">
        <v>183</v>
      </c>
      <c r="F365">
        <v>1</v>
      </c>
      <c r="G365" s="135">
        <v>1080740.6139</v>
      </c>
      <c r="H365" t="s">
        <v>1192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396</v>
      </c>
      <c r="O365" t="s">
        <v>1193</v>
      </c>
      <c r="P365">
        <v>10</v>
      </c>
      <c r="Q365" t="s">
        <v>467</v>
      </c>
      <c r="R365">
        <v>1</v>
      </c>
      <c r="S365" s="136">
        <v>-1080740.6139</v>
      </c>
      <c r="T365">
        <v>1</v>
      </c>
      <c r="U365" t="s">
        <v>199</v>
      </c>
      <c r="V365" t="s">
        <v>68</v>
      </c>
      <c r="W365" s="109" t="str">
        <f>_xlfn.CONCAT(N365,V365)</f>
        <v>CC29PILETAS</v>
      </c>
      <c r="X365" s="109">
        <f>_xlfn.XLOOKUP(W365,'cco '!C:C,'cco '!D:D,0)</f>
        <v>0.1111</v>
      </c>
      <c r="Y365" s="110">
        <f>$X365*$S365*-1</f>
        <v>120070.28220429001</v>
      </c>
      <c r="Z365" s="109">
        <f>_xlfn.XLOOKUP(V365,sectores_id!A:A,sectores_id!B:B)</f>
        <v>7</v>
      </c>
      <c r="AA365" s="109">
        <f>IF(J365="OPEX",_xlfn.XLOOKUP(I365,'rubros_id_opex (2)'!A:A,'rubros_id_opex (2)'!B:B,"RUBRO MC"),J365)</f>
        <v>10</v>
      </c>
      <c r="AB365" s="109" t="str">
        <f>UPPER(_xlfn.XLOOKUP(Z365,sectores_id!B:B,sectores_id!A:A))</f>
        <v>PILETAS</v>
      </c>
      <c r="AC365" s="148" t="str">
        <f>_xlfn.XLOOKUP(AA365,'rubros_id_opex (2)'!B:B,'rubros_id_opex (2)'!A:A,gastos_final[[#This Row],[Líneas de factura/Producto]])</f>
        <v>PERSONAL</v>
      </c>
      <c r="AD365" s="169">
        <f>SUMIFS(Y:Y,C:C,gastos_final[[#This Row],[Número]])</f>
        <v>1080632.5398386102</v>
      </c>
      <c r="AE365" s="169">
        <f>gastos_final[[#This Row],[MONTO_FINAL]]*-1-gastos_final[[#This Row],[monto_total_ampliado]]</f>
        <v>108.07406138977967</v>
      </c>
    </row>
    <row r="366" spans="1:31" hidden="1" x14ac:dyDescent="0.25">
      <c r="A366" vm="11">
        <v>46112</v>
      </c>
      <c r="B366" t="s">
        <v>1191</v>
      </c>
      <c r="C366" t="s">
        <v>1188</v>
      </c>
      <c r="D366" s="135">
        <v>-1080740.6139</v>
      </c>
      <c r="E366" t="s">
        <v>183</v>
      </c>
      <c r="F366">
        <v>1</v>
      </c>
      <c r="G366" s="135">
        <v>1080740.6139</v>
      </c>
      <c r="H366" t="s">
        <v>1192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396</v>
      </c>
      <c r="O366" t="s">
        <v>1193</v>
      </c>
      <c r="P366">
        <v>10</v>
      </c>
      <c r="Q366" t="s">
        <v>467</v>
      </c>
      <c r="R366">
        <v>1</v>
      </c>
      <c r="S366" s="136">
        <v>-1080740.6139</v>
      </c>
      <c r="T366">
        <v>1</v>
      </c>
      <c r="U366" t="s">
        <v>199</v>
      </c>
      <c r="V366" t="s">
        <v>70</v>
      </c>
      <c r="W366" s="109" t="str">
        <f>_xlfn.CONCAT(N366,V366)</f>
        <v>CC29REACTORES</v>
      </c>
      <c r="X366" s="109">
        <f>_xlfn.XLOOKUP(W366,'cco '!C:C,'cco '!D:D,0)</f>
        <v>0.1111</v>
      </c>
      <c r="Y366" s="110">
        <f>$X366*$S366*-1</f>
        <v>120070.28220429001</v>
      </c>
      <c r="Z366" s="109">
        <f>_xlfn.XLOOKUP(V366,sectores_id!A:A,sectores_id!B:B)</f>
        <v>8</v>
      </c>
      <c r="AA366" s="109">
        <f>IF(J366="OPEX",_xlfn.XLOOKUP(I366,'rubros_id_opex (2)'!A:A,'rubros_id_opex (2)'!B:B,"RUBRO MC"),J366)</f>
        <v>10</v>
      </c>
      <c r="AB366" s="109" t="str">
        <f>UPPER(_xlfn.XLOOKUP(Z366,sectores_id!B:B,sectores_id!A:A))</f>
        <v>REACTORES</v>
      </c>
      <c r="AC366" s="148" t="str">
        <f>_xlfn.XLOOKUP(AA366,'rubros_id_opex (2)'!B:B,'rubros_id_opex (2)'!A:A,gastos_final[[#This Row],[Líneas de factura/Producto]])</f>
        <v>PERSONAL</v>
      </c>
      <c r="AD366" s="169">
        <f>SUMIFS(Y:Y,C:C,gastos_final[[#This Row],[Número]])</f>
        <v>1080632.5398386102</v>
      </c>
      <c r="AE366" s="169">
        <f>gastos_final[[#This Row],[MONTO_FINAL]]*-1-gastos_final[[#This Row],[monto_total_ampliado]]</f>
        <v>108.07406138977967</v>
      </c>
    </row>
    <row r="367" spans="1:31" hidden="1" x14ac:dyDescent="0.25">
      <c r="A367" vm="11">
        <v>46112</v>
      </c>
      <c r="B367" t="s">
        <v>1191</v>
      </c>
      <c r="C367" t="s">
        <v>1188</v>
      </c>
      <c r="D367" s="135">
        <v>-1080740.6139</v>
      </c>
      <c r="E367" t="s">
        <v>183</v>
      </c>
      <c r="F367">
        <v>1</v>
      </c>
      <c r="G367" s="135">
        <v>1080740.6139</v>
      </c>
      <c r="H367" t="s">
        <v>1192</v>
      </c>
      <c r="I367" t="s">
        <v>9</v>
      </c>
      <c r="J367" t="s">
        <v>137</v>
      </c>
      <c r="K367" t="s">
        <v>512</v>
      </c>
      <c r="L367" t="s">
        <v>156</v>
      </c>
      <c r="M367">
        <v>0</v>
      </c>
      <c r="N367" t="s">
        <v>396</v>
      </c>
      <c r="O367" t="s">
        <v>1193</v>
      </c>
      <c r="P367">
        <v>10</v>
      </c>
      <c r="Q367" t="s">
        <v>467</v>
      </c>
      <c r="R367">
        <v>1</v>
      </c>
      <c r="S367" s="136">
        <v>-1080740.6139</v>
      </c>
      <c r="T367">
        <v>1</v>
      </c>
      <c r="U367" t="s">
        <v>199</v>
      </c>
      <c r="V367" t="s">
        <v>181</v>
      </c>
      <c r="W367" s="109" t="str">
        <f>_xlfn.CONCAT(N367,V367)</f>
        <v>CC29TIERRAS FILTRANTES</v>
      </c>
      <c r="X367" s="109">
        <f>_xlfn.XLOOKUP(W367,'cco '!C:C,'cco '!D:D,0)</f>
        <v>0</v>
      </c>
      <c r="Y367" s="110">
        <f>$X367*$S367*-1</f>
        <v>0</v>
      </c>
      <c r="Z367" s="109">
        <f>_xlfn.XLOOKUP(V367,sectores_id!A:A,sectores_id!B:B)</f>
        <v>9</v>
      </c>
      <c r="AA367" s="109">
        <f>IF(J367="OPEX",_xlfn.XLOOKUP(I367,'rubros_id_opex (2)'!A:A,'rubros_id_opex (2)'!B:B,"RUBRO MC"),J367)</f>
        <v>10</v>
      </c>
      <c r="AB367" s="109" t="str">
        <f>UPPER(_xlfn.XLOOKUP(Z367,sectores_id!B:B,sectores_id!A:A))</f>
        <v>TIERRAS FILTRANTES</v>
      </c>
      <c r="AC367" s="148" t="str">
        <f>_xlfn.XLOOKUP(AA367,'rubros_id_opex (2)'!B:B,'rubros_id_opex (2)'!A:A,gastos_final[[#This Row],[Líneas de factura/Producto]])</f>
        <v>PERSONAL</v>
      </c>
      <c r="AD367" s="169">
        <f>SUMIFS(Y:Y,C:C,gastos_final[[#This Row],[Número]])</f>
        <v>1080632.5398386102</v>
      </c>
      <c r="AE367" s="169">
        <f>gastos_final[[#This Row],[MONTO_FINAL]]*-1-gastos_final[[#This Row],[monto_total_ampliado]]</f>
        <v>108.07406138977967</v>
      </c>
    </row>
    <row r="368" spans="1:31" hidden="1" x14ac:dyDescent="0.25">
      <c r="A368" vm="11">
        <v>46112</v>
      </c>
      <c r="B368" t="s">
        <v>1191</v>
      </c>
      <c r="C368" t="s">
        <v>1173</v>
      </c>
      <c r="D368" s="135">
        <v>-1080319.8245000001</v>
      </c>
      <c r="E368" t="s">
        <v>173</v>
      </c>
      <c r="F368">
        <v>1</v>
      </c>
      <c r="G368" s="135">
        <v>1080319.8245000001</v>
      </c>
      <c r="H368" t="s">
        <v>1192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353</v>
      </c>
      <c r="O368" t="s">
        <v>1193</v>
      </c>
      <c r="P368">
        <v>7</v>
      </c>
      <c r="Q368" t="s">
        <v>471</v>
      </c>
      <c r="R368">
        <v>1</v>
      </c>
      <c r="S368" s="136">
        <v>-1080319.8245000001</v>
      </c>
      <c r="T368">
        <v>1</v>
      </c>
      <c r="U368" t="s">
        <v>199</v>
      </c>
      <c r="V368" t="s">
        <v>72</v>
      </c>
      <c r="W368" s="109" t="str">
        <f>_xlfn.CONCAT(N368,V368)</f>
        <v>CC22BACHAS</v>
      </c>
      <c r="X368" s="109">
        <f>_xlfn.XLOOKUP(W368,'cco '!C:C,'cco '!D:D,0)</f>
        <v>0.02</v>
      </c>
      <c r="Y368" s="110">
        <f>$X368*$S368*-1</f>
        <v>21606.396490000003</v>
      </c>
      <c r="Z368" s="109">
        <f>_xlfn.XLOOKUP(V368,sectores_id!A:A,sectores_id!B:B)</f>
        <v>1</v>
      </c>
      <c r="AA368" s="109">
        <f>IF(J368="OPEX",_xlfn.XLOOKUP(I368,'rubros_id_opex (2)'!A:A,'rubros_id_opex (2)'!B:B,"RUBRO MC"),J368)</f>
        <v>10</v>
      </c>
      <c r="AB368" s="109" t="str">
        <f>UPPER(_xlfn.XLOOKUP(Z368,sectores_id!B:B,sectores_id!A:A))</f>
        <v>BACHAS</v>
      </c>
      <c r="AC368" s="148" t="str">
        <f>_xlfn.XLOOKUP(AA368,'rubros_id_opex (2)'!B:B,'rubros_id_opex (2)'!A:A,gastos_final[[#This Row],[Líneas de factura/Producto]])</f>
        <v>PERSONAL</v>
      </c>
      <c r="AD368" s="169">
        <f>SUMIFS(Y:Y,C:C,gastos_final[[#This Row],[Número]])</f>
        <v>1080319.8245000001</v>
      </c>
      <c r="AE368" s="169">
        <f>gastos_final[[#This Row],[MONTO_FINAL]]*-1-gastos_final[[#This Row],[monto_total_ampliado]]</f>
        <v>0</v>
      </c>
    </row>
    <row r="369" spans="1:31" hidden="1" x14ac:dyDescent="0.25">
      <c r="A369" vm="11">
        <v>46112</v>
      </c>
      <c r="B369" t="s">
        <v>1191</v>
      </c>
      <c r="C369" t="s">
        <v>1173</v>
      </c>
      <c r="D369" s="135">
        <v>-1080319.8245000001</v>
      </c>
      <c r="E369" t="s">
        <v>173</v>
      </c>
      <c r="F369">
        <v>1</v>
      </c>
      <c r="G369" s="135">
        <v>1080319.8245000001</v>
      </c>
      <c r="H369" t="s">
        <v>1192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353</v>
      </c>
      <c r="O369" t="s">
        <v>1193</v>
      </c>
      <c r="P369">
        <v>7</v>
      </c>
      <c r="Q369" t="s">
        <v>471</v>
      </c>
      <c r="R369">
        <v>1</v>
      </c>
      <c r="S369" s="136">
        <v>-1080319.8245000001</v>
      </c>
      <c r="T369">
        <v>1</v>
      </c>
      <c r="U369" t="s">
        <v>199</v>
      </c>
      <c r="V369" t="s">
        <v>175</v>
      </c>
      <c r="W369" s="109" t="str">
        <f>_xlfn.CONCAT(N369,V369)</f>
        <v>CC22COMPOST Y FERTILIZANTES</v>
      </c>
      <c r="X369" s="109">
        <f>_xlfn.XLOOKUP(W369,'cco '!C:C,'cco '!D:D,0)</f>
        <v>2.1100000000000001E-2</v>
      </c>
      <c r="Y369" s="110">
        <f>$X369*$S369*-1</f>
        <v>22794.748296950002</v>
      </c>
      <c r="Z369" s="109">
        <f>_xlfn.XLOOKUP(V369,sectores_id!A:A,sectores_id!B:B)</f>
        <v>10</v>
      </c>
      <c r="AA369" s="109">
        <f>IF(J369="OPEX",_xlfn.XLOOKUP(I369,'rubros_id_opex (2)'!A:A,'rubros_id_opex (2)'!B:B,"RUBRO MC"),J369)</f>
        <v>10</v>
      </c>
      <c r="AB369" s="109" t="str">
        <f>UPPER(_xlfn.XLOOKUP(Z369,sectores_id!B:B,sectores_id!A:A))</f>
        <v>COMPOST &amp; FERTILIZANTES</v>
      </c>
      <c r="AC369" s="148" t="str">
        <f>_xlfn.XLOOKUP(AA369,'rubros_id_opex (2)'!B:B,'rubros_id_opex (2)'!A:A,gastos_final[[#This Row],[Líneas de factura/Producto]])</f>
        <v>PERSONAL</v>
      </c>
      <c r="AD369" s="169">
        <f>SUMIFS(Y:Y,C:C,gastos_final[[#This Row],[Número]])</f>
        <v>1080319.8245000001</v>
      </c>
      <c r="AE369" s="169">
        <f>gastos_final[[#This Row],[MONTO_FINAL]]*-1-gastos_final[[#This Row],[monto_total_ampliado]]</f>
        <v>0</v>
      </c>
    </row>
    <row r="370" spans="1:31" hidden="1" x14ac:dyDescent="0.25">
      <c r="A370" vm="11">
        <v>46112</v>
      </c>
      <c r="B370" t="s">
        <v>1191</v>
      </c>
      <c r="C370" t="s">
        <v>1173</v>
      </c>
      <c r="D370" s="135">
        <v>-1080319.8245000001</v>
      </c>
      <c r="E370" t="s">
        <v>173</v>
      </c>
      <c r="F370">
        <v>1</v>
      </c>
      <c r="G370" s="135">
        <v>1080319.8245000001</v>
      </c>
      <c r="H370" t="s">
        <v>1192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353</v>
      </c>
      <c r="O370" t="s">
        <v>1193</v>
      </c>
      <c r="P370">
        <v>7</v>
      </c>
      <c r="Q370" t="s">
        <v>471</v>
      </c>
      <c r="R370">
        <v>1</v>
      </c>
      <c r="S370" s="136">
        <v>-1080319.8245000001</v>
      </c>
      <c r="T370">
        <v>1</v>
      </c>
      <c r="U370" t="s">
        <v>199</v>
      </c>
      <c r="V370" t="s">
        <v>193</v>
      </c>
      <c r="W370" s="109" t="str">
        <f>_xlfn.CONCAT(N370,V370)</f>
        <v>CC22DISPOSICION FINAL DE R. LIQUIDOS</v>
      </c>
      <c r="X370" s="109">
        <f>_xlfn.XLOOKUP(W370,'cco '!C:C,'cco '!D:D,0)</f>
        <v>0.57830000000000004</v>
      </c>
      <c r="Y370" s="110">
        <f>$X370*$S370*-1</f>
        <v>624748.95450835011</v>
      </c>
      <c r="Z370" s="109">
        <f>_xlfn.XLOOKUP(V370,sectores_id!A:A,sectores_id!B:B)</f>
        <v>3</v>
      </c>
      <c r="AA370" s="109">
        <f>IF(J370="OPEX",_xlfn.XLOOKUP(I370,'rubros_id_opex (2)'!A:A,'rubros_id_opex (2)'!B:B,"RUBRO MC"),J370)</f>
        <v>10</v>
      </c>
      <c r="AB370" s="109" t="str">
        <f>UPPER(_xlfn.XLOOKUP(Z370,sectores_id!B:B,sectores_id!A:A))</f>
        <v>DISP. FINAL RESIDUOS LÍQUIDOS</v>
      </c>
      <c r="AC370" s="148" t="str">
        <f>_xlfn.XLOOKUP(AA370,'rubros_id_opex (2)'!B:B,'rubros_id_opex (2)'!A:A,gastos_final[[#This Row],[Líneas de factura/Producto]])</f>
        <v>PERSONAL</v>
      </c>
      <c r="AD370" s="169">
        <f>SUMIFS(Y:Y,C:C,gastos_final[[#This Row],[Número]])</f>
        <v>1080319.8245000001</v>
      </c>
      <c r="AE370" s="169">
        <f>gastos_final[[#This Row],[MONTO_FINAL]]*-1-gastos_final[[#This Row],[monto_total_ampliado]]</f>
        <v>0</v>
      </c>
    </row>
    <row r="371" spans="1:31" hidden="1" x14ac:dyDescent="0.25">
      <c r="A371" vm="11">
        <v>46112</v>
      </c>
      <c r="B371" t="s">
        <v>1191</v>
      </c>
      <c r="C371" t="s">
        <v>1173</v>
      </c>
      <c r="D371" s="135">
        <v>-1080319.8245000001</v>
      </c>
      <c r="E371" t="s">
        <v>173</v>
      </c>
      <c r="F371">
        <v>1</v>
      </c>
      <c r="G371" s="135">
        <v>1080319.8245000001</v>
      </c>
      <c r="H371" t="s">
        <v>1192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353</v>
      </c>
      <c r="O371" t="s">
        <v>1193</v>
      </c>
      <c r="P371">
        <v>7</v>
      </c>
      <c r="Q371" t="s">
        <v>471</v>
      </c>
      <c r="R371">
        <v>1</v>
      </c>
      <c r="S371" s="136">
        <v>-1080319.8245000001</v>
      </c>
      <c r="T371">
        <v>1</v>
      </c>
      <c r="U371" t="s">
        <v>199</v>
      </c>
      <c r="V371" t="s">
        <v>191</v>
      </c>
      <c r="W371" s="109" t="str">
        <f>_xlfn.CONCAT(N371,V371)</f>
        <v>CC22DISPOSICION FINAL DE R. SOLIDOS</v>
      </c>
      <c r="X371" s="109">
        <f>_xlfn.XLOOKUP(W371,'cco '!C:C,'cco '!D:D,0)</f>
        <v>0.23</v>
      </c>
      <c r="Y371" s="110">
        <f>$X371*$S371*-1</f>
        <v>248473.55963500004</v>
      </c>
      <c r="Z371" s="109">
        <f>_xlfn.XLOOKUP(V371,sectores_id!A:A,sectores_id!B:B)</f>
        <v>4</v>
      </c>
      <c r="AA371" s="109">
        <f>IF(J371="OPEX",_xlfn.XLOOKUP(I371,'rubros_id_opex (2)'!A:A,'rubros_id_opex (2)'!B:B,"RUBRO MC"),J371)</f>
        <v>10</v>
      </c>
      <c r="AB371" s="109" t="str">
        <f>UPPER(_xlfn.XLOOKUP(Z371,sectores_id!B:B,sectores_id!A:A))</f>
        <v>DISP. FINAL RESIDUOS SÓLIDOS</v>
      </c>
      <c r="AC371" s="148" t="str">
        <f>_xlfn.XLOOKUP(AA371,'rubros_id_opex (2)'!B:B,'rubros_id_opex (2)'!A:A,gastos_final[[#This Row],[Líneas de factura/Producto]])</f>
        <v>PERSONAL</v>
      </c>
      <c r="AD371" s="169">
        <f>SUMIFS(Y:Y,C:C,gastos_final[[#This Row],[Número]])</f>
        <v>1080319.8245000001</v>
      </c>
      <c r="AE371" s="169">
        <f>gastos_final[[#This Row],[MONTO_FINAL]]*-1-gastos_final[[#This Row],[monto_total_ampliado]]</f>
        <v>0</v>
      </c>
    </row>
    <row r="372" spans="1:31" hidden="1" x14ac:dyDescent="0.25">
      <c r="A372" vm="11">
        <v>46112</v>
      </c>
      <c r="B372" t="s">
        <v>1191</v>
      </c>
      <c r="C372" t="s">
        <v>1173</v>
      </c>
      <c r="D372" s="135">
        <v>-1080319.8245000001</v>
      </c>
      <c r="E372" t="s">
        <v>173</v>
      </c>
      <c r="F372">
        <v>1</v>
      </c>
      <c r="G372" s="135">
        <v>1080319.8245000001</v>
      </c>
      <c r="H372" t="s">
        <v>1192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353</v>
      </c>
      <c r="O372" t="s">
        <v>1193</v>
      </c>
      <c r="P372">
        <v>7</v>
      </c>
      <c r="Q372" t="s">
        <v>471</v>
      </c>
      <c r="R372">
        <v>1</v>
      </c>
      <c r="S372" s="136">
        <v>-1080319.8245000001</v>
      </c>
      <c r="T372">
        <v>1</v>
      </c>
      <c r="U372" t="s">
        <v>199</v>
      </c>
      <c r="V372" t="s">
        <v>80</v>
      </c>
      <c r="W372" s="109" t="str">
        <f>_xlfn.CONCAT(N372,V372)</f>
        <v>CC22EXPORTACION</v>
      </c>
      <c r="X372" s="109">
        <f>_xlfn.XLOOKUP(W372,'cco '!C:C,'cco '!D:D,0)</f>
        <v>0.10680000000000001</v>
      </c>
      <c r="Y372" s="110">
        <f>$X372*$S372*-1</f>
        <v>115378.15725660001</v>
      </c>
      <c r="Z372" s="109">
        <f>_xlfn.XLOOKUP(V372,sectores_id!A:A,sectores_id!B:B)</f>
        <v>5</v>
      </c>
      <c r="AA372" s="109">
        <f>IF(J372="OPEX",_xlfn.XLOOKUP(I372,'rubros_id_opex (2)'!A:A,'rubros_id_opex (2)'!B:B,"RUBRO MC"),J372)</f>
        <v>10</v>
      </c>
      <c r="AB372" s="109" t="str">
        <f>UPPER(_xlfn.XLOOKUP(Z372,sectores_id!B:B,sectores_id!A:A))</f>
        <v>EXPORTACION</v>
      </c>
      <c r="AC372" s="148" t="str">
        <f>_xlfn.XLOOKUP(AA372,'rubros_id_opex (2)'!B:B,'rubros_id_opex (2)'!A:A,gastos_final[[#This Row],[Líneas de factura/Producto]])</f>
        <v>PERSONAL</v>
      </c>
      <c r="AD372" s="169">
        <f>SUMIFS(Y:Y,C:C,gastos_final[[#This Row],[Número]])</f>
        <v>1080319.8245000001</v>
      </c>
      <c r="AE372" s="169">
        <f>gastos_final[[#This Row],[MONTO_FINAL]]*-1-gastos_final[[#This Row],[monto_total_ampliado]]</f>
        <v>0</v>
      </c>
    </row>
    <row r="373" spans="1:31" hidden="1" x14ac:dyDescent="0.25">
      <c r="A373" vm="11">
        <v>46112</v>
      </c>
      <c r="B373" t="s">
        <v>1191</v>
      </c>
      <c r="C373" t="s">
        <v>1173</v>
      </c>
      <c r="D373" s="135">
        <v>-1080319.8245000001</v>
      </c>
      <c r="E373" t="s">
        <v>173</v>
      </c>
      <c r="F373">
        <v>1</v>
      </c>
      <c r="G373" s="135">
        <v>1080319.8245000001</v>
      </c>
      <c r="H373" t="s">
        <v>1192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353</v>
      </c>
      <c r="O373" t="s">
        <v>1193</v>
      </c>
      <c r="P373">
        <v>7</v>
      </c>
      <c r="Q373" t="s">
        <v>471</v>
      </c>
      <c r="R373">
        <v>1</v>
      </c>
      <c r="S373" s="136">
        <v>-1080319.8245000001</v>
      </c>
      <c r="T373">
        <v>1</v>
      </c>
      <c r="U373" t="s">
        <v>199</v>
      </c>
      <c r="V373" t="s">
        <v>50</v>
      </c>
      <c r="W373" s="109" t="str">
        <f>_xlfn.CONCAT(N373,V373)</f>
        <v>CC22NFU</v>
      </c>
      <c r="X373" s="109">
        <f>_xlfn.XLOOKUP(W373,'cco '!C:C,'cco '!D:D,0)</f>
        <v>2.6100000000000002E-2</v>
      </c>
      <c r="Y373" s="110">
        <f>$X373*$S373*-1</f>
        <v>28196.347419450005</v>
      </c>
      <c r="Z373" s="109">
        <f>_xlfn.XLOOKUP(V373,sectores_id!A:A,sectores_id!B:B)</f>
        <v>6</v>
      </c>
      <c r="AA373" s="109">
        <f>IF(J373="OPEX",_xlfn.XLOOKUP(I373,'rubros_id_opex (2)'!A:A,'rubros_id_opex (2)'!B:B,"RUBRO MC"),J373)</f>
        <v>10</v>
      </c>
      <c r="AB373" s="109" t="str">
        <f>UPPER(_xlfn.XLOOKUP(Z373,sectores_id!B:B,sectores_id!A:A))</f>
        <v>NFU</v>
      </c>
      <c r="AC373" s="148" t="str">
        <f>_xlfn.XLOOKUP(AA373,'rubros_id_opex (2)'!B:B,'rubros_id_opex (2)'!A:A,gastos_final[[#This Row],[Líneas de factura/Producto]])</f>
        <v>PERSONAL</v>
      </c>
      <c r="AD373" s="169">
        <f>SUMIFS(Y:Y,C:C,gastos_final[[#This Row],[Número]])</f>
        <v>1080319.8245000001</v>
      </c>
      <c r="AE373" s="169">
        <f>gastos_final[[#This Row],[MONTO_FINAL]]*-1-gastos_final[[#This Row],[monto_total_ampliado]]</f>
        <v>0</v>
      </c>
    </row>
    <row r="374" spans="1:31" hidden="1" x14ac:dyDescent="0.25">
      <c r="A374" vm="11">
        <v>46112</v>
      </c>
      <c r="B374" t="s">
        <v>1191</v>
      </c>
      <c r="C374" t="s">
        <v>1173</v>
      </c>
      <c r="D374" s="135">
        <v>-1080319.8245000001</v>
      </c>
      <c r="E374" t="s">
        <v>173</v>
      </c>
      <c r="F374">
        <v>1</v>
      </c>
      <c r="G374" s="135">
        <v>1080319.8245000001</v>
      </c>
      <c r="H374" t="s">
        <v>1192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353</v>
      </c>
      <c r="O374" t="s">
        <v>1193</v>
      </c>
      <c r="P374">
        <v>7</v>
      </c>
      <c r="Q374" t="s">
        <v>471</v>
      </c>
      <c r="R374">
        <v>1</v>
      </c>
      <c r="S374" s="136">
        <v>-1080319.8245000001</v>
      </c>
      <c r="T374">
        <v>1</v>
      </c>
      <c r="U374" t="s">
        <v>199</v>
      </c>
      <c r="V374" t="s">
        <v>70</v>
      </c>
      <c r="W374" s="109" t="str">
        <f>_xlfn.CONCAT(N374,V374)</f>
        <v>CC22REACTORES</v>
      </c>
      <c r="X374" s="109">
        <f>_xlfn.XLOOKUP(W374,'cco '!C:C,'cco '!D:D,0)</f>
        <v>1.77E-2</v>
      </c>
      <c r="Y374" s="110">
        <f>$X374*$S374*-1</f>
        <v>19121.660893650002</v>
      </c>
      <c r="Z374" s="109">
        <f>_xlfn.XLOOKUP(V374,sectores_id!A:A,sectores_id!B:B)</f>
        <v>8</v>
      </c>
      <c r="AA374" s="109">
        <f>IF(J374="OPEX",_xlfn.XLOOKUP(I374,'rubros_id_opex (2)'!A:A,'rubros_id_opex (2)'!B:B,"RUBRO MC"),J374)</f>
        <v>10</v>
      </c>
      <c r="AB374" s="109" t="str">
        <f>UPPER(_xlfn.XLOOKUP(Z374,sectores_id!B:B,sectores_id!A:A))</f>
        <v>REACTORES</v>
      </c>
      <c r="AC374" s="148" t="str">
        <f>_xlfn.XLOOKUP(AA374,'rubros_id_opex (2)'!B:B,'rubros_id_opex (2)'!A:A,gastos_final[[#This Row],[Líneas de factura/Producto]])</f>
        <v>PERSONAL</v>
      </c>
      <c r="AD374" s="169">
        <f>SUMIFS(Y:Y,C:C,gastos_final[[#This Row],[Número]])</f>
        <v>1080319.8245000001</v>
      </c>
      <c r="AE374" s="169">
        <f>gastos_final[[#This Row],[MONTO_FINAL]]*-1-gastos_final[[#This Row],[monto_total_ampliado]]</f>
        <v>0</v>
      </c>
    </row>
    <row r="375" spans="1:31" hidden="1" x14ac:dyDescent="0.25">
      <c r="A375" vm="11">
        <v>46112</v>
      </c>
      <c r="B375" t="s">
        <v>1191</v>
      </c>
      <c r="C375" t="s">
        <v>1170</v>
      </c>
      <c r="D375" s="135">
        <v>-1073056.2715</v>
      </c>
      <c r="E375" t="s">
        <v>173</v>
      </c>
      <c r="F375">
        <v>1</v>
      </c>
      <c r="G375" s="135">
        <v>1073056.2715</v>
      </c>
      <c r="H375" t="s">
        <v>1192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353</v>
      </c>
      <c r="O375" t="s">
        <v>1193</v>
      </c>
      <c r="P375">
        <v>7</v>
      </c>
      <c r="Q375" t="s">
        <v>471</v>
      </c>
      <c r="R375">
        <v>1</v>
      </c>
      <c r="S375" s="136">
        <v>-1073056.2715</v>
      </c>
      <c r="T375">
        <v>1</v>
      </c>
      <c r="U375" t="s">
        <v>199</v>
      </c>
      <c r="V375" t="s">
        <v>72</v>
      </c>
      <c r="W375" s="109" t="str">
        <f>_xlfn.CONCAT(N375,V375)</f>
        <v>CC22BACHAS</v>
      </c>
      <c r="X375" s="109">
        <f>_xlfn.XLOOKUP(W375,'cco '!C:C,'cco '!D:D,0)</f>
        <v>0.02</v>
      </c>
      <c r="Y375" s="110">
        <f>$X375*$S375*-1</f>
        <v>21461.12543</v>
      </c>
      <c r="Z375" s="109">
        <f>_xlfn.XLOOKUP(V375,sectores_id!A:A,sectores_id!B:B)</f>
        <v>1</v>
      </c>
      <c r="AA375" s="109">
        <f>IF(J375="OPEX",_xlfn.XLOOKUP(I375,'rubros_id_opex (2)'!A:A,'rubros_id_opex (2)'!B:B,"RUBRO MC"),J375)</f>
        <v>10</v>
      </c>
      <c r="AB375" s="109" t="str">
        <f>UPPER(_xlfn.XLOOKUP(Z375,sectores_id!B:B,sectores_id!A:A))</f>
        <v>BACHAS</v>
      </c>
      <c r="AC375" s="148" t="str">
        <f>_xlfn.XLOOKUP(AA375,'rubros_id_opex (2)'!B:B,'rubros_id_opex (2)'!A:A,gastos_final[[#This Row],[Líneas de factura/Producto]])</f>
        <v>PERSONAL</v>
      </c>
      <c r="AD375" s="169">
        <f>SUMIFS(Y:Y,C:C,gastos_final[[#This Row],[Número]])</f>
        <v>1073056.2715</v>
      </c>
      <c r="AE375" s="169">
        <f>gastos_final[[#This Row],[MONTO_FINAL]]*-1-gastos_final[[#This Row],[monto_total_ampliado]]</f>
        <v>0</v>
      </c>
    </row>
    <row r="376" spans="1:31" hidden="1" x14ac:dyDescent="0.25">
      <c r="A376" vm="11">
        <v>46112</v>
      </c>
      <c r="B376" t="s">
        <v>1191</v>
      </c>
      <c r="C376" t="s">
        <v>1170</v>
      </c>
      <c r="D376" s="135">
        <v>-1073056.2715</v>
      </c>
      <c r="E376" t="s">
        <v>173</v>
      </c>
      <c r="F376">
        <v>1</v>
      </c>
      <c r="G376" s="135">
        <v>1073056.2715</v>
      </c>
      <c r="H376" t="s">
        <v>1192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353</v>
      </c>
      <c r="O376" t="s">
        <v>1193</v>
      </c>
      <c r="P376">
        <v>7</v>
      </c>
      <c r="Q376" t="s">
        <v>471</v>
      </c>
      <c r="R376">
        <v>1</v>
      </c>
      <c r="S376" s="136">
        <v>-1073056.2715</v>
      </c>
      <c r="T376">
        <v>1</v>
      </c>
      <c r="U376" t="s">
        <v>199</v>
      </c>
      <c r="V376" t="s">
        <v>175</v>
      </c>
      <c r="W376" s="109" t="str">
        <f>_xlfn.CONCAT(N376,V376)</f>
        <v>CC22COMPOST Y FERTILIZANTES</v>
      </c>
      <c r="X376" s="109">
        <f>_xlfn.XLOOKUP(W376,'cco '!C:C,'cco '!D:D,0)</f>
        <v>2.1100000000000001E-2</v>
      </c>
      <c r="Y376" s="110">
        <f>$X376*$S376*-1</f>
        <v>22641.487328650001</v>
      </c>
      <c r="Z376" s="109">
        <f>_xlfn.XLOOKUP(V376,sectores_id!A:A,sectores_id!B:B)</f>
        <v>10</v>
      </c>
      <c r="AA376" s="109">
        <f>IF(J376="OPEX",_xlfn.XLOOKUP(I376,'rubros_id_opex (2)'!A:A,'rubros_id_opex (2)'!B:B,"RUBRO MC"),J376)</f>
        <v>10</v>
      </c>
      <c r="AB376" s="109" t="str">
        <f>UPPER(_xlfn.XLOOKUP(Z376,sectores_id!B:B,sectores_id!A:A))</f>
        <v>COMPOST &amp; FERTILIZANTES</v>
      </c>
      <c r="AC376" s="148" t="str">
        <f>_xlfn.XLOOKUP(AA376,'rubros_id_opex (2)'!B:B,'rubros_id_opex (2)'!A:A,gastos_final[[#This Row],[Líneas de factura/Producto]])</f>
        <v>PERSONAL</v>
      </c>
      <c r="AD376" s="169">
        <f>SUMIFS(Y:Y,C:C,gastos_final[[#This Row],[Número]])</f>
        <v>1073056.2715</v>
      </c>
      <c r="AE376" s="169">
        <f>gastos_final[[#This Row],[MONTO_FINAL]]*-1-gastos_final[[#This Row],[monto_total_ampliado]]</f>
        <v>0</v>
      </c>
    </row>
    <row r="377" spans="1:31" hidden="1" x14ac:dyDescent="0.25">
      <c r="A377" vm="11">
        <v>46112</v>
      </c>
      <c r="B377" t="s">
        <v>1191</v>
      </c>
      <c r="C377" t="s">
        <v>1170</v>
      </c>
      <c r="D377" s="135">
        <v>-1073056.2715</v>
      </c>
      <c r="E377" t="s">
        <v>173</v>
      </c>
      <c r="F377">
        <v>1</v>
      </c>
      <c r="G377" s="135">
        <v>1073056.2715</v>
      </c>
      <c r="H377" t="s">
        <v>1192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353</v>
      </c>
      <c r="O377" t="s">
        <v>1193</v>
      </c>
      <c r="P377">
        <v>7</v>
      </c>
      <c r="Q377" t="s">
        <v>471</v>
      </c>
      <c r="R377">
        <v>1</v>
      </c>
      <c r="S377" s="136">
        <v>-1073056.2715</v>
      </c>
      <c r="T377">
        <v>1</v>
      </c>
      <c r="U377" t="s">
        <v>199</v>
      </c>
      <c r="V377" t="s">
        <v>193</v>
      </c>
      <c r="W377" s="109" t="str">
        <f>_xlfn.CONCAT(N377,V377)</f>
        <v>CC22DISPOSICION FINAL DE R. LIQUIDOS</v>
      </c>
      <c r="X377" s="109">
        <f>_xlfn.XLOOKUP(W377,'cco '!C:C,'cco '!D:D,0)</f>
        <v>0.57830000000000004</v>
      </c>
      <c r="Y377" s="110">
        <f>$X377*$S377*-1</f>
        <v>620548.44180845004</v>
      </c>
      <c r="Z377" s="109">
        <f>_xlfn.XLOOKUP(V377,sectores_id!A:A,sectores_id!B:B)</f>
        <v>3</v>
      </c>
      <c r="AA377" s="109">
        <f>IF(J377="OPEX",_xlfn.XLOOKUP(I377,'rubros_id_opex (2)'!A:A,'rubros_id_opex (2)'!B:B,"RUBRO MC"),J377)</f>
        <v>10</v>
      </c>
      <c r="AB377" s="109" t="str">
        <f>UPPER(_xlfn.XLOOKUP(Z377,sectores_id!B:B,sectores_id!A:A))</f>
        <v>DISP. FINAL RESIDUOS LÍQUIDOS</v>
      </c>
      <c r="AC377" s="148" t="str">
        <f>_xlfn.XLOOKUP(AA377,'rubros_id_opex (2)'!B:B,'rubros_id_opex (2)'!A:A,gastos_final[[#This Row],[Líneas de factura/Producto]])</f>
        <v>PERSONAL</v>
      </c>
      <c r="AD377" s="169">
        <f>SUMIFS(Y:Y,C:C,gastos_final[[#This Row],[Número]])</f>
        <v>1073056.2715</v>
      </c>
      <c r="AE377" s="169">
        <f>gastos_final[[#This Row],[MONTO_FINAL]]*-1-gastos_final[[#This Row],[monto_total_ampliado]]</f>
        <v>0</v>
      </c>
    </row>
    <row r="378" spans="1:31" hidden="1" x14ac:dyDescent="0.25">
      <c r="A378" vm="11">
        <v>46112</v>
      </c>
      <c r="B378" t="s">
        <v>1191</v>
      </c>
      <c r="C378" t="s">
        <v>1170</v>
      </c>
      <c r="D378" s="135">
        <v>-1073056.2715</v>
      </c>
      <c r="E378" t="s">
        <v>173</v>
      </c>
      <c r="F378">
        <v>1</v>
      </c>
      <c r="G378" s="135">
        <v>1073056.2715</v>
      </c>
      <c r="H378" t="s">
        <v>1192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353</v>
      </c>
      <c r="O378" t="s">
        <v>1193</v>
      </c>
      <c r="P378">
        <v>7</v>
      </c>
      <c r="Q378" t="s">
        <v>471</v>
      </c>
      <c r="R378">
        <v>1</v>
      </c>
      <c r="S378" s="136">
        <v>-1073056.2715</v>
      </c>
      <c r="T378">
        <v>1</v>
      </c>
      <c r="U378" t="s">
        <v>199</v>
      </c>
      <c r="V378" t="s">
        <v>191</v>
      </c>
      <c r="W378" s="109" t="str">
        <f>_xlfn.CONCAT(N378,V378)</f>
        <v>CC22DISPOSICION FINAL DE R. SOLIDOS</v>
      </c>
      <c r="X378" s="109">
        <f>_xlfn.XLOOKUP(W378,'cco '!C:C,'cco '!D:D,0)</f>
        <v>0.23</v>
      </c>
      <c r="Y378" s="110">
        <f>$X378*$S378*-1</f>
        <v>246802.94244500002</v>
      </c>
      <c r="Z378" s="109">
        <f>_xlfn.XLOOKUP(V378,sectores_id!A:A,sectores_id!B:B)</f>
        <v>4</v>
      </c>
      <c r="AA378" s="109">
        <f>IF(J378="OPEX",_xlfn.XLOOKUP(I378,'rubros_id_opex (2)'!A:A,'rubros_id_opex (2)'!B:B,"RUBRO MC"),J378)</f>
        <v>10</v>
      </c>
      <c r="AB378" s="109" t="str">
        <f>UPPER(_xlfn.XLOOKUP(Z378,sectores_id!B:B,sectores_id!A:A))</f>
        <v>DISP. FINAL RESIDUOS SÓLIDOS</v>
      </c>
      <c r="AC378" s="148" t="str">
        <f>_xlfn.XLOOKUP(AA378,'rubros_id_opex (2)'!B:B,'rubros_id_opex (2)'!A:A,gastos_final[[#This Row],[Líneas de factura/Producto]])</f>
        <v>PERSONAL</v>
      </c>
      <c r="AD378" s="169">
        <f>SUMIFS(Y:Y,C:C,gastos_final[[#This Row],[Número]])</f>
        <v>1073056.2715</v>
      </c>
      <c r="AE378" s="169">
        <f>gastos_final[[#This Row],[MONTO_FINAL]]*-1-gastos_final[[#This Row],[monto_total_ampliado]]</f>
        <v>0</v>
      </c>
    </row>
    <row r="379" spans="1:31" hidden="1" x14ac:dyDescent="0.25">
      <c r="A379" vm="11">
        <v>46112</v>
      </c>
      <c r="B379" t="s">
        <v>1191</v>
      </c>
      <c r="C379" t="s">
        <v>1170</v>
      </c>
      <c r="D379" s="135">
        <v>-1073056.2715</v>
      </c>
      <c r="E379" t="s">
        <v>173</v>
      </c>
      <c r="F379">
        <v>1</v>
      </c>
      <c r="G379" s="135">
        <v>1073056.2715</v>
      </c>
      <c r="H379" t="s">
        <v>1192</v>
      </c>
      <c r="I379" t="s">
        <v>9</v>
      </c>
      <c r="J379" t="s">
        <v>137</v>
      </c>
      <c r="K379" t="s">
        <v>512</v>
      </c>
      <c r="L379" t="s">
        <v>138</v>
      </c>
      <c r="M379">
        <v>0</v>
      </c>
      <c r="N379" t="s">
        <v>353</v>
      </c>
      <c r="O379" t="s">
        <v>1193</v>
      </c>
      <c r="P379">
        <v>7</v>
      </c>
      <c r="Q379" t="s">
        <v>471</v>
      </c>
      <c r="R379">
        <v>1</v>
      </c>
      <c r="S379" s="136">
        <v>-1073056.2715</v>
      </c>
      <c r="T379">
        <v>1</v>
      </c>
      <c r="U379" t="s">
        <v>199</v>
      </c>
      <c r="V379" t="s">
        <v>80</v>
      </c>
      <c r="W379" s="109" t="str">
        <f>_xlfn.CONCAT(N379,V379)</f>
        <v>CC22EXPORTACION</v>
      </c>
      <c r="X379" s="109">
        <f>_xlfn.XLOOKUP(W379,'cco '!C:C,'cco '!D:D,0)</f>
        <v>0.10680000000000001</v>
      </c>
      <c r="Y379" s="110">
        <f>$X379*$S379*-1</f>
        <v>114602.40979620001</v>
      </c>
      <c r="Z379" s="109">
        <f>_xlfn.XLOOKUP(V379,sectores_id!A:A,sectores_id!B:B)</f>
        <v>5</v>
      </c>
      <c r="AA379" s="109">
        <f>IF(J379="OPEX",_xlfn.XLOOKUP(I379,'rubros_id_opex (2)'!A:A,'rubros_id_opex (2)'!B:B,"RUBRO MC"),J379)</f>
        <v>10</v>
      </c>
      <c r="AB379" s="109" t="str">
        <f>UPPER(_xlfn.XLOOKUP(Z379,sectores_id!B:B,sectores_id!A:A))</f>
        <v>EXPORTACION</v>
      </c>
      <c r="AC379" s="148" t="str">
        <f>_xlfn.XLOOKUP(AA379,'rubros_id_opex (2)'!B:B,'rubros_id_opex (2)'!A:A,gastos_final[[#This Row],[Líneas de factura/Producto]])</f>
        <v>PERSONAL</v>
      </c>
      <c r="AD379" s="169">
        <f>SUMIFS(Y:Y,C:C,gastos_final[[#This Row],[Número]])</f>
        <v>1073056.2715</v>
      </c>
      <c r="AE379" s="169">
        <f>gastos_final[[#This Row],[MONTO_FINAL]]*-1-gastos_final[[#This Row],[monto_total_ampliado]]</f>
        <v>0</v>
      </c>
    </row>
    <row r="380" spans="1:31" hidden="1" x14ac:dyDescent="0.25">
      <c r="A380" vm="11">
        <v>46112</v>
      </c>
      <c r="B380" t="s">
        <v>1191</v>
      </c>
      <c r="C380" t="s">
        <v>1170</v>
      </c>
      <c r="D380" s="135">
        <v>-1073056.2715</v>
      </c>
      <c r="E380" t="s">
        <v>173</v>
      </c>
      <c r="F380">
        <v>1</v>
      </c>
      <c r="G380" s="135">
        <v>1073056.2715</v>
      </c>
      <c r="H380" t="s">
        <v>1192</v>
      </c>
      <c r="I380" t="s">
        <v>9</v>
      </c>
      <c r="J380" t="s">
        <v>137</v>
      </c>
      <c r="K380" t="s">
        <v>512</v>
      </c>
      <c r="L380" t="s">
        <v>138</v>
      </c>
      <c r="M380">
        <v>0</v>
      </c>
      <c r="N380" t="s">
        <v>353</v>
      </c>
      <c r="O380" t="s">
        <v>1193</v>
      </c>
      <c r="P380">
        <v>7</v>
      </c>
      <c r="Q380" t="s">
        <v>471</v>
      </c>
      <c r="R380">
        <v>1</v>
      </c>
      <c r="S380" s="136">
        <v>-1073056.2715</v>
      </c>
      <c r="T380">
        <v>1</v>
      </c>
      <c r="U380" t="s">
        <v>199</v>
      </c>
      <c r="V380" t="s">
        <v>50</v>
      </c>
      <c r="W380" s="109" t="str">
        <f>_xlfn.CONCAT(N380,V380)</f>
        <v>CC22NFU</v>
      </c>
      <c r="X380" s="109">
        <f>_xlfn.XLOOKUP(W380,'cco '!C:C,'cco '!D:D,0)</f>
        <v>2.6100000000000002E-2</v>
      </c>
      <c r="Y380" s="110">
        <f>$X380*$S380*-1</f>
        <v>28006.768686150004</v>
      </c>
      <c r="Z380" s="109">
        <f>_xlfn.XLOOKUP(V380,sectores_id!A:A,sectores_id!B:B)</f>
        <v>6</v>
      </c>
      <c r="AA380" s="109">
        <f>IF(J380="OPEX",_xlfn.XLOOKUP(I380,'rubros_id_opex (2)'!A:A,'rubros_id_opex (2)'!B:B,"RUBRO MC"),J380)</f>
        <v>10</v>
      </c>
      <c r="AB380" s="109" t="str">
        <f>UPPER(_xlfn.XLOOKUP(Z380,sectores_id!B:B,sectores_id!A:A))</f>
        <v>NFU</v>
      </c>
      <c r="AC380" s="148" t="str">
        <f>_xlfn.XLOOKUP(AA380,'rubros_id_opex (2)'!B:B,'rubros_id_opex (2)'!A:A,gastos_final[[#This Row],[Líneas de factura/Producto]])</f>
        <v>PERSONAL</v>
      </c>
      <c r="AD380" s="169">
        <f>SUMIFS(Y:Y,C:C,gastos_final[[#This Row],[Número]])</f>
        <v>1073056.2715</v>
      </c>
      <c r="AE380" s="169">
        <f>gastos_final[[#This Row],[MONTO_FINAL]]*-1-gastos_final[[#This Row],[monto_total_ampliado]]</f>
        <v>0</v>
      </c>
    </row>
    <row r="381" spans="1:31" hidden="1" x14ac:dyDescent="0.25">
      <c r="A381" vm="11">
        <v>46112</v>
      </c>
      <c r="B381" t="s">
        <v>1191</v>
      </c>
      <c r="C381" t="s">
        <v>1170</v>
      </c>
      <c r="D381" s="135">
        <v>-1073056.2715</v>
      </c>
      <c r="E381" t="s">
        <v>173</v>
      </c>
      <c r="F381">
        <v>1</v>
      </c>
      <c r="G381" s="135">
        <v>1073056.2715</v>
      </c>
      <c r="H381" t="s">
        <v>1192</v>
      </c>
      <c r="I381" t="s">
        <v>9</v>
      </c>
      <c r="J381" t="s">
        <v>137</v>
      </c>
      <c r="K381" t="s">
        <v>512</v>
      </c>
      <c r="L381" t="s">
        <v>138</v>
      </c>
      <c r="M381">
        <v>0</v>
      </c>
      <c r="N381" t="s">
        <v>353</v>
      </c>
      <c r="O381" t="s">
        <v>1193</v>
      </c>
      <c r="P381">
        <v>7</v>
      </c>
      <c r="Q381" t="s">
        <v>471</v>
      </c>
      <c r="R381">
        <v>1</v>
      </c>
      <c r="S381" s="136">
        <v>-1073056.2715</v>
      </c>
      <c r="T381">
        <v>1</v>
      </c>
      <c r="U381" t="s">
        <v>199</v>
      </c>
      <c r="V381" t="s">
        <v>70</v>
      </c>
      <c r="W381" s="109" t="str">
        <f>_xlfn.CONCAT(N381,V381)</f>
        <v>CC22REACTORES</v>
      </c>
      <c r="X381" s="109">
        <f>_xlfn.XLOOKUP(W381,'cco '!C:C,'cco '!D:D,0)</f>
        <v>1.77E-2</v>
      </c>
      <c r="Y381" s="110">
        <f>$X381*$S381*-1</f>
        <v>18993.09600555</v>
      </c>
      <c r="Z381" s="109">
        <f>_xlfn.XLOOKUP(V381,sectores_id!A:A,sectores_id!B:B)</f>
        <v>8</v>
      </c>
      <c r="AA381" s="109">
        <f>IF(J381="OPEX",_xlfn.XLOOKUP(I381,'rubros_id_opex (2)'!A:A,'rubros_id_opex (2)'!B:B,"RUBRO MC"),J381)</f>
        <v>10</v>
      </c>
      <c r="AB381" s="109" t="str">
        <f>UPPER(_xlfn.XLOOKUP(Z381,sectores_id!B:B,sectores_id!A:A))</f>
        <v>REACTORES</v>
      </c>
      <c r="AC381" s="148" t="str">
        <f>_xlfn.XLOOKUP(AA381,'rubros_id_opex (2)'!B:B,'rubros_id_opex (2)'!A:A,gastos_final[[#This Row],[Líneas de factura/Producto]])</f>
        <v>PERSONAL</v>
      </c>
      <c r="AD381" s="169">
        <f>SUMIFS(Y:Y,C:C,gastos_final[[#This Row],[Número]])</f>
        <v>1073056.2715</v>
      </c>
      <c r="AE381" s="169">
        <f>gastos_final[[#This Row],[MONTO_FINAL]]*-1-gastos_final[[#This Row],[monto_total_ampliado]]</f>
        <v>0</v>
      </c>
    </row>
    <row r="382" spans="1:31" x14ac:dyDescent="0.25">
      <c r="A382" vm="6">
        <v>46083</v>
      </c>
      <c r="B382" t="s">
        <v>1011</v>
      </c>
      <c r="C382" t="s">
        <v>1012</v>
      </c>
      <c r="D382" s="135">
        <v>-1050045.01</v>
      </c>
      <c r="E382" t="s">
        <v>1013</v>
      </c>
      <c r="F382">
        <v>1</v>
      </c>
      <c r="G382" s="135">
        <v>867805.79</v>
      </c>
      <c r="H382" t="s">
        <v>510</v>
      </c>
      <c r="I382" t="s">
        <v>17</v>
      </c>
      <c r="J382" t="s">
        <v>157</v>
      </c>
      <c r="K382" t="s">
        <v>473</v>
      </c>
      <c r="L382" t="s">
        <v>138</v>
      </c>
      <c r="M382">
        <v>0</v>
      </c>
      <c r="N382" t="s">
        <v>35</v>
      </c>
      <c r="O382" t="s">
        <v>492</v>
      </c>
      <c r="P382">
        <v>10</v>
      </c>
      <c r="Q382" t="s">
        <v>465</v>
      </c>
      <c r="R382">
        <v>1</v>
      </c>
      <c r="S382" s="136">
        <v>-1050045.01</v>
      </c>
      <c r="T382">
        <v>1</v>
      </c>
      <c r="U382" t="s">
        <v>199</v>
      </c>
      <c r="V382" t="s">
        <v>72</v>
      </c>
      <c r="W382" s="109" t="str">
        <f>_xlfn.CONCAT(N382,V382)</f>
        <v>CC1BACHAS</v>
      </c>
      <c r="X382" s="109">
        <f>_xlfn.XLOOKUP(W382,'cco '!C:C,'cco '!D:D,0)</f>
        <v>3.2417236735101898E-2</v>
      </c>
      <c r="Y382" s="110">
        <f>$X382*$S382*-1</f>
        <v>34039.557671682443</v>
      </c>
      <c r="Z382" s="109">
        <f>_xlfn.XLOOKUP(V382,sectores_id!A:A,sectores_id!B:B)</f>
        <v>1</v>
      </c>
      <c r="AA382" s="109" t="str">
        <f>IF(J382="OPEX",_xlfn.XLOOKUP(I382,'rubros_id_opex (2)'!A:A,'rubros_id_opex (2)'!B:B,"RUBRO MC"),J382)</f>
        <v>CAPEX</v>
      </c>
      <c r="AB382" s="109" t="str">
        <f>UPPER(_xlfn.XLOOKUP(Z382,sectores_id!B:B,sectores_id!A:A))</f>
        <v>BACHAS</v>
      </c>
      <c r="AC382" s="148" t="str">
        <f>_xlfn.XLOOKUP(AA382,'rubros_id_opex (2)'!B:B,'rubros_id_opex (2)'!A:A,gastos_final[[#This Row],[Líneas de factura/Producto]])</f>
        <v>INVERSION</v>
      </c>
      <c r="AD382" s="169">
        <f>SUMIFS(Y:Y,C:C,gastos_final[[#This Row],[Número]])</f>
        <v>1050045.01</v>
      </c>
      <c r="AE382" s="169">
        <f>gastos_final[[#This Row],[MONTO_FINAL]]*-1-gastos_final[[#This Row],[monto_total_ampliado]]</f>
        <v>0</v>
      </c>
    </row>
    <row r="383" spans="1:31" x14ac:dyDescent="0.25">
      <c r="A383" vm="6">
        <v>46083</v>
      </c>
      <c r="B383" t="s">
        <v>1011</v>
      </c>
      <c r="C383" t="s">
        <v>1012</v>
      </c>
      <c r="D383" s="135">
        <v>-1050045.01</v>
      </c>
      <c r="E383" t="s">
        <v>1013</v>
      </c>
      <c r="F383">
        <v>1</v>
      </c>
      <c r="G383" s="135">
        <v>867805.79</v>
      </c>
      <c r="H383" t="s">
        <v>510</v>
      </c>
      <c r="I383" t="s">
        <v>17</v>
      </c>
      <c r="J383" t="s">
        <v>157</v>
      </c>
      <c r="K383" t="s">
        <v>473</v>
      </c>
      <c r="L383" t="s">
        <v>138</v>
      </c>
      <c r="M383">
        <v>0</v>
      </c>
      <c r="N383" t="s">
        <v>35</v>
      </c>
      <c r="O383" t="s">
        <v>492</v>
      </c>
      <c r="P383">
        <v>10</v>
      </c>
      <c r="Q383" t="s">
        <v>465</v>
      </c>
      <c r="R383">
        <v>1</v>
      </c>
      <c r="S383" s="136">
        <v>-1050045.01</v>
      </c>
      <c r="T383">
        <v>1</v>
      </c>
      <c r="U383" t="s">
        <v>199</v>
      </c>
      <c r="V383" t="s">
        <v>77</v>
      </c>
      <c r="W383" s="109" t="str">
        <f>_xlfn.CONCAT(N383,V383)</f>
        <v>CC1CEREAL &amp; POLVILLO</v>
      </c>
      <c r="X383" s="109">
        <f>_xlfn.XLOOKUP(W383,'cco '!C:C,'cco '!D:D,0)</f>
        <v>7.0597149630605652E-3</v>
      </c>
      <c r="Y383" s="110">
        <f>$X383*$S383*-1</f>
        <v>7413.0184689840808</v>
      </c>
      <c r="Z383" s="109">
        <f>_xlfn.XLOOKUP(V383,sectores_id!A:A,sectores_id!B:B)</f>
        <v>2</v>
      </c>
      <c r="AA383" s="109" t="str">
        <f>IF(J383="OPEX",_xlfn.XLOOKUP(I383,'rubros_id_opex (2)'!A:A,'rubros_id_opex (2)'!B:B,"RUBRO MC"),J383)</f>
        <v>CAPEX</v>
      </c>
      <c r="AB383" s="109" t="str">
        <f>UPPER(_xlfn.XLOOKUP(Z383,sectores_id!B:B,sectores_id!A:A))</f>
        <v>CEREAL &amp; POLVILLO</v>
      </c>
      <c r="AC383" s="148" t="str">
        <f>_xlfn.XLOOKUP(AA383,'rubros_id_opex (2)'!B:B,'rubros_id_opex (2)'!A:A,gastos_final[[#This Row],[Líneas de factura/Producto]])</f>
        <v>INVERSION</v>
      </c>
      <c r="AD383" s="169">
        <f>SUMIFS(Y:Y,C:C,gastos_final[[#This Row],[Número]])</f>
        <v>1050045.01</v>
      </c>
      <c r="AE383" s="169">
        <f>gastos_final[[#This Row],[MONTO_FINAL]]*-1-gastos_final[[#This Row],[monto_total_ampliado]]</f>
        <v>0</v>
      </c>
    </row>
    <row r="384" spans="1:31" x14ac:dyDescent="0.25">
      <c r="A384" vm="6">
        <v>46083</v>
      </c>
      <c r="B384" t="s">
        <v>1011</v>
      </c>
      <c r="C384" t="s">
        <v>1012</v>
      </c>
      <c r="D384" s="135">
        <v>-1050045.01</v>
      </c>
      <c r="E384" t="s">
        <v>1013</v>
      </c>
      <c r="F384">
        <v>1</v>
      </c>
      <c r="G384" s="135">
        <v>867805.79</v>
      </c>
      <c r="H384" t="s">
        <v>510</v>
      </c>
      <c r="I384" t="s">
        <v>17</v>
      </c>
      <c r="J384" t="s">
        <v>157</v>
      </c>
      <c r="K384" t="s">
        <v>473</v>
      </c>
      <c r="L384" t="s">
        <v>138</v>
      </c>
      <c r="M384">
        <v>0</v>
      </c>
      <c r="N384" t="s">
        <v>35</v>
      </c>
      <c r="O384" t="s">
        <v>492</v>
      </c>
      <c r="P384">
        <v>10</v>
      </c>
      <c r="Q384" t="s">
        <v>465</v>
      </c>
      <c r="R384">
        <v>1</v>
      </c>
      <c r="S384" s="136">
        <v>-1050045.01</v>
      </c>
      <c r="T384">
        <v>1</v>
      </c>
      <c r="U384" t="s">
        <v>199</v>
      </c>
      <c r="V384" t="s">
        <v>75</v>
      </c>
      <c r="W384" s="109" t="str">
        <f>_xlfn.CONCAT(N384,V384)</f>
        <v>CC1COMPOST &amp; FERTILIZANTES</v>
      </c>
      <c r="X384" s="109">
        <f>_xlfn.XLOOKUP(W384,'cco '!C:C,'cco '!D:D,0)</f>
        <v>4.0653249223577111E-4</v>
      </c>
      <c r="Y384" s="110">
        <f>$X384*$S384*-1</f>
        <v>426.87741487503519</v>
      </c>
      <c r="Z384" s="109">
        <f>_xlfn.XLOOKUP(V384,sectores_id!A:A,sectores_id!B:B)</f>
        <v>10</v>
      </c>
      <c r="AA384" s="109" t="str">
        <f>IF(J384="OPEX",_xlfn.XLOOKUP(I384,'rubros_id_opex (2)'!A:A,'rubros_id_opex (2)'!B:B,"RUBRO MC"),J384)</f>
        <v>CAPEX</v>
      </c>
      <c r="AB384" s="109" t="str">
        <f>UPPER(_xlfn.XLOOKUP(Z384,sectores_id!B:B,sectores_id!A:A))</f>
        <v>COMPOST &amp; FERTILIZANTES</v>
      </c>
      <c r="AC384" s="148" t="str">
        <f>_xlfn.XLOOKUP(AA384,'rubros_id_opex (2)'!B:B,'rubros_id_opex (2)'!A:A,gastos_final[[#This Row],[Líneas de factura/Producto]])</f>
        <v>INVERSION</v>
      </c>
      <c r="AD384" s="169">
        <f>SUMIFS(Y:Y,C:C,gastos_final[[#This Row],[Número]])</f>
        <v>1050045.01</v>
      </c>
      <c r="AE384" s="169">
        <f>gastos_final[[#This Row],[MONTO_FINAL]]*-1-gastos_final[[#This Row],[monto_total_ampliado]]</f>
        <v>0</v>
      </c>
    </row>
    <row r="385" spans="1:31" x14ac:dyDescent="0.25">
      <c r="A385" vm="6">
        <v>46083</v>
      </c>
      <c r="B385" t="s">
        <v>1011</v>
      </c>
      <c r="C385" t="s">
        <v>1012</v>
      </c>
      <c r="D385" s="135">
        <v>-1050045.01</v>
      </c>
      <c r="E385" t="s">
        <v>1013</v>
      </c>
      <c r="F385">
        <v>1</v>
      </c>
      <c r="G385" s="135">
        <v>867805.79</v>
      </c>
      <c r="H385" t="s">
        <v>510</v>
      </c>
      <c r="I385" t="s">
        <v>17</v>
      </c>
      <c r="J385" t="s">
        <v>157</v>
      </c>
      <c r="K385" t="s">
        <v>473</v>
      </c>
      <c r="L385" t="s">
        <v>138</v>
      </c>
      <c r="M385">
        <v>0</v>
      </c>
      <c r="N385" t="s">
        <v>35</v>
      </c>
      <c r="O385" t="s">
        <v>492</v>
      </c>
      <c r="P385">
        <v>10</v>
      </c>
      <c r="Q385" t="s">
        <v>465</v>
      </c>
      <c r="R385">
        <v>1</v>
      </c>
      <c r="S385" s="136">
        <v>-1050045.01</v>
      </c>
      <c r="T385">
        <v>1</v>
      </c>
      <c r="U385" t="s">
        <v>199</v>
      </c>
      <c r="V385" t="s">
        <v>66</v>
      </c>
      <c r="W385" s="109" t="str">
        <f>_xlfn.CONCAT(N385,V385)</f>
        <v>CC1DISPOSICIÓN FINAL RESIDUOS LIQUIDOS</v>
      </c>
      <c r="X385" s="109">
        <f>_xlfn.XLOOKUP(W385,'cco '!C:C,'cco '!D:D,0)</f>
        <v>5.9791078481547098E-2</v>
      </c>
      <c r="Y385" s="110">
        <f>$X385*$S385*-1</f>
        <v>62783.323602066906</v>
      </c>
      <c r="Z385" s="109">
        <f>_xlfn.XLOOKUP(V385,sectores_id!A:A,sectores_id!B:B)</f>
        <v>3</v>
      </c>
      <c r="AA385" s="109" t="str">
        <f>IF(J385="OPEX",_xlfn.XLOOKUP(I385,'rubros_id_opex (2)'!A:A,'rubros_id_opex (2)'!B:B,"RUBRO MC"),J385)</f>
        <v>CAPEX</v>
      </c>
      <c r="AB385" s="109" t="str">
        <f>UPPER(_xlfn.XLOOKUP(Z385,sectores_id!B:B,sectores_id!A:A))</f>
        <v>DISP. FINAL RESIDUOS LÍQUIDOS</v>
      </c>
      <c r="AC385" s="148" t="str">
        <f>_xlfn.XLOOKUP(AA385,'rubros_id_opex (2)'!B:B,'rubros_id_opex (2)'!A:A,gastos_final[[#This Row],[Líneas de factura/Producto]])</f>
        <v>INVERSION</v>
      </c>
      <c r="AD385" s="169">
        <f>SUMIFS(Y:Y,C:C,gastos_final[[#This Row],[Número]])</f>
        <v>1050045.01</v>
      </c>
      <c r="AE385" s="169">
        <f>gastos_final[[#This Row],[MONTO_FINAL]]*-1-gastos_final[[#This Row],[monto_total_ampliado]]</f>
        <v>0</v>
      </c>
    </row>
    <row r="386" spans="1:31" x14ac:dyDescent="0.25">
      <c r="A386" vm="6">
        <v>46083</v>
      </c>
      <c r="B386" t="s">
        <v>1011</v>
      </c>
      <c r="C386" t="s">
        <v>1012</v>
      </c>
      <c r="D386" s="135">
        <v>-1050045.01</v>
      </c>
      <c r="E386" t="s">
        <v>1013</v>
      </c>
      <c r="F386">
        <v>1</v>
      </c>
      <c r="G386" s="135">
        <v>867805.79</v>
      </c>
      <c r="H386" t="s">
        <v>510</v>
      </c>
      <c r="I386" t="s">
        <v>17</v>
      </c>
      <c r="J386" t="s">
        <v>157</v>
      </c>
      <c r="K386" t="s">
        <v>473</v>
      </c>
      <c r="L386" t="s">
        <v>138</v>
      </c>
      <c r="M386">
        <v>0</v>
      </c>
      <c r="N386" t="s">
        <v>35</v>
      </c>
      <c r="O386" t="s">
        <v>492</v>
      </c>
      <c r="P386">
        <v>10</v>
      </c>
      <c r="Q386" t="s">
        <v>465</v>
      </c>
      <c r="R386">
        <v>1</v>
      </c>
      <c r="S386" s="136">
        <v>-1050045.01</v>
      </c>
      <c r="T386">
        <v>1</v>
      </c>
      <c r="U386" t="s">
        <v>199</v>
      </c>
      <c r="V386" t="s">
        <v>63</v>
      </c>
      <c r="W386" s="109" t="str">
        <f>_xlfn.CONCAT(N386,V386)</f>
        <v>CC1DISPOSICIÓN FINAL RESIDUOS SOLIDOS</v>
      </c>
      <c r="X386" s="109">
        <f>_xlfn.XLOOKUP(W386,'cco '!C:C,'cco '!D:D,0)</f>
        <v>4.8738124634855849E-3</v>
      </c>
      <c r="Y386" s="110">
        <f>$X386*$S386*-1</f>
        <v>5117.7224569588461</v>
      </c>
      <c r="Z386" s="109">
        <f>_xlfn.XLOOKUP(V386,sectores_id!A:A,sectores_id!B:B)</f>
        <v>4</v>
      </c>
      <c r="AA386" s="109" t="str">
        <f>IF(J386="OPEX",_xlfn.XLOOKUP(I386,'rubros_id_opex (2)'!A:A,'rubros_id_opex (2)'!B:B,"RUBRO MC"),J386)</f>
        <v>CAPEX</v>
      </c>
      <c r="AB386" s="109" t="str">
        <f>UPPER(_xlfn.XLOOKUP(Z386,sectores_id!B:B,sectores_id!A:A))</f>
        <v>DISP. FINAL RESIDUOS SÓLIDOS</v>
      </c>
      <c r="AC386" s="148" t="str">
        <f>_xlfn.XLOOKUP(AA386,'rubros_id_opex (2)'!B:B,'rubros_id_opex (2)'!A:A,gastos_final[[#This Row],[Líneas de factura/Producto]])</f>
        <v>INVERSION</v>
      </c>
      <c r="AD386" s="169">
        <f>SUMIFS(Y:Y,C:C,gastos_final[[#This Row],[Número]])</f>
        <v>1050045.01</v>
      </c>
      <c r="AE386" s="169">
        <f>gastos_final[[#This Row],[MONTO_FINAL]]*-1-gastos_final[[#This Row],[monto_total_ampliado]]</f>
        <v>0</v>
      </c>
    </row>
    <row r="387" spans="1:31" x14ac:dyDescent="0.25">
      <c r="A387" vm="6">
        <v>46083</v>
      </c>
      <c r="B387" t="s">
        <v>1011</v>
      </c>
      <c r="C387" t="s">
        <v>1012</v>
      </c>
      <c r="D387" s="135">
        <v>-1050045.01</v>
      </c>
      <c r="E387" t="s">
        <v>1013</v>
      </c>
      <c r="F387">
        <v>1</v>
      </c>
      <c r="G387" s="135">
        <v>867805.79</v>
      </c>
      <c r="H387" t="s">
        <v>510</v>
      </c>
      <c r="I387" t="s">
        <v>17</v>
      </c>
      <c r="J387" t="s">
        <v>157</v>
      </c>
      <c r="K387" t="s">
        <v>473</v>
      </c>
      <c r="L387" t="s">
        <v>138</v>
      </c>
      <c r="M387">
        <v>0</v>
      </c>
      <c r="N387" t="s">
        <v>35</v>
      </c>
      <c r="O387" t="s">
        <v>492</v>
      </c>
      <c r="P387">
        <v>10</v>
      </c>
      <c r="Q387" t="s">
        <v>465</v>
      </c>
      <c r="R387">
        <v>1</v>
      </c>
      <c r="S387" s="136">
        <v>-1050045.01</v>
      </c>
      <c r="T387">
        <v>1</v>
      </c>
      <c r="U387" t="s">
        <v>199</v>
      </c>
      <c r="V387" t="s">
        <v>80</v>
      </c>
      <c r="W387" s="109" t="str">
        <f>_xlfn.CONCAT(N387,V387)</f>
        <v>CC1EXPORTACION</v>
      </c>
      <c r="X387" s="109">
        <f>_xlfn.XLOOKUP(W387,'cco '!C:C,'cco '!D:D,0)</f>
        <v>0.73411048911804788</v>
      </c>
      <c r="Y387" s="110">
        <f>$X387*$S387*-1</f>
        <v>770849.05588706548</v>
      </c>
      <c r="Z387" s="109">
        <f>_xlfn.XLOOKUP(V387,sectores_id!A:A,sectores_id!B:B)</f>
        <v>5</v>
      </c>
      <c r="AA387" s="109" t="str">
        <f>IF(J387="OPEX",_xlfn.XLOOKUP(I387,'rubros_id_opex (2)'!A:A,'rubros_id_opex (2)'!B:B,"RUBRO MC"),J387)</f>
        <v>CAPEX</v>
      </c>
      <c r="AB387" s="109" t="str">
        <f>UPPER(_xlfn.XLOOKUP(Z387,sectores_id!B:B,sectores_id!A:A))</f>
        <v>EXPORTACION</v>
      </c>
      <c r="AC387" s="148" t="str">
        <f>_xlfn.XLOOKUP(AA387,'rubros_id_opex (2)'!B:B,'rubros_id_opex (2)'!A:A,gastos_final[[#This Row],[Líneas de factura/Producto]])</f>
        <v>INVERSION</v>
      </c>
      <c r="AD387" s="169">
        <f>SUMIFS(Y:Y,C:C,gastos_final[[#This Row],[Número]])</f>
        <v>1050045.01</v>
      </c>
      <c r="AE387" s="169">
        <f>gastos_final[[#This Row],[MONTO_FINAL]]*-1-gastos_final[[#This Row],[monto_total_ampliado]]</f>
        <v>0</v>
      </c>
    </row>
    <row r="388" spans="1:31" x14ac:dyDescent="0.25">
      <c r="A388" vm="6">
        <v>46083</v>
      </c>
      <c r="B388" t="s">
        <v>1011</v>
      </c>
      <c r="C388" t="s">
        <v>1012</v>
      </c>
      <c r="D388" s="135">
        <v>-1050045.01</v>
      </c>
      <c r="E388" t="s">
        <v>1013</v>
      </c>
      <c r="F388">
        <v>1</v>
      </c>
      <c r="G388" s="135">
        <v>867805.79</v>
      </c>
      <c r="H388" t="s">
        <v>510</v>
      </c>
      <c r="I388" t="s">
        <v>17</v>
      </c>
      <c r="J388" t="s">
        <v>157</v>
      </c>
      <c r="K388" t="s">
        <v>473</v>
      </c>
      <c r="L388" t="s">
        <v>138</v>
      </c>
      <c r="M388">
        <v>0</v>
      </c>
      <c r="N388" t="s">
        <v>35</v>
      </c>
      <c r="O388" t="s">
        <v>492</v>
      </c>
      <c r="P388">
        <v>10</v>
      </c>
      <c r="Q388" t="s">
        <v>465</v>
      </c>
      <c r="R388">
        <v>1</v>
      </c>
      <c r="S388" s="136">
        <v>-1050045.01</v>
      </c>
      <c r="T388">
        <v>1</v>
      </c>
      <c r="U388" t="s">
        <v>199</v>
      </c>
      <c r="V388" t="s">
        <v>50</v>
      </c>
      <c r="W388" s="109" t="str">
        <f>_xlfn.CONCAT(N388,V388)</f>
        <v>CC1NFU</v>
      </c>
      <c r="X388" s="109">
        <f>_xlfn.XLOOKUP(W388,'cco '!C:C,'cco '!D:D,0)</f>
        <v>1.4065386597374174E-2</v>
      </c>
      <c r="Y388" s="110">
        <f>$X388*$S388*-1</f>
        <v>14769.289010293631</v>
      </c>
      <c r="Z388" s="109">
        <f>_xlfn.XLOOKUP(V388,sectores_id!A:A,sectores_id!B:B)</f>
        <v>6</v>
      </c>
      <c r="AA388" s="109" t="str">
        <f>IF(J388="OPEX",_xlfn.XLOOKUP(I388,'rubros_id_opex (2)'!A:A,'rubros_id_opex (2)'!B:B,"RUBRO MC"),J388)</f>
        <v>CAPEX</v>
      </c>
      <c r="AB388" s="109" t="str">
        <f>UPPER(_xlfn.XLOOKUP(Z388,sectores_id!B:B,sectores_id!A:A))</f>
        <v>NFU</v>
      </c>
      <c r="AC388" s="148" t="str">
        <f>_xlfn.XLOOKUP(AA388,'rubros_id_opex (2)'!B:B,'rubros_id_opex (2)'!A:A,gastos_final[[#This Row],[Líneas de factura/Producto]])</f>
        <v>INVERSION</v>
      </c>
      <c r="AD388" s="169">
        <f>SUMIFS(Y:Y,C:C,gastos_final[[#This Row],[Número]])</f>
        <v>1050045.01</v>
      </c>
      <c r="AE388" s="169">
        <f>gastos_final[[#This Row],[MONTO_FINAL]]*-1-gastos_final[[#This Row],[monto_total_ampliado]]</f>
        <v>0</v>
      </c>
    </row>
    <row r="389" spans="1:31" x14ac:dyDescent="0.25">
      <c r="A389" vm="6">
        <v>46083</v>
      </c>
      <c r="B389" t="s">
        <v>1011</v>
      </c>
      <c r="C389" t="s">
        <v>1012</v>
      </c>
      <c r="D389" s="135">
        <v>-1050045.01</v>
      </c>
      <c r="E389" t="s">
        <v>1013</v>
      </c>
      <c r="F389">
        <v>1</v>
      </c>
      <c r="G389" s="135">
        <v>867805.79</v>
      </c>
      <c r="H389" t="s">
        <v>510</v>
      </c>
      <c r="I389" t="s">
        <v>17</v>
      </c>
      <c r="J389" t="s">
        <v>157</v>
      </c>
      <c r="K389" t="s">
        <v>473</v>
      </c>
      <c r="L389" t="s">
        <v>138</v>
      </c>
      <c r="M389">
        <v>0</v>
      </c>
      <c r="N389" t="s">
        <v>35</v>
      </c>
      <c r="O389" t="s">
        <v>492</v>
      </c>
      <c r="P389">
        <v>10</v>
      </c>
      <c r="Q389" t="s">
        <v>465</v>
      </c>
      <c r="R389">
        <v>1</v>
      </c>
      <c r="S389" s="136">
        <v>-1050045.01</v>
      </c>
      <c r="T389">
        <v>1</v>
      </c>
      <c r="U389" t="s">
        <v>199</v>
      </c>
      <c r="V389" t="s">
        <v>68</v>
      </c>
      <c r="W389" s="109" t="str">
        <f>_xlfn.CONCAT(N389,V389)</f>
        <v>CC1PILETAS</v>
      </c>
      <c r="X389" s="109">
        <f>_xlfn.XLOOKUP(W389,'cco '!C:C,'cco '!D:D,0)</f>
        <v>0.10760032914202722</v>
      </c>
      <c r="Y389" s="110">
        <f>$X389*$S389*-1</f>
        <v>112985.18868994326</v>
      </c>
      <c r="Z389" s="109">
        <f>_xlfn.XLOOKUP(V389,sectores_id!A:A,sectores_id!B:B)</f>
        <v>7</v>
      </c>
      <c r="AA389" s="109" t="str">
        <f>IF(J389="OPEX",_xlfn.XLOOKUP(I389,'rubros_id_opex (2)'!A:A,'rubros_id_opex (2)'!B:B,"RUBRO MC"),J389)</f>
        <v>CAPEX</v>
      </c>
      <c r="AB389" s="109" t="str">
        <f>UPPER(_xlfn.XLOOKUP(Z389,sectores_id!B:B,sectores_id!A:A))</f>
        <v>PILETAS</v>
      </c>
      <c r="AC389" s="148" t="str">
        <f>_xlfn.XLOOKUP(AA389,'rubros_id_opex (2)'!B:B,'rubros_id_opex (2)'!A:A,gastos_final[[#This Row],[Líneas de factura/Producto]])</f>
        <v>INVERSION</v>
      </c>
      <c r="AD389" s="169">
        <f>SUMIFS(Y:Y,C:C,gastos_final[[#This Row],[Número]])</f>
        <v>1050045.01</v>
      </c>
      <c r="AE389" s="169">
        <f>gastos_final[[#This Row],[MONTO_FINAL]]*-1-gastos_final[[#This Row],[monto_total_ampliado]]</f>
        <v>0</v>
      </c>
    </row>
    <row r="390" spans="1:31" x14ac:dyDescent="0.25">
      <c r="A390" vm="6">
        <v>46083</v>
      </c>
      <c r="B390" t="s">
        <v>1011</v>
      </c>
      <c r="C390" t="s">
        <v>1012</v>
      </c>
      <c r="D390" s="135">
        <v>-1050045.01</v>
      </c>
      <c r="E390" t="s">
        <v>1013</v>
      </c>
      <c r="F390">
        <v>1</v>
      </c>
      <c r="G390" s="135">
        <v>867805.79</v>
      </c>
      <c r="H390" t="s">
        <v>510</v>
      </c>
      <c r="I390" t="s">
        <v>17</v>
      </c>
      <c r="J390" t="s">
        <v>157</v>
      </c>
      <c r="K390" t="s">
        <v>473</v>
      </c>
      <c r="L390" t="s">
        <v>138</v>
      </c>
      <c r="M390">
        <v>0</v>
      </c>
      <c r="N390" t="s">
        <v>35</v>
      </c>
      <c r="O390" t="s">
        <v>492</v>
      </c>
      <c r="P390">
        <v>10</v>
      </c>
      <c r="Q390" t="s">
        <v>465</v>
      </c>
      <c r="R390">
        <v>1</v>
      </c>
      <c r="S390" s="136">
        <v>-1050045.01</v>
      </c>
      <c r="T390">
        <v>1</v>
      </c>
      <c r="U390" t="s">
        <v>199</v>
      </c>
      <c r="V390" t="s">
        <v>70</v>
      </c>
      <c r="W390" s="109" t="str">
        <f>_xlfn.CONCAT(N390,V390)</f>
        <v>CC1REACTORES</v>
      </c>
      <c r="X390" s="109">
        <f>_xlfn.XLOOKUP(W390,'cco '!C:C,'cco '!D:D,0)</f>
        <v>3.9675420007119738E-2</v>
      </c>
      <c r="Y390" s="110">
        <f>$X390*$S390*-1</f>
        <v>41660.976798130243</v>
      </c>
      <c r="Z390" s="109">
        <f>_xlfn.XLOOKUP(V390,sectores_id!A:A,sectores_id!B:B)</f>
        <v>8</v>
      </c>
      <c r="AA390" s="109" t="str">
        <f>IF(J390="OPEX",_xlfn.XLOOKUP(I390,'rubros_id_opex (2)'!A:A,'rubros_id_opex (2)'!B:B,"RUBRO MC"),J390)</f>
        <v>CAPEX</v>
      </c>
      <c r="AB390" s="109" t="str">
        <f>UPPER(_xlfn.XLOOKUP(Z390,sectores_id!B:B,sectores_id!A:A))</f>
        <v>REACTORES</v>
      </c>
      <c r="AC390" s="148" t="str">
        <f>_xlfn.XLOOKUP(AA390,'rubros_id_opex (2)'!B:B,'rubros_id_opex (2)'!A:A,gastos_final[[#This Row],[Líneas de factura/Producto]])</f>
        <v>INVERSION</v>
      </c>
      <c r="AD390" s="169">
        <f>SUMIFS(Y:Y,C:C,gastos_final[[#This Row],[Número]])</f>
        <v>1050045.01</v>
      </c>
      <c r="AE390" s="169">
        <f>gastos_final[[#This Row],[MONTO_FINAL]]*-1-gastos_final[[#This Row],[monto_total_ampliado]]</f>
        <v>0</v>
      </c>
    </row>
    <row r="391" spans="1:31" x14ac:dyDescent="0.25">
      <c r="A391" vm="6">
        <v>46083</v>
      </c>
      <c r="B391" t="s">
        <v>1011</v>
      </c>
      <c r="C391" t="s">
        <v>1012</v>
      </c>
      <c r="D391" s="135">
        <v>-1050045.01</v>
      </c>
      <c r="E391" t="s">
        <v>1013</v>
      </c>
      <c r="F391">
        <v>1</v>
      </c>
      <c r="G391" s="135">
        <v>867805.79</v>
      </c>
      <c r="H391" t="s">
        <v>510</v>
      </c>
      <c r="I391" t="s">
        <v>17</v>
      </c>
      <c r="J391" t="s">
        <v>157</v>
      </c>
      <c r="K391" t="s">
        <v>473</v>
      </c>
      <c r="L391" t="s">
        <v>138</v>
      </c>
      <c r="M391">
        <v>0</v>
      </c>
      <c r="N391" t="s">
        <v>35</v>
      </c>
      <c r="O391" t="s">
        <v>492</v>
      </c>
      <c r="P391">
        <v>10</v>
      </c>
      <c r="Q391" t="s">
        <v>465</v>
      </c>
      <c r="R391">
        <v>1</v>
      </c>
      <c r="S391" s="136">
        <v>-1050045.01</v>
      </c>
      <c r="T391">
        <v>1</v>
      </c>
      <c r="U391" t="s">
        <v>199</v>
      </c>
      <c r="V391" t="s">
        <v>181</v>
      </c>
      <c r="W391" s="109" t="str">
        <f>_xlfn.CONCAT(N391,V391)</f>
        <v>CC1TIERRAS FILTRANTES</v>
      </c>
      <c r="X391" s="109">
        <f>_xlfn.XLOOKUP(W391,'cco '!C:C,'cco '!D:D,0)</f>
        <v>0</v>
      </c>
      <c r="Y391" s="110">
        <f>$X391*$S391*-1</f>
        <v>0</v>
      </c>
      <c r="Z391" s="109">
        <f>_xlfn.XLOOKUP(V391,sectores_id!A:A,sectores_id!B:B)</f>
        <v>9</v>
      </c>
      <c r="AA391" s="109" t="str">
        <f>IF(J391="OPEX",_xlfn.XLOOKUP(I391,'rubros_id_opex (2)'!A:A,'rubros_id_opex (2)'!B:B,"RUBRO MC"),J391)</f>
        <v>CAPEX</v>
      </c>
      <c r="AB391" s="109" t="str">
        <f>UPPER(_xlfn.XLOOKUP(Z391,sectores_id!B:B,sectores_id!A:A))</f>
        <v>TIERRAS FILTRANTES</v>
      </c>
      <c r="AC391" s="148" t="str">
        <f>_xlfn.XLOOKUP(AA391,'rubros_id_opex (2)'!B:B,'rubros_id_opex (2)'!A:A,gastos_final[[#This Row],[Líneas de factura/Producto]])</f>
        <v>INVERSION</v>
      </c>
      <c r="AD391" s="169">
        <f>SUMIFS(Y:Y,C:C,gastos_final[[#This Row],[Número]])</f>
        <v>1050045.01</v>
      </c>
      <c r="AE391" s="169">
        <f>gastos_final[[#This Row],[MONTO_FINAL]]*-1-gastos_final[[#This Row],[monto_total_ampliado]]</f>
        <v>0</v>
      </c>
    </row>
    <row r="392" spans="1:31" hidden="1" x14ac:dyDescent="0.25">
      <c r="A392" vm="11">
        <v>46112</v>
      </c>
      <c r="B392" t="s">
        <v>1191</v>
      </c>
      <c r="C392" t="s">
        <v>1169</v>
      </c>
      <c r="D392" s="135">
        <v>-1022000.9986</v>
      </c>
      <c r="E392" t="s">
        <v>1163</v>
      </c>
      <c r="F392">
        <v>1</v>
      </c>
      <c r="G392" s="135">
        <v>1022000.9986</v>
      </c>
      <c r="H392" t="s">
        <v>1192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350</v>
      </c>
      <c r="O392" t="s">
        <v>1193</v>
      </c>
      <c r="P392">
        <v>2</v>
      </c>
      <c r="Q392" t="s">
        <v>448</v>
      </c>
      <c r="R392">
        <v>1</v>
      </c>
      <c r="S392" s="136">
        <v>-1022000.9986</v>
      </c>
      <c r="T392">
        <v>1</v>
      </c>
      <c r="U392" t="s">
        <v>199</v>
      </c>
      <c r="V392" t="s">
        <v>72</v>
      </c>
      <c r="W392" s="109" t="str">
        <f>_xlfn.CONCAT(N392,V392)</f>
        <v>CC21BACHAS</v>
      </c>
      <c r="X392" s="109">
        <f>_xlfn.XLOOKUP(W392,'cco '!C:C,'cco '!D:D,0)</f>
        <v>0.05</v>
      </c>
      <c r="Y392" s="110">
        <f>$X392*$S392*-1</f>
        <v>51100.049930000008</v>
      </c>
      <c r="Z392" s="109">
        <f>_xlfn.XLOOKUP(V392,sectores_id!A:A,sectores_id!B:B)</f>
        <v>1</v>
      </c>
      <c r="AA392" s="109">
        <f>IF(J392="OPEX",_xlfn.XLOOKUP(I392,'rubros_id_opex (2)'!A:A,'rubros_id_opex (2)'!B:B,"RUBRO MC"),J392)</f>
        <v>10</v>
      </c>
      <c r="AB392" s="109" t="str">
        <f>UPPER(_xlfn.XLOOKUP(Z392,sectores_id!B:B,sectores_id!A:A))</f>
        <v>BACHAS</v>
      </c>
      <c r="AC392" s="148" t="str">
        <f>_xlfn.XLOOKUP(AA392,'rubros_id_opex (2)'!B:B,'rubros_id_opex (2)'!A:A,gastos_final[[#This Row],[Líneas de factura/Producto]])</f>
        <v>PERSONAL</v>
      </c>
      <c r="AD392" s="169">
        <f>SUMIFS(Y:Y,C:C,gastos_final[[#This Row],[Número]])</f>
        <v>1022000.9985999999</v>
      </c>
      <c r="AE392" s="169">
        <f>gastos_final[[#This Row],[MONTO_FINAL]]*-1-gastos_final[[#This Row],[monto_total_ampliado]]</f>
        <v>0</v>
      </c>
    </row>
    <row r="393" spans="1:31" hidden="1" x14ac:dyDescent="0.25">
      <c r="A393" vm="11">
        <v>46112</v>
      </c>
      <c r="B393" t="s">
        <v>1191</v>
      </c>
      <c r="C393" t="s">
        <v>1169</v>
      </c>
      <c r="D393" s="135">
        <v>-1022000.9986</v>
      </c>
      <c r="E393" t="s">
        <v>1163</v>
      </c>
      <c r="F393">
        <v>1</v>
      </c>
      <c r="G393" s="135">
        <v>1022000.9986</v>
      </c>
      <c r="H393" t="s">
        <v>1192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350</v>
      </c>
      <c r="O393" t="s">
        <v>1193</v>
      </c>
      <c r="P393">
        <v>2</v>
      </c>
      <c r="Q393" t="s">
        <v>448</v>
      </c>
      <c r="R393">
        <v>1</v>
      </c>
      <c r="S393" s="136">
        <v>-1022000.9986</v>
      </c>
      <c r="T393">
        <v>1</v>
      </c>
      <c r="U393" t="s">
        <v>199</v>
      </c>
      <c r="V393" t="s">
        <v>68</v>
      </c>
      <c r="W393" s="109" t="str">
        <f>_xlfn.CONCAT(N393,V393)</f>
        <v>CC21PILETAS</v>
      </c>
      <c r="X393" s="109">
        <f>_xlfn.XLOOKUP(W393,'cco '!C:C,'cco '!D:D,0)</f>
        <v>0.95</v>
      </c>
      <c r="Y393" s="110">
        <f>$X393*$S393*-1</f>
        <v>970900.94866999995</v>
      </c>
      <c r="Z393" s="109">
        <f>_xlfn.XLOOKUP(V393,sectores_id!A:A,sectores_id!B:B)</f>
        <v>7</v>
      </c>
      <c r="AA393" s="109">
        <f>IF(J393="OPEX",_xlfn.XLOOKUP(I393,'rubros_id_opex (2)'!A:A,'rubros_id_opex (2)'!B:B,"RUBRO MC"),J393)</f>
        <v>10</v>
      </c>
      <c r="AB393" s="109" t="str">
        <f>UPPER(_xlfn.XLOOKUP(Z393,sectores_id!B:B,sectores_id!A:A))</f>
        <v>PILETAS</v>
      </c>
      <c r="AC393" s="148" t="str">
        <f>_xlfn.XLOOKUP(AA393,'rubros_id_opex (2)'!B:B,'rubros_id_opex (2)'!A:A,gastos_final[[#This Row],[Líneas de factura/Producto]])</f>
        <v>PERSONAL</v>
      </c>
      <c r="AD393" s="169">
        <f>SUMIFS(Y:Y,C:C,gastos_final[[#This Row],[Número]])</f>
        <v>1022000.9985999999</v>
      </c>
      <c r="AE393" s="169">
        <f>gastos_final[[#This Row],[MONTO_FINAL]]*-1-gastos_final[[#This Row],[monto_total_ampliado]]</f>
        <v>0</v>
      </c>
    </row>
    <row r="394" spans="1:31" hidden="1" x14ac:dyDescent="0.25">
      <c r="A394" vm="11">
        <v>46112</v>
      </c>
      <c r="B394" t="s">
        <v>1191</v>
      </c>
      <c r="C394" t="s">
        <v>1133</v>
      </c>
      <c r="D394" s="135">
        <v>-1012297.5444</v>
      </c>
      <c r="E394" t="s">
        <v>166</v>
      </c>
      <c r="F394">
        <v>1</v>
      </c>
      <c r="G394" s="135">
        <v>1012297.5444</v>
      </c>
      <c r="H394" t="s">
        <v>1192</v>
      </c>
      <c r="I394" t="s">
        <v>9</v>
      </c>
      <c r="J394" t="s">
        <v>137</v>
      </c>
      <c r="K394" t="s">
        <v>512</v>
      </c>
      <c r="L394" t="s">
        <v>156</v>
      </c>
      <c r="M394">
        <v>0</v>
      </c>
      <c r="N394" t="s">
        <v>379</v>
      </c>
      <c r="O394" t="s">
        <v>1193</v>
      </c>
      <c r="P394">
        <v>10</v>
      </c>
      <c r="Q394" t="s">
        <v>467</v>
      </c>
      <c r="R394">
        <v>1</v>
      </c>
      <c r="S394" s="136">
        <v>-1012297.5444</v>
      </c>
      <c r="T394">
        <v>1</v>
      </c>
      <c r="U394" t="s">
        <v>199</v>
      </c>
      <c r="V394" t="s">
        <v>72</v>
      </c>
      <c r="W394" s="109" t="str">
        <f>_xlfn.CONCAT(N394,V394)</f>
        <v>CC27BACHAS</v>
      </c>
      <c r="X394" s="109">
        <f>_xlfn.XLOOKUP(W394,'cco '!C:C,'cco '!D:D,0)</f>
        <v>0.11</v>
      </c>
      <c r="Y394" s="110">
        <f>$X394*$S394*-1</f>
        <v>111352.729884</v>
      </c>
      <c r="Z394" s="109">
        <f>_xlfn.XLOOKUP(V394,sectores_id!A:A,sectores_id!B:B)</f>
        <v>1</v>
      </c>
      <c r="AA394" s="109">
        <f>IF(J394="OPEX",_xlfn.XLOOKUP(I394,'rubros_id_opex (2)'!A:A,'rubros_id_opex (2)'!B:B,"RUBRO MC"),J394)</f>
        <v>10</v>
      </c>
      <c r="AB394" s="109" t="str">
        <f>UPPER(_xlfn.XLOOKUP(Z394,sectores_id!B:B,sectores_id!A:A))</f>
        <v>BACHAS</v>
      </c>
      <c r="AC394" s="148" t="str">
        <f>_xlfn.XLOOKUP(AA394,'rubros_id_opex (2)'!B:B,'rubros_id_opex (2)'!A:A,gastos_final[[#This Row],[Líneas de factura/Producto]])</f>
        <v>PERSONAL</v>
      </c>
      <c r="AD394" s="169">
        <f>SUMIFS(Y:Y,C:C,gastos_final[[#This Row],[Número]])</f>
        <v>941436.71629200014</v>
      </c>
      <c r="AE394" s="169">
        <f>gastos_final[[#This Row],[MONTO_FINAL]]*-1-gastos_final[[#This Row],[monto_total_ampliado]]</f>
        <v>70860.828107999871</v>
      </c>
    </row>
    <row r="395" spans="1:31" hidden="1" x14ac:dyDescent="0.25">
      <c r="A395" vm="11">
        <v>46112</v>
      </c>
      <c r="B395" t="s">
        <v>1191</v>
      </c>
      <c r="C395" t="s">
        <v>1133</v>
      </c>
      <c r="D395" s="135">
        <v>-1012297.5444</v>
      </c>
      <c r="E395" t="s">
        <v>166</v>
      </c>
      <c r="F395">
        <v>1</v>
      </c>
      <c r="G395" s="135">
        <v>1012297.5444</v>
      </c>
      <c r="H395" t="s">
        <v>1192</v>
      </c>
      <c r="I395" t="s">
        <v>9</v>
      </c>
      <c r="J395" t="s">
        <v>137</v>
      </c>
      <c r="K395" t="s">
        <v>512</v>
      </c>
      <c r="L395" t="s">
        <v>156</v>
      </c>
      <c r="M395">
        <v>0</v>
      </c>
      <c r="N395" t="s">
        <v>379</v>
      </c>
      <c r="O395" t="s">
        <v>1193</v>
      </c>
      <c r="P395">
        <v>10</v>
      </c>
      <c r="Q395" t="s">
        <v>467</v>
      </c>
      <c r="R395">
        <v>1</v>
      </c>
      <c r="S395" s="136">
        <v>-1012297.5444</v>
      </c>
      <c r="T395">
        <v>1</v>
      </c>
      <c r="U395" t="s">
        <v>199</v>
      </c>
      <c r="V395" t="s">
        <v>177</v>
      </c>
      <c r="W395" s="109" t="str">
        <f>_xlfn.CONCAT(N395,V395)</f>
        <v>CC27CEREAL Y POLVILLO</v>
      </c>
      <c r="X395" s="109">
        <f>_xlfn.XLOOKUP(W395,'cco '!C:C,'cco '!D:D,0)</f>
        <v>0.08</v>
      </c>
      <c r="Y395" s="110">
        <f>$X395*$S395*-1</f>
        <v>80983.803551999998</v>
      </c>
      <c r="Z395" s="109">
        <f>_xlfn.XLOOKUP(V395,sectores_id!A:A,sectores_id!B:B)</f>
        <v>2</v>
      </c>
      <c r="AA395" s="109">
        <f>IF(J395="OPEX",_xlfn.XLOOKUP(I395,'rubros_id_opex (2)'!A:A,'rubros_id_opex (2)'!B:B,"RUBRO MC"),J395)</f>
        <v>10</v>
      </c>
      <c r="AB395" s="109" t="str">
        <f>UPPER(_xlfn.XLOOKUP(Z395,sectores_id!B:B,sectores_id!A:A))</f>
        <v>CEREAL &amp; POLVILLO</v>
      </c>
      <c r="AC395" s="148" t="str">
        <f>_xlfn.XLOOKUP(AA395,'rubros_id_opex (2)'!B:B,'rubros_id_opex (2)'!A:A,gastos_final[[#This Row],[Líneas de factura/Producto]])</f>
        <v>PERSONAL</v>
      </c>
      <c r="AD395" s="169">
        <f>SUMIFS(Y:Y,C:C,gastos_final[[#This Row],[Número]])</f>
        <v>941436.71629200014</v>
      </c>
      <c r="AE395" s="169">
        <f>gastos_final[[#This Row],[MONTO_FINAL]]*-1-gastos_final[[#This Row],[monto_total_ampliado]]</f>
        <v>70860.828107999871</v>
      </c>
    </row>
    <row r="396" spans="1:31" hidden="1" x14ac:dyDescent="0.25">
      <c r="A396" vm="11">
        <v>46112</v>
      </c>
      <c r="B396" t="s">
        <v>1191</v>
      </c>
      <c r="C396" t="s">
        <v>1133</v>
      </c>
      <c r="D396" s="135">
        <v>-1012297.5444</v>
      </c>
      <c r="E396" t="s">
        <v>166</v>
      </c>
      <c r="F396">
        <v>1</v>
      </c>
      <c r="G396" s="135">
        <v>1012297.5444</v>
      </c>
      <c r="H396" t="s">
        <v>1192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379</v>
      </c>
      <c r="O396" t="s">
        <v>1193</v>
      </c>
      <c r="P396">
        <v>10</v>
      </c>
      <c r="Q396" t="s">
        <v>467</v>
      </c>
      <c r="R396">
        <v>1</v>
      </c>
      <c r="S396" s="136">
        <v>-1012297.5444</v>
      </c>
      <c r="T396">
        <v>1</v>
      </c>
      <c r="U396" t="s">
        <v>199</v>
      </c>
      <c r="V396" t="s">
        <v>175</v>
      </c>
      <c r="W396" s="109" t="str">
        <f>_xlfn.CONCAT(N396,V396)</f>
        <v>CC27COMPOST Y FERTILIZANTES</v>
      </c>
      <c r="X396" s="109">
        <f>_xlfn.XLOOKUP(W396,'cco '!C:C,'cco '!D:D,0)</f>
        <v>0</v>
      </c>
      <c r="Y396" s="110">
        <f>$X396*$S396*-1</f>
        <v>0</v>
      </c>
      <c r="Z396" s="109">
        <f>_xlfn.XLOOKUP(V396,sectores_id!A:A,sectores_id!B:B)</f>
        <v>10</v>
      </c>
      <c r="AA396" s="109">
        <f>IF(J396="OPEX",_xlfn.XLOOKUP(I396,'rubros_id_opex (2)'!A:A,'rubros_id_opex (2)'!B:B,"RUBRO MC"),J396)</f>
        <v>10</v>
      </c>
      <c r="AB396" s="109" t="str">
        <f>UPPER(_xlfn.XLOOKUP(Z396,sectores_id!B:B,sectores_id!A:A))</f>
        <v>COMPOST &amp; FERTILIZANTES</v>
      </c>
      <c r="AC396" s="148" t="str">
        <f>_xlfn.XLOOKUP(AA396,'rubros_id_opex (2)'!B:B,'rubros_id_opex (2)'!A:A,gastos_final[[#This Row],[Líneas de factura/Producto]])</f>
        <v>PERSONAL</v>
      </c>
      <c r="AD396" s="169">
        <f>SUMIFS(Y:Y,C:C,gastos_final[[#This Row],[Número]])</f>
        <v>941436.71629200014</v>
      </c>
      <c r="AE396" s="169">
        <f>gastos_final[[#This Row],[MONTO_FINAL]]*-1-gastos_final[[#This Row],[monto_total_ampliado]]</f>
        <v>70860.828107999871</v>
      </c>
    </row>
    <row r="397" spans="1:31" hidden="1" x14ac:dyDescent="0.25">
      <c r="A397" vm="11">
        <v>46112</v>
      </c>
      <c r="B397" t="s">
        <v>1191</v>
      </c>
      <c r="C397" t="s">
        <v>1133</v>
      </c>
      <c r="D397" s="135">
        <v>-1012297.5444</v>
      </c>
      <c r="E397" t="s">
        <v>166</v>
      </c>
      <c r="F397">
        <v>1</v>
      </c>
      <c r="G397" s="135">
        <v>1012297.5444</v>
      </c>
      <c r="H397" t="s">
        <v>1192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379</v>
      </c>
      <c r="O397" t="s">
        <v>1193</v>
      </c>
      <c r="P397">
        <v>10</v>
      </c>
      <c r="Q397" t="s">
        <v>467</v>
      </c>
      <c r="R397">
        <v>1</v>
      </c>
      <c r="S397" s="136">
        <v>-1012297.5444</v>
      </c>
      <c r="T397">
        <v>1</v>
      </c>
      <c r="U397" t="s">
        <v>199</v>
      </c>
      <c r="V397" t="s">
        <v>193</v>
      </c>
      <c r="W397" s="109" t="str">
        <f>_xlfn.CONCAT(N397,V397)</f>
        <v>CC27DISPOSICION FINAL DE R. LIQUIDOS</v>
      </c>
      <c r="X397" s="109">
        <f>_xlfn.XLOOKUP(W397,'cco '!C:C,'cco '!D:D,0)</f>
        <v>0.11</v>
      </c>
      <c r="Y397" s="110">
        <f>$X397*$S397*-1</f>
        <v>111352.729884</v>
      </c>
      <c r="Z397" s="109">
        <f>_xlfn.XLOOKUP(V397,sectores_id!A:A,sectores_id!B:B)</f>
        <v>3</v>
      </c>
      <c r="AA397" s="109">
        <f>IF(J397="OPEX",_xlfn.XLOOKUP(I397,'rubros_id_opex (2)'!A:A,'rubros_id_opex (2)'!B:B,"RUBRO MC"),J397)</f>
        <v>10</v>
      </c>
      <c r="AB397" s="109" t="str">
        <f>UPPER(_xlfn.XLOOKUP(Z397,sectores_id!B:B,sectores_id!A:A))</f>
        <v>DISP. FINAL RESIDUOS LÍQUIDOS</v>
      </c>
      <c r="AC397" s="148" t="str">
        <f>_xlfn.XLOOKUP(AA397,'rubros_id_opex (2)'!B:B,'rubros_id_opex (2)'!A:A,gastos_final[[#This Row],[Líneas de factura/Producto]])</f>
        <v>PERSONAL</v>
      </c>
      <c r="AD397" s="169">
        <f>SUMIFS(Y:Y,C:C,gastos_final[[#This Row],[Número]])</f>
        <v>941436.71629200014</v>
      </c>
      <c r="AE397" s="169">
        <f>gastos_final[[#This Row],[MONTO_FINAL]]*-1-gastos_final[[#This Row],[monto_total_ampliado]]</f>
        <v>70860.828107999871</v>
      </c>
    </row>
    <row r="398" spans="1:31" hidden="1" x14ac:dyDescent="0.25">
      <c r="A398" vm="11">
        <v>46112</v>
      </c>
      <c r="B398" t="s">
        <v>1191</v>
      </c>
      <c r="C398" t="s">
        <v>1133</v>
      </c>
      <c r="D398" s="135">
        <v>-1012297.5444</v>
      </c>
      <c r="E398" t="s">
        <v>166</v>
      </c>
      <c r="F398">
        <v>1</v>
      </c>
      <c r="G398" s="135">
        <v>1012297.5444</v>
      </c>
      <c r="H398" t="s">
        <v>1192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379</v>
      </c>
      <c r="O398" t="s">
        <v>1193</v>
      </c>
      <c r="P398">
        <v>10</v>
      </c>
      <c r="Q398" t="s">
        <v>467</v>
      </c>
      <c r="R398">
        <v>1</v>
      </c>
      <c r="S398" s="136">
        <v>-1012297.5444</v>
      </c>
      <c r="T398">
        <v>1</v>
      </c>
      <c r="U398" t="s">
        <v>199</v>
      </c>
      <c r="V398" t="s">
        <v>191</v>
      </c>
      <c r="W398" s="109" t="str">
        <f>_xlfn.CONCAT(N398,V398)</f>
        <v>CC27DISPOSICION FINAL DE R. SOLIDOS</v>
      </c>
      <c r="X398" s="109">
        <f>_xlfn.XLOOKUP(W398,'cco '!C:C,'cco '!D:D,0)</f>
        <v>0.19</v>
      </c>
      <c r="Y398" s="110">
        <f>$X398*$S398*-1</f>
        <v>192336.533436</v>
      </c>
      <c r="Z398" s="109">
        <f>_xlfn.XLOOKUP(V398,sectores_id!A:A,sectores_id!B:B)</f>
        <v>4</v>
      </c>
      <c r="AA398" s="109">
        <f>IF(J398="OPEX",_xlfn.XLOOKUP(I398,'rubros_id_opex (2)'!A:A,'rubros_id_opex (2)'!B:B,"RUBRO MC"),J398)</f>
        <v>10</v>
      </c>
      <c r="AB398" s="109" t="str">
        <f>UPPER(_xlfn.XLOOKUP(Z398,sectores_id!B:B,sectores_id!A:A))</f>
        <v>DISP. FINAL RESIDUOS SÓLIDOS</v>
      </c>
      <c r="AC398" s="148" t="str">
        <f>_xlfn.XLOOKUP(AA398,'rubros_id_opex (2)'!B:B,'rubros_id_opex (2)'!A:A,gastos_final[[#This Row],[Líneas de factura/Producto]])</f>
        <v>PERSONAL</v>
      </c>
      <c r="AD398" s="169">
        <f>SUMIFS(Y:Y,C:C,gastos_final[[#This Row],[Número]])</f>
        <v>941436.71629200014</v>
      </c>
      <c r="AE398" s="169">
        <f>gastos_final[[#This Row],[MONTO_FINAL]]*-1-gastos_final[[#This Row],[monto_total_ampliado]]</f>
        <v>70860.828107999871</v>
      </c>
    </row>
    <row r="399" spans="1:31" hidden="1" x14ac:dyDescent="0.25">
      <c r="A399" vm="11">
        <v>46112</v>
      </c>
      <c r="B399" t="s">
        <v>1191</v>
      </c>
      <c r="C399" t="s">
        <v>1133</v>
      </c>
      <c r="D399" s="135">
        <v>-1012297.5444</v>
      </c>
      <c r="E399" t="s">
        <v>166</v>
      </c>
      <c r="F399">
        <v>1</v>
      </c>
      <c r="G399" s="135">
        <v>1012297.5444</v>
      </c>
      <c r="H399" t="s">
        <v>1192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379</v>
      </c>
      <c r="O399" t="s">
        <v>1193</v>
      </c>
      <c r="P399">
        <v>10</v>
      </c>
      <c r="Q399" t="s">
        <v>467</v>
      </c>
      <c r="R399">
        <v>1</v>
      </c>
      <c r="S399" s="136">
        <v>-1012297.5444</v>
      </c>
      <c r="T399">
        <v>1</v>
      </c>
      <c r="U399" t="s">
        <v>199</v>
      </c>
      <c r="V399" t="s">
        <v>80</v>
      </c>
      <c r="W399" s="109" t="str">
        <f>_xlfn.CONCAT(N399,V399)</f>
        <v>CC27EXPORTACION</v>
      </c>
      <c r="X399" s="109">
        <f>_xlfn.XLOOKUP(W399,'cco '!C:C,'cco '!D:D,0)</f>
        <v>0.11</v>
      </c>
      <c r="Y399" s="110">
        <f>$X399*$S399*-1</f>
        <v>111352.729884</v>
      </c>
      <c r="Z399" s="109">
        <f>_xlfn.XLOOKUP(V399,sectores_id!A:A,sectores_id!B:B)</f>
        <v>5</v>
      </c>
      <c r="AA399" s="109">
        <f>IF(J399="OPEX",_xlfn.XLOOKUP(I399,'rubros_id_opex (2)'!A:A,'rubros_id_opex (2)'!B:B,"RUBRO MC"),J399)</f>
        <v>10</v>
      </c>
      <c r="AB399" s="109" t="str">
        <f>UPPER(_xlfn.XLOOKUP(Z399,sectores_id!B:B,sectores_id!A:A))</f>
        <v>EXPORTACION</v>
      </c>
      <c r="AC399" s="148" t="str">
        <f>_xlfn.XLOOKUP(AA399,'rubros_id_opex (2)'!B:B,'rubros_id_opex (2)'!A:A,gastos_final[[#This Row],[Líneas de factura/Producto]])</f>
        <v>PERSONAL</v>
      </c>
      <c r="AD399" s="169">
        <f>SUMIFS(Y:Y,C:C,gastos_final[[#This Row],[Número]])</f>
        <v>941436.71629200014</v>
      </c>
      <c r="AE399" s="169">
        <f>gastos_final[[#This Row],[MONTO_FINAL]]*-1-gastos_final[[#This Row],[monto_total_ampliado]]</f>
        <v>70860.828107999871</v>
      </c>
    </row>
    <row r="400" spans="1:31" hidden="1" x14ac:dyDescent="0.25">
      <c r="A400" vm="11">
        <v>46112</v>
      </c>
      <c r="B400" t="s">
        <v>1191</v>
      </c>
      <c r="C400" t="s">
        <v>1133</v>
      </c>
      <c r="D400" s="135">
        <v>-1012297.5444</v>
      </c>
      <c r="E400" t="s">
        <v>166</v>
      </c>
      <c r="F400">
        <v>1</v>
      </c>
      <c r="G400" s="135">
        <v>1012297.5444</v>
      </c>
      <c r="H400" t="s">
        <v>1192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379</v>
      </c>
      <c r="O400" t="s">
        <v>1193</v>
      </c>
      <c r="P400">
        <v>10</v>
      </c>
      <c r="Q400" t="s">
        <v>467</v>
      </c>
      <c r="R400">
        <v>1</v>
      </c>
      <c r="S400" s="136">
        <v>-1012297.5444</v>
      </c>
      <c r="T400">
        <v>1</v>
      </c>
      <c r="U400" t="s">
        <v>199</v>
      </c>
      <c r="V400" t="s">
        <v>50</v>
      </c>
      <c r="W400" s="109" t="str">
        <f>_xlfn.CONCAT(N400,V400)</f>
        <v>CC27NFU</v>
      </c>
      <c r="X400" s="109">
        <f>_xlfn.XLOOKUP(W400,'cco '!C:C,'cco '!D:D,0)</f>
        <v>0.11</v>
      </c>
      <c r="Y400" s="110">
        <f>$X400*$S400*-1</f>
        <v>111352.729884</v>
      </c>
      <c r="Z400" s="109">
        <f>_xlfn.XLOOKUP(V400,sectores_id!A:A,sectores_id!B:B)</f>
        <v>6</v>
      </c>
      <c r="AA400" s="109">
        <f>IF(J400="OPEX",_xlfn.XLOOKUP(I400,'rubros_id_opex (2)'!A:A,'rubros_id_opex (2)'!B:B,"RUBRO MC"),J400)</f>
        <v>10</v>
      </c>
      <c r="AB400" s="109" t="str">
        <f>UPPER(_xlfn.XLOOKUP(Z400,sectores_id!B:B,sectores_id!A:A))</f>
        <v>NFU</v>
      </c>
      <c r="AC400" s="148" t="str">
        <f>_xlfn.XLOOKUP(AA400,'rubros_id_opex (2)'!B:B,'rubros_id_opex (2)'!A:A,gastos_final[[#This Row],[Líneas de factura/Producto]])</f>
        <v>PERSONAL</v>
      </c>
      <c r="AD400" s="169">
        <f>SUMIFS(Y:Y,C:C,gastos_final[[#This Row],[Número]])</f>
        <v>941436.71629200014</v>
      </c>
      <c r="AE400" s="169">
        <f>gastos_final[[#This Row],[MONTO_FINAL]]*-1-gastos_final[[#This Row],[monto_total_ampliado]]</f>
        <v>70860.828107999871</v>
      </c>
    </row>
    <row r="401" spans="1:31" hidden="1" x14ac:dyDescent="0.25">
      <c r="A401" vm="11">
        <v>46112</v>
      </c>
      <c r="B401" t="s">
        <v>1191</v>
      </c>
      <c r="C401" t="s">
        <v>1133</v>
      </c>
      <c r="D401" s="135">
        <v>-1012297.5444</v>
      </c>
      <c r="E401" t="s">
        <v>166</v>
      </c>
      <c r="F401">
        <v>1</v>
      </c>
      <c r="G401" s="135">
        <v>1012297.5444</v>
      </c>
      <c r="H401" t="s">
        <v>1192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379</v>
      </c>
      <c r="O401" t="s">
        <v>1193</v>
      </c>
      <c r="P401">
        <v>10</v>
      </c>
      <c r="Q401" t="s">
        <v>467</v>
      </c>
      <c r="R401">
        <v>1</v>
      </c>
      <c r="S401" s="136">
        <v>-1012297.5444</v>
      </c>
      <c r="T401">
        <v>1</v>
      </c>
      <c r="U401" t="s">
        <v>199</v>
      </c>
      <c r="V401" t="s">
        <v>68</v>
      </c>
      <c r="W401" s="109" t="str">
        <f>_xlfn.CONCAT(N401,V401)</f>
        <v>CC27PILETAS</v>
      </c>
      <c r="X401" s="109">
        <f>_xlfn.XLOOKUP(W401,'cco '!C:C,'cco '!D:D,0)</f>
        <v>0.11</v>
      </c>
      <c r="Y401" s="110">
        <f>$X401*$S401*-1</f>
        <v>111352.729884</v>
      </c>
      <c r="Z401" s="109">
        <f>_xlfn.XLOOKUP(V401,sectores_id!A:A,sectores_id!B:B)</f>
        <v>7</v>
      </c>
      <c r="AA401" s="109">
        <f>IF(J401="OPEX",_xlfn.XLOOKUP(I401,'rubros_id_opex (2)'!A:A,'rubros_id_opex (2)'!B:B,"RUBRO MC"),J401)</f>
        <v>10</v>
      </c>
      <c r="AB401" s="109" t="str">
        <f>UPPER(_xlfn.XLOOKUP(Z401,sectores_id!B:B,sectores_id!A:A))</f>
        <v>PILETAS</v>
      </c>
      <c r="AC401" s="148" t="str">
        <f>_xlfn.XLOOKUP(AA401,'rubros_id_opex (2)'!B:B,'rubros_id_opex (2)'!A:A,gastos_final[[#This Row],[Líneas de factura/Producto]])</f>
        <v>PERSONAL</v>
      </c>
      <c r="AD401" s="169">
        <f>SUMIFS(Y:Y,C:C,gastos_final[[#This Row],[Número]])</f>
        <v>941436.71629200014</v>
      </c>
      <c r="AE401" s="169">
        <f>gastos_final[[#This Row],[MONTO_FINAL]]*-1-gastos_final[[#This Row],[monto_total_ampliado]]</f>
        <v>70860.828107999871</v>
      </c>
    </row>
    <row r="402" spans="1:31" hidden="1" x14ac:dyDescent="0.25">
      <c r="A402" vm="11">
        <v>46112</v>
      </c>
      <c r="B402" t="s">
        <v>1191</v>
      </c>
      <c r="C402" t="s">
        <v>1133</v>
      </c>
      <c r="D402" s="135">
        <v>-1012297.5444</v>
      </c>
      <c r="E402" t="s">
        <v>166</v>
      </c>
      <c r="F402">
        <v>1</v>
      </c>
      <c r="G402" s="135">
        <v>1012297.5444</v>
      </c>
      <c r="H402" t="s">
        <v>1192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379</v>
      </c>
      <c r="O402" t="s">
        <v>1193</v>
      </c>
      <c r="P402">
        <v>10</v>
      </c>
      <c r="Q402" t="s">
        <v>467</v>
      </c>
      <c r="R402">
        <v>1</v>
      </c>
      <c r="S402" s="136">
        <v>-1012297.5444</v>
      </c>
      <c r="T402">
        <v>1</v>
      </c>
      <c r="U402" t="s">
        <v>199</v>
      </c>
      <c r="V402" t="s">
        <v>70</v>
      </c>
      <c r="W402" s="109" t="str">
        <f>_xlfn.CONCAT(N402,V402)</f>
        <v>CC27REACTORES</v>
      </c>
      <c r="X402" s="109">
        <f>_xlfn.XLOOKUP(W402,'cco '!C:C,'cco '!D:D,0)</f>
        <v>0.11</v>
      </c>
      <c r="Y402" s="110">
        <f>$X402*$S402*-1</f>
        <v>111352.729884</v>
      </c>
      <c r="Z402" s="109">
        <f>_xlfn.XLOOKUP(V402,sectores_id!A:A,sectores_id!B:B)</f>
        <v>8</v>
      </c>
      <c r="AA402" s="109">
        <f>IF(J402="OPEX",_xlfn.XLOOKUP(I402,'rubros_id_opex (2)'!A:A,'rubros_id_opex (2)'!B:B,"RUBRO MC"),J402)</f>
        <v>10</v>
      </c>
      <c r="AB402" s="109" t="str">
        <f>UPPER(_xlfn.XLOOKUP(Z402,sectores_id!B:B,sectores_id!A:A))</f>
        <v>REACTORES</v>
      </c>
      <c r="AC402" s="148" t="str">
        <f>_xlfn.XLOOKUP(AA402,'rubros_id_opex (2)'!B:B,'rubros_id_opex (2)'!A:A,gastos_final[[#This Row],[Líneas de factura/Producto]])</f>
        <v>PERSONAL</v>
      </c>
      <c r="AD402" s="169">
        <f>SUMIFS(Y:Y,C:C,gastos_final[[#This Row],[Número]])</f>
        <v>941436.71629200014</v>
      </c>
      <c r="AE402" s="169">
        <f>gastos_final[[#This Row],[MONTO_FINAL]]*-1-gastos_final[[#This Row],[monto_total_ampliado]]</f>
        <v>70860.828107999871</v>
      </c>
    </row>
    <row r="403" spans="1:31" hidden="1" x14ac:dyDescent="0.25">
      <c r="A403" vm="11">
        <v>46112</v>
      </c>
      <c r="B403" t="s">
        <v>1191</v>
      </c>
      <c r="C403" t="s">
        <v>1133</v>
      </c>
      <c r="D403" s="135">
        <v>-1012297.5444</v>
      </c>
      <c r="E403" t="s">
        <v>166</v>
      </c>
      <c r="F403">
        <v>1</v>
      </c>
      <c r="G403" s="135">
        <v>1012297.5444</v>
      </c>
      <c r="H403" t="s">
        <v>1192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379</v>
      </c>
      <c r="O403" t="s">
        <v>1193</v>
      </c>
      <c r="P403">
        <v>10</v>
      </c>
      <c r="Q403" t="s">
        <v>467</v>
      </c>
      <c r="R403">
        <v>1</v>
      </c>
      <c r="S403" s="136">
        <v>-1012297.5444</v>
      </c>
      <c r="T403">
        <v>1</v>
      </c>
      <c r="U403" t="s">
        <v>199</v>
      </c>
      <c r="V403" t="s">
        <v>181</v>
      </c>
      <c r="W403" s="109" t="str">
        <f>_xlfn.CONCAT(N403,V403)</f>
        <v>CC27TIERRAS FILTRANTES</v>
      </c>
      <c r="X403" s="109">
        <f>_xlfn.XLOOKUP(W403,'cco '!C:C,'cco '!D:D,0)</f>
        <v>0</v>
      </c>
      <c r="Y403" s="110">
        <f>$X403*$S403*-1</f>
        <v>0</v>
      </c>
      <c r="Z403" s="109">
        <f>_xlfn.XLOOKUP(V403,sectores_id!A:A,sectores_id!B:B)</f>
        <v>9</v>
      </c>
      <c r="AA403" s="109">
        <f>IF(J403="OPEX",_xlfn.XLOOKUP(I403,'rubros_id_opex (2)'!A:A,'rubros_id_opex (2)'!B:B,"RUBRO MC"),J403)</f>
        <v>10</v>
      </c>
      <c r="AB403" s="109" t="str">
        <f>UPPER(_xlfn.XLOOKUP(Z403,sectores_id!B:B,sectores_id!A:A))</f>
        <v>TIERRAS FILTRANTES</v>
      </c>
      <c r="AC403" s="148" t="str">
        <f>_xlfn.XLOOKUP(AA403,'rubros_id_opex (2)'!B:B,'rubros_id_opex (2)'!A:A,gastos_final[[#This Row],[Líneas de factura/Producto]])</f>
        <v>PERSONAL</v>
      </c>
      <c r="AD403" s="169">
        <f>SUMIFS(Y:Y,C:C,gastos_final[[#This Row],[Número]])</f>
        <v>941436.71629200014</v>
      </c>
      <c r="AE403" s="169">
        <f>gastos_final[[#This Row],[MONTO_FINAL]]*-1-gastos_final[[#This Row],[monto_total_ampliado]]</f>
        <v>70860.828107999871</v>
      </c>
    </row>
    <row r="404" spans="1:31" hidden="1" x14ac:dyDescent="0.25">
      <c r="A404" vm="11">
        <v>46112</v>
      </c>
      <c r="B404" t="s">
        <v>1191</v>
      </c>
      <c r="C404" t="s">
        <v>1184</v>
      </c>
      <c r="D404" s="135">
        <v>-1006372.2335</v>
      </c>
      <c r="E404" t="s">
        <v>179</v>
      </c>
      <c r="F404">
        <v>1</v>
      </c>
      <c r="G404" s="135">
        <v>1006372.2335</v>
      </c>
      <c r="H404" t="s">
        <v>1192</v>
      </c>
      <c r="I404" t="s">
        <v>9</v>
      </c>
      <c r="J404" t="s">
        <v>137</v>
      </c>
      <c r="K404" t="s">
        <v>512</v>
      </c>
      <c r="L404" t="s">
        <v>138</v>
      </c>
      <c r="M404">
        <v>0</v>
      </c>
      <c r="N404" t="s">
        <v>360</v>
      </c>
      <c r="O404" t="s">
        <v>1193</v>
      </c>
      <c r="P404">
        <v>10</v>
      </c>
      <c r="Q404" t="s">
        <v>467</v>
      </c>
      <c r="R404">
        <v>1</v>
      </c>
      <c r="S404" s="136">
        <v>-1006372.2335</v>
      </c>
      <c r="T404">
        <v>1</v>
      </c>
      <c r="U404" t="s">
        <v>199</v>
      </c>
      <c r="V404" t="s">
        <v>72</v>
      </c>
      <c r="W404" s="109" t="str">
        <f>_xlfn.CONCAT(N404,V404)</f>
        <v>CC23BACHAS</v>
      </c>
      <c r="X404" s="109">
        <f>_xlfn.XLOOKUP(W404,'cco '!C:C,'cco '!D:D,0)</f>
        <v>0.14000000000000001</v>
      </c>
      <c r="Y404" s="110">
        <f>$X404*$S404*-1</f>
        <v>140892.11269000001</v>
      </c>
      <c r="Z404" s="109">
        <f>_xlfn.XLOOKUP(V404,sectores_id!A:A,sectores_id!B:B)</f>
        <v>1</v>
      </c>
      <c r="AA404" s="109">
        <f>IF(J404="OPEX",_xlfn.XLOOKUP(I404,'rubros_id_opex (2)'!A:A,'rubros_id_opex (2)'!B:B,"RUBRO MC"),J404)</f>
        <v>10</v>
      </c>
      <c r="AB404" s="109" t="str">
        <f>UPPER(_xlfn.XLOOKUP(Z404,sectores_id!B:B,sectores_id!A:A))</f>
        <v>BACHAS</v>
      </c>
      <c r="AC404" s="148" t="str">
        <f>_xlfn.XLOOKUP(AA404,'rubros_id_opex (2)'!B:B,'rubros_id_opex (2)'!A:A,gastos_final[[#This Row],[Líneas de factura/Producto]])</f>
        <v>PERSONAL</v>
      </c>
      <c r="AD404" s="169">
        <f>SUMIFS(Y:Y,C:C,gastos_final[[#This Row],[Número]])</f>
        <v>885607.56547999999</v>
      </c>
      <c r="AE404" s="169">
        <f>gastos_final[[#This Row],[MONTO_FINAL]]*-1-gastos_final[[#This Row],[monto_total_ampliado]]</f>
        <v>120764.66801999998</v>
      </c>
    </row>
    <row r="405" spans="1:31" hidden="1" x14ac:dyDescent="0.25">
      <c r="A405" vm="11">
        <v>46112</v>
      </c>
      <c r="B405" t="s">
        <v>1191</v>
      </c>
      <c r="C405" t="s">
        <v>1184</v>
      </c>
      <c r="D405" s="135">
        <v>-1006372.2335</v>
      </c>
      <c r="E405" t="s">
        <v>179</v>
      </c>
      <c r="F405">
        <v>1</v>
      </c>
      <c r="G405" s="135">
        <v>1006372.2335</v>
      </c>
      <c r="H405" t="s">
        <v>1192</v>
      </c>
      <c r="I405" t="s">
        <v>9</v>
      </c>
      <c r="J405" t="s">
        <v>137</v>
      </c>
      <c r="K405" t="s">
        <v>512</v>
      </c>
      <c r="L405" t="s">
        <v>138</v>
      </c>
      <c r="M405">
        <v>0</v>
      </c>
      <c r="N405" t="s">
        <v>360</v>
      </c>
      <c r="O405" t="s">
        <v>1193</v>
      </c>
      <c r="P405">
        <v>10</v>
      </c>
      <c r="Q405" t="s">
        <v>467</v>
      </c>
      <c r="R405">
        <v>1</v>
      </c>
      <c r="S405" s="136">
        <v>-1006372.2335</v>
      </c>
      <c r="T405">
        <v>1</v>
      </c>
      <c r="U405" t="s">
        <v>199</v>
      </c>
      <c r="V405" t="s">
        <v>177</v>
      </c>
      <c r="W405" s="109" t="str">
        <f>_xlfn.CONCAT(N405,V405)</f>
        <v>CC23CEREAL Y POLVILLO</v>
      </c>
      <c r="X405" s="109">
        <f>_xlfn.XLOOKUP(W405,'cco '!C:C,'cco '!D:D,0)</f>
        <v>7.0000000000000007E-2</v>
      </c>
      <c r="Y405" s="110">
        <f>$X405*$S405*-1</f>
        <v>70446.056345000005</v>
      </c>
      <c r="Z405" s="109">
        <f>_xlfn.XLOOKUP(V405,sectores_id!A:A,sectores_id!B:B)</f>
        <v>2</v>
      </c>
      <c r="AA405" s="109">
        <f>IF(J405="OPEX",_xlfn.XLOOKUP(I405,'rubros_id_opex (2)'!A:A,'rubros_id_opex (2)'!B:B,"RUBRO MC"),J405)</f>
        <v>10</v>
      </c>
      <c r="AB405" s="109" t="str">
        <f>UPPER(_xlfn.XLOOKUP(Z405,sectores_id!B:B,sectores_id!A:A))</f>
        <v>CEREAL &amp; POLVILLO</v>
      </c>
      <c r="AC405" s="148" t="str">
        <f>_xlfn.XLOOKUP(AA405,'rubros_id_opex (2)'!B:B,'rubros_id_opex (2)'!A:A,gastos_final[[#This Row],[Líneas de factura/Producto]])</f>
        <v>PERSONAL</v>
      </c>
      <c r="AD405" s="169">
        <f>SUMIFS(Y:Y,C:C,gastos_final[[#This Row],[Número]])</f>
        <v>885607.56547999999</v>
      </c>
      <c r="AE405" s="169">
        <f>gastos_final[[#This Row],[MONTO_FINAL]]*-1-gastos_final[[#This Row],[monto_total_ampliado]]</f>
        <v>120764.66801999998</v>
      </c>
    </row>
    <row r="406" spans="1:31" hidden="1" x14ac:dyDescent="0.25">
      <c r="A406" vm="11">
        <v>46112</v>
      </c>
      <c r="B406" t="s">
        <v>1191</v>
      </c>
      <c r="C406" t="s">
        <v>1184</v>
      </c>
      <c r="D406" s="135">
        <v>-1006372.2335</v>
      </c>
      <c r="E406" t="s">
        <v>179</v>
      </c>
      <c r="F406">
        <v>1</v>
      </c>
      <c r="G406" s="135">
        <v>1006372.2335</v>
      </c>
      <c r="H406" t="s">
        <v>1192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360</v>
      </c>
      <c r="O406" t="s">
        <v>1193</v>
      </c>
      <c r="P406">
        <v>10</v>
      </c>
      <c r="Q406" t="s">
        <v>467</v>
      </c>
      <c r="R406">
        <v>1</v>
      </c>
      <c r="S406" s="136">
        <v>-1006372.2335</v>
      </c>
      <c r="T406">
        <v>1</v>
      </c>
      <c r="U406" t="s">
        <v>199</v>
      </c>
      <c r="V406" t="s">
        <v>175</v>
      </c>
      <c r="W406" s="109" t="str">
        <f>_xlfn.CONCAT(N406,V406)</f>
        <v>CC23COMPOST Y FERTILIZANTES</v>
      </c>
      <c r="X406" s="109">
        <f>_xlfn.XLOOKUP(W406,'cco '!C:C,'cco '!D:D,0)</f>
        <v>7.0000000000000007E-2</v>
      </c>
      <c r="Y406" s="110">
        <f>$X406*$S406*-1</f>
        <v>70446.056345000005</v>
      </c>
      <c r="Z406" s="109">
        <f>_xlfn.XLOOKUP(V406,sectores_id!A:A,sectores_id!B:B)</f>
        <v>10</v>
      </c>
      <c r="AA406" s="109">
        <f>IF(J406="OPEX",_xlfn.XLOOKUP(I406,'rubros_id_opex (2)'!A:A,'rubros_id_opex (2)'!B:B,"RUBRO MC"),J406)</f>
        <v>10</v>
      </c>
      <c r="AB406" s="109" t="str">
        <f>UPPER(_xlfn.XLOOKUP(Z406,sectores_id!B:B,sectores_id!A:A))</f>
        <v>COMPOST &amp; FERTILIZANTES</v>
      </c>
      <c r="AC406" s="148" t="str">
        <f>_xlfn.XLOOKUP(AA406,'rubros_id_opex (2)'!B:B,'rubros_id_opex (2)'!A:A,gastos_final[[#This Row],[Líneas de factura/Producto]])</f>
        <v>PERSONAL</v>
      </c>
      <c r="AD406" s="169">
        <f>SUMIFS(Y:Y,C:C,gastos_final[[#This Row],[Número]])</f>
        <v>885607.56547999999</v>
      </c>
      <c r="AE406" s="169">
        <f>gastos_final[[#This Row],[MONTO_FINAL]]*-1-gastos_final[[#This Row],[monto_total_ampliado]]</f>
        <v>120764.66801999998</v>
      </c>
    </row>
    <row r="407" spans="1:31" hidden="1" x14ac:dyDescent="0.25">
      <c r="A407" vm="11">
        <v>46112</v>
      </c>
      <c r="B407" t="s">
        <v>1191</v>
      </c>
      <c r="C407" t="s">
        <v>1184</v>
      </c>
      <c r="D407" s="135">
        <v>-1006372.2335</v>
      </c>
      <c r="E407" t="s">
        <v>179</v>
      </c>
      <c r="F407">
        <v>1</v>
      </c>
      <c r="G407" s="135">
        <v>1006372.2335</v>
      </c>
      <c r="H407" t="s">
        <v>1192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360</v>
      </c>
      <c r="O407" t="s">
        <v>1193</v>
      </c>
      <c r="P407">
        <v>10</v>
      </c>
      <c r="Q407" t="s">
        <v>467</v>
      </c>
      <c r="R407">
        <v>1</v>
      </c>
      <c r="S407" s="136">
        <v>-1006372.2335</v>
      </c>
      <c r="T407">
        <v>1</v>
      </c>
      <c r="U407" t="s">
        <v>199</v>
      </c>
      <c r="V407" t="s">
        <v>193</v>
      </c>
      <c r="W407" s="109" t="str">
        <f>_xlfn.CONCAT(N407,V407)</f>
        <v>CC23DISPOSICION FINAL DE R. LIQUIDOS</v>
      </c>
      <c r="X407" s="109">
        <f>_xlfn.XLOOKUP(W407,'cco '!C:C,'cco '!D:D,0)</f>
        <v>0.06</v>
      </c>
      <c r="Y407" s="110">
        <f>$X407*$S407*-1</f>
        <v>60382.334009999999</v>
      </c>
      <c r="Z407" s="109">
        <f>_xlfn.XLOOKUP(V407,sectores_id!A:A,sectores_id!B:B)</f>
        <v>3</v>
      </c>
      <c r="AA407" s="109">
        <f>IF(J407="OPEX",_xlfn.XLOOKUP(I407,'rubros_id_opex (2)'!A:A,'rubros_id_opex (2)'!B:B,"RUBRO MC"),J407)</f>
        <v>10</v>
      </c>
      <c r="AB407" s="109" t="str">
        <f>UPPER(_xlfn.XLOOKUP(Z407,sectores_id!B:B,sectores_id!A:A))</f>
        <v>DISP. FINAL RESIDUOS LÍQUIDOS</v>
      </c>
      <c r="AC407" s="148" t="str">
        <f>_xlfn.XLOOKUP(AA407,'rubros_id_opex (2)'!B:B,'rubros_id_opex (2)'!A:A,gastos_final[[#This Row],[Líneas de factura/Producto]])</f>
        <v>PERSONAL</v>
      </c>
      <c r="AD407" s="169">
        <f>SUMIFS(Y:Y,C:C,gastos_final[[#This Row],[Número]])</f>
        <v>885607.56547999999</v>
      </c>
      <c r="AE407" s="169">
        <f>gastos_final[[#This Row],[MONTO_FINAL]]*-1-gastos_final[[#This Row],[monto_total_ampliado]]</f>
        <v>120764.66801999998</v>
      </c>
    </row>
    <row r="408" spans="1:31" hidden="1" x14ac:dyDescent="0.25">
      <c r="A408" vm="11">
        <v>46112</v>
      </c>
      <c r="B408" t="s">
        <v>1191</v>
      </c>
      <c r="C408" t="s">
        <v>1184</v>
      </c>
      <c r="D408" s="135">
        <v>-1006372.2335</v>
      </c>
      <c r="E408" t="s">
        <v>179</v>
      </c>
      <c r="F408">
        <v>1</v>
      </c>
      <c r="G408" s="135">
        <v>1006372.2335</v>
      </c>
      <c r="H408" t="s">
        <v>1192</v>
      </c>
      <c r="I408" t="s">
        <v>9</v>
      </c>
      <c r="J408" t="s">
        <v>137</v>
      </c>
      <c r="K408" t="s">
        <v>512</v>
      </c>
      <c r="L408" t="s">
        <v>138</v>
      </c>
      <c r="M408">
        <v>0</v>
      </c>
      <c r="N408" t="s">
        <v>360</v>
      </c>
      <c r="O408" t="s">
        <v>1193</v>
      </c>
      <c r="P408">
        <v>10</v>
      </c>
      <c r="Q408" t="s">
        <v>467</v>
      </c>
      <c r="R408">
        <v>1</v>
      </c>
      <c r="S408" s="136">
        <v>-1006372.2335</v>
      </c>
      <c r="T408">
        <v>1</v>
      </c>
      <c r="U408" t="s">
        <v>199</v>
      </c>
      <c r="V408" t="s">
        <v>191</v>
      </c>
      <c r="W408" s="109" t="str">
        <f>_xlfn.CONCAT(N408,V408)</f>
        <v>CC23DISPOSICION FINAL DE R. SOLIDOS</v>
      </c>
      <c r="X408" s="109">
        <f>_xlfn.XLOOKUP(W408,'cco '!C:C,'cco '!D:D,0)</f>
        <v>0.09</v>
      </c>
      <c r="Y408" s="110">
        <f>$X408*$S408*-1</f>
        <v>90573.501014999987</v>
      </c>
      <c r="Z408" s="109">
        <f>_xlfn.XLOOKUP(V408,sectores_id!A:A,sectores_id!B:B)</f>
        <v>4</v>
      </c>
      <c r="AA408" s="109">
        <f>IF(J408="OPEX",_xlfn.XLOOKUP(I408,'rubros_id_opex (2)'!A:A,'rubros_id_opex (2)'!B:B,"RUBRO MC"),J408)</f>
        <v>10</v>
      </c>
      <c r="AB408" s="109" t="str">
        <f>UPPER(_xlfn.XLOOKUP(Z408,sectores_id!B:B,sectores_id!A:A))</f>
        <v>DISP. FINAL RESIDUOS SÓLIDOS</v>
      </c>
      <c r="AC408" s="148" t="str">
        <f>_xlfn.XLOOKUP(AA408,'rubros_id_opex (2)'!B:B,'rubros_id_opex (2)'!A:A,gastos_final[[#This Row],[Líneas de factura/Producto]])</f>
        <v>PERSONAL</v>
      </c>
      <c r="AD408" s="169">
        <f>SUMIFS(Y:Y,C:C,gastos_final[[#This Row],[Número]])</f>
        <v>885607.56547999999</v>
      </c>
      <c r="AE408" s="169">
        <f>gastos_final[[#This Row],[MONTO_FINAL]]*-1-gastos_final[[#This Row],[monto_total_ampliado]]</f>
        <v>120764.66801999998</v>
      </c>
    </row>
    <row r="409" spans="1:31" hidden="1" x14ac:dyDescent="0.25">
      <c r="A409" vm="11">
        <v>46112</v>
      </c>
      <c r="B409" t="s">
        <v>1191</v>
      </c>
      <c r="C409" t="s">
        <v>1184</v>
      </c>
      <c r="D409" s="135">
        <v>-1006372.2335</v>
      </c>
      <c r="E409" t="s">
        <v>179</v>
      </c>
      <c r="F409">
        <v>1</v>
      </c>
      <c r="G409" s="135">
        <v>1006372.2335</v>
      </c>
      <c r="H409" t="s">
        <v>1192</v>
      </c>
      <c r="I409" t="s">
        <v>9</v>
      </c>
      <c r="J409" t="s">
        <v>137</v>
      </c>
      <c r="K409" t="s">
        <v>512</v>
      </c>
      <c r="L409" t="s">
        <v>138</v>
      </c>
      <c r="M409">
        <v>0</v>
      </c>
      <c r="N409" t="s">
        <v>360</v>
      </c>
      <c r="O409" t="s">
        <v>1193</v>
      </c>
      <c r="P409">
        <v>10</v>
      </c>
      <c r="Q409" t="s">
        <v>467</v>
      </c>
      <c r="R409">
        <v>1</v>
      </c>
      <c r="S409" s="136">
        <v>-1006372.2335</v>
      </c>
      <c r="T409">
        <v>1</v>
      </c>
      <c r="U409" t="s">
        <v>199</v>
      </c>
      <c r="V409" t="s">
        <v>80</v>
      </c>
      <c r="W409" s="109" t="str">
        <f>_xlfn.CONCAT(N409,V409)</f>
        <v>CC23EXPORTACION</v>
      </c>
      <c r="X409" s="109">
        <f>_xlfn.XLOOKUP(W409,'cco '!C:C,'cco '!D:D,0)</f>
        <v>0.15</v>
      </c>
      <c r="Y409" s="110">
        <f>$X409*$S409*-1</f>
        <v>150955.83502499998</v>
      </c>
      <c r="Z409" s="109">
        <f>_xlfn.XLOOKUP(V409,sectores_id!A:A,sectores_id!B:B)</f>
        <v>5</v>
      </c>
      <c r="AA409" s="109">
        <f>IF(J409="OPEX",_xlfn.XLOOKUP(I409,'rubros_id_opex (2)'!A:A,'rubros_id_opex (2)'!B:B,"RUBRO MC"),J409)</f>
        <v>10</v>
      </c>
      <c r="AB409" s="109" t="str">
        <f>UPPER(_xlfn.XLOOKUP(Z409,sectores_id!B:B,sectores_id!A:A))</f>
        <v>EXPORTACION</v>
      </c>
      <c r="AC409" s="148" t="str">
        <f>_xlfn.XLOOKUP(AA409,'rubros_id_opex (2)'!B:B,'rubros_id_opex (2)'!A:A,gastos_final[[#This Row],[Líneas de factura/Producto]])</f>
        <v>PERSONAL</v>
      </c>
      <c r="AD409" s="169">
        <f>SUMIFS(Y:Y,C:C,gastos_final[[#This Row],[Número]])</f>
        <v>885607.56547999999</v>
      </c>
      <c r="AE409" s="169">
        <f>gastos_final[[#This Row],[MONTO_FINAL]]*-1-gastos_final[[#This Row],[monto_total_ampliado]]</f>
        <v>120764.66801999998</v>
      </c>
    </row>
    <row r="410" spans="1:31" hidden="1" x14ac:dyDescent="0.25">
      <c r="A410" vm="11">
        <v>46112</v>
      </c>
      <c r="B410" t="s">
        <v>1191</v>
      </c>
      <c r="C410" t="s">
        <v>1184</v>
      </c>
      <c r="D410" s="135">
        <v>-1006372.2335</v>
      </c>
      <c r="E410" t="s">
        <v>179</v>
      </c>
      <c r="F410">
        <v>1</v>
      </c>
      <c r="G410" s="135">
        <v>1006372.2335</v>
      </c>
      <c r="H410" t="s">
        <v>1192</v>
      </c>
      <c r="I410" t="s">
        <v>9</v>
      </c>
      <c r="J410" t="s">
        <v>137</v>
      </c>
      <c r="K410" t="s">
        <v>512</v>
      </c>
      <c r="L410" t="s">
        <v>138</v>
      </c>
      <c r="M410">
        <v>0</v>
      </c>
      <c r="N410" t="s">
        <v>360</v>
      </c>
      <c r="O410" t="s">
        <v>1193</v>
      </c>
      <c r="P410">
        <v>10</v>
      </c>
      <c r="Q410" t="s">
        <v>467</v>
      </c>
      <c r="R410">
        <v>1</v>
      </c>
      <c r="S410" s="136">
        <v>-1006372.2335</v>
      </c>
      <c r="T410">
        <v>1</v>
      </c>
      <c r="U410" t="s">
        <v>199</v>
      </c>
      <c r="V410" t="s">
        <v>50</v>
      </c>
      <c r="W410" s="109" t="str">
        <f>_xlfn.CONCAT(N410,V410)</f>
        <v>CC23NFU</v>
      </c>
      <c r="X410" s="109">
        <f>_xlfn.XLOOKUP(W410,'cco '!C:C,'cco '!D:D,0)</f>
        <v>0.1</v>
      </c>
      <c r="Y410" s="110">
        <f>$X410*$S410*-1</f>
        <v>100637.22335</v>
      </c>
      <c r="Z410" s="109">
        <f>_xlfn.XLOOKUP(V410,sectores_id!A:A,sectores_id!B:B)</f>
        <v>6</v>
      </c>
      <c r="AA410" s="109">
        <f>IF(J410="OPEX",_xlfn.XLOOKUP(I410,'rubros_id_opex (2)'!A:A,'rubros_id_opex (2)'!B:B,"RUBRO MC"),J410)</f>
        <v>10</v>
      </c>
      <c r="AB410" s="109" t="str">
        <f>UPPER(_xlfn.XLOOKUP(Z410,sectores_id!B:B,sectores_id!A:A))</f>
        <v>NFU</v>
      </c>
      <c r="AC410" s="148" t="str">
        <f>_xlfn.XLOOKUP(AA410,'rubros_id_opex (2)'!B:B,'rubros_id_opex (2)'!A:A,gastos_final[[#This Row],[Líneas de factura/Producto]])</f>
        <v>PERSONAL</v>
      </c>
      <c r="AD410" s="169">
        <f>SUMIFS(Y:Y,C:C,gastos_final[[#This Row],[Número]])</f>
        <v>885607.56547999999</v>
      </c>
      <c r="AE410" s="169">
        <f>gastos_final[[#This Row],[MONTO_FINAL]]*-1-gastos_final[[#This Row],[monto_total_ampliado]]</f>
        <v>120764.66801999998</v>
      </c>
    </row>
    <row r="411" spans="1:31" hidden="1" x14ac:dyDescent="0.25">
      <c r="A411" vm="11">
        <v>46112</v>
      </c>
      <c r="B411" t="s">
        <v>1191</v>
      </c>
      <c r="C411" t="s">
        <v>1184</v>
      </c>
      <c r="D411" s="135">
        <v>-1006372.2335</v>
      </c>
      <c r="E411" t="s">
        <v>179</v>
      </c>
      <c r="F411">
        <v>1</v>
      </c>
      <c r="G411" s="135">
        <v>1006372.2335</v>
      </c>
      <c r="H411" t="s">
        <v>1192</v>
      </c>
      <c r="I411" t="s">
        <v>9</v>
      </c>
      <c r="J411" t="s">
        <v>137</v>
      </c>
      <c r="K411" t="s">
        <v>512</v>
      </c>
      <c r="L411" t="s">
        <v>138</v>
      </c>
      <c r="M411">
        <v>0</v>
      </c>
      <c r="N411" t="s">
        <v>360</v>
      </c>
      <c r="O411" t="s">
        <v>1193</v>
      </c>
      <c r="P411">
        <v>10</v>
      </c>
      <c r="Q411" t="s">
        <v>467</v>
      </c>
      <c r="R411">
        <v>1</v>
      </c>
      <c r="S411" s="136">
        <v>-1006372.2335</v>
      </c>
      <c r="T411">
        <v>1</v>
      </c>
      <c r="U411" t="s">
        <v>199</v>
      </c>
      <c r="V411" t="s">
        <v>68</v>
      </c>
      <c r="W411" s="109" t="str">
        <f>_xlfn.CONCAT(N411,V411)</f>
        <v>CC23PILETAS</v>
      </c>
      <c r="X411" s="109">
        <f>_xlfn.XLOOKUP(W411,'cco '!C:C,'cco '!D:D,0)</f>
        <v>0.2</v>
      </c>
      <c r="Y411" s="110">
        <f>$X411*$S411*-1</f>
        <v>201274.4467</v>
      </c>
      <c r="Z411" s="109">
        <f>_xlfn.XLOOKUP(V411,sectores_id!A:A,sectores_id!B:B)</f>
        <v>7</v>
      </c>
      <c r="AA411" s="109">
        <f>IF(J411="OPEX",_xlfn.XLOOKUP(I411,'rubros_id_opex (2)'!A:A,'rubros_id_opex (2)'!B:B,"RUBRO MC"),J411)</f>
        <v>10</v>
      </c>
      <c r="AB411" s="109" t="str">
        <f>UPPER(_xlfn.XLOOKUP(Z411,sectores_id!B:B,sectores_id!A:A))</f>
        <v>PILETAS</v>
      </c>
      <c r="AC411" s="148" t="str">
        <f>_xlfn.XLOOKUP(AA411,'rubros_id_opex (2)'!B:B,'rubros_id_opex (2)'!A:A,gastos_final[[#This Row],[Líneas de factura/Producto]])</f>
        <v>PERSONAL</v>
      </c>
      <c r="AD411" s="169">
        <f>SUMIFS(Y:Y,C:C,gastos_final[[#This Row],[Número]])</f>
        <v>885607.56547999999</v>
      </c>
      <c r="AE411" s="169">
        <f>gastos_final[[#This Row],[MONTO_FINAL]]*-1-gastos_final[[#This Row],[monto_total_ampliado]]</f>
        <v>120764.66801999998</v>
      </c>
    </row>
    <row r="412" spans="1:31" hidden="1" x14ac:dyDescent="0.25">
      <c r="A412" vm="11">
        <v>46112</v>
      </c>
      <c r="B412" t="s">
        <v>1191</v>
      </c>
      <c r="C412" t="s">
        <v>1184</v>
      </c>
      <c r="D412" s="135">
        <v>-1006372.2335</v>
      </c>
      <c r="E412" t="s">
        <v>179</v>
      </c>
      <c r="F412">
        <v>1</v>
      </c>
      <c r="G412" s="135">
        <v>1006372.2335</v>
      </c>
      <c r="H412" t="s">
        <v>1192</v>
      </c>
      <c r="I412" t="s">
        <v>9</v>
      </c>
      <c r="J412" t="s">
        <v>137</v>
      </c>
      <c r="K412" t="s">
        <v>512</v>
      </c>
      <c r="L412" t="s">
        <v>138</v>
      </c>
      <c r="M412">
        <v>0</v>
      </c>
      <c r="N412" t="s">
        <v>360</v>
      </c>
      <c r="O412" t="s">
        <v>1193</v>
      </c>
      <c r="P412">
        <v>10</v>
      </c>
      <c r="Q412" t="s">
        <v>467</v>
      </c>
      <c r="R412">
        <v>1</v>
      </c>
      <c r="S412" s="136">
        <v>-1006372.2335</v>
      </c>
      <c r="T412">
        <v>1</v>
      </c>
      <c r="U412" t="s">
        <v>199</v>
      </c>
      <c r="V412" t="s">
        <v>70</v>
      </c>
      <c r="W412" s="109" t="str">
        <f>_xlfn.CONCAT(N412,V412)</f>
        <v>CC23REACTORES</v>
      </c>
      <c r="X412" s="109">
        <f>_xlfn.XLOOKUP(W412,'cco '!C:C,'cco '!D:D,0)</f>
        <v>0</v>
      </c>
      <c r="Y412" s="110">
        <f>$X412*$S412*-1</f>
        <v>0</v>
      </c>
      <c r="Z412" s="109">
        <f>_xlfn.XLOOKUP(V412,sectores_id!A:A,sectores_id!B:B)</f>
        <v>8</v>
      </c>
      <c r="AA412" s="109">
        <f>IF(J412="OPEX",_xlfn.XLOOKUP(I412,'rubros_id_opex (2)'!A:A,'rubros_id_opex (2)'!B:B,"RUBRO MC"),J412)</f>
        <v>10</v>
      </c>
      <c r="AB412" s="109" t="str">
        <f>UPPER(_xlfn.XLOOKUP(Z412,sectores_id!B:B,sectores_id!A:A))</f>
        <v>REACTORES</v>
      </c>
      <c r="AC412" s="148" t="str">
        <f>_xlfn.XLOOKUP(AA412,'rubros_id_opex (2)'!B:B,'rubros_id_opex (2)'!A:A,gastos_final[[#This Row],[Líneas de factura/Producto]])</f>
        <v>PERSONAL</v>
      </c>
      <c r="AD412" s="169">
        <f>SUMIFS(Y:Y,C:C,gastos_final[[#This Row],[Número]])</f>
        <v>885607.56547999999</v>
      </c>
      <c r="AE412" s="169">
        <f>gastos_final[[#This Row],[MONTO_FINAL]]*-1-gastos_final[[#This Row],[monto_total_ampliado]]</f>
        <v>120764.66801999998</v>
      </c>
    </row>
    <row r="413" spans="1:31" hidden="1" x14ac:dyDescent="0.25">
      <c r="A413" vm="11">
        <v>46112</v>
      </c>
      <c r="B413" t="s">
        <v>1191</v>
      </c>
      <c r="C413" t="s">
        <v>1184</v>
      </c>
      <c r="D413" s="135">
        <v>-1006372.2335</v>
      </c>
      <c r="E413" t="s">
        <v>179</v>
      </c>
      <c r="F413">
        <v>1</v>
      </c>
      <c r="G413" s="135">
        <v>1006372.2335</v>
      </c>
      <c r="H413" t="s">
        <v>1192</v>
      </c>
      <c r="I413" t="s">
        <v>9</v>
      </c>
      <c r="J413" t="s">
        <v>137</v>
      </c>
      <c r="K413" t="s">
        <v>512</v>
      </c>
      <c r="L413" t="s">
        <v>138</v>
      </c>
      <c r="M413">
        <v>0</v>
      </c>
      <c r="N413" t="s">
        <v>360</v>
      </c>
      <c r="O413" t="s">
        <v>1193</v>
      </c>
      <c r="P413">
        <v>10</v>
      </c>
      <c r="Q413" t="s">
        <v>467</v>
      </c>
      <c r="R413">
        <v>1</v>
      </c>
      <c r="S413" s="136">
        <v>-1006372.2335</v>
      </c>
      <c r="T413">
        <v>1</v>
      </c>
      <c r="U413" t="s">
        <v>199</v>
      </c>
      <c r="V413" t="s">
        <v>181</v>
      </c>
      <c r="W413" s="109" t="str">
        <f>_xlfn.CONCAT(N413,V413)</f>
        <v>CC23TIERRAS FILTRANTES</v>
      </c>
      <c r="X413" s="109">
        <f>_xlfn.XLOOKUP(W413,'cco '!C:C,'cco '!D:D,0)</f>
        <v>0</v>
      </c>
      <c r="Y413" s="110">
        <f>$X413*$S413*-1</f>
        <v>0</v>
      </c>
      <c r="Z413" s="109">
        <f>_xlfn.XLOOKUP(V413,sectores_id!A:A,sectores_id!B:B)</f>
        <v>9</v>
      </c>
      <c r="AA413" s="109">
        <f>IF(J413="OPEX",_xlfn.XLOOKUP(I413,'rubros_id_opex (2)'!A:A,'rubros_id_opex (2)'!B:B,"RUBRO MC"),J413)</f>
        <v>10</v>
      </c>
      <c r="AB413" s="109" t="str">
        <f>UPPER(_xlfn.XLOOKUP(Z413,sectores_id!B:B,sectores_id!A:A))</f>
        <v>TIERRAS FILTRANTES</v>
      </c>
      <c r="AC413" s="148" t="str">
        <f>_xlfn.XLOOKUP(AA413,'rubros_id_opex (2)'!B:B,'rubros_id_opex (2)'!A:A,gastos_final[[#This Row],[Líneas de factura/Producto]])</f>
        <v>PERSONAL</v>
      </c>
      <c r="AD413" s="169">
        <f>SUMIFS(Y:Y,C:C,gastos_final[[#This Row],[Número]])</f>
        <v>885607.56547999999</v>
      </c>
      <c r="AE413" s="169">
        <f>gastos_final[[#This Row],[MONTO_FINAL]]*-1-gastos_final[[#This Row],[monto_total_ampliado]]</f>
        <v>120764.66801999998</v>
      </c>
    </row>
    <row r="414" spans="1:31" hidden="1" x14ac:dyDescent="0.25">
      <c r="A414" vm="11">
        <v>46112</v>
      </c>
      <c r="B414" t="s">
        <v>1191</v>
      </c>
      <c r="C414" t="s">
        <v>1146</v>
      </c>
      <c r="D414" s="135">
        <v>-998596.99809999997</v>
      </c>
      <c r="E414" t="s">
        <v>13</v>
      </c>
      <c r="F414">
        <v>1</v>
      </c>
      <c r="G414" s="135">
        <v>998596.99809999997</v>
      </c>
      <c r="H414" t="s">
        <v>1192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338</v>
      </c>
      <c r="O414" t="s">
        <v>1193</v>
      </c>
      <c r="P414">
        <v>5</v>
      </c>
      <c r="Q414" t="s">
        <v>466</v>
      </c>
      <c r="R414">
        <v>1</v>
      </c>
      <c r="S414" s="136">
        <v>-998596.99809999997</v>
      </c>
      <c r="T414">
        <v>1</v>
      </c>
      <c r="U414" t="s">
        <v>199</v>
      </c>
      <c r="V414" t="s">
        <v>191</v>
      </c>
      <c r="W414" s="109" t="str">
        <f>_xlfn.CONCAT(N414,V414)</f>
        <v>CC18DISPOSICION FINAL DE R. SOLIDOS</v>
      </c>
      <c r="X414" s="109">
        <f>_xlfn.XLOOKUP(W414,'cco '!C:C,'cco '!D:D,0)</f>
        <v>0.37</v>
      </c>
      <c r="Y414" s="110">
        <f>$X414*$S414*-1</f>
        <v>369480.88929699996</v>
      </c>
      <c r="Z414" s="109">
        <f>_xlfn.XLOOKUP(V414,sectores_id!A:A,sectores_id!B:B)</f>
        <v>4</v>
      </c>
      <c r="AA414" s="109">
        <f>IF(J414="OPEX",_xlfn.XLOOKUP(I414,'rubros_id_opex (2)'!A:A,'rubros_id_opex (2)'!B:B,"RUBRO MC"),J414)</f>
        <v>10</v>
      </c>
      <c r="AB414" s="109" t="str">
        <f>UPPER(_xlfn.XLOOKUP(Z414,sectores_id!B:B,sectores_id!A:A))</f>
        <v>DISP. FINAL RESIDUOS SÓLIDOS</v>
      </c>
      <c r="AC414" s="148" t="str">
        <f>_xlfn.XLOOKUP(AA414,'rubros_id_opex (2)'!B:B,'rubros_id_opex (2)'!A:A,gastos_final[[#This Row],[Líneas de factura/Producto]])</f>
        <v>PERSONAL</v>
      </c>
      <c r="AD414" s="169">
        <f>SUMIFS(Y:Y,C:C,gastos_final[[#This Row],[Número]])</f>
        <v>998596.99809999997</v>
      </c>
      <c r="AE414" s="169">
        <f>gastos_final[[#This Row],[MONTO_FINAL]]*-1-gastos_final[[#This Row],[monto_total_ampliado]]</f>
        <v>0</v>
      </c>
    </row>
    <row r="415" spans="1:31" hidden="1" x14ac:dyDescent="0.25">
      <c r="A415" vm="11">
        <v>46112</v>
      </c>
      <c r="B415" t="s">
        <v>1191</v>
      </c>
      <c r="C415" t="s">
        <v>1146</v>
      </c>
      <c r="D415" s="135">
        <v>-998596.99809999997</v>
      </c>
      <c r="E415" t="s">
        <v>13</v>
      </c>
      <c r="F415">
        <v>1</v>
      </c>
      <c r="G415" s="135">
        <v>998596.99809999997</v>
      </c>
      <c r="H415" t="s">
        <v>1192</v>
      </c>
      <c r="I415" t="s">
        <v>9</v>
      </c>
      <c r="J415" t="s">
        <v>137</v>
      </c>
      <c r="K415" t="s">
        <v>512</v>
      </c>
      <c r="L415" t="s">
        <v>138</v>
      </c>
      <c r="M415">
        <v>0</v>
      </c>
      <c r="N415" t="s">
        <v>338</v>
      </c>
      <c r="O415" t="s">
        <v>1193</v>
      </c>
      <c r="P415">
        <v>5</v>
      </c>
      <c r="Q415" t="s">
        <v>466</v>
      </c>
      <c r="R415">
        <v>1</v>
      </c>
      <c r="S415" s="136">
        <v>-998596.99809999997</v>
      </c>
      <c r="T415">
        <v>1</v>
      </c>
      <c r="U415" t="s">
        <v>199</v>
      </c>
      <c r="V415" t="s">
        <v>80</v>
      </c>
      <c r="W415" s="109" t="str">
        <f>_xlfn.CONCAT(N415,V415)</f>
        <v>CC18EXPORTACION</v>
      </c>
      <c r="X415" s="109">
        <f>_xlfn.XLOOKUP(W415,'cco '!C:C,'cco '!D:D,0)</f>
        <v>0.2</v>
      </c>
      <c r="Y415" s="110">
        <f>$X415*$S415*-1</f>
        <v>199719.39962000001</v>
      </c>
      <c r="Z415" s="109">
        <f>_xlfn.XLOOKUP(V415,sectores_id!A:A,sectores_id!B:B)</f>
        <v>5</v>
      </c>
      <c r="AA415" s="109">
        <f>IF(J415="OPEX",_xlfn.XLOOKUP(I415,'rubros_id_opex (2)'!A:A,'rubros_id_opex (2)'!B:B,"RUBRO MC"),J415)</f>
        <v>10</v>
      </c>
      <c r="AB415" s="109" t="str">
        <f>UPPER(_xlfn.XLOOKUP(Z415,sectores_id!B:B,sectores_id!A:A))</f>
        <v>EXPORTACION</v>
      </c>
      <c r="AC415" s="148" t="str">
        <f>_xlfn.XLOOKUP(AA415,'rubros_id_opex (2)'!B:B,'rubros_id_opex (2)'!A:A,gastos_final[[#This Row],[Líneas de factura/Producto]])</f>
        <v>PERSONAL</v>
      </c>
      <c r="AD415" s="169">
        <f>SUMIFS(Y:Y,C:C,gastos_final[[#This Row],[Número]])</f>
        <v>998596.99809999997</v>
      </c>
      <c r="AE415" s="169">
        <f>gastos_final[[#This Row],[MONTO_FINAL]]*-1-gastos_final[[#This Row],[monto_total_ampliado]]</f>
        <v>0</v>
      </c>
    </row>
    <row r="416" spans="1:31" hidden="1" x14ac:dyDescent="0.25">
      <c r="A416" vm="11">
        <v>46112</v>
      </c>
      <c r="B416" t="s">
        <v>1191</v>
      </c>
      <c r="C416" t="s">
        <v>1146</v>
      </c>
      <c r="D416" s="135">
        <v>-998596.99809999997</v>
      </c>
      <c r="E416" t="s">
        <v>13</v>
      </c>
      <c r="F416">
        <v>1</v>
      </c>
      <c r="G416" s="135">
        <v>998596.99809999997</v>
      </c>
      <c r="H416" t="s">
        <v>1192</v>
      </c>
      <c r="I416" t="s">
        <v>9</v>
      </c>
      <c r="J416" t="s">
        <v>137</v>
      </c>
      <c r="K416" t="s">
        <v>512</v>
      </c>
      <c r="L416" t="s">
        <v>138</v>
      </c>
      <c r="M416">
        <v>0</v>
      </c>
      <c r="N416" t="s">
        <v>338</v>
      </c>
      <c r="O416" t="s">
        <v>1193</v>
      </c>
      <c r="P416">
        <v>5</v>
      </c>
      <c r="Q416" t="s">
        <v>466</v>
      </c>
      <c r="R416">
        <v>1</v>
      </c>
      <c r="S416" s="136">
        <v>-998596.99809999997</v>
      </c>
      <c r="T416">
        <v>1</v>
      </c>
      <c r="U416" t="s">
        <v>199</v>
      </c>
      <c r="V416" t="s">
        <v>50</v>
      </c>
      <c r="W416" s="109" t="str">
        <f>_xlfn.CONCAT(N416,V416)</f>
        <v>CC18NFU</v>
      </c>
      <c r="X416" s="109">
        <f>_xlfn.XLOOKUP(W416,'cco '!C:C,'cco '!D:D,0)</f>
        <v>0.12</v>
      </c>
      <c r="Y416" s="110">
        <f>$X416*$S416*-1</f>
        <v>119831.63977199999</v>
      </c>
      <c r="Z416" s="109">
        <f>_xlfn.XLOOKUP(V416,sectores_id!A:A,sectores_id!B:B)</f>
        <v>6</v>
      </c>
      <c r="AA416" s="109">
        <f>IF(J416="OPEX",_xlfn.XLOOKUP(I416,'rubros_id_opex (2)'!A:A,'rubros_id_opex (2)'!B:B,"RUBRO MC"),J416)</f>
        <v>10</v>
      </c>
      <c r="AB416" s="109" t="str">
        <f>UPPER(_xlfn.XLOOKUP(Z416,sectores_id!B:B,sectores_id!A:A))</f>
        <v>NFU</v>
      </c>
      <c r="AC416" s="148" t="str">
        <f>_xlfn.XLOOKUP(AA416,'rubros_id_opex (2)'!B:B,'rubros_id_opex (2)'!A:A,gastos_final[[#This Row],[Líneas de factura/Producto]])</f>
        <v>PERSONAL</v>
      </c>
      <c r="AD416" s="169">
        <f>SUMIFS(Y:Y,C:C,gastos_final[[#This Row],[Número]])</f>
        <v>998596.99809999997</v>
      </c>
      <c r="AE416" s="169">
        <f>gastos_final[[#This Row],[MONTO_FINAL]]*-1-gastos_final[[#This Row],[monto_total_ampliado]]</f>
        <v>0</v>
      </c>
    </row>
    <row r="417" spans="1:31" hidden="1" x14ac:dyDescent="0.25">
      <c r="A417" vm="11">
        <v>46112</v>
      </c>
      <c r="B417" t="s">
        <v>1191</v>
      </c>
      <c r="C417" t="s">
        <v>1146</v>
      </c>
      <c r="D417" s="135">
        <v>-998596.99809999997</v>
      </c>
      <c r="E417" t="s">
        <v>13</v>
      </c>
      <c r="F417">
        <v>1</v>
      </c>
      <c r="G417" s="135">
        <v>998596.99809999997</v>
      </c>
      <c r="H417" t="s">
        <v>1192</v>
      </c>
      <c r="I417" t="s">
        <v>9</v>
      </c>
      <c r="J417" t="s">
        <v>137</v>
      </c>
      <c r="K417" t="s">
        <v>512</v>
      </c>
      <c r="L417" t="s">
        <v>138</v>
      </c>
      <c r="M417">
        <v>0</v>
      </c>
      <c r="N417" t="s">
        <v>338</v>
      </c>
      <c r="O417" t="s">
        <v>1193</v>
      </c>
      <c r="P417">
        <v>5</v>
      </c>
      <c r="Q417" t="s">
        <v>466</v>
      </c>
      <c r="R417">
        <v>1</v>
      </c>
      <c r="S417" s="136">
        <v>-998596.99809999997</v>
      </c>
      <c r="T417">
        <v>1</v>
      </c>
      <c r="U417" t="s">
        <v>199</v>
      </c>
      <c r="V417" t="s">
        <v>68</v>
      </c>
      <c r="W417" s="109" t="str">
        <f>_xlfn.CONCAT(N417,V417)</f>
        <v>CC18PILETAS</v>
      </c>
      <c r="X417" s="109">
        <f>_xlfn.XLOOKUP(W417,'cco '!C:C,'cco '!D:D,0)</f>
        <v>0.17</v>
      </c>
      <c r="Y417" s="110">
        <f>$X417*$S417*-1</f>
        <v>169761.48967700001</v>
      </c>
      <c r="Z417" s="109">
        <f>_xlfn.XLOOKUP(V417,sectores_id!A:A,sectores_id!B:B)</f>
        <v>7</v>
      </c>
      <c r="AA417" s="109">
        <f>IF(J417="OPEX",_xlfn.XLOOKUP(I417,'rubros_id_opex (2)'!A:A,'rubros_id_opex (2)'!B:B,"RUBRO MC"),J417)</f>
        <v>10</v>
      </c>
      <c r="AB417" s="109" t="str">
        <f>UPPER(_xlfn.XLOOKUP(Z417,sectores_id!B:B,sectores_id!A:A))</f>
        <v>PILETAS</v>
      </c>
      <c r="AC417" s="148" t="str">
        <f>_xlfn.XLOOKUP(AA417,'rubros_id_opex (2)'!B:B,'rubros_id_opex (2)'!A:A,gastos_final[[#This Row],[Líneas de factura/Producto]])</f>
        <v>PERSONAL</v>
      </c>
      <c r="AD417" s="169">
        <f>SUMIFS(Y:Y,C:C,gastos_final[[#This Row],[Número]])</f>
        <v>998596.99809999997</v>
      </c>
      <c r="AE417" s="169">
        <f>gastos_final[[#This Row],[MONTO_FINAL]]*-1-gastos_final[[#This Row],[monto_total_ampliado]]</f>
        <v>0</v>
      </c>
    </row>
    <row r="418" spans="1:31" hidden="1" x14ac:dyDescent="0.25">
      <c r="A418" vm="11">
        <v>46112</v>
      </c>
      <c r="B418" t="s">
        <v>1191</v>
      </c>
      <c r="C418" t="s">
        <v>1146</v>
      </c>
      <c r="D418" s="135">
        <v>-998596.99809999997</v>
      </c>
      <c r="E418" t="s">
        <v>13</v>
      </c>
      <c r="F418">
        <v>1</v>
      </c>
      <c r="G418" s="135">
        <v>998596.99809999997</v>
      </c>
      <c r="H418" t="s">
        <v>1192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338</v>
      </c>
      <c r="O418" t="s">
        <v>1193</v>
      </c>
      <c r="P418">
        <v>5</v>
      </c>
      <c r="Q418" t="s">
        <v>466</v>
      </c>
      <c r="R418">
        <v>1</v>
      </c>
      <c r="S418" s="136">
        <v>-998596.99809999997</v>
      </c>
      <c r="T418">
        <v>1</v>
      </c>
      <c r="U418" t="s">
        <v>199</v>
      </c>
      <c r="V418" t="s">
        <v>70</v>
      </c>
      <c r="W418" s="109" t="str">
        <f>_xlfn.CONCAT(N418,V418)</f>
        <v>CC18REACTORES</v>
      </c>
      <c r="X418" s="109">
        <f>_xlfn.XLOOKUP(W418,'cco '!C:C,'cco '!D:D,0)</f>
        <v>0.14000000000000001</v>
      </c>
      <c r="Y418" s="110">
        <f>$X418*$S418*-1</f>
        <v>139803.579734</v>
      </c>
      <c r="Z418" s="109">
        <f>_xlfn.XLOOKUP(V418,sectores_id!A:A,sectores_id!B:B)</f>
        <v>8</v>
      </c>
      <c r="AA418" s="109">
        <f>IF(J418="OPEX",_xlfn.XLOOKUP(I418,'rubros_id_opex (2)'!A:A,'rubros_id_opex (2)'!B:B,"RUBRO MC"),J418)</f>
        <v>10</v>
      </c>
      <c r="AB418" s="109" t="str">
        <f>UPPER(_xlfn.XLOOKUP(Z418,sectores_id!B:B,sectores_id!A:A))</f>
        <v>REACTORES</v>
      </c>
      <c r="AC418" s="148" t="str">
        <f>_xlfn.XLOOKUP(AA418,'rubros_id_opex (2)'!B:B,'rubros_id_opex (2)'!A:A,gastos_final[[#This Row],[Líneas de factura/Producto]])</f>
        <v>PERSONAL</v>
      </c>
      <c r="AD418" s="169">
        <f>SUMIFS(Y:Y,C:C,gastos_final[[#This Row],[Número]])</f>
        <v>998596.99809999997</v>
      </c>
      <c r="AE418" s="169">
        <f>gastos_final[[#This Row],[MONTO_FINAL]]*-1-gastos_final[[#This Row],[monto_total_ampliado]]</f>
        <v>0</v>
      </c>
    </row>
    <row r="419" spans="1:31" hidden="1" x14ac:dyDescent="0.25">
      <c r="A419" vm="11">
        <v>46112</v>
      </c>
      <c r="B419" t="s">
        <v>1191</v>
      </c>
      <c r="C419" t="s">
        <v>1118</v>
      </c>
      <c r="D419" s="135">
        <v>-996409.63840000005</v>
      </c>
      <c r="E419" t="s">
        <v>1328</v>
      </c>
      <c r="F419">
        <v>1</v>
      </c>
      <c r="G419" s="135">
        <v>996409.63840000005</v>
      </c>
      <c r="H419" t="s">
        <v>1192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373</v>
      </c>
      <c r="O419" t="s">
        <v>1193</v>
      </c>
      <c r="P419">
        <v>2</v>
      </c>
      <c r="Q419" t="s">
        <v>468</v>
      </c>
      <c r="R419">
        <v>1</v>
      </c>
      <c r="S419" s="136">
        <v>-996409.63840000005</v>
      </c>
      <c r="T419">
        <v>1</v>
      </c>
      <c r="U419" t="s">
        <v>199</v>
      </c>
      <c r="V419" t="s">
        <v>193</v>
      </c>
      <c r="W419" s="109" t="str">
        <f>_xlfn.CONCAT(N419,V419)</f>
        <v>CC25DISPOSICION FINAL DE R. LIQUIDOS</v>
      </c>
      <c r="X419" s="109">
        <f>_xlfn.XLOOKUP(W419,'cco '!C:C,'cco '!D:D,0)</f>
        <v>0.15</v>
      </c>
      <c r="Y419" s="110">
        <f>$X419*$S419*-1</f>
        <v>149461.44576</v>
      </c>
      <c r="Z419" s="109">
        <f>_xlfn.XLOOKUP(V419,sectores_id!A:A,sectores_id!B:B)</f>
        <v>3</v>
      </c>
      <c r="AA419" s="109">
        <f>IF(J419="OPEX",_xlfn.XLOOKUP(I419,'rubros_id_opex (2)'!A:A,'rubros_id_opex (2)'!B:B,"RUBRO MC"),J419)</f>
        <v>10</v>
      </c>
      <c r="AB419" s="109" t="str">
        <f>UPPER(_xlfn.XLOOKUP(Z419,sectores_id!B:B,sectores_id!A:A))</f>
        <v>DISP. FINAL RESIDUOS LÍQUIDOS</v>
      </c>
      <c r="AC419" s="148" t="str">
        <f>_xlfn.XLOOKUP(AA419,'rubros_id_opex (2)'!B:B,'rubros_id_opex (2)'!A:A,gastos_final[[#This Row],[Líneas de factura/Producto]])</f>
        <v>PERSONAL</v>
      </c>
      <c r="AD419" s="169">
        <f>SUMIFS(Y:Y,C:C,gastos_final[[#This Row],[Número]])</f>
        <v>996409.63840000005</v>
      </c>
      <c r="AE419" s="169">
        <f>gastos_final[[#This Row],[MONTO_FINAL]]*-1-gastos_final[[#This Row],[monto_total_ampliado]]</f>
        <v>0</v>
      </c>
    </row>
    <row r="420" spans="1:31" hidden="1" x14ac:dyDescent="0.25">
      <c r="A420" vm="11">
        <v>46112</v>
      </c>
      <c r="B420" t="s">
        <v>1191</v>
      </c>
      <c r="C420" t="s">
        <v>1118</v>
      </c>
      <c r="D420" s="135">
        <v>-996409.63840000005</v>
      </c>
      <c r="E420" t="s">
        <v>1328</v>
      </c>
      <c r="F420">
        <v>1</v>
      </c>
      <c r="G420" s="135">
        <v>996409.63840000005</v>
      </c>
      <c r="H420" t="s">
        <v>1192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373</v>
      </c>
      <c r="O420" t="s">
        <v>1193</v>
      </c>
      <c r="P420">
        <v>2</v>
      </c>
      <c r="Q420" t="s">
        <v>468</v>
      </c>
      <c r="R420">
        <v>1</v>
      </c>
      <c r="S420" s="136">
        <v>-996409.63840000005</v>
      </c>
      <c r="T420">
        <v>1</v>
      </c>
      <c r="U420" t="s">
        <v>199</v>
      </c>
      <c r="V420" t="s">
        <v>80</v>
      </c>
      <c r="W420" s="109" t="str">
        <f>_xlfn.CONCAT(N420,V420)</f>
        <v>CC25EXPORTACION</v>
      </c>
      <c r="X420" s="109">
        <f>_xlfn.XLOOKUP(W420,'cco '!C:C,'cco '!D:D,0)</f>
        <v>0.85</v>
      </c>
      <c r="Y420" s="110">
        <f>$X420*$S420*-1</f>
        <v>846948.19264000002</v>
      </c>
      <c r="Z420" s="109">
        <f>_xlfn.XLOOKUP(V420,sectores_id!A:A,sectores_id!B:B)</f>
        <v>5</v>
      </c>
      <c r="AA420" s="109">
        <f>IF(J420="OPEX",_xlfn.XLOOKUP(I420,'rubros_id_opex (2)'!A:A,'rubros_id_opex (2)'!B:B,"RUBRO MC"),J420)</f>
        <v>10</v>
      </c>
      <c r="AB420" s="109" t="str">
        <f>UPPER(_xlfn.XLOOKUP(Z420,sectores_id!B:B,sectores_id!A:A))</f>
        <v>EXPORTACION</v>
      </c>
      <c r="AC420" s="148" t="str">
        <f>_xlfn.XLOOKUP(AA420,'rubros_id_opex (2)'!B:B,'rubros_id_opex (2)'!A:A,gastos_final[[#This Row],[Líneas de factura/Producto]])</f>
        <v>PERSONAL</v>
      </c>
      <c r="AD420" s="169">
        <f>SUMIFS(Y:Y,C:C,gastos_final[[#This Row],[Número]])</f>
        <v>996409.63840000005</v>
      </c>
      <c r="AE420" s="169">
        <f>gastos_final[[#This Row],[MONTO_FINAL]]*-1-gastos_final[[#This Row],[monto_total_ampliado]]</f>
        <v>0</v>
      </c>
    </row>
    <row r="421" spans="1:31" hidden="1" x14ac:dyDescent="0.25">
      <c r="A421" vm="11">
        <v>46112</v>
      </c>
      <c r="B421" t="s">
        <v>1191</v>
      </c>
      <c r="C421" t="s">
        <v>1139</v>
      </c>
      <c r="D421" s="135">
        <v>-993291.08620000002</v>
      </c>
      <c r="E421" t="s">
        <v>168</v>
      </c>
      <c r="F421">
        <v>1</v>
      </c>
      <c r="G421" s="135">
        <v>993291.08620000002</v>
      </c>
      <c r="H421" t="s">
        <v>1192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332</v>
      </c>
      <c r="O421" t="s">
        <v>1193</v>
      </c>
      <c r="P421">
        <v>6</v>
      </c>
      <c r="Q421" t="s">
        <v>469</v>
      </c>
      <c r="R421">
        <v>1</v>
      </c>
      <c r="S421" s="136">
        <v>-993291.08620000002</v>
      </c>
      <c r="T421">
        <v>1</v>
      </c>
      <c r="U421" t="s">
        <v>199</v>
      </c>
      <c r="V421" t="s">
        <v>72</v>
      </c>
      <c r="W421" s="109" t="str">
        <f>_xlfn.CONCAT(N421,V421)</f>
        <v>CC17BACHAS</v>
      </c>
      <c r="X421" s="109">
        <f>_xlfn.XLOOKUP(W421,'cco '!C:C,'cco '!D:D,0)</f>
        <v>0.05</v>
      </c>
      <c r="Y421" s="110">
        <f>$X421*$S421*-1</f>
        <v>49664.554310000007</v>
      </c>
      <c r="Z421" s="109">
        <f>_xlfn.XLOOKUP(V421,sectores_id!A:A,sectores_id!B:B)</f>
        <v>1</v>
      </c>
      <c r="AA421" s="109">
        <f>IF(J421="OPEX",_xlfn.XLOOKUP(I421,'rubros_id_opex (2)'!A:A,'rubros_id_opex (2)'!B:B,"RUBRO MC"),J421)</f>
        <v>10</v>
      </c>
      <c r="AB421" s="109" t="str">
        <f>UPPER(_xlfn.XLOOKUP(Z421,sectores_id!B:B,sectores_id!A:A))</f>
        <v>BACHAS</v>
      </c>
      <c r="AC421" s="148" t="str">
        <f>_xlfn.XLOOKUP(AA421,'rubros_id_opex (2)'!B:B,'rubros_id_opex (2)'!A:A,gastos_final[[#This Row],[Líneas de factura/Producto]])</f>
        <v>PERSONAL</v>
      </c>
      <c r="AD421" s="169">
        <f>SUMIFS(Y:Y,C:C,gastos_final[[#This Row],[Número]])</f>
        <v>993291.08620000002</v>
      </c>
      <c r="AE421" s="169">
        <f>gastos_final[[#This Row],[MONTO_FINAL]]*-1-gastos_final[[#This Row],[monto_total_ampliado]]</f>
        <v>0</v>
      </c>
    </row>
    <row r="422" spans="1:31" hidden="1" x14ac:dyDescent="0.25">
      <c r="A422" vm="11">
        <v>46112</v>
      </c>
      <c r="B422" t="s">
        <v>1191</v>
      </c>
      <c r="C422" t="s">
        <v>1139</v>
      </c>
      <c r="D422" s="135">
        <v>-993291.08620000002</v>
      </c>
      <c r="E422" t="s">
        <v>168</v>
      </c>
      <c r="F422">
        <v>1</v>
      </c>
      <c r="G422" s="135">
        <v>993291.08620000002</v>
      </c>
      <c r="H422" t="s">
        <v>1192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332</v>
      </c>
      <c r="O422" t="s">
        <v>1193</v>
      </c>
      <c r="P422">
        <v>6</v>
      </c>
      <c r="Q422" t="s">
        <v>469</v>
      </c>
      <c r="R422">
        <v>1</v>
      </c>
      <c r="S422" s="136">
        <v>-993291.08620000002</v>
      </c>
      <c r="T422">
        <v>1</v>
      </c>
      <c r="U422" t="s">
        <v>199</v>
      </c>
      <c r="V422" t="s">
        <v>193</v>
      </c>
      <c r="W422" s="109" t="str">
        <f>_xlfn.CONCAT(N422,V422)</f>
        <v>CC17DISPOSICION FINAL DE R. LIQUIDOS</v>
      </c>
      <c r="X422" s="109">
        <f>_xlfn.XLOOKUP(W422,'cco '!C:C,'cco '!D:D,0)</f>
        <v>0.06</v>
      </c>
      <c r="Y422" s="110">
        <f>$X422*$S422*-1</f>
        <v>59597.465171999997</v>
      </c>
      <c r="Z422" s="109">
        <f>_xlfn.XLOOKUP(V422,sectores_id!A:A,sectores_id!B:B)</f>
        <v>3</v>
      </c>
      <c r="AA422" s="109">
        <f>IF(J422="OPEX",_xlfn.XLOOKUP(I422,'rubros_id_opex (2)'!A:A,'rubros_id_opex (2)'!B:B,"RUBRO MC"),J422)</f>
        <v>10</v>
      </c>
      <c r="AB422" s="109" t="str">
        <f>UPPER(_xlfn.XLOOKUP(Z422,sectores_id!B:B,sectores_id!A:A))</f>
        <v>DISP. FINAL RESIDUOS LÍQUIDOS</v>
      </c>
      <c r="AC422" s="148" t="str">
        <f>_xlfn.XLOOKUP(AA422,'rubros_id_opex (2)'!B:B,'rubros_id_opex (2)'!A:A,gastos_final[[#This Row],[Líneas de factura/Producto]])</f>
        <v>PERSONAL</v>
      </c>
      <c r="AD422" s="169">
        <f>SUMIFS(Y:Y,C:C,gastos_final[[#This Row],[Número]])</f>
        <v>993291.08620000002</v>
      </c>
      <c r="AE422" s="169">
        <f>gastos_final[[#This Row],[MONTO_FINAL]]*-1-gastos_final[[#This Row],[monto_total_ampliado]]</f>
        <v>0</v>
      </c>
    </row>
    <row r="423" spans="1:31" hidden="1" x14ac:dyDescent="0.25">
      <c r="A423" vm="11">
        <v>46112</v>
      </c>
      <c r="B423" t="s">
        <v>1191</v>
      </c>
      <c r="C423" t="s">
        <v>1139</v>
      </c>
      <c r="D423" s="135">
        <v>-993291.08620000002</v>
      </c>
      <c r="E423" t="s">
        <v>168</v>
      </c>
      <c r="F423">
        <v>1</v>
      </c>
      <c r="G423" s="135">
        <v>993291.08620000002</v>
      </c>
      <c r="H423" t="s">
        <v>1192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332</v>
      </c>
      <c r="O423" t="s">
        <v>1193</v>
      </c>
      <c r="P423">
        <v>6</v>
      </c>
      <c r="Q423" t="s">
        <v>469</v>
      </c>
      <c r="R423">
        <v>1</v>
      </c>
      <c r="S423" s="136">
        <v>-993291.08620000002</v>
      </c>
      <c r="T423">
        <v>1</v>
      </c>
      <c r="U423" t="s">
        <v>199</v>
      </c>
      <c r="V423" t="s">
        <v>80</v>
      </c>
      <c r="W423" s="109" t="str">
        <f>_xlfn.CONCAT(N423,V423)</f>
        <v>CC17EXPORTACION</v>
      </c>
      <c r="X423" s="109">
        <f>_xlfn.XLOOKUP(W423,'cco '!C:C,'cco '!D:D,0)</f>
        <v>0.63</v>
      </c>
      <c r="Y423" s="110">
        <f>$X423*$S423*-1</f>
        <v>625773.38430599996</v>
      </c>
      <c r="Z423" s="109">
        <f>_xlfn.XLOOKUP(V423,sectores_id!A:A,sectores_id!B:B)</f>
        <v>5</v>
      </c>
      <c r="AA423" s="109">
        <f>IF(J423="OPEX",_xlfn.XLOOKUP(I423,'rubros_id_opex (2)'!A:A,'rubros_id_opex (2)'!B:B,"RUBRO MC"),J423)</f>
        <v>10</v>
      </c>
      <c r="AB423" s="109" t="str">
        <f>UPPER(_xlfn.XLOOKUP(Z423,sectores_id!B:B,sectores_id!A:A))</f>
        <v>EXPORTACION</v>
      </c>
      <c r="AC423" s="148" t="str">
        <f>_xlfn.XLOOKUP(AA423,'rubros_id_opex (2)'!B:B,'rubros_id_opex (2)'!A:A,gastos_final[[#This Row],[Líneas de factura/Producto]])</f>
        <v>PERSONAL</v>
      </c>
      <c r="AD423" s="169">
        <f>SUMIFS(Y:Y,C:C,gastos_final[[#This Row],[Número]])</f>
        <v>993291.08620000002</v>
      </c>
      <c r="AE423" s="169">
        <f>gastos_final[[#This Row],[MONTO_FINAL]]*-1-gastos_final[[#This Row],[monto_total_ampliado]]</f>
        <v>0</v>
      </c>
    </row>
    <row r="424" spans="1:31" hidden="1" x14ac:dyDescent="0.25">
      <c r="A424" vm="11">
        <v>46112</v>
      </c>
      <c r="B424" t="s">
        <v>1191</v>
      </c>
      <c r="C424" t="s">
        <v>1139</v>
      </c>
      <c r="D424" s="135">
        <v>-993291.08620000002</v>
      </c>
      <c r="E424" t="s">
        <v>168</v>
      </c>
      <c r="F424">
        <v>1</v>
      </c>
      <c r="G424" s="135">
        <v>993291.08620000002</v>
      </c>
      <c r="H424" t="s">
        <v>1192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332</v>
      </c>
      <c r="O424" t="s">
        <v>1193</v>
      </c>
      <c r="P424">
        <v>6</v>
      </c>
      <c r="Q424" t="s">
        <v>469</v>
      </c>
      <c r="R424">
        <v>1</v>
      </c>
      <c r="S424" s="136">
        <v>-993291.08620000002</v>
      </c>
      <c r="T424">
        <v>1</v>
      </c>
      <c r="U424" t="s">
        <v>199</v>
      </c>
      <c r="V424" t="s">
        <v>50</v>
      </c>
      <c r="W424" s="109" t="str">
        <f>_xlfn.CONCAT(N424,V424)</f>
        <v>CC17NFU</v>
      </c>
      <c r="X424" s="109">
        <f>_xlfn.XLOOKUP(W424,'cco '!C:C,'cco '!D:D,0)</f>
        <v>0.05</v>
      </c>
      <c r="Y424" s="110">
        <f>$X424*$S424*-1</f>
        <v>49664.554310000007</v>
      </c>
      <c r="Z424" s="109">
        <f>_xlfn.XLOOKUP(V424,sectores_id!A:A,sectores_id!B:B)</f>
        <v>6</v>
      </c>
      <c r="AA424" s="109">
        <f>IF(J424="OPEX",_xlfn.XLOOKUP(I424,'rubros_id_opex (2)'!A:A,'rubros_id_opex (2)'!B:B,"RUBRO MC"),J424)</f>
        <v>10</v>
      </c>
      <c r="AB424" s="109" t="str">
        <f>UPPER(_xlfn.XLOOKUP(Z424,sectores_id!B:B,sectores_id!A:A))</f>
        <v>NFU</v>
      </c>
      <c r="AC424" s="148" t="str">
        <f>_xlfn.XLOOKUP(AA424,'rubros_id_opex (2)'!B:B,'rubros_id_opex (2)'!A:A,gastos_final[[#This Row],[Líneas de factura/Producto]])</f>
        <v>PERSONAL</v>
      </c>
      <c r="AD424" s="109">
        <f>SUMIFS(Y:Y,C:C,gastos_final[[#This Row],[Número]])</f>
        <v>993291.08620000002</v>
      </c>
      <c r="AE424" s="169">
        <f>gastos_final[[#This Row],[MONTO_FINAL]]*-1-gastos_final[[#This Row],[monto_total_ampliado]]</f>
        <v>0</v>
      </c>
    </row>
    <row r="425" spans="1:31" hidden="1" x14ac:dyDescent="0.25">
      <c r="A425" vm="11">
        <v>46112</v>
      </c>
      <c r="B425" t="s">
        <v>1191</v>
      </c>
      <c r="C425" t="s">
        <v>1139</v>
      </c>
      <c r="D425" s="135">
        <v>-993291.08620000002</v>
      </c>
      <c r="E425" t="s">
        <v>168</v>
      </c>
      <c r="F425">
        <v>1</v>
      </c>
      <c r="G425" s="135">
        <v>993291.08620000002</v>
      </c>
      <c r="H425" t="s">
        <v>1192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332</v>
      </c>
      <c r="O425" t="s">
        <v>1193</v>
      </c>
      <c r="P425">
        <v>6</v>
      </c>
      <c r="Q425" t="s">
        <v>469</v>
      </c>
      <c r="R425">
        <v>1</v>
      </c>
      <c r="S425" s="136">
        <v>-993291.08620000002</v>
      </c>
      <c r="T425">
        <v>1</v>
      </c>
      <c r="U425" t="s">
        <v>199</v>
      </c>
      <c r="V425" t="s">
        <v>68</v>
      </c>
      <c r="W425" s="109" t="str">
        <f>_xlfn.CONCAT(N425,V425)</f>
        <v>CC17PILETAS</v>
      </c>
      <c r="X425" s="109">
        <f>_xlfn.XLOOKUP(W425,'cco '!C:C,'cco '!D:D,0)</f>
        <v>0.14000000000000001</v>
      </c>
      <c r="Y425" s="110">
        <f>$X425*$S425*-1</f>
        <v>139060.752068</v>
      </c>
      <c r="Z425" s="109">
        <f>_xlfn.XLOOKUP(V425,sectores_id!A:A,sectores_id!B:B)</f>
        <v>7</v>
      </c>
      <c r="AA425" s="109">
        <f>IF(J425="OPEX",_xlfn.XLOOKUP(I425,'rubros_id_opex (2)'!A:A,'rubros_id_opex (2)'!B:B,"RUBRO MC"),J425)</f>
        <v>10</v>
      </c>
      <c r="AB425" s="109" t="str">
        <f>UPPER(_xlfn.XLOOKUP(Z425,sectores_id!B:B,sectores_id!A:A))</f>
        <v>PILETAS</v>
      </c>
      <c r="AC425" s="148" t="str">
        <f>_xlfn.XLOOKUP(AA425,'rubros_id_opex (2)'!B:B,'rubros_id_opex (2)'!A:A,gastos_final[[#This Row],[Líneas de factura/Producto]])</f>
        <v>PERSONAL</v>
      </c>
      <c r="AD425" s="169">
        <f>SUMIFS(Y:Y,C:C,gastos_final[[#This Row],[Número]])</f>
        <v>993291.08620000002</v>
      </c>
      <c r="AE425" s="169">
        <f>gastos_final[[#This Row],[MONTO_FINAL]]*-1-gastos_final[[#This Row],[monto_total_ampliado]]</f>
        <v>0</v>
      </c>
    </row>
    <row r="426" spans="1:31" hidden="1" x14ac:dyDescent="0.25">
      <c r="A426" vm="11">
        <v>46112</v>
      </c>
      <c r="B426" t="s">
        <v>1191</v>
      </c>
      <c r="C426" t="s">
        <v>1139</v>
      </c>
      <c r="D426" s="135">
        <v>-993291.08620000002</v>
      </c>
      <c r="E426" t="s">
        <v>168</v>
      </c>
      <c r="F426">
        <v>1</v>
      </c>
      <c r="G426" s="135">
        <v>993291.08620000002</v>
      </c>
      <c r="H426" t="s">
        <v>1192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332</v>
      </c>
      <c r="O426" t="s">
        <v>1193</v>
      </c>
      <c r="P426">
        <v>6</v>
      </c>
      <c r="Q426" t="s">
        <v>469</v>
      </c>
      <c r="R426">
        <v>1</v>
      </c>
      <c r="S426" s="136">
        <v>-993291.08620000002</v>
      </c>
      <c r="T426">
        <v>1</v>
      </c>
      <c r="U426" t="s">
        <v>199</v>
      </c>
      <c r="V426" t="s">
        <v>70</v>
      </c>
      <c r="W426" s="109" t="str">
        <f>_xlfn.CONCAT(N426,V426)</f>
        <v>CC17REACTORES</v>
      </c>
      <c r="X426" s="109">
        <f>_xlfn.XLOOKUP(W426,'cco '!C:C,'cco '!D:D,0)</f>
        <v>7.0000000000000007E-2</v>
      </c>
      <c r="Y426" s="110">
        <f>$X426*$S426*-1</f>
        <v>69530.376034000001</v>
      </c>
      <c r="Z426" s="109">
        <f>_xlfn.XLOOKUP(V426,sectores_id!A:A,sectores_id!B:B)</f>
        <v>8</v>
      </c>
      <c r="AA426" s="109">
        <f>IF(J426="OPEX",_xlfn.XLOOKUP(I426,'rubros_id_opex (2)'!A:A,'rubros_id_opex (2)'!B:B,"RUBRO MC"),J426)</f>
        <v>10</v>
      </c>
      <c r="AB426" s="109" t="str">
        <f>UPPER(_xlfn.XLOOKUP(Z426,sectores_id!B:B,sectores_id!A:A))</f>
        <v>REACTORES</v>
      </c>
      <c r="AC426" s="148" t="str">
        <f>_xlfn.XLOOKUP(AA426,'rubros_id_opex (2)'!B:B,'rubros_id_opex (2)'!A:A,gastos_final[[#This Row],[Líneas de factura/Producto]])</f>
        <v>PERSONAL</v>
      </c>
      <c r="AD426" s="169">
        <f>SUMIFS(Y:Y,C:C,gastos_final[[#This Row],[Número]])</f>
        <v>993291.08620000002</v>
      </c>
      <c r="AE426" s="169">
        <f>gastos_final[[#This Row],[MONTO_FINAL]]*-1-gastos_final[[#This Row],[monto_total_ampliado]]</f>
        <v>0</v>
      </c>
    </row>
    <row r="427" spans="1:31" hidden="1" x14ac:dyDescent="0.25">
      <c r="A427" vm="11">
        <v>46112</v>
      </c>
      <c r="B427" t="s">
        <v>1191</v>
      </c>
      <c r="C427" t="s">
        <v>1148</v>
      </c>
      <c r="D427" s="135">
        <v>-991075.4889</v>
      </c>
      <c r="E427" t="s">
        <v>42</v>
      </c>
      <c r="F427">
        <v>1</v>
      </c>
      <c r="G427" s="135">
        <v>991075.4889</v>
      </c>
      <c r="H427" t="s">
        <v>1192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341</v>
      </c>
      <c r="O427" t="s">
        <v>1193</v>
      </c>
      <c r="P427">
        <v>6</v>
      </c>
      <c r="Q427" t="s">
        <v>469</v>
      </c>
      <c r="R427">
        <v>1</v>
      </c>
      <c r="S427" s="136">
        <v>-991075.4889</v>
      </c>
      <c r="T427">
        <v>1</v>
      </c>
      <c r="U427" t="s">
        <v>199</v>
      </c>
      <c r="V427" t="s">
        <v>72</v>
      </c>
      <c r="W427" s="109" t="str">
        <f>_xlfn.CONCAT(N427,V427)</f>
        <v>CC19BACHAS</v>
      </c>
      <c r="X427" s="109">
        <f>_xlfn.XLOOKUP(W427,'cco '!C:C,'cco '!D:D,0)</f>
        <v>0.08</v>
      </c>
      <c r="Y427" s="110">
        <f>$X427*$S427*-1</f>
        <v>79286.039111999999</v>
      </c>
      <c r="Z427" s="109">
        <f>_xlfn.XLOOKUP(V427,sectores_id!A:A,sectores_id!B:B)</f>
        <v>1</v>
      </c>
      <c r="AA427" s="109">
        <f>IF(J427="OPEX",_xlfn.XLOOKUP(I427,'rubros_id_opex (2)'!A:A,'rubros_id_opex (2)'!B:B,"RUBRO MC"),J427)</f>
        <v>10</v>
      </c>
      <c r="AB427" s="109" t="str">
        <f>UPPER(_xlfn.XLOOKUP(Z427,sectores_id!B:B,sectores_id!A:A))</f>
        <v>BACHAS</v>
      </c>
      <c r="AC427" s="148" t="str">
        <f>_xlfn.XLOOKUP(AA427,'rubros_id_opex (2)'!B:B,'rubros_id_opex (2)'!A:A,gastos_final[[#This Row],[Líneas de factura/Producto]])</f>
        <v>PERSONAL</v>
      </c>
      <c r="AD427" s="169">
        <f>SUMIFS(Y:Y,C:C,gastos_final[[#This Row],[Número]])</f>
        <v>991075.4889</v>
      </c>
      <c r="AE427" s="169">
        <f>gastos_final[[#This Row],[MONTO_FINAL]]*-1-gastos_final[[#This Row],[monto_total_ampliado]]</f>
        <v>0</v>
      </c>
    </row>
    <row r="428" spans="1:31" hidden="1" x14ac:dyDescent="0.25">
      <c r="A428" vm="11">
        <v>46112</v>
      </c>
      <c r="B428" t="s">
        <v>1191</v>
      </c>
      <c r="C428" t="s">
        <v>1148</v>
      </c>
      <c r="D428" s="135">
        <v>-991075.4889</v>
      </c>
      <c r="E428" t="s">
        <v>42</v>
      </c>
      <c r="F428">
        <v>1</v>
      </c>
      <c r="G428" s="135">
        <v>991075.4889</v>
      </c>
      <c r="H428" t="s">
        <v>1192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341</v>
      </c>
      <c r="O428" t="s">
        <v>1193</v>
      </c>
      <c r="P428">
        <v>6</v>
      </c>
      <c r="Q428" t="s">
        <v>469</v>
      </c>
      <c r="R428">
        <v>1</v>
      </c>
      <c r="S428" s="136">
        <v>-991075.4889</v>
      </c>
      <c r="T428">
        <v>1</v>
      </c>
      <c r="U428" t="s">
        <v>199</v>
      </c>
      <c r="V428" t="s">
        <v>193</v>
      </c>
      <c r="W428" s="109" t="str">
        <f>_xlfn.CONCAT(N428,V428)</f>
        <v>CC19DISPOSICION FINAL DE R. LIQUIDOS</v>
      </c>
      <c r="X428" s="109">
        <f>_xlfn.XLOOKUP(W428,'cco '!C:C,'cco '!D:D,0)</f>
        <v>0.09</v>
      </c>
      <c r="Y428" s="110">
        <f>$X428*$S428*-1</f>
        <v>89196.794001000002</v>
      </c>
      <c r="Z428" s="109">
        <f>_xlfn.XLOOKUP(V428,sectores_id!A:A,sectores_id!B:B)</f>
        <v>3</v>
      </c>
      <c r="AA428" s="109">
        <f>IF(J428="OPEX",_xlfn.XLOOKUP(I428,'rubros_id_opex (2)'!A:A,'rubros_id_opex (2)'!B:B,"RUBRO MC"),J428)</f>
        <v>10</v>
      </c>
      <c r="AB428" s="109" t="str">
        <f>UPPER(_xlfn.XLOOKUP(Z428,sectores_id!B:B,sectores_id!A:A))</f>
        <v>DISP. FINAL RESIDUOS LÍQUIDOS</v>
      </c>
      <c r="AC428" s="148" t="str">
        <f>_xlfn.XLOOKUP(AA428,'rubros_id_opex (2)'!B:B,'rubros_id_opex (2)'!A:A,gastos_final[[#This Row],[Líneas de factura/Producto]])</f>
        <v>PERSONAL</v>
      </c>
      <c r="AD428" s="169">
        <f>SUMIFS(Y:Y,C:C,gastos_final[[#This Row],[Número]])</f>
        <v>991075.4889</v>
      </c>
      <c r="AE428" s="169">
        <f>gastos_final[[#This Row],[MONTO_FINAL]]*-1-gastos_final[[#This Row],[monto_total_ampliado]]</f>
        <v>0</v>
      </c>
    </row>
    <row r="429" spans="1:31" hidden="1" x14ac:dyDescent="0.25">
      <c r="A429" vm="11">
        <v>46112</v>
      </c>
      <c r="B429" t="s">
        <v>1191</v>
      </c>
      <c r="C429" t="s">
        <v>1148</v>
      </c>
      <c r="D429" s="135">
        <v>-991075.4889</v>
      </c>
      <c r="E429" t="s">
        <v>42</v>
      </c>
      <c r="F429">
        <v>1</v>
      </c>
      <c r="G429" s="135">
        <v>991075.4889</v>
      </c>
      <c r="H429" t="s">
        <v>1192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341</v>
      </c>
      <c r="O429" t="s">
        <v>1193</v>
      </c>
      <c r="P429">
        <v>6</v>
      </c>
      <c r="Q429" t="s">
        <v>469</v>
      </c>
      <c r="R429">
        <v>1</v>
      </c>
      <c r="S429" s="136">
        <v>-991075.4889</v>
      </c>
      <c r="T429">
        <v>1</v>
      </c>
      <c r="U429" t="s">
        <v>199</v>
      </c>
      <c r="V429" t="s">
        <v>80</v>
      </c>
      <c r="W429" s="109" t="str">
        <f>_xlfn.CONCAT(N429,V429)</f>
        <v>CC19EXPORTACION</v>
      </c>
      <c r="X429" s="109">
        <f>_xlfn.XLOOKUP(W429,'cco '!C:C,'cco '!D:D,0)</f>
        <v>0.15</v>
      </c>
      <c r="Y429" s="110">
        <f>$X429*$S429*-1</f>
        <v>148661.32333499999</v>
      </c>
      <c r="Z429" s="109">
        <f>_xlfn.XLOOKUP(V429,sectores_id!A:A,sectores_id!B:B)</f>
        <v>5</v>
      </c>
      <c r="AA429" s="109">
        <f>IF(J429="OPEX",_xlfn.XLOOKUP(I429,'rubros_id_opex (2)'!A:A,'rubros_id_opex (2)'!B:B,"RUBRO MC"),J429)</f>
        <v>10</v>
      </c>
      <c r="AB429" s="109" t="str">
        <f>UPPER(_xlfn.XLOOKUP(Z429,sectores_id!B:B,sectores_id!A:A))</f>
        <v>EXPORTACION</v>
      </c>
      <c r="AC429" s="148" t="str">
        <f>_xlfn.XLOOKUP(AA429,'rubros_id_opex (2)'!B:B,'rubros_id_opex (2)'!A:A,gastos_final[[#This Row],[Líneas de factura/Producto]])</f>
        <v>PERSONAL</v>
      </c>
      <c r="AD429" s="169">
        <f>SUMIFS(Y:Y,C:C,gastos_final[[#This Row],[Número]])</f>
        <v>991075.4889</v>
      </c>
      <c r="AE429" s="169">
        <f>gastos_final[[#This Row],[MONTO_FINAL]]*-1-gastos_final[[#This Row],[monto_total_ampliado]]</f>
        <v>0</v>
      </c>
    </row>
    <row r="430" spans="1:31" hidden="1" x14ac:dyDescent="0.25">
      <c r="A430" vm="11">
        <v>46112</v>
      </c>
      <c r="B430" t="s">
        <v>1191</v>
      </c>
      <c r="C430" t="s">
        <v>1148</v>
      </c>
      <c r="D430" s="135">
        <v>-991075.4889</v>
      </c>
      <c r="E430" t="s">
        <v>42</v>
      </c>
      <c r="F430">
        <v>1</v>
      </c>
      <c r="G430" s="135">
        <v>991075.4889</v>
      </c>
      <c r="H430" t="s">
        <v>1192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341</v>
      </c>
      <c r="O430" t="s">
        <v>1193</v>
      </c>
      <c r="P430">
        <v>6</v>
      </c>
      <c r="Q430" t="s">
        <v>469</v>
      </c>
      <c r="R430">
        <v>1</v>
      </c>
      <c r="S430" s="136">
        <v>-991075.4889</v>
      </c>
      <c r="T430">
        <v>1</v>
      </c>
      <c r="U430" t="s">
        <v>199</v>
      </c>
      <c r="V430" t="s">
        <v>50</v>
      </c>
      <c r="W430" s="109" t="str">
        <f>_xlfn.CONCAT(N430,V430)</f>
        <v>CC19NFU</v>
      </c>
      <c r="X430" s="109">
        <f>_xlfn.XLOOKUP(W430,'cco '!C:C,'cco '!D:D,0)</f>
        <v>0.4</v>
      </c>
      <c r="Y430" s="110">
        <f>$X430*$S430*-1</f>
        <v>396430.19556000002</v>
      </c>
      <c r="Z430" s="109">
        <f>_xlfn.XLOOKUP(V430,sectores_id!A:A,sectores_id!B:B)</f>
        <v>6</v>
      </c>
      <c r="AA430" s="109">
        <f>IF(J430="OPEX",_xlfn.XLOOKUP(I430,'rubros_id_opex (2)'!A:A,'rubros_id_opex (2)'!B:B,"RUBRO MC"),J430)</f>
        <v>10</v>
      </c>
      <c r="AB430" s="109" t="str">
        <f>UPPER(_xlfn.XLOOKUP(Z430,sectores_id!B:B,sectores_id!A:A))</f>
        <v>NFU</v>
      </c>
      <c r="AC430" s="148" t="str">
        <f>_xlfn.XLOOKUP(AA430,'rubros_id_opex (2)'!B:B,'rubros_id_opex (2)'!A:A,gastos_final[[#This Row],[Líneas de factura/Producto]])</f>
        <v>PERSONAL</v>
      </c>
      <c r="AD430" s="169">
        <f>SUMIFS(Y:Y,C:C,gastos_final[[#This Row],[Número]])</f>
        <v>991075.4889</v>
      </c>
      <c r="AE430" s="169">
        <f>gastos_final[[#This Row],[MONTO_FINAL]]*-1-gastos_final[[#This Row],[monto_total_ampliado]]</f>
        <v>0</v>
      </c>
    </row>
    <row r="431" spans="1:31" hidden="1" x14ac:dyDescent="0.25">
      <c r="A431" vm="11">
        <v>46112</v>
      </c>
      <c r="B431" t="s">
        <v>1191</v>
      </c>
      <c r="C431" t="s">
        <v>1148</v>
      </c>
      <c r="D431" s="135">
        <v>-991075.4889</v>
      </c>
      <c r="E431" t="s">
        <v>42</v>
      </c>
      <c r="F431">
        <v>1</v>
      </c>
      <c r="G431" s="135">
        <v>991075.4889</v>
      </c>
      <c r="H431" t="s">
        <v>1192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341</v>
      </c>
      <c r="O431" t="s">
        <v>1193</v>
      </c>
      <c r="P431">
        <v>6</v>
      </c>
      <c r="Q431" t="s">
        <v>469</v>
      </c>
      <c r="R431">
        <v>1</v>
      </c>
      <c r="S431" s="136">
        <v>-991075.4889</v>
      </c>
      <c r="T431">
        <v>1</v>
      </c>
      <c r="U431" t="s">
        <v>199</v>
      </c>
      <c r="V431" t="s">
        <v>68</v>
      </c>
      <c r="W431" s="109" t="str">
        <f>_xlfn.CONCAT(N431,V431)</f>
        <v>CC19PILETAS</v>
      </c>
      <c r="X431" s="109">
        <f>_xlfn.XLOOKUP(W431,'cco '!C:C,'cco '!D:D,0)</f>
        <v>0.08</v>
      </c>
      <c r="Y431" s="110">
        <f>$X431*$S431*-1</f>
        <v>79286.039111999999</v>
      </c>
      <c r="Z431" s="109">
        <f>_xlfn.XLOOKUP(V431,sectores_id!A:A,sectores_id!B:B)</f>
        <v>7</v>
      </c>
      <c r="AA431" s="109">
        <f>IF(J431="OPEX",_xlfn.XLOOKUP(I431,'rubros_id_opex (2)'!A:A,'rubros_id_opex (2)'!B:B,"RUBRO MC"),J431)</f>
        <v>10</v>
      </c>
      <c r="AB431" s="109" t="str">
        <f>UPPER(_xlfn.XLOOKUP(Z431,sectores_id!B:B,sectores_id!A:A))</f>
        <v>PILETAS</v>
      </c>
      <c r="AC431" s="148" t="str">
        <f>_xlfn.XLOOKUP(AA431,'rubros_id_opex (2)'!B:B,'rubros_id_opex (2)'!A:A,gastos_final[[#This Row],[Líneas de factura/Producto]])</f>
        <v>PERSONAL</v>
      </c>
      <c r="AD431" s="169">
        <f>SUMIFS(Y:Y,C:C,gastos_final[[#This Row],[Número]])</f>
        <v>991075.4889</v>
      </c>
      <c r="AE431" s="169">
        <f>gastos_final[[#This Row],[MONTO_FINAL]]*-1-gastos_final[[#This Row],[monto_total_ampliado]]</f>
        <v>0</v>
      </c>
    </row>
    <row r="432" spans="1:31" hidden="1" x14ac:dyDescent="0.25">
      <c r="A432" vm="11">
        <v>46112</v>
      </c>
      <c r="B432" t="s">
        <v>1191</v>
      </c>
      <c r="C432" t="s">
        <v>1148</v>
      </c>
      <c r="D432" s="135">
        <v>-991075.4889</v>
      </c>
      <c r="E432" t="s">
        <v>42</v>
      </c>
      <c r="F432">
        <v>1</v>
      </c>
      <c r="G432" s="135">
        <v>991075.4889</v>
      </c>
      <c r="H432" t="s">
        <v>1192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341</v>
      </c>
      <c r="O432" t="s">
        <v>1193</v>
      </c>
      <c r="P432">
        <v>6</v>
      </c>
      <c r="Q432" t="s">
        <v>469</v>
      </c>
      <c r="R432">
        <v>1</v>
      </c>
      <c r="S432" s="136">
        <v>-991075.4889</v>
      </c>
      <c r="T432">
        <v>1</v>
      </c>
      <c r="U432" t="s">
        <v>199</v>
      </c>
      <c r="V432" t="s">
        <v>70</v>
      </c>
      <c r="W432" s="109" t="str">
        <f>_xlfn.CONCAT(N432,V432)</f>
        <v>CC19REACTORES</v>
      </c>
      <c r="X432" s="109">
        <f>_xlfn.XLOOKUP(W432,'cco '!C:C,'cco '!D:D,0)</f>
        <v>0.2</v>
      </c>
      <c r="Y432" s="110">
        <f>$X432*$S432*-1</f>
        <v>198215.09778000001</v>
      </c>
      <c r="Z432" s="109">
        <f>_xlfn.XLOOKUP(V432,sectores_id!A:A,sectores_id!B:B)</f>
        <v>8</v>
      </c>
      <c r="AA432" s="109">
        <f>IF(J432="OPEX",_xlfn.XLOOKUP(I432,'rubros_id_opex (2)'!A:A,'rubros_id_opex (2)'!B:B,"RUBRO MC"),J432)</f>
        <v>10</v>
      </c>
      <c r="AB432" s="109" t="str">
        <f>UPPER(_xlfn.XLOOKUP(Z432,sectores_id!B:B,sectores_id!A:A))</f>
        <v>REACTORES</v>
      </c>
      <c r="AC432" s="148" t="str">
        <f>_xlfn.XLOOKUP(AA432,'rubros_id_opex (2)'!B:B,'rubros_id_opex (2)'!A:A,gastos_final[[#This Row],[Líneas de factura/Producto]])</f>
        <v>PERSONAL</v>
      </c>
      <c r="AD432" s="169">
        <f>SUMIFS(Y:Y,C:C,gastos_final[[#This Row],[Número]])</f>
        <v>991075.4889</v>
      </c>
      <c r="AE432" s="169">
        <f>gastos_final[[#This Row],[MONTO_FINAL]]*-1-gastos_final[[#This Row],[monto_total_ampliado]]</f>
        <v>0</v>
      </c>
    </row>
    <row r="433" spans="1:31" hidden="1" x14ac:dyDescent="0.25">
      <c r="A433" vm="11">
        <v>46112</v>
      </c>
      <c r="B433" t="s">
        <v>1191</v>
      </c>
      <c r="C433" t="s">
        <v>1119</v>
      </c>
      <c r="D433" s="135">
        <v>-986404.3517</v>
      </c>
      <c r="E433" t="s">
        <v>1328</v>
      </c>
      <c r="F433">
        <v>1</v>
      </c>
      <c r="G433" s="135">
        <v>986404.3517</v>
      </c>
      <c r="H433" t="s">
        <v>1192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373</v>
      </c>
      <c r="O433" t="s">
        <v>1193</v>
      </c>
      <c r="P433">
        <v>2</v>
      </c>
      <c r="Q433" t="s">
        <v>468</v>
      </c>
      <c r="R433">
        <v>1</v>
      </c>
      <c r="S433" s="136">
        <v>-986404.3517</v>
      </c>
      <c r="T433">
        <v>1</v>
      </c>
      <c r="U433" t="s">
        <v>199</v>
      </c>
      <c r="V433" t="s">
        <v>193</v>
      </c>
      <c r="W433" s="109" t="str">
        <f>_xlfn.CONCAT(N433,V433)</f>
        <v>CC25DISPOSICION FINAL DE R. LIQUIDOS</v>
      </c>
      <c r="X433" s="109">
        <f>_xlfn.XLOOKUP(W433,'cco '!C:C,'cco '!D:D,0)</f>
        <v>0.15</v>
      </c>
      <c r="Y433" s="110">
        <f>$X433*$S433*-1</f>
        <v>147960.65275499999</v>
      </c>
      <c r="Z433" s="109">
        <f>_xlfn.XLOOKUP(V433,sectores_id!A:A,sectores_id!B:B)</f>
        <v>3</v>
      </c>
      <c r="AA433" s="109">
        <f>IF(J433="OPEX",_xlfn.XLOOKUP(I433,'rubros_id_opex (2)'!A:A,'rubros_id_opex (2)'!B:B,"RUBRO MC"),J433)</f>
        <v>10</v>
      </c>
      <c r="AB433" s="109" t="str">
        <f>UPPER(_xlfn.XLOOKUP(Z433,sectores_id!B:B,sectores_id!A:A))</f>
        <v>DISP. FINAL RESIDUOS LÍQUIDOS</v>
      </c>
      <c r="AC433" s="148" t="str">
        <f>_xlfn.XLOOKUP(AA433,'rubros_id_opex (2)'!B:B,'rubros_id_opex (2)'!A:A,gastos_final[[#This Row],[Líneas de factura/Producto]])</f>
        <v>PERSONAL</v>
      </c>
      <c r="AD433" s="169">
        <f>SUMIFS(Y:Y,C:C,gastos_final[[#This Row],[Número]])</f>
        <v>986404.3517</v>
      </c>
      <c r="AE433" s="169">
        <f>gastos_final[[#This Row],[MONTO_FINAL]]*-1-gastos_final[[#This Row],[monto_total_ampliado]]</f>
        <v>0</v>
      </c>
    </row>
    <row r="434" spans="1:31" hidden="1" x14ac:dyDescent="0.25">
      <c r="A434" vm="11">
        <v>46112</v>
      </c>
      <c r="B434" t="s">
        <v>1191</v>
      </c>
      <c r="C434" t="s">
        <v>1119</v>
      </c>
      <c r="D434" s="135">
        <v>-986404.3517</v>
      </c>
      <c r="E434" t="s">
        <v>1328</v>
      </c>
      <c r="F434">
        <v>1</v>
      </c>
      <c r="G434" s="135">
        <v>986404.3517</v>
      </c>
      <c r="H434" t="s">
        <v>1192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373</v>
      </c>
      <c r="O434" t="s">
        <v>1193</v>
      </c>
      <c r="P434">
        <v>2</v>
      </c>
      <c r="Q434" t="s">
        <v>468</v>
      </c>
      <c r="R434">
        <v>1</v>
      </c>
      <c r="S434" s="136">
        <v>-986404.3517</v>
      </c>
      <c r="T434">
        <v>1</v>
      </c>
      <c r="U434" t="s">
        <v>199</v>
      </c>
      <c r="V434" t="s">
        <v>80</v>
      </c>
      <c r="W434" s="109" t="str">
        <f>_xlfn.CONCAT(N434,V434)</f>
        <v>CC25EXPORTACION</v>
      </c>
      <c r="X434" s="109">
        <f>_xlfn.XLOOKUP(W434,'cco '!C:C,'cco '!D:D,0)</f>
        <v>0.85</v>
      </c>
      <c r="Y434" s="110">
        <f>$X434*$S434*-1</f>
        <v>838443.69894499995</v>
      </c>
      <c r="Z434" s="109">
        <f>_xlfn.XLOOKUP(V434,sectores_id!A:A,sectores_id!B:B)</f>
        <v>5</v>
      </c>
      <c r="AA434" s="109">
        <f>IF(J434="OPEX",_xlfn.XLOOKUP(I434,'rubros_id_opex (2)'!A:A,'rubros_id_opex (2)'!B:B,"RUBRO MC"),J434)</f>
        <v>10</v>
      </c>
      <c r="AB434" s="109" t="str">
        <f>UPPER(_xlfn.XLOOKUP(Z434,sectores_id!B:B,sectores_id!A:A))</f>
        <v>EXPORTACION</v>
      </c>
      <c r="AC434" s="148" t="str">
        <f>_xlfn.XLOOKUP(AA434,'rubros_id_opex (2)'!B:B,'rubros_id_opex (2)'!A:A,gastos_final[[#This Row],[Líneas de factura/Producto]])</f>
        <v>PERSONAL</v>
      </c>
      <c r="AD434" s="169">
        <f>SUMIFS(Y:Y,C:C,gastos_final[[#This Row],[Número]])</f>
        <v>986404.3517</v>
      </c>
      <c r="AE434" s="169">
        <f>gastos_final[[#This Row],[MONTO_FINAL]]*-1-gastos_final[[#This Row],[monto_total_ampliado]]</f>
        <v>0</v>
      </c>
    </row>
    <row r="435" spans="1:31" hidden="1" x14ac:dyDescent="0.25">
      <c r="A435" vm="11">
        <v>46112</v>
      </c>
      <c r="B435" t="s">
        <v>1191</v>
      </c>
      <c r="C435" t="s">
        <v>1158</v>
      </c>
      <c r="D435" s="135">
        <v>-959900.22569999995</v>
      </c>
      <c r="E435" t="s">
        <v>1152</v>
      </c>
      <c r="F435">
        <v>1</v>
      </c>
      <c r="G435" s="135">
        <v>959900.22569999995</v>
      </c>
      <c r="H435" t="s">
        <v>1192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347</v>
      </c>
      <c r="O435" t="s">
        <v>1193</v>
      </c>
      <c r="P435">
        <v>2</v>
      </c>
      <c r="Q435" t="s">
        <v>470</v>
      </c>
      <c r="R435">
        <v>1</v>
      </c>
      <c r="S435" s="136">
        <v>-959900.22569999995</v>
      </c>
      <c r="T435">
        <v>1</v>
      </c>
      <c r="U435" t="s">
        <v>199</v>
      </c>
      <c r="V435" t="s">
        <v>191</v>
      </c>
      <c r="W435" s="109" t="str">
        <f>_xlfn.CONCAT(N435,V435)</f>
        <v>CC20DISPOSICION FINAL DE R. SOLIDOS</v>
      </c>
      <c r="X435" s="109">
        <f>_xlfn.XLOOKUP(W435,'cco '!C:C,'cco '!D:D,0)</f>
        <v>0.03</v>
      </c>
      <c r="Y435" s="110">
        <f>$X435*$S435*-1</f>
        <v>28797.006770999997</v>
      </c>
      <c r="Z435" s="109">
        <f>_xlfn.XLOOKUP(V435,sectores_id!A:A,sectores_id!B:B)</f>
        <v>4</v>
      </c>
      <c r="AA435" s="109">
        <f>IF(J435="OPEX",_xlfn.XLOOKUP(I435,'rubros_id_opex (2)'!A:A,'rubros_id_opex (2)'!B:B,"RUBRO MC"),J435)</f>
        <v>10</v>
      </c>
      <c r="AB435" s="109" t="str">
        <f>UPPER(_xlfn.XLOOKUP(Z435,sectores_id!B:B,sectores_id!A:A))</f>
        <v>DISP. FINAL RESIDUOS SÓLIDOS</v>
      </c>
      <c r="AC435" s="148" t="str">
        <f>_xlfn.XLOOKUP(AA435,'rubros_id_opex (2)'!B:B,'rubros_id_opex (2)'!A:A,gastos_final[[#This Row],[Líneas de factura/Producto]])</f>
        <v>PERSONAL</v>
      </c>
      <c r="AD435" s="169">
        <f>SUMIFS(Y:Y,C:C,gastos_final[[#This Row],[Número]])</f>
        <v>959900.22569999995</v>
      </c>
      <c r="AE435" s="169">
        <f>gastos_final[[#This Row],[MONTO_FINAL]]*-1-gastos_final[[#This Row],[monto_total_ampliado]]</f>
        <v>0</v>
      </c>
    </row>
    <row r="436" spans="1:31" hidden="1" x14ac:dyDescent="0.25">
      <c r="A436" vm="11">
        <v>46112</v>
      </c>
      <c r="B436" t="s">
        <v>1191</v>
      </c>
      <c r="C436" t="s">
        <v>1158</v>
      </c>
      <c r="D436" s="135">
        <v>-959900.22569999995</v>
      </c>
      <c r="E436" t="s">
        <v>1152</v>
      </c>
      <c r="F436">
        <v>1</v>
      </c>
      <c r="G436" s="135">
        <v>959900.22569999995</v>
      </c>
      <c r="H436" t="s">
        <v>1192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347</v>
      </c>
      <c r="O436" t="s">
        <v>1193</v>
      </c>
      <c r="P436">
        <v>2</v>
      </c>
      <c r="Q436" t="s">
        <v>470</v>
      </c>
      <c r="R436">
        <v>1</v>
      </c>
      <c r="S436" s="136">
        <v>-959900.22569999995</v>
      </c>
      <c r="T436">
        <v>1</v>
      </c>
      <c r="U436" t="s">
        <v>199</v>
      </c>
      <c r="V436" t="s">
        <v>50</v>
      </c>
      <c r="W436" s="109" t="str">
        <f>_xlfn.CONCAT(N436,V436)</f>
        <v>CC20NFU</v>
      </c>
      <c r="X436" s="109">
        <f>_xlfn.XLOOKUP(W436,'cco '!C:C,'cco '!D:D,0)</f>
        <v>0.97</v>
      </c>
      <c r="Y436" s="110">
        <f>$X436*$S436*-1</f>
        <v>931103.21892899997</v>
      </c>
      <c r="Z436" s="109">
        <f>_xlfn.XLOOKUP(V436,sectores_id!A:A,sectores_id!B:B)</f>
        <v>6</v>
      </c>
      <c r="AA436" s="109">
        <f>IF(J436="OPEX",_xlfn.XLOOKUP(I436,'rubros_id_opex (2)'!A:A,'rubros_id_opex (2)'!B:B,"RUBRO MC"),J436)</f>
        <v>10</v>
      </c>
      <c r="AB436" s="109" t="str">
        <f>UPPER(_xlfn.XLOOKUP(Z436,sectores_id!B:B,sectores_id!A:A))</f>
        <v>NFU</v>
      </c>
      <c r="AC436" s="148" t="str">
        <f>_xlfn.XLOOKUP(AA436,'rubros_id_opex (2)'!B:B,'rubros_id_opex (2)'!A:A,gastos_final[[#This Row],[Líneas de factura/Producto]])</f>
        <v>PERSONAL</v>
      </c>
      <c r="AD436" s="169">
        <f>SUMIFS(Y:Y,C:C,gastos_final[[#This Row],[Número]])</f>
        <v>959900.22569999995</v>
      </c>
      <c r="AE436" s="169">
        <f>gastos_final[[#This Row],[MONTO_FINAL]]*-1-gastos_final[[#This Row],[monto_total_ampliado]]</f>
        <v>0</v>
      </c>
    </row>
    <row r="437" spans="1:31" hidden="1" x14ac:dyDescent="0.25">
      <c r="A437" vm="11">
        <v>46112</v>
      </c>
      <c r="B437" t="s">
        <v>1191</v>
      </c>
      <c r="C437" t="s">
        <v>1125</v>
      </c>
      <c r="D437" s="135">
        <v>-955828.66969999997</v>
      </c>
      <c r="E437" t="s">
        <v>1328</v>
      </c>
      <c r="F437">
        <v>1</v>
      </c>
      <c r="G437" s="135">
        <v>955828.66969999997</v>
      </c>
      <c r="H437" t="s">
        <v>1192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373</v>
      </c>
      <c r="O437" t="s">
        <v>1193</v>
      </c>
      <c r="P437">
        <v>2</v>
      </c>
      <c r="Q437" t="s">
        <v>468</v>
      </c>
      <c r="R437">
        <v>1</v>
      </c>
      <c r="S437" s="136">
        <v>-955828.66969999997</v>
      </c>
      <c r="T437">
        <v>1</v>
      </c>
      <c r="U437" t="s">
        <v>199</v>
      </c>
      <c r="V437" t="s">
        <v>193</v>
      </c>
      <c r="W437" s="109" t="str">
        <f>_xlfn.CONCAT(N437,V437)</f>
        <v>CC25DISPOSICION FINAL DE R. LIQUIDOS</v>
      </c>
      <c r="X437" s="109">
        <f>_xlfn.XLOOKUP(W437,'cco '!C:C,'cco '!D:D,0)</f>
        <v>0.15</v>
      </c>
      <c r="Y437" s="110">
        <f>$X437*$S437*-1</f>
        <v>143374.30045499999</v>
      </c>
      <c r="Z437" s="109">
        <f>_xlfn.XLOOKUP(V437,sectores_id!A:A,sectores_id!B:B)</f>
        <v>3</v>
      </c>
      <c r="AA437" s="109">
        <f>IF(J437="OPEX",_xlfn.XLOOKUP(I437,'rubros_id_opex (2)'!A:A,'rubros_id_opex (2)'!B:B,"RUBRO MC"),J437)</f>
        <v>10</v>
      </c>
      <c r="AB437" s="109" t="str">
        <f>UPPER(_xlfn.XLOOKUP(Z437,sectores_id!B:B,sectores_id!A:A))</f>
        <v>DISP. FINAL RESIDUOS LÍQUIDOS</v>
      </c>
      <c r="AC437" s="148" t="str">
        <f>_xlfn.XLOOKUP(AA437,'rubros_id_opex (2)'!B:B,'rubros_id_opex (2)'!A:A,gastos_final[[#This Row],[Líneas de factura/Producto]])</f>
        <v>PERSONAL</v>
      </c>
      <c r="AD437" s="169">
        <f>SUMIFS(Y:Y,C:C,gastos_final[[#This Row],[Número]])</f>
        <v>955828.66969999997</v>
      </c>
      <c r="AE437" s="169">
        <f>gastos_final[[#This Row],[MONTO_FINAL]]*-1-gastos_final[[#This Row],[monto_total_ampliado]]</f>
        <v>0</v>
      </c>
    </row>
    <row r="438" spans="1:31" hidden="1" x14ac:dyDescent="0.25">
      <c r="A438" vm="11">
        <v>46112</v>
      </c>
      <c r="B438" t="s">
        <v>1191</v>
      </c>
      <c r="C438" t="s">
        <v>1125</v>
      </c>
      <c r="D438" s="135">
        <v>-955828.66969999997</v>
      </c>
      <c r="E438" t="s">
        <v>1328</v>
      </c>
      <c r="F438">
        <v>1</v>
      </c>
      <c r="G438" s="135">
        <v>955828.66969999997</v>
      </c>
      <c r="H438" t="s">
        <v>1192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373</v>
      </c>
      <c r="O438" t="s">
        <v>1193</v>
      </c>
      <c r="P438">
        <v>2</v>
      </c>
      <c r="Q438" t="s">
        <v>468</v>
      </c>
      <c r="R438">
        <v>1</v>
      </c>
      <c r="S438" s="136">
        <v>-955828.66969999997</v>
      </c>
      <c r="T438">
        <v>1</v>
      </c>
      <c r="U438" t="s">
        <v>199</v>
      </c>
      <c r="V438" t="s">
        <v>80</v>
      </c>
      <c r="W438" s="109" t="str">
        <f>_xlfn.CONCAT(N438,V438)</f>
        <v>CC25EXPORTACION</v>
      </c>
      <c r="X438" s="109">
        <f>_xlfn.XLOOKUP(W438,'cco '!C:C,'cco '!D:D,0)</f>
        <v>0.85</v>
      </c>
      <c r="Y438" s="110">
        <f>$X438*$S438*-1</f>
        <v>812454.36924499995</v>
      </c>
      <c r="Z438" s="109">
        <f>_xlfn.XLOOKUP(V438,sectores_id!A:A,sectores_id!B:B)</f>
        <v>5</v>
      </c>
      <c r="AA438" s="109">
        <f>IF(J438="OPEX",_xlfn.XLOOKUP(I438,'rubros_id_opex (2)'!A:A,'rubros_id_opex (2)'!B:B,"RUBRO MC"),J438)</f>
        <v>10</v>
      </c>
      <c r="AB438" s="109" t="str">
        <f>UPPER(_xlfn.XLOOKUP(Z438,sectores_id!B:B,sectores_id!A:A))</f>
        <v>EXPORTACION</v>
      </c>
      <c r="AC438" s="148" t="str">
        <f>_xlfn.XLOOKUP(AA438,'rubros_id_opex (2)'!B:B,'rubros_id_opex (2)'!A:A,gastos_final[[#This Row],[Líneas de factura/Producto]])</f>
        <v>PERSONAL</v>
      </c>
      <c r="AD438" s="169">
        <f>SUMIFS(Y:Y,C:C,gastos_final[[#This Row],[Número]])</f>
        <v>955828.66969999997</v>
      </c>
      <c r="AE438" s="169">
        <f>gastos_final[[#This Row],[MONTO_FINAL]]*-1-gastos_final[[#This Row],[monto_total_ampliado]]</f>
        <v>0</v>
      </c>
    </row>
    <row r="439" spans="1:31" hidden="1" x14ac:dyDescent="0.25">
      <c r="A439" vm="11">
        <v>46112</v>
      </c>
      <c r="B439" t="s">
        <v>1191</v>
      </c>
      <c r="C439" t="s">
        <v>1122</v>
      </c>
      <c r="D439" s="135">
        <v>-945255.67559999996</v>
      </c>
      <c r="E439" t="s">
        <v>1328</v>
      </c>
      <c r="F439">
        <v>1</v>
      </c>
      <c r="G439" s="135">
        <v>945255.67559999996</v>
      </c>
      <c r="H439" t="s">
        <v>1192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373</v>
      </c>
      <c r="O439" t="s">
        <v>1193</v>
      </c>
      <c r="P439">
        <v>2</v>
      </c>
      <c r="Q439" t="s">
        <v>468</v>
      </c>
      <c r="R439">
        <v>1</v>
      </c>
      <c r="S439" s="136">
        <v>-945255.67559999996</v>
      </c>
      <c r="T439">
        <v>1</v>
      </c>
      <c r="U439" t="s">
        <v>199</v>
      </c>
      <c r="V439" t="s">
        <v>193</v>
      </c>
      <c r="W439" s="109" t="str">
        <f>_xlfn.CONCAT(N439,V439)</f>
        <v>CC25DISPOSICION FINAL DE R. LIQUIDOS</v>
      </c>
      <c r="X439" s="109">
        <f>_xlfn.XLOOKUP(W439,'cco '!C:C,'cco '!D:D,0)</f>
        <v>0.15</v>
      </c>
      <c r="Y439" s="110">
        <f>$X439*$S439*-1</f>
        <v>141788.35133999999</v>
      </c>
      <c r="Z439" s="109">
        <f>_xlfn.XLOOKUP(V439,sectores_id!A:A,sectores_id!B:B)</f>
        <v>3</v>
      </c>
      <c r="AA439" s="109">
        <f>IF(J439="OPEX",_xlfn.XLOOKUP(I439,'rubros_id_opex (2)'!A:A,'rubros_id_opex (2)'!B:B,"RUBRO MC"),J439)</f>
        <v>10</v>
      </c>
      <c r="AB439" s="109" t="str">
        <f>UPPER(_xlfn.XLOOKUP(Z439,sectores_id!B:B,sectores_id!A:A))</f>
        <v>DISP. FINAL RESIDUOS LÍQUIDOS</v>
      </c>
      <c r="AC439" s="148" t="str">
        <f>_xlfn.XLOOKUP(AA439,'rubros_id_opex (2)'!B:B,'rubros_id_opex (2)'!A:A,gastos_final[[#This Row],[Líneas de factura/Producto]])</f>
        <v>PERSONAL</v>
      </c>
      <c r="AD439" s="169">
        <f>SUMIFS(Y:Y,C:C,gastos_final[[#This Row],[Número]])</f>
        <v>945255.67559999996</v>
      </c>
      <c r="AE439" s="169">
        <f>gastos_final[[#This Row],[MONTO_FINAL]]*-1-gastos_final[[#This Row],[monto_total_ampliado]]</f>
        <v>0</v>
      </c>
    </row>
    <row r="440" spans="1:31" hidden="1" x14ac:dyDescent="0.25">
      <c r="A440" vm="11">
        <v>46112</v>
      </c>
      <c r="B440" t="s">
        <v>1191</v>
      </c>
      <c r="C440" t="s">
        <v>1122</v>
      </c>
      <c r="D440" s="135">
        <v>-945255.67559999996</v>
      </c>
      <c r="E440" t="s">
        <v>1328</v>
      </c>
      <c r="F440">
        <v>1</v>
      </c>
      <c r="G440" s="135">
        <v>945255.67559999996</v>
      </c>
      <c r="H440" t="s">
        <v>1192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373</v>
      </c>
      <c r="O440" t="s">
        <v>1193</v>
      </c>
      <c r="P440">
        <v>2</v>
      </c>
      <c r="Q440" t="s">
        <v>468</v>
      </c>
      <c r="R440">
        <v>1</v>
      </c>
      <c r="S440" s="136">
        <v>-945255.67559999996</v>
      </c>
      <c r="T440">
        <v>1</v>
      </c>
      <c r="U440" t="s">
        <v>199</v>
      </c>
      <c r="V440" t="s">
        <v>80</v>
      </c>
      <c r="W440" s="109" t="str">
        <f>_xlfn.CONCAT(N440,V440)</f>
        <v>CC25EXPORTACION</v>
      </c>
      <c r="X440" s="109">
        <f>_xlfn.XLOOKUP(W440,'cco '!C:C,'cco '!D:D,0)</f>
        <v>0.85</v>
      </c>
      <c r="Y440" s="110">
        <f>$X440*$S440*-1</f>
        <v>803467.32425999991</v>
      </c>
      <c r="Z440" s="109">
        <f>_xlfn.XLOOKUP(V440,sectores_id!A:A,sectores_id!B:B)</f>
        <v>5</v>
      </c>
      <c r="AA440" s="109">
        <f>IF(J440="OPEX",_xlfn.XLOOKUP(I440,'rubros_id_opex (2)'!A:A,'rubros_id_opex (2)'!B:B,"RUBRO MC"),J440)</f>
        <v>10</v>
      </c>
      <c r="AB440" s="109" t="str">
        <f>UPPER(_xlfn.XLOOKUP(Z440,sectores_id!B:B,sectores_id!A:A))</f>
        <v>EXPORTACION</v>
      </c>
      <c r="AC440" s="148" t="str">
        <f>_xlfn.XLOOKUP(AA440,'rubros_id_opex (2)'!B:B,'rubros_id_opex (2)'!A:A,gastos_final[[#This Row],[Líneas de factura/Producto]])</f>
        <v>PERSONAL</v>
      </c>
      <c r="AD440" s="169">
        <f>SUMIFS(Y:Y,C:C,gastos_final[[#This Row],[Número]])</f>
        <v>945255.67559999996</v>
      </c>
      <c r="AE440" s="169">
        <f>gastos_final[[#This Row],[MONTO_FINAL]]*-1-gastos_final[[#This Row],[monto_total_ampliado]]</f>
        <v>0</v>
      </c>
    </row>
    <row r="441" spans="1:31" hidden="1" x14ac:dyDescent="0.25">
      <c r="A441" vm="11">
        <v>46112</v>
      </c>
      <c r="B441" t="s">
        <v>1191</v>
      </c>
      <c r="C441" t="s">
        <v>1126</v>
      </c>
      <c r="D441" s="135">
        <v>-939543.46129999997</v>
      </c>
      <c r="E441" t="s">
        <v>1328</v>
      </c>
      <c r="F441">
        <v>1</v>
      </c>
      <c r="G441" s="135">
        <v>939543.46129999997</v>
      </c>
      <c r="H441" t="s">
        <v>1192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373</v>
      </c>
      <c r="O441" t="s">
        <v>1193</v>
      </c>
      <c r="P441">
        <v>2</v>
      </c>
      <c r="Q441" t="s">
        <v>468</v>
      </c>
      <c r="R441">
        <v>1</v>
      </c>
      <c r="S441" s="136">
        <v>-939543.46129999997</v>
      </c>
      <c r="T441">
        <v>1</v>
      </c>
      <c r="U441" t="s">
        <v>199</v>
      </c>
      <c r="V441" t="s">
        <v>193</v>
      </c>
      <c r="W441" s="109" t="str">
        <f>_xlfn.CONCAT(N441,V441)</f>
        <v>CC25DISPOSICION FINAL DE R. LIQUIDOS</v>
      </c>
      <c r="X441" s="109">
        <f>_xlfn.XLOOKUP(W441,'cco '!C:C,'cco '!D:D,0)</f>
        <v>0.15</v>
      </c>
      <c r="Y441" s="110">
        <f>$X441*$S441*-1</f>
        <v>140931.519195</v>
      </c>
      <c r="Z441" s="109">
        <f>_xlfn.XLOOKUP(V441,sectores_id!A:A,sectores_id!B:B)</f>
        <v>3</v>
      </c>
      <c r="AA441" s="109">
        <f>IF(J441="OPEX",_xlfn.XLOOKUP(I441,'rubros_id_opex (2)'!A:A,'rubros_id_opex (2)'!B:B,"RUBRO MC"),J441)</f>
        <v>10</v>
      </c>
      <c r="AB441" s="109" t="str">
        <f>UPPER(_xlfn.XLOOKUP(Z441,sectores_id!B:B,sectores_id!A:A))</f>
        <v>DISP. FINAL RESIDUOS LÍQUIDOS</v>
      </c>
      <c r="AC441" s="148" t="str">
        <f>_xlfn.XLOOKUP(AA441,'rubros_id_opex (2)'!B:B,'rubros_id_opex (2)'!A:A,gastos_final[[#This Row],[Líneas de factura/Producto]])</f>
        <v>PERSONAL</v>
      </c>
      <c r="AD441" s="169">
        <f>SUMIFS(Y:Y,C:C,gastos_final[[#This Row],[Número]])</f>
        <v>939543.46129999985</v>
      </c>
      <c r="AE441" s="169">
        <f>gastos_final[[#This Row],[MONTO_FINAL]]*-1-gastos_final[[#This Row],[monto_total_ampliado]]</f>
        <v>0</v>
      </c>
    </row>
    <row r="442" spans="1:31" hidden="1" x14ac:dyDescent="0.25">
      <c r="A442" vm="11">
        <v>46112</v>
      </c>
      <c r="B442" t="s">
        <v>1191</v>
      </c>
      <c r="C442" t="s">
        <v>1126</v>
      </c>
      <c r="D442" s="135">
        <v>-939543.46129999997</v>
      </c>
      <c r="E442" t="s">
        <v>1328</v>
      </c>
      <c r="F442">
        <v>1</v>
      </c>
      <c r="G442" s="135">
        <v>939543.46129999997</v>
      </c>
      <c r="H442" t="s">
        <v>1192</v>
      </c>
      <c r="I442" t="s">
        <v>9</v>
      </c>
      <c r="J442" t="s">
        <v>137</v>
      </c>
      <c r="K442" t="s">
        <v>512</v>
      </c>
      <c r="L442" t="s">
        <v>138</v>
      </c>
      <c r="M442">
        <v>0</v>
      </c>
      <c r="N442" t="s">
        <v>373</v>
      </c>
      <c r="O442" t="s">
        <v>1193</v>
      </c>
      <c r="P442">
        <v>2</v>
      </c>
      <c r="Q442" t="s">
        <v>468</v>
      </c>
      <c r="R442">
        <v>1</v>
      </c>
      <c r="S442" s="136">
        <v>-939543.46129999997</v>
      </c>
      <c r="T442">
        <v>1</v>
      </c>
      <c r="U442" t="s">
        <v>199</v>
      </c>
      <c r="V442" t="s">
        <v>80</v>
      </c>
      <c r="W442" s="109" t="str">
        <f>_xlfn.CONCAT(N442,V442)</f>
        <v>CC25EXPORTACION</v>
      </c>
      <c r="X442" s="109">
        <f>_xlfn.XLOOKUP(W442,'cco '!C:C,'cco '!D:D,0)</f>
        <v>0.85</v>
      </c>
      <c r="Y442" s="110">
        <f>$X442*$S442*-1</f>
        <v>798611.94210499991</v>
      </c>
      <c r="Z442" s="109">
        <f>_xlfn.XLOOKUP(V442,sectores_id!A:A,sectores_id!B:B)</f>
        <v>5</v>
      </c>
      <c r="AA442" s="109">
        <f>IF(J442="OPEX",_xlfn.XLOOKUP(I442,'rubros_id_opex (2)'!A:A,'rubros_id_opex (2)'!B:B,"RUBRO MC"),J442)</f>
        <v>10</v>
      </c>
      <c r="AB442" s="109" t="str">
        <f>UPPER(_xlfn.XLOOKUP(Z442,sectores_id!B:B,sectores_id!A:A))</f>
        <v>EXPORTACION</v>
      </c>
      <c r="AC442" s="148" t="str">
        <f>_xlfn.XLOOKUP(AA442,'rubros_id_opex (2)'!B:B,'rubros_id_opex (2)'!A:A,gastos_final[[#This Row],[Líneas de factura/Producto]])</f>
        <v>PERSONAL</v>
      </c>
      <c r="AD442" s="169">
        <f>SUMIFS(Y:Y,C:C,gastos_final[[#This Row],[Número]])</f>
        <v>939543.46129999985</v>
      </c>
      <c r="AE442" s="169">
        <f>gastos_final[[#This Row],[MONTO_FINAL]]*-1-gastos_final[[#This Row],[monto_total_ampliado]]</f>
        <v>0</v>
      </c>
    </row>
    <row r="443" spans="1:31" hidden="1" x14ac:dyDescent="0.25">
      <c r="A443" vm="11">
        <v>46112</v>
      </c>
      <c r="B443" t="s">
        <v>1191</v>
      </c>
      <c r="C443" t="s">
        <v>1141</v>
      </c>
      <c r="D443" s="135">
        <v>-935084.58959999995</v>
      </c>
      <c r="E443" t="s">
        <v>168</v>
      </c>
      <c r="F443">
        <v>1</v>
      </c>
      <c r="G443" s="135">
        <v>935084.58959999995</v>
      </c>
      <c r="H443" t="s">
        <v>1192</v>
      </c>
      <c r="I443" t="s">
        <v>9</v>
      </c>
      <c r="J443" t="s">
        <v>137</v>
      </c>
      <c r="K443" t="s">
        <v>512</v>
      </c>
      <c r="L443" t="s">
        <v>138</v>
      </c>
      <c r="M443">
        <v>0</v>
      </c>
      <c r="N443" t="s">
        <v>332</v>
      </c>
      <c r="O443" t="s">
        <v>1193</v>
      </c>
      <c r="P443">
        <v>6</v>
      </c>
      <c r="Q443" t="s">
        <v>469</v>
      </c>
      <c r="R443">
        <v>1</v>
      </c>
      <c r="S443" s="136">
        <v>-935084.58959999995</v>
      </c>
      <c r="T443">
        <v>1</v>
      </c>
      <c r="U443" t="s">
        <v>199</v>
      </c>
      <c r="V443" t="s">
        <v>72</v>
      </c>
      <c r="W443" s="109" t="str">
        <f>_xlfn.CONCAT(N443,V443)</f>
        <v>CC17BACHAS</v>
      </c>
      <c r="X443" s="109">
        <f>_xlfn.XLOOKUP(W443,'cco '!C:C,'cco '!D:D,0)</f>
        <v>0.05</v>
      </c>
      <c r="Y443" s="110">
        <f>$X443*$S443*-1</f>
        <v>46754.229480000002</v>
      </c>
      <c r="Z443" s="109">
        <f>_xlfn.XLOOKUP(V443,sectores_id!A:A,sectores_id!B:B)</f>
        <v>1</v>
      </c>
      <c r="AA443" s="109">
        <f>IF(J443="OPEX",_xlfn.XLOOKUP(I443,'rubros_id_opex (2)'!A:A,'rubros_id_opex (2)'!B:B,"RUBRO MC"),J443)</f>
        <v>10</v>
      </c>
      <c r="AB443" s="109" t="str">
        <f>UPPER(_xlfn.XLOOKUP(Z443,sectores_id!B:B,sectores_id!A:A))</f>
        <v>BACHAS</v>
      </c>
      <c r="AC443" s="148" t="str">
        <f>_xlfn.XLOOKUP(AA443,'rubros_id_opex (2)'!B:B,'rubros_id_opex (2)'!A:A,gastos_final[[#This Row],[Líneas de factura/Producto]])</f>
        <v>PERSONAL</v>
      </c>
      <c r="AD443" s="169">
        <f>SUMIFS(Y:Y,C:C,gastos_final[[#This Row],[Número]])</f>
        <v>935084.58959999995</v>
      </c>
      <c r="AE443" s="169">
        <f>gastos_final[[#This Row],[MONTO_FINAL]]*-1-gastos_final[[#This Row],[monto_total_ampliado]]</f>
        <v>0</v>
      </c>
    </row>
    <row r="444" spans="1:31" hidden="1" x14ac:dyDescent="0.25">
      <c r="A444" vm="11">
        <v>46112</v>
      </c>
      <c r="B444" t="s">
        <v>1191</v>
      </c>
      <c r="C444" t="s">
        <v>1141</v>
      </c>
      <c r="D444" s="135">
        <v>-935084.58959999995</v>
      </c>
      <c r="E444" t="s">
        <v>168</v>
      </c>
      <c r="F444">
        <v>1</v>
      </c>
      <c r="G444" s="135">
        <v>935084.58959999995</v>
      </c>
      <c r="H444" t="s">
        <v>1192</v>
      </c>
      <c r="I444" t="s">
        <v>9</v>
      </c>
      <c r="J444" t="s">
        <v>137</v>
      </c>
      <c r="K444" t="s">
        <v>512</v>
      </c>
      <c r="L444" t="s">
        <v>138</v>
      </c>
      <c r="M444">
        <v>0</v>
      </c>
      <c r="N444" t="s">
        <v>332</v>
      </c>
      <c r="O444" t="s">
        <v>1193</v>
      </c>
      <c r="P444">
        <v>6</v>
      </c>
      <c r="Q444" t="s">
        <v>469</v>
      </c>
      <c r="R444">
        <v>1</v>
      </c>
      <c r="S444" s="136">
        <v>-935084.58959999995</v>
      </c>
      <c r="T444">
        <v>1</v>
      </c>
      <c r="U444" t="s">
        <v>199</v>
      </c>
      <c r="V444" t="s">
        <v>193</v>
      </c>
      <c r="W444" s="109" t="str">
        <f>_xlfn.CONCAT(N444,V444)</f>
        <v>CC17DISPOSICION FINAL DE R. LIQUIDOS</v>
      </c>
      <c r="X444" s="109">
        <f>_xlfn.XLOOKUP(W444,'cco '!C:C,'cco '!D:D,0)</f>
        <v>0.06</v>
      </c>
      <c r="Y444" s="110">
        <f>$X444*$S444*-1</f>
        <v>56105.075375999993</v>
      </c>
      <c r="Z444" s="109">
        <f>_xlfn.XLOOKUP(V444,sectores_id!A:A,sectores_id!B:B)</f>
        <v>3</v>
      </c>
      <c r="AA444" s="109">
        <f>IF(J444="OPEX",_xlfn.XLOOKUP(I444,'rubros_id_opex (2)'!A:A,'rubros_id_opex (2)'!B:B,"RUBRO MC"),J444)</f>
        <v>10</v>
      </c>
      <c r="AB444" s="109" t="str">
        <f>UPPER(_xlfn.XLOOKUP(Z444,sectores_id!B:B,sectores_id!A:A))</f>
        <v>DISP. FINAL RESIDUOS LÍQUIDOS</v>
      </c>
      <c r="AC444" s="148" t="str">
        <f>_xlfn.XLOOKUP(AA444,'rubros_id_opex (2)'!B:B,'rubros_id_opex (2)'!A:A,gastos_final[[#This Row],[Líneas de factura/Producto]])</f>
        <v>PERSONAL</v>
      </c>
      <c r="AD444" s="169">
        <f>SUMIFS(Y:Y,C:C,gastos_final[[#This Row],[Número]])</f>
        <v>935084.58959999995</v>
      </c>
      <c r="AE444" s="169">
        <f>gastos_final[[#This Row],[MONTO_FINAL]]*-1-gastos_final[[#This Row],[monto_total_ampliado]]</f>
        <v>0</v>
      </c>
    </row>
    <row r="445" spans="1:31" hidden="1" x14ac:dyDescent="0.25">
      <c r="A445" vm="11">
        <v>46112</v>
      </c>
      <c r="B445" t="s">
        <v>1191</v>
      </c>
      <c r="C445" t="s">
        <v>1141</v>
      </c>
      <c r="D445" s="135">
        <v>-935084.58959999995</v>
      </c>
      <c r="E445" t="s">
        <v>168</v>
      </c>
      <c r="F445">
        <v>1</v>
      </c>
      <c r="G445" s="135">
        <v>935084.58959999995</v>
      </c>
      <c r="H445" t="s">
        <v>1192</v>
      </c>
      <c r="I445" t="s">
        <v>9</v>
      </c>
      <c r="J445" t="s">
        <v>137</v>
      </c>
      <c r="K445" t="s">
        <v>512</v>
      </c>
      <c r="L445" t="s">
        <v>138</v>
      </c>
      <c r="M445">
        <v>0</v>
      </c>
      <c r="N445" t="s">
        <v>332</v>
      </c>
      <c r="O445" t="s">
        <v>1193</v>
      </c>
      <c r="P445">
        <v>6</v>
      </c>
      <c r="Q445" t="s">
        <v>469</v>
      </c>
      <c r="R445">
        <v>1</v>
      </c>
      <c r="S445" s="136">
        <v>-935084.58959999995</v>
      </c>
      <c r="T445">
        <v>1</v>
      </c>
      <c r="U445" t="s">
        <v>199</v>
      </c>
      <c r="V445" t="s">
        <v>80</v>
      </c>
      <c r="W445" s="109" t="str">
        <f>_xlfn.CONCAT(N445,V445)</f>
        <v>CC17EXPORTACION</v>
      </c>
      <c r="X445" s="109">
        <f>_xlfn.XLOOKUP(W445,'cco '!C:C,'cco '!D:D,0)</f>
        <v>0.63</v>
      </c>
      <c r="Y445" s="110">
        <f>$X445*$S445*-1</f>
        <v>589103.291448</v>
      </c>
      <c r="Z445" s="109">
        <f>_xlfn.XLOOKUP(V445,sectores_id!A:A,sectores_id!B:B)</f>
        <v>5</v>
      </c>
      <c r="AA445" s="109">
        <f>IF(J445="OPEX",_xlfn.XLOOKUP(I445,'rubros_id_opex (2)'!A:A,'rubros_id_opex (2)'!B:B,"RUBRO MC"),J445)</f>
        <v>10</v>
      </c>
      <c r="AB445" s="109" t="str">
        <f>UPPER(_xlfn.XLOOKUP(Z445,sectores_id!B:B,sectores_id!A:A))</f>
        <v>EXPORTACION</v>
      </c>
      <c r="AC445" s="148" t="str">
        <f>_xlfn.XLOOKUP(AA445,'rubros_id_opex (2)'!B:B,'rubros_id_opex (2)'!A:A,gastos_final[[#This Row],[Líneas de factura/Producto]])</f>
        <v>PERSONAL</v>
      </c>
      <c r="AD445" s="169">
        <f>SUMIFS(Y:Y,C:C,gastos_final[[#This Row],[Número]])</f>
        <v>935084.58959999995</v>
      </c>
      <c r="AE445" s="169">
        <f>gastos_final[[#This Row],[MONTO_FINAL]]*-1-gastos_final[[#This Row],[monto_total_ampliado]]</f>
        <v>0</v>
      </c>
    </row>
    <row r="446" spans="1:31" hidden="1" x14ac:dyDescent="0.25">
      <c r="A446" vm="11">
        <v>46112</v>
      </c>
      <c r="B446" t="s">
        <v>1191</v>
      </c>
      <c r="C446" t="s">
        <v>1141</v>
      </c>
      <c r="D446" s="135">
        <v>-935084.58959999995</v>
      </c>
      <c r="E446" t="s">
        <v>168</v>
      </c>
      <c r="F446">
        <v>1</v>
      </c>
      <c r="G446" s="135">
        <v>935084.58959999995</v>
      </c>
      <c r="H446" t="s">
        <v>1192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332</v>
      </c>
      <c r="O446" t="s">
        <v>1193</v>
      </c>
      <c r="P446">
        <v>6</v>
      </c>
      <c r="Q446" t="s">
        <v>469</v>
      </c>
      <c r="R446">
        <v>1</v>
      </c>
      <c r="S446" s="136">
        <v>-935084.58959999995</v>
      </c>
      <c r="T446">
        <v>1</v>
      </c>
      <c r="U446" t="s">
        <v>199</v>
      </c>
      <c r="V446" t="s">
        <v>50</v>
      </c>
      <c r="W446" s="109" t="str">
        <f>_xlfn.CONCAT(N446,V446)</f>
        <v>CC17NFU</v>
      </c>
      <c r="X446" s="109">
        <f>_xlfn.XLOOKUP(W446,'cco '!C:C,'cco '!D:D,0)</f>
        <v>0.05</v>
      </c>
      <c r="Y446" s="110">
        <f>$X446*$S446*-1</f>
        <v>46754.229480000002</v>
      </c>
      <c r="Z446" s="109">
        <f>_xlfn.XLOOKUP(V446,sectores_id!A:A,sectores_id!B:B)</f>
        <v>6</v>
      </c>
      <c r="AA446" s="109">
        <f>IF(J446="OPEX",_xlfn.XLOOKUP(I446,'rubros_id_opex (2)'!A:A,'rubros_id_opex (2)'!B:B,"RUBRO MC"),J446)</f>
        <v>10</v>
      </c>
      <c r="AB446" s="109" t="str">
        <f>UPPER(_xlfn.XLOOKUP(Z446,sectores_id!B:B,sectores_id!A:A))</f>
        <v>NFU</v>
      </c>
      <c r="AC446" s="148" t="str">
        <f>_xlfn.XLOOKUP(AA446,'rubros_id_opex (2)'!B:B,'rubros_id_opex (2)'!A:A,gastos_final[[#This Row],[Líneas de factura/Producto]])</f>
        <v>PERSONAL</v>
      </c>
      <c r="AD446" s="169">
        <f>SUMIFS(Y:Y,C:C,gastos_final[[#This Row],[Número]])</f>
        <v>935084.58959999995</v>
      </c>
      <c r="AE446" s="169">
        <f>gastos_final[[#This Row],[MONTO_FINAL]]*-1-gastos_final[[#This Row],[monto_total_ampliado]]</f>
        <v>0</v>
      </c>
    </row>
    <row r="447" spans="1:31" hidden="1" x14ac:dyDescent="0.25">
      <c r="A447" vm="11">
        <v>46112</v>
      </c>
      <c r="B447" t="s">
        <v>1191</v>
      </c>
      <c r="C447" t="s">
        <v>1141</v>
      </c>
      <c r="D447" s="135">
        <v>-935084.58959999995</v>
      </c>
      <c r="E447" t="s">
        <v>168</v>
      </c>
      <c r="F447">
        <v>1</v>
      </c>
      <c r="G447" s="135">
        <v>935084.58959999995</v>
      </c>
      <c r="H447" t="s">
        <v>1192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332</v>
      </c>
      <c r="O447" t="s">
        <v>1193</v>
      </c>
      <c r="P447">
        <v>6</v>
      </c>
      <c r="Q447" t="s">
        <v>469</v>
      </c>
      <c r="R447">
        <v>1</v>
      </c>
      <c r="S447" s="136">
        <v>-935084.58959999995</v>
      </c>
      <c r="T447">
        <v>1</v>
      </c>
      <c r="U447" t="s">
        <v>199</v>
      </c>
      <c r="V447" t="s">
        <v>68</v>
      </c>
      <c r="W447" s="109" t="str">
        <f>_xlfn.CONCAT(N447,V447)</f>
        <v>CC17PILETAS</v>
      </c>
      <c r="X447" s="109">
        <f>_xlfn.XLOOKUP(W447,'cco '!C:C,'cco '!D:D,0)</f>
        <v>0.14000000000000001</v>
      </c>
      <c r="Y447" s="110">
        <f>$X447*$S447*-1</f>
        <v>130911.842544</v>
      </c>
      <c r="Z447" s="109">
        <f>_xlfn.XLOOKUP(V447,sectores_id!A:A,sectores_id!B:B)</f>
        <v>7</v>
      </c>
      <c r="AA447" s="109">
        <f>IF(J447="OPEX",_xlfn.XLOOKUP(I447,'rubros_id_opex (2)'!A:A,'rubros_id_opex (2)'!B:B,"RUBRO MC"),J447)</f>
        <v>10</v>
      </c>
      <c r="AB447" s="109" t="str">
        <f>UPPER(_xlfn.XLOOKUP(Z447,sectores_id!B:B,sectores_id!A:A))</f>
        <v>PILETAS</v>
      </c>
      <c r="AC447" s="148" t="str">
        <f>_xlfn.XLOOKUP(AA447,'rubros_id_opex (2)'!B:B,'rubros_id_opex (2)'!A:A,gastos_final[[#This Row],[Líneas de factura/Producto]])</f>
        <v>PERSONAL</v>
      </c>
      <c r="AD447" s="169">
        <f>SUMIFS(Y:Y,C:C,gastos_final[[#This Row],[Número]])</f>
        <v>935084.58959999995</v>
      </c>
      <c r="AE447" s="169">
        <f>gastos_final[[#This Row],[MONTO_FINAL]]*-1-gastos_final[[#This Row],[monto_total_ampliado]]</f>
        <v>0</v>
      </c>
    </row>
    <row r="448" spans="1:31" hidden="1" x14ac:dyDescent="0.25">
      <c r="A448" vm="11">
        <v>46112</v>
      </c>
      <c r="B448" t="s">
        <v>1191</v>
      </c>
      <c r="C448" t="s">
        <v>1141</v>
      </c>
      <c r="D448" s="135">
        <v>-935084.58959999995</v>
      </c>
      <c r="E448" t="s">
        <v>168</v>
      </c>
      <c r="F448">
        <v>1</v>
      </c>
      <c r="G448" s="135">
        <v>935084.58959999995</v>
      </c>
      <c r="H448" t="s">
        <v>1192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332</v>
      </c>
      <c r="O448" t="s">
        <v>1193</v>
      </c>
      <c r="P448">
        <v>6</v>
      </c>
      <c r="Q448" t="s">
        <v>469</v>
      </c>
      <c r="R448">
        <v>1</v>
      </c>
      <c r="S448" s="136">
        <v>-935084.58959999995</v>
      </c>
      <c r="T448">
        <v>1</v>
      </c>
      <c r="U448" t="s">
        <v>199</v>
      </c>
      <c r="V448" t="s">
        <v>70</v>
      </c>
      <c r="W448" s="109" t="str">
        <f>_xlfn.CONCAT(N448,V448)</f>
        <v>CC17REACTORES</v>
      </c>
      <c r="X448" s="109">
        <f>_xlfn.XLOOKUP(W448,'cco '!C:C,'cco '!D:D,0)</f>
        <v>7.0000000000000007E-2</v>
      </c>
      <c r="Y448" s="110">
        <f>$X448*$S448*-1</f>
        <v>65455.921272</v>
      </c>
      <c r="Z448" s="109">
        <f>_xlfn.XLOOKUP(V448,sectores_id!A:A,sectores_id!B:B)</f>
        <v>8</v>
      </c>
      <c r="AA448" s="109">
        <f>IF(J448="OPEX",_xlfn.XLOOKUP(I448,'rubros_id_opex (2)'!A:A,'rubros_id_opex (2)'!B:B,"RUBRO MC"),J448)</f>
        <v>10</v>
      </c>
      <c r="AB448" s="109" t="str">
        <f>UPPER(_xlfn.XLOOKUP(Z448,sectores_id!B:B,sectores_id!A:A))</f>
        <v>REACTORES</v>
      </c>
      <c r="AC448" s="148" t="str">
        <f>_xlfn.XLOOKUP(AA448,'rubros_id_opex (2)'!B:B,'rubros_id_opex (2)'!A:A,gastos_final[[#This Row],[Líneas de factura/Producto]])</f>
        <v>PERSONAL</v>
      </c>
      <c r="AD448" s="169">
        <f>SUMIFS(Y:Y,C:C,gastos_final[[#This Row],[Número]])</f>
        <v>935084.58959999995</v>
      </c>
      <c r="AE448" s="169">
        <f>gastos_final[[#This Row],[MONTO_FINAL]]*-1-gastos_final[[#This Row],[monto_total_ampliado]]</f>
        <v>0</v>
      </c>
    </row>
    <row r="449" spans="1:31" hidden="1" x14ac:dyDescent="0.25">
      <c r="A449" vm="11">
        <v>46112</v>
      </c>
      <c r="B449" t="s">
        <v>1191</v>
      </c>
      <c r="C449" t="s">
        <v>1120</v>
      </c>
      <c r="D449" s="135">
        <v>-928418.48419999995</v>
      </c>
      <c r="E449" t="s">
        <v>1328</v>
      </c>
      <c r="F449">
        <v>1</v>
      </c>
      <c r="G449" s="135">
        <v>928418.48419999995</v>
      </c>
      <c r="H449" t="s">
        <v>1192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373</v>
      </c>
      <c r="O449" t="s">
        <v>1193</v>
      </c>
      <c r="P449">
        <v>2</v>
      </c>
      <c r="Q449" t="s">
        <v>468</v>
      </c>
      <c r="R449">
        <v>1</v>
      </c>
      <c r="S449" s="136">
        <v>-928418.48419999995</v>
      </c>
      <c r="T449">
        <v>1</v>
      </c>
      <c r="U449" t="s">
        <v>199</v>
      </c>
      <c r="V449" t="s">
        <v>193</v>
      </c>
      <c r="W449" s="109" t="str">
        <f>_xlfn.CONCAT(N449,V449)</f>
        <v>CC25DISPOSICION FINAL DE R. LIQUIDOS</v>
      </c>
      <c r="X449" s="109">
        <f>_xlfn.XLOOKUP(W449,'cco '!C:C,'cco '!D:D,0)</f>
        <v>0.15</v>
      </c>
      <c r="Y449" s="110">
        <f>$X449*$S449*-1</f>
        <v>139262.77262999999</v>
      </c>
      <c r="Z449" s="109">
        <f>_xlfn.XLOOKUP(V449,sectores_id!A:A,sectores_id!B:B)</f>
        <v>3</v>
      </c>
      <c r="AA449" s="109">
        <f>IF(J449="OPEX",_xlfn.XLOOKUP(I449,'rubros_id_opex (2)'!A:A,'rubros_id_opex (2)'!B:B,"RUBRO MC"),J449)</f>
        <v>10</v>
      </c>
      <c r="AB449" s="109" t="str">
        <f>UPPER(_xlfn.XLOOKUP(Z449,sectores_id!B:B,sectores_id!A:A))</f>
        <v>DISP. FINAL RESIDUOS LÍQUIDOS</v>
      </c>
      <c r="AC449" s="148" t="str">
        <f>_xlfn.XLOOKUP(AA449,'rubros_id_opex (2)'!B:B,'rubros_id_opex (2)'!A:A,gastos_final[[#This Row],[Líneas de factura/Producto]])</f>
        <v>PERSONAL</v>
      </c>
      <c r="AD449" s="169">
        <f>SUMIFS(Y:Y,C:C,gastos_final[[#This Row],[Número]])</f>
        <v>928418.48419999995</v>
      </c>
      <c r="AE449" s="169">
        <f>gastos_final[[#This Row],[MONTO_FINAL]]*-1-gastos_final[[#This Row],[monto_total_ampliado]]</f>
        <v>0</v>
      </c>
    </row>
    <row r="450" spans="1:31" hidden="1" x14ac:dyDescent="0.25">
      <c r="A450" vm="11">
        <v>46112</v>
      </c>
      <c r="B450" t="s">
        <v>1191</v>
      </c>
      <c r="C450" t="s">
        <v>1120</v>
      </c>
      <c r="D450" s="135">
        <v>-928418.48419999995</v>
      </c>
      <c r="E450" t="s">
        <v>1328</v>
      </c>
      <c r="F450">
        <v>1</v>
      </c>
      <c r="G450" s="135">
        <v>928418.48419999995</v>
      </c>
      <c r="H450" t="s">
        <v>1192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373</v>
      </c>
      <c r="O450" t="s">
        <v>1193</v>
      </c>
      <c r="P450">
        <v>2</v>
      </c>
      <c r="Q450" t="s">
        <v>468</v>
      </c>
      <c r="R450">
        <v>1</v>
      </c>
      <c r="S450" s="136">
        <v>-928418.48419999995</v>
      </c>
      <c r="T450">
        <v>1</v>
      </c>
      <c r="U450" t="s">
        <v>199</v>
      </c>
      <c r="V450" t="s">
        <v>80</v>
      </c>
      <c r="W450" s="109" t="str">
        <f>_xlfn.CONCAT(N450,V450)</f>
        <v>CC25EXPORTACION</v>
      </c>
      <c r="X450" s="109">
        <f>_xlfn.XLOOKUP(W450,'cco '!C:C,'cco '!D:D,0)</f>
        <v>0.85</v>
      </c>
      <c r="Y450" s="110">
        <f>$X450*$S450*-1</f>
        <v>789155.71156999993</v>
      </c>
      <c r="Z450" s="109">
        <f>_xlfn.XLOOKUP(V450,sectores_id!A:A,sectores_id!B:B)</f>
        <v>5</v>
      </c>
      <c r="AA450" s="109">
        <f>IF(J450="OPEX",_xlfn.XLOOKUP(I450,'rubros_id_opex (2)'!A:A,'rubros_id_opex (2)'!B:B,"RUBRO MC"),J450)</f>
        <v>10</v>
      </c>
      <c r="AB450" s="109" t="str">
        <f>UPPER(_xlfn.XLOOKUP(Z450,sectores_id!B:B,sectores_id!A:A))</f>
        <v>EXPORTACION</v>
      </c>
      <c r="AC450" s="148" t="str">
        <f>_xlfn.XLOOKUP(AA450,'rubros_id_opex (2)'!B:B,'rubros_id_opex (2)'!A:A,gastos_final[[#This Row],[Líneas de factura/Producto]])</f>
        <v>PERSONAL</v>
      </c>
      <c r="AD450" s="169">
        <f>SUMIFS(Y:Y,C:C,gastos_final[[#This Row],[Número]])</f>
        <v>928418.48419999995</v>
      </c>
      <c r="AE450" s="169">
        <f>gastos_final[[#This Row],[MONTO_FINAL]]*-1-gastos_final[[#This Row],[monto_total_ampliado]]</f>
        <v>0</v>
      </c>
    </row>
    <row r="451" spans="1:31" hidden="1" x14ac:dyDescent="0.25">
      <c r="A451" vm="5">
        <v>46085</v>
      </c>
      <c r="B451" t="s">
        <v>849</v>
      </c>
      <c r="C451" t="s">
        <v>1076</v>
      </c>
      <c r="D451" s="135">
        <v>-926025.46</v>
      </c>
      <c r="E451" t="s">
        <v>1077</v>
      </c>
      <c r="F451">
        <v>1</v>
      </c>
      <c r="G451" s="135">
        <v>765310.3</v>
      </c>
      <c r="H451" t="s">
        <v>510</v>
      </c>
      <c r="I451" t="s">
        <v>10</v>
      </c>
      <c r="J451" t="s">
        <v>137</v>
      </c>
      <c r="K451" t="s">
        <v>473</v>
      </c>
      <c r="L451" t="s">
        <v>156</v>
      </c>
      <c r="M451">
        <v>0</v>
      </c>
      <c r="N451" t="s">
        <v>35</v>
      </c>
      <c r="O451" t="s">
        <v>492</v>
      </c>
      <c r="P451">
        <v>10</v>
      </c>
      <c r="Q451" t="s">
        <v>465</v>
      </c>
      <c r="R451">
        <v>1</v>
      </c>
      <c r="S451" s="136">
        <v>-926025.46</v>
      </c>
      <c r="T451">
        <v>1</v>
      </c>
      <c r="U451" t="s">
        <v>199</v>
      </c>
      <c r="V451" t="s">
        <v>72</v>
      </c>
      <c r="W451" s="109" t="str">
        <f>_xlfn.CONCAT(N451,V451)</f>
        <v>CC1BACHAS</v>
      </c>
      <c r="X451" s="109">
        <f>_xlfn.XLOOKUP(W451,'cco '!C:C,'cco '!D:D,0)</f>
        <v>3.2417236735101898E-2</v>
      </c>
      <c r="Y451" s="110">
        <f>$X451*$S451*-1</f>
        <v>30019.186559551632</v>
      </c>
      <c r="Z451" s="109">
        <f>_xlfn.XLOOKUP(V451,sectores_id!A:A,sectores_id!B:B)</f>
        <v>1</v>
      </c>
      <c r="AA451" s="109">
        <f>IF(J451="OPEX",_xlfn.XLOOKUP(I451,'rubros_id_opex (2)'!A:A,'rubros_id_opex (2)'!B:B,"RUBRO MC"),J451)</f>
        <v>13</v>
      </c>
      <c r="AB451" s="109" t="str">
        <f>UPPER(_xlfn.XLOOKUP(Z451,sectores_id!B:B,sectores_id!A:A))</f>
        <v>BACHAS</v>
      </c>
      <c r="AC451" s="148" t="str">
        <f>_xlfn.XLOOKUP(AA451,'rubros_id_opex (2)'!B:B,'rubros_id_opex (2)'!A:A,gastos_final[[#This Row],[Líneas de factura/Producto]])</f>
        <v>SERVICIOS</v>
      </c>
      <c r="AD451" s="169">
        <f>SUMIFS(Y:Y,C:C,gastos_final[[#This Row],[Número]])</f>
        <v>926025.46</v>
      </c>
      <c r="AE451" s="169">
        <f>gastos_final[[#This Row],[MONTO_FINAL]]*-1-gastos_final[[#This Row],[monto_total_ampliado]]</f>
        <v>0</v>
      </c>
    </row>
    <row r="452" spans="1:31" hidden="1" x14ac:dyDescent="0.25">
      <c r="A452" vm="5">
        <v>46085</v>
      </c>
      <c r="B452" t="s">
        <v>849</v>
      </c>
      <c r="C452" t="s">
        <v>1076</v>
      </c>
      <c r="D452" s="135">
        <v>-926025.46</v>
      </c>
      <c r="E452" t="s">
        <v>1077</v>
      </c>
      <c r="F452">
        <v>1</v>
      </c>
      <c r="G452" s="135">
        <v>765310.3</v>
      </c>
      <c r="H452" t="s">
        <v>510</v>
      </c>
      <c r="I452" t="s">
        <v>10</v>
      </c>
      <c r="J452" t="s">
        <v>137</v>
      </c>
      <c r="K452" t="s">
        <v>473</v>
      </c>
      <c r="L452" t="s">
        <v>156</v>
      </c>
      <c r="M452">
        <v>0</v>
      </c>
      <c r="N452" t="s">
        <v>35</v>
      </c>
      <c r="O452" t="s">
        <v>492</v>
      </c>
      <c r="P452">
        <v>10</v>
      </c>
      <c r="Q452" t="s">
        <v>465</v>
      </c>
      <c r="R452">
        <v>1</v>
      </c>
      <c r="S452" s="136">
        <v>-926025.46</v>
      </c>
      <c r="T452">
        <v>1</v>
      </c>
      <c r="U452" t="s">
        <v>199</v>
      </c>
      <c r="V452" t="s">
        <v>77</v>
      </c>
      <c r="W452" s="109" t="str">
        <f>_xlfn.CONCAT(N452,V452)</f>
        <v>CC1CEREAL &amp; POLVILLO</v>
      </c>
      <c r="X452" s="109">
        <f>_xlfn.XLOOKUP(W452,'cco '!C:C,'cco '!D:D,0)</f>
        <v>7.0597149630605652E-3</v>
      </c>
      <c r="Y452" s="110">
        <f>$X452*$S452*-1</f>
        <v>6537.4757961370424</v>
      </c>
      <c r="Z452" s="109">
        <f>_xlfn.XLOOKUP(V452,sectores_id!A:A,sectores_id!B:B)</f>
        <v>2</v>
      </c>
      <c r="AA452" s="109">
        <f>IF(J452="OPEX",_xlfn.XLOOKUP(I452,'rubros_id_opex (2)'!A:A,'rubros_id_opex (2)'!B:B,"RUBRO MC"),J452)</f>
        <v>13</v>
      </c>
      <c r="AB452" s="109" t="str">
        <f>UPPER(_xlfn.XLOOKUP(Z452,sectores_id!B:B,sectores_id!A:A))</f>
        <v>CEREAL &amp; POLVILLO</v>
      </c>
      <c r="AC452" s="148" t="str">
        <f>_xlfn.XLOOKUP(AA452,'rubros_id_opex (2)'!B:B,'rubros_id_opex (2)'!A:A,gastos_final[[#This Row],[Líneas de factura/Producto]])</f>
        <v>SERVICIOS</v>
      </c>
      <c r="AD452" s="169">
        <f>SUMIFS(Y:Y,C:C,gastos_final[[#This Row],[Número]])</f>
        <v>926025.46</v>
      </c>
      <c r="AE452" s="169">
        <f>gastos_final[[#This Row],[MONTO_FINAL]]*-1-gastos_final[[#This Row],[monto_total_ampliado]]</f>
        <v>0</v>
      </c>
    </row>
    <row r="453" spans="1:31" hidden="1" x14ac:dyDescent="0.25">
      <c r="A453" vm="5">
        <v>46085</v>
      </c>
      <c r="B453" t="s">
        <v>849</v>
      </c>
      <c r="C453" t="s">
        <v>1076</v>
      </c>
      <c r="D453" s="135">
        <v>-926025.46</v>
      </c>
      <c r="E453" t="s">
        <v>1077</v>
      </c>
      <c r="F453">
        <v>1</v>
      </c>
      <c r="G453" s="135">
        <v>765310.3</v>
      </c>
      <c r="H453" t="s">
        <v>510</v>
      </c>
      <c r="I453" t="s">
        <v>10</v>
      </c>
      <c r="J453" t="s">
        <v>137</v>
      </c>
      <c r="K453" t="s">
        <v>473</v>
      </c>
      <c r="L453" t="s">
        <v>156</v>
      </c>
      <c r="M453">
        <v>0</v>
      </c>
      <c r="N453" t="s">
        <v>35</v>
      </c>
      <c r="O453" t="s">
        <v>492</v>
      </c>
      <c r="P453">
        <v>10</v>
      </c>
      <c r="Q453" t="s">
        <v>465</v>
      </c>
      <c r="R453">
        <v>1</v>
      </c>
      <c r="S453" s="136">
        <v>-926025.46</v>
      </c>
      <c r="T453">
        <v>1</v>
      </c>
      <c r="U453" t="s">
        <v>199</v>
      </c>
      <c r="V453" t="s">
        <v>75</v>
      </c>
      <c r="W453" s="109" t="str">
        <f>_xlfn.CONCAT(N453,V453)</f>
        <v>CC1COMPOST &amp; FERTILIZANTES</v>
      </c>
      <c r="X453" s="109">
        <f>_xlfn.XLOOKUP(W453,'cco '!C:C,'cco '!D:D,0)</f>
        <v>4.0653249223577111E-4</v>
      </c>
      <c r="Y453" s="110">
        <f>$X453*$S453*-1</f>
        <v>376.45943812757633</v>
      </c>
      <c r="Z453" s="109">
        <f>_xlfn.XLOOKUP(V453,sectores_id!A:A,sectores_id!B:B)</f>
        <v>10</v>
      </c>
      <c r="AA453" s="109">
        <f>IF(J453="OPEX",_xlfn.XLOOKUP(I453,'rubros_id_opex (2)'!A:A,'rubros_id_opex (2)'!B:B,"RUBRO MC"),J453)</f>
        <v>13</v>
      </c>
      <c r="AB453" s="109" t="str">
        <f>UPPER(_xlfn.XLOOKUP(Z453,sectores_id!B:B,sectores_id!A:A))</f>
        <v>COMPOST &amp; FERTILIZANTES</v>
      </c>
      <c r="AC453" s="148" t="str">
        <f>_xlfn.XLOOKUP(AA453,'rubros_id_opex (2)'!B:B,'rubros_id_opex (2)'!A:A,gastos_final[[#This Row],[Líneas de factura/Producto]])</f>
        <v>SERVICIOS</v>
      </c>
      <c r="AD453" s="169">
        <f>SUMIFS(Y:Y,C:C,gastos_final[[#This Row],[Número]])</f>
        <v>926025.46</v>
      </c>
      <c r="AE453" s="169">
        <f>gastos_final[[#This Row],[MONTO_FINAL]]*-1-gastos_final[[#This Row],[monto_total_ampliado]]</f>
        <v>0</v>
      </c>
    </row>
    <row r="454" spans="1:31" hidden="1" x14ac:dyDescent="0.25">
      <c r="A454" vm="5">
        <v>46085</v>
      </c>
      <c r="B454" t="s">
        <v>849</v>
      </c>
      <c r="C454" t="s">
        <v>1076</v>
      </c>
      <c r="D454" s="135">
        <v>-926025.46</v>
      </c>
      <c r="E454" t="s">
        <v>1077</v>
      </c>
      <c r="F454">
        <v>1</v>
      </c>
      <c r="G454" s="135">
        <v>765310.3</v>
      </c>
      <c r="H454" t="s">
        <v>510</v>
      </c>
      <c r="I454" t="s">
        <v>10</v>
      </c>
      <c r="J454" t="s">
        <v>137</v>
      </c>
      <c r="K454" t="s">
        <v>473</v>
      </c>
      <c r="L454" t="s">
        <v>156</v>
      </c>
      <c r="M454">
        <v>0</v>
      </c>
      <c r="N454" t="s">
        <v>35</v>
      </c>
      <c r="O454" t="s">
        <v>492</v>
      </c>
      <c r="P454">
        <v>10</v>
      </c>
      <c r="Q454" t="s">
        <v>465</v>
      </c>
      <c r="R454">
        <v>1</v>
      </c>
      <c r="S454" s="136">
        <v>-926025.46</v>
      </c>
      <c r="T454">
        <v>1</v>
      </c>
      <c r="U454" t="s">
        <v>199</v>
      </c>
      <c r="V454" t="s">
        <v>66</v>
      </c>
      <c r="W454" s="109" t="str">
        <f>_xlfn.CONCAT(N454,V454)</f>
        <v>CC1DISPOSICIÓN FINAL RESIDUOS LIQUIDOS</v>
      </c>
      <c r="X454" s="109">
        <f>_xlfn.XLOOKUP(W454,'cco '!C:C,'cco '!D:D,0)</f>
        <v>5.9791078481547098E-2</v>
      </c>
      <c r="Y454" s="110">
        <f>$X454*$S454*-1</f>
        <v>55368.06095477075</v>
      </c>
      <c r="Z454" s="109">
        <f>_xlfn.XLOOKUP(V454,sectores_id!A:A,sectores_id!B:B)</f>
        <v>3</v>
      </c>
      <c r="AA454" s="109">
        <f>IF(J454="OPEX",_xlfn.XLOOKUP(I454,'rubros_id_opex (2)'!A:A,'rubros_id_opex (2)'!B:B,"RUBRO MC"),J454)</f>
        <v>13</v>
      </c>
      <c r="AB454" s="109" t="str">
        <f>UPPER(_xlfn.XLOOKUP(Z454,sectores_id!B:B,sectores_id!A:A))</f>
        <v>DISP. FINAL RESIDUOS LÍQUIDOS</v>
      </c>
      <c r="AC454" s="148" t="str">
        <f>_xlfn.XLOOKUP(AA454,'rubros_id_opex (2)'!B:B,'rubros_id_opex (2)'!A:A,gastos_final[[#This Row],[Líneas de factura/Producto]])</f>
        <v>SERVICIOS</v>
      </c>
      <c r="AD454" s="169">
        <f>SUMIFS(Y:Y,C:C,gastos_final[[#This Row],[Número]])</f>
        <v>926025.46</v>
      </c>
      <c r="AE454" s="169">
        <f>gastos_final[[#This Row],[MONTO_FINAL]]*-1-gastos_final[[#This Row],[monto_total_ampliado]]</f>
        <v>0</v>
      </c>
    </row>
    <row r="455" spans="1:31" hidden="1" x14ac:dyDescent="0.25">
      <c r="A455" vm="5">
        <v>46085</v>
      </c>
      <c r="B455" t="s">
        <v>849</v>
      </c>
      <c r="C455" t="s">
        <v>1076</v>
      </c>
      <c r="D455" s="135">
        <v>-926025.46</v>
      </c>
      <c r="E455" t="s">
        <v>1077</v>
      </c>
      <c r="F455">
        <v>1</v>
      </c>
      <c r="G455" s="135">
        <v>765310.3</v>
      </c>
      <c r="H455" t="s">
        <v>510</v>
      </c>
      <c r="I455" t="s">
        <v>10</v>
      </c>
      <c r="J455" t="s">
        <v>137</v>
      </c>
      <c r="K455" t="s">
        <v>473</v>
      </c>
      <c r="L455" t="s">
        <v>156</v>
      </c>
      <c r="M455">
        <v>0</v>
      </c>
      <c r="N455" t="s">
        <v>35</v>
      </c>
      <c r="O455" t="s">
        <v>492</v>
      </c>
      <c r="P455">
        <v>10</v>
      </c>
      <c r="Q455" t="s">
        <v>465</v>
      </c>
      <c r="R455">
        <v>1</v>
      </c>
      <c r="S455" s="136">
        <v>-926025.46</v>
      </c>
      <c r="T455">
        <v>1</v>
      </c>
      <c r="U455" t="s">
        <v>199</v>
      </c>
      <c r="V455" t="s">
        <v>63</v>
      </c>
      <c r="W455" s="109" t="str">
        <f>_xlfn.CONCAT(N455,V455)</f>
        <v>CC1DISPOSICIÓN FINAL RESIDUOS SOLIDOS</v>
      </c>
      <c r="X455" s="109">
        <f>_xlfn.XLOOKUP(W455,'cco '!C:C,'cco '!D:D,0)</f>
        <v>4.8738124634855849E-3</v>
      </c>
      <c r="Y455" s="110">
        <f>$X455*$S455*-1</f>
        <v>4513.2744284529717</v>
      </c>
      <c r="Z455" s="109">
        <f>_xlfn.XLOOKUP(V455,sectores_id!A:A,sectores_id!B:B)</f>
        <v>4</v>
      </c>
      <c r="AA455" s="109">
        <f>IF(J455="OPEX",_xlfn.XLOOKUP(I455,'rubros_id_opex (2)'!A:A,'rubros_id_opex (2)'!B:B,"RUBRO MC"),J455)</f>
        <v>13</v>
      </c>
      <c r="AB455" s="109" t="str">
        <f>UPPER(_xlfn.XLOOKUP(Z455,sectores_id!B:B,sectores_id!A:A))</f>
        <v>DISP. FINAL RESIDUOS SÓLIDOS</v>
      </c>
      <c r="AC455" s="148" t="str">
        <f>_xlfn.XLOOKUP(AA455,'rubros_id_opex (2)'!B:B,'rubros_id_opex (2)'!A:A,gastos_final[[#This Row],[Líneas de factura/Producto]])</f>
        <v>SERVICIOS</v>
      </c>
      <c r="AD455" s="169">
        <f>SUMIFS(Y:Y,C:C,gastos_final[[#This Row],[Número]])</f>
        <v>926025.46</v>
      </c>
      <c r="AE455" s="169">
        <f>gastos_final[[#This Row],[MONTO_FINAL]]*-1-gastos_final[[#This Row],[monto_total_ampliado]]</f>
        <v>0</v>
      </c>
    </row>
    <row r="456" spans="1:31" hidden="1" x14ac:dyDescent="0.25">
      <c r="A456" vm="5">
        <v>46085</v>
      </c>
      <c r="B456" t="s">
        <v>849</v>
      </c>
      <c r="C456" t="s">
        <v>1076</v>
      </c>
      <c r="D456" s="135">
        <v>-926025.46</v>
      </c>
      <c r="E456" t="s">
        <v>1077</v>
      </c>
      <c r="F456">
        <v>1</v>
      </c>
      <c r="G456" s="135">
        <v>765310.3</v>
      </c>
      <c r="H456" t="s">
        <v>510</v>
      </c>
      <c r="I456" t="s">
        <v>10</v>
      </c>
      <c r="J456" t="s">
        <v>137</v>
      </c>
      <c r="K456" t="s">
        <v>473</v>
      </c>
      <c r="L456" t="s">
        <v>156</v>
      </c>
      <c r="M456">
        <v>0</v>
      </c>
      <c r="N456" t="s">
        <v>35</v>
      </c>
      <c r="O456" t="s">
        <v>492</v>
      </c>
      <c r="P456">
        <v>10</v>
      </c>
      <c r="Q456" t="s">
        <v>465</v>
      </c>
      <c r="R456">
        <v>1</v>
      </c>
      <c r="S456" s="136">
        <v>-926025.46</v>
      </c>
      <c r="T456">
        <v>1</v>
      </c>
      <c r="U456" t="s">
        <v>199</v>
      </c>
      <c r="V456" t="s">
        <v>80</v>
      </c>
      <c r="W456" s="109" t="str">
        <f>_xlfn.CONCAT(N456,V456)</f>
        <v>CC1EXPORTACION</v>
      </c>
      <c r="X456" s="109">
        <f>_xlfn.XLOOKUP(W456,'cco '!C:C,'cco '!D:D,0)</f>
        <v>0.73411048911804788</v>
      </c>
      <c r="Y456" s="110">
        <f>$X456*$S456*-1</f>
        <v>679805.00337636529</v>
      </c>
      <c r="Z456" s="109">
        <f>_xlfn.XLOOKUP(V456,sectores_id!A:A,sectores_id!B:B)</f>
        <v>5</v>
      </c>
      <c r="AA456" s="109">
        <f>IF(J456="OPEX",_xlfn.XLOOKUP(I456,'rubros_id_opex (2)'!A:A,'rubros_id_opex (2)'!B:B,"RUBRO MC"),J456)</f>
        <v>13</v>
      </c>
      <c r="AB456" s="109" t="str">
        <f>UPPER(_xlfn.XLOOKUP(Z456,sectores_id!B:B,sectores_id!A:A))</f>
        <v>EXPORTACION</v>
      </c>
      <c r="AC456" s="148" t="str">
        <f>_xlfn.XLOOKUP(AA456,'rubros_id_opex (2)'!B:B,'rubros_id_opex (2)'!A:A,gastos_final[[#This Row],[Líneas de factura/Producto]])</f>
        <v>SERVICIOS</v>
      </c>
      <c r="AD456" s="169">
        <f>SUMIFS(Y:Y,C:C,gastos_final[[#This Row],[Número]])</f>
        <v>926025.46</v>
      </c>
      <c r="AE456" s="169">
        <f>gastos_final[[#This Row],[MONTO_FINAL]]*-1-gastos_final[[#This Row],[monto_total_ampliado]]</f>
        <v>0</v>
      </c>
    </row>
    <row r="457" spans="1:31" hidden="1" x14ac:dyDescent="0.25">
      <c r="A457" vm="5">
        <v>46085</v>
      </c>
      <c r="B457" t="s">
        <v>849</v>
      </c>
      <c r="C457" t="s">
        <v>1076</v>
      </c>
      <c r="D457" s="135">
        <v>-926025.46</v>
      </c>
      <c r="E457" t="s">
        <v>1077</v>
      </c>
      <c r="F457">
        <v>1</v>
      </c>
      <c r="G457" s="135">
        <v>765310.3</v>
      </c>
      <c r="H457" t="s">
        <v>510</v>
      </c>
      <c r="I457" t="s">
        <v>10</v>
      </c>
      <c r="J457" t="s">
        <v>137</v>
      </c>
      <c r="K457" t="s">
        <v>473</v>
      </c>
      <c r="L457" t="s">
        <v>156</v>
      </c>
      <c r="M457">
        <v>0</v>
      </c>
      <c r="N457" t="s">
        <v>35</v>
      </c>
      <c r="O457" t="s">
        <v>492</v>
      </c>
      <c r="P457">
        <v>10</v>
      </c>
      <c r="Q457" t="s">
        <v>465</v>
      </c>
      <c r="R457">
        <v>1</v>
      </c>
      <c r="S457" s="136">
        <v>-926025.46</v>
      </c>
      <c r="T457">
        <v>1</v>
      </c>
      <c r="U457" t="s">
        <v>199</v>
      </c>
      <c r="V457" t="s">
        <v>50</v>
      </c>
      <c r="W457" s="109" t="str">
        <f>_xlfn.CONCAT(N457,V457)</f>
        <v>CC1NFU</v>
      </c>
      <c r="X457" s="109">
        <f>_xlfn.XLOOKUP(W457,'cco '!C:C,'cco '!D:D,0)</f>
        <v>1.4065386597374174E-2</v>
      </c>
      <c r="Y457" s="110">
        <f>$X457*$S457*-1</f>
        <v>13024.906093911253</v>
      </c>
      <c r="Z457" s="109">
        <f>_xlfn.XLOOKUP(V457,sectores_id!A:A,sectores_id!B:B)</f>
        <v>6</v>
      </c>
      <c r="AA457" s="109">
        <f>IF(J457="OPEX",_xlfn.XLOOKUP(I457,'rubros_id_opex (2)'!A:A,'rubros_id_opex (2)'!B:B,"RUBRO MC"),J457)</f>
        <v>13</v>
      </c>
      <c r="AB457" s="109" t="str">
        <f>UPPER(_xlfn.XLOOKUP(Z457,sectores_id!B:B,sectores_id!A:A))</f>
        <v>NFU</v>
      </c>
      <c r="AC457" s="148" t="str">
        <f>_xlfn.XLOOKUP(AA457,'rubros_id_opex (2)'!B:B,'rubros_id_opex (2)'!A:A,gastos_final[[#This Row],[Líneas de factura/Producto]])</f>
        <v>SERVICIOS</v>
      </c>
      <c r="AD457" s="169">
        <f>SUMIFS(Y:Y,C:C,gastos_final[[#This Row],[Número]])</f>
        <v>926025.46</v>
      </c>
      <c r="AE457" s="169">
        <f>gastos_final[[#This Row],[MONTO_FINAL]]*-1-gastos_final[[#This Row],[monto_total_ampliado]]</f>
        <v>0</v>
      </c>
    </row>
    <row r="458" spans="1:31" hidden="1" x14ac:dyDescent="0.25">
      <c r="A458" vm="5">
        <v>46085</v>
      </c>
      <c r="B458" t="s">
        <v>849</v>
      </c>
      <c r="C458" t="s">
        <v>1076</v>
      </c>
      <c r="D458" s="135">
        <v>-926025.46</v>
      </c>
      <c r="E458" t="s">
        <v>1077</v>
      </c>
      <c r="F458">
        <v>1</v>
      </c>
      <c r="G458" s="135">
        <v>765310.3</v>
      </c>
      <c r="H458" t="s">
        <v>510</v>
      </c>
      <c r="I458" t="s">
        <v>10</v>
      </c>
      <c r="J458" t="s">
        <v>137</v>
      </c>
      <c r="K458" t="s">
        <v>473</v>
      </c>
      <c r="L458" t="s">
        <v>156</v>
      </c>
      <c r="M458">
        <v>0</v>
      </c>
      <c r="N458" t="s">
        <v>35</v>
      </c>
      <c r="O458" t="s">
        <v>492</v>
      </c>
      <c r="P458">
        <v>10</v>
      </c>
      <c r="Q458" t="s">
        <v>465</v>
      </c>
      <c r="R458">
        <v>1</v>
      </c>
      <c r="S458" s="136">
        <v>-926025.46</v>
      </c>
      <c r="T458">
        <v>1</v>
      </c>
      <c r="U458" t="s">
        <v>199</v>
      </c>
      <c r="V458" t="s">
        <v>68</v>
      </c>
      <c r="W458" s="109" t="str">
        <f>_xlfn.CONCAT(N458,V458)</f>
        <v>CC1PILETAS</v>
      </c>
      <c r="X458" s="109">
        <f>_xlfn.XLOOKUP(W458,'cco '!C:C,'cco '!D:D,0)</f>
        <v>0.10760032914202722</v>
      </c>
      <c r="Y458" s="110">
        <f>$X458*$S458*-1</f>
        <v>99640.644289897158</v>
      </c>
      <c r="Z458" s="109">
        <f>_xlfn.XLOOKUP(V458,sectores_id!A:A,sectores_id!B:B)</f>
        <v>7</v>
      </c>
      <c r="AA458" s="109">
        <f>IF(J458="OPEX",_xlfn.XLOOKUP(I458,'rubros_id_opex (2)'!A:A,'rubros_id_opex (2)'!B:B,"RUBRO MC"),J458)</f>
        <v>13</v>
      </c>
      <c r="AB458" s="109" t="str">
        <f>UPPER(_xlfn.XLOOKUP(Z458,sectores_id!B:B,sectores_id!A:A))</f>
        <v>PILETAS</v>
      </c>
      <c r="AC458" s="148" t="str">
        <f>_xlfn.XLOOKUP(AA458,'rubros_id_opex (2)'!B:B,'rubros_id_opex (2)'!A:A,gastos_final[[#This Row],[Líneas de factura/Producto]])</f>
        <v>SERVICIOS</v>
      </c>
      <c r="AD458" s="169">
        <f>SUMIFS(Y:Y,C:C,gastos_final[[#This Row],[Número]])</f>
        <v>926025.46</v>
      </c>
      <c r="AE458" s="169">
        <f>gastos_final[[#This Row],[MONTO_FINAL]]*-1-gastos_final[[#This Row],[monto_total_ampliado]]</f>
        <v>0</v>
      </c>
    </row>
    <row r="459" spans="1:31" hidden="1" x14ac:dyDescent="0.25">
      <c r="A459" vm="5">
        <v>46085</v>
      </c>
      <c r="B459" t="s">
        <v>849</v>
      </c>
      <c r="C459" t="s">
        <v>1076</v>
      </c>
      <c r="D459" s="135">
        <v>-926025.46</v>
      </c>
      <c r="E459" t="s">
        <v>1077</v>
      </c>
      <c r="F459">
        <v>1</v>
      </c>
      <c r="G459" s="135">
        <v>765310.3</v>
      </c>
      <c r="H459" t="s">
        <v>510</v>
      </c>
      <c r="I459" t="s">
        <v>10</v>
      </c>
      <c r="J459" t="s">
        <v>137</v>
      </c>
      <c r="K459" t="s">
        <v>473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6">
        <v>-926025.46</v>
      </c>
      <c r="T459">
        <v>1</v>
      </c>
      <c r="U459" t="s">
        <v>199</v>
      </c>
      <c r="V459" t="s">
        <v>70</v>
      </c>
      <c r="W459" s="109" t="str">
        <f>_xlfn.CONCAT(N459,V459)</f>
        <v>CC1REACTORES</v>
      </c>
      <c r="X459" s="109">
        <f>_xlfn.XLOOKUP(W459,'cco '!C:C,'cco '!D:D,0)</f>
        <v>3.9675420007119738E-2</v>
      </c>
      <c r="Y459" s="110">
        <f>$X459*$S459*-1</f>
        <v>36740.449062786254</v>
      </c>
      <c r="Z459" s="109">
        <f>_xlfn.XLOOKUP(V459,sectores_id!A:A,sectores_id!B:B)</f>
        <v>8</v>
      </c>
      <c r="AA459" s="109">
        <f>IF(J459="OPEX",_xlfn.XLOOKUP(I459,'rubros_id_opex (2)'!A:A,'rubros_id_opex (2)'!B:B,"RUBRO MC"),J459)</f>
        <v>13</v>
      </c>
      <c r="AB459" s="109" t="str">
        <f>UPPER(_xlfn.XLOOKUP(Z459,sectores_id!B:B,sectores_id!A:A))</f>
        <v>REACTORES</v>
      </c>
      <c r="AC459" s="148" t="str">
        <f>_xlfn.XLOOKUP(AA459,'rubros_id_opex (2)'!B:B,'rubros_id_opex (2)'!A:A,gastos_final[[#This Row],[Líneas de factura/Producto]])</f>
        <v>SERVICIOS</v>
      </c>
      <c r="AD459" s="169">
        <f>SUMIFS(Y:Y,C:C,gastos_final[[#This Row],[Número]])</f>
        <v>926025.46</v>
      </c>
      <c r="AE459" s="169">
        <f>gastos_final[[#This Row],[MONTO_FINAL]]*-1-gastos_final[[#This Row],[monto_total_ampliado]]</f>
        <v>0</v>
      </c>
    </row>
    <row r="460" spans="1:31" hidden="1" x14ac:dyDescent="0.25">
      <c r="A460" vm="5">
        <v>46085</v>
      </c>
      <c r="B460" t="s">
        <v>849</v>
      </c>
      <c r="C460" t="s">
        <v>1076</v>
      </c>
      <c r="D460" s="135">
        <v>-926025.46</v>
      </c>
      <c r="E460" t="s">
        <v>1077</v>
      </c>
      <c r="F460">
        <v>1</v>
      </c>
      <c r="G460" s="135">
        <v>765310.3</v>
      </c>
      <c r="H460" t="s">
        <v>510</v>
      </c>
      <c r="I460" t="s">
        <v>10</v>
      </c>
      <c r="J460" t="s">
        <v>137</v>
      </c>
      <c r="K460" t="s">
        <v>473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6">
        <v>-926025.46</v>
      </c>
      <c r="T460">
        <v>1</v>
      </c>
      <c r="U460" t="s">
        <v>199</v>
      </c>
      <c r="V460" t="s">
        <v>181</v>
      </c>
      <c r="W460" s="109" t="str">
        <f>_xlfn.CONCAT(N460,V460)</f>
        <v>CC1TIERRAS FILTRANTES</v>
      </c>
      <c r="X460" s="109">
        <f>_xlfn.XLOOKUP(W460,'cco '!C:C,'cco '!D:D,0)</f>
        <v>0</v>
      </c>
      <c r="Y460" s="110">
        <f>$X460*$S460*-1</f>
        <v>0</v>
      </c>
      <c r="Z460" s="109">
        <f>_xlfn.XLOOKUP(V460,sectores_id!A:A,sectores_id!B:B)</f>
        <v>9</v>
      </c>
      <c r="AA460" s="109">
        <f>IF(J460="OPEX",_xlfn.XLOOKUP(I460,'rubros_id_opex (2)'!A:A,'rubros_id_opex (2)'!B:B,"RUBRO MC"),J460)</f>
        <v>13</v>
      </c>
      <c r="AB460" s="109" t="str">
        <f>UPPER(_xlfn.XLOOKUP(Z460,sectores_id!B:B,sectores_id!A:A))</f>
        <v>TIERRAS FILTRANTES</v>
      </c>
      <c r="AC460" s="148" t="str">
        <f>_xlfn.XLOOKUP(AA460,'rubros_id_opex (2)'!B:B,'rubros_id_opex (2)'!A:A,gastos_final[[#This Row],[Líneas de factura/Producto]])</f>
        <v>SERVICIOS</v>
      </c>
      <c r="AD460" s="169">
        <f>SUMIFS(Y:Y,C:C,gastos_final[[#This Row],[Número]])</f>
        <v>926025.46</v>
      </c>
      <c r="AE460" s="169">
        <f>gastos_final[[#This Row],[MONTO_FINAL]]*-1-gastos_final[[#This Row],[monto_total_ampliado]]</f>
        <v>0</v>
      </c>
    </row>
    <row r="461" spans="1:31" hidden="1" x14ac:dyDescent="0.25">
      <c r="A461" vm="11">
        <v>46112</v>
      </c>
      <c r="B461" t="s">
        <v>1191</v>
      </c>
      <c r="C461" t="s">
        <v>1167</v>
      </c>
      <c r="D461" s="135">
        <v>-923683.1102</v>
      </c>
      <c r="E461" t="s">
        <v>1328</v>
      </c>
      <c r="F461">
        <v>1</v>
      </c>
      <c r="G461" s="135">
        <v>923683.1102</v>
      </c>
      <c r="H461" t="s">
        <v>1192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373</v>
      </c>
      <c r="O461" t="s">
        <v>1193</v>
      </c>
      <c r="P461">
        <v>2</v>
      </c>
      <c r="Q461" t="s">
        <v>468</v>
      </c>
      <c r="R461">
        <v>1</v>
      </c>
      <c r="S461" s="136">
        <v>-923683.1102</v>
      </c>
      <c r="T461">
        <v>1</v>
      </c>
      <c r="U461" t="s">
        <v>199</v>
      </c>
      <c r="V461" t="s">
        <v>193</v>
      </c>
      <c r="W461" s="109" t="str">
        <f>_xlfn.CONCAT(N461,V461)</f>
        <v>CC25DISPOSICION FINAL DE R. LIQUIDOS</v>
      </c>
      <c r="X461" s="109">
        <f>_xlfn.XLOOKUP(W461,'cco '!C:C,'cco '!D:D,0)</f>
        <v>0.15</v>
      </c>
      <c r="Y461" s="110">
        <f>$X461*$S461*-1</f>
        <v>138552.46653000001</v>
      </c>
      <c r="Z461" s="109">
        <f>_xlfn.XLOOKUP(V461,sectores_id!A:A,sectores_id!B:B)</f>
        <v>3</v>
      </c>
      <c r="AA461" s="109">
        <f>IF(J461="OPEX",_xlfn.XLOOKUP(I461,'rubros_id_opex (2)'!A:A,'rubros_id_opex (2)'!B:B,"RUBRO MC"),J461)</f>
        <v>10</v>
      </c>
      <c r="AB461" s="109" t="str">
        <f>UPPER(_xlfn.XLOOKUP(Z461,sectores_id!B:B,sectores_id!A:A))</f>
        <v>DISP. FINAL RESIDUOS LÍQUIDOS</v>
      </c>
      <c r="AC461" s="148" t="str">
        <f>_xlfn.XLOOKUP(AA461,'rubros_id_opex (2)'!B:B,'rubros_id_opex (2)'!A:A,gastos_final[[#This Row],[Líneas de factura/Producto]])</f>
        <v>PERSONAL</v>
      </c>
      <c r="AD461" s="169">
        <f>SUMIFS(Y:Y,C:C,gastos_final[[#This Row],[Número]])</f>
        <v>923683.1102</v>
      </c>
      <c r="AE461" s="169">
        <f>gastos_final[[#This Row],[MONTO_FINAL]]*-1-gastos_final[[#This Row],[monto_total_ampliado]]</f>
        <v>0</v>
      </c>
    </row>
    <row r="462" spans="1:31" hidden="1" x14ac:dyDescent="0.25">
      <c r="A462" vm="11">
        <v>46112</v>
      </c>
      <c r="B462" t="s">
        <v>1191</v>
      </c>
      <c r="C462" t="s">
        <v>1167</v>
      </c>
      <c r="D462" s="135">
        <v>-923683.1102</v>
      </c>
      <c r="E462" t="s">
        <v>1328</v>
      </c>
      <c r="F462">
        <v>1</v>
      </c>
      <c r="G462" s="135">
        <v>923683.1102</v>
      </c>
      <c r="H462" t="s">
        <v>1192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373</v>
      </c>
      <c r="O462" t="s">
        <v>1193</v>
      </c>
      <c r="P462">
        <v>2</v>
      </c>
      <c r="Q462" t="s">
        <v>468</v>
      </c>
      <c r="R462">
        <v>1</v>
      </c>
      <c r="S462" s="136">
        <v>-923683.1102</v>
      </c>
      <c r="T462">
        <v>1</v>
      </c>
      <c r="U462" t="s">
        <v>199</v>
      </c>
      <c r="V462" t="s">
        <v>80</v>
      </c>
      <c r="W462" s="109" t="str">
        <f>_xlfn.CONCAT(N462,V462)</f>
        <v>CC25EXPORTACION</v>
      </c>
      <c r="X462" s="109">
        <f>_xlfn.XLOOKUP(W462,'cco '!C:C,'cco '!D:D,0)</f>
        <v>0.85</v>
      </c>
      <c r="Y462" s="110">
        <f>$X462*$S462*-1</f>
        <v>785130.64367000002</v>
      </c>
      <c r="Z462" s="109">
        <f>_xlfn.XLOOKUP(V462,sectores_id!A:A,sectores_id!B:B)</f>
        <v>5</v>
      </c>
      <c r="AA462" s="109">
        <f>IF(J462="OPEX",_xlfn.XLOOKUP(I462,'rubros_id_opex (2)'!A:A,'rubros_id_opex (2)'!B:B,"RUBRO MC"),J462)</f>
        <v>10</v>
      </c>
      <c r="AB462" s="109" t="str">
        <f>UPPER(_xlfn.XLOOKUP(Z462,sectores_id!B:B,sectores_id!A:A))</f>
        <v>EXPORTACION</v>
      </c>
      <c r="AC462" s="148" t="str">
        <f>_xlfn.XLOOKUP(AA462,'rubros_id_opex (2)'!B:B,'rubros_id_opex (2)'!A:A,gastos_final[[#This Row],[Líneas de factura/Producto]])</f>
        <v>PERSONAL</v>
      </c>
      <c r="AD462" s="169">
        <f>SUMIFS(Y:Y,C:C,gastos_final[[#This Row],[Número]])</f>
        <v>923683.1102</v>
      </c>
      <c r="AE462" s="169">
        <f>gastos_final[[#This Row],[MONTO_FINAL]]*-1-gastos_final[[#This Row],[monto_total_ampliado]]</f>
        <v>0</v>
      </c>
    </row>
    <row r="463" spans="1:31" hidden="1" x14ac:dyDescent="0.25">
      <c r="A463" vm="11">
        <v>46112</v>
      </c>
      <c r="B463" t="s">
        <v>1191</v>
      </c>
      <c r="C463" t="s">
        <v>1134</v>
      </c>
      <c r="D463" s="135">
        <v>-923204.35519999999</v>
      </c>
      <c r="E463" t="s">
        <v>166</v>
      </c>
      <c r="F463">
        <v>1</v>
      </c>
      <c r="G463" s="135">
        <v>923204.35519999999</v>
      </c>
      <c r="H463" t="s">
        <v>1192</v>
      </c>
      <c r="I463" t="s">
        <v>9</v>
      </c>
      <c r="J463" t="s">
        <v>137</v>
      </c>
      <c r="K463" t="s">
        <v>512</v>
      </c>
      <c r="L463" t="s">
        <v>156</v>
      </c>
      <c r="M463">
        <v>0</v>
      </c>
      <c r="N463" t="s">
        <v>379</v>
      </c>
      <c r="O463" t="s">
        <v>1193</v>
      </c>
      <c r="P463">
        <v>10</v>
      </c>
      <c r="Q463" t="s">
        <v>467</v>
      </c>
      <c r="R463">
        <v>1</v>
      </c>
      <c r="S463" s="136">
        <v>-923204.35519999999</v>
      </c>
      <c r="T463">
        <v>1</v>
      </c>
      <c r="U463" t="s">
        <v>199</v>
      </c>
      <c r="V463" t="s">
        <v>72</v>
      </c>
      <c r="W463" s="109" t="str">
        <f>_xlfn.CONCAT(N463,V463)</f>
        <v>CC27BACHAS</v>
      </c>
      <c r="X463" s="109">
        <f>_xlfn.XLOOKUP(W463,'cco '!C:C,'cco '!D:D,0)</f>
        <v>0.11</v>
      </c>
      <c r="Y463" s="110">
        <f>$X463*$S463*-1</f>
        <v>101552.479072</v>
      </c>
      <c r="Z463" s="109">
        <f>_xlfn.XLOOKUP(V463,sectores_id!A:A,sectores_id!B:B)</f>
        <v>1</v>
      </c>
      <c r="AA463" s="109">
        <f>IF(J463="OPEX",_xlfn.XLOOKUP(I463,'rubros_id_opex (2)'!A:A,'rubros_id_opex (2)'!B:B,"RUBRO MC"),J463)</f>
        <v>10</v>
      </c>
      <c r="AB463" s="109" t="str">
        <f>UPPER(_xlfn.XLOOKUP(Z463,sectores_id!B:B,sectores_id!A:A))</f>
        <v>BACHAS</v>
      </c>
      <c r="AC463" s="148" t="str">
        <f>_xlfn.XLOOKUP(AA463,'rubros_id_opex (2)'!B:B,'rubros_id_opex (2)'!A:A,gastos_final[[#This Row],[Líneas de factura/Producto]])</f>
        <v>PERSONAL</v>
      </c>
      <c r="AD463" s="169">
        <f>SUMIFS(Y:Y,C:C,gastos_final[[#This Row],[Número]])</f>
        <v>858580.05033600004</v>
      </c>
      <c r="AE463" s="169">
        <f>gastos_final[[#This Row],[MONTO_FINAL]]*-1-gastos_final[[#This Row],[monto_total_ampliado]]</f>
        <v>64624.304863999947</v>
      </c>
    </row>
    <row r="464" spans="1:31" hidden="1" x14ac:dyDescent="0.25">
      <c r="A464" vm="11">
        <v>46112</v>
      </c>
      <c r="B464" t="s">
        <v>1191</v>
      </c>
      <c r="C464" t="s">
        <v>1134</v>
      </c>
      <c r="D464" s="135">
        <v>-923204.35519999999</v>
      </c>
      <c r="E464" t="s">
        <v>166</v>
      </c>
      <c r="F464">
        <v>1</v>
      </c>
      <c r="G464" s="135">
        <v>923204.35519999999</v>
      </c>
      <c r="H464" t="s">
        <v>1192</v>
      </c>
      <c r="I464" t="s">
        <v>9</v>
      </c>
      <c r="J464" t="s">
        <v>137</v>
      </c>
      <c r="K464" t="s">
        <v>512</v>
      </c>
      <c r="L464" t="s">
        <v>156</v>
      </c>
      <c r="M464">
        <v>0</v>
      </c>
      <c r="N464" t="s">
        <v>379</v>
      </c>
      <c r="O464" t="s">
        <v>1193</v>
      </c>
      <c r="P464">
        <v>10</v>
      </c>
      <c r="Q464" t="s">
        <v>467</v>
      </c>
      <c r="R464">
        <v>1</v>
      </c>
      <c r="S464" s="136">
        <v>-923204.35519999999</v>
      </c>
      <c r="T464">
        <v>1</v>
      </c>
      <c r="U464" t="s">
        <v>199</v>
      </c>
      <c r="V464" t="s">
        <v>177</v>
      </c>
      <c r="W464" s="109" t="str">
        <f>_xlfn.CONCAT(N464,V464)</f>
        <v>CC27CEREAL Y POLVILLO</v>
      </c>
      <c r="X464" s="109">
        <f>_xlfn.XLOOKUP(W464,'cco '!C:C,'cco '!D:D,0)</f>
        <v>0.08</v>
      </c>
      <c r="Y464" s="110">
        <f>$X464*$S464*-1</f>
        <v>73856.348416000008</v>
      </c>
      <c r="Z464" s="109">
        <f>_xlfn.XLOOKUP(V464,sectores_id!A:A,sectores_id!B:B)</f>
        <v>2</v>
      </c>
      <c r="AA464" s="109">
        <f>IF(J464="OPEX",_xlfn.XLOOKUP(I464,'rubros_id_opex (2)'!A:A,'rubros_id_opex (2)'!B:B,"RUBRO MC"),J464)</f>
        <v>10</v>
      </c>
      <c r="AB464" s="109" t="str">
        <f>UPPER(_xlfn.XLOOKUP(Z464,sectores_id!B:B,sectores_id!A:A))</f>
        <v>CEREAL &amp; POLVILLO</v>
      </c>
      <c r="AC464" s="148" t="str">
        <f>_xlfn.XLOOKUP(AA464,'rubros_id_opex (2)'!B:B,'rubros_id_opex (2)'!A:A,gastos_final[[#This Row],[Líneas de factura/Producto]])</f>
        <v>PERSONAL</v>
      </c>
      <c r="AD464" s="169">
        <f>SUMIFS(Y:Y,C:C,gastos_final[[#This Row],[Número]])</f>
        <v>858580.05033600004</v>
      </c>
      <c r="AE464" s="169">
        <f>gastos_final[[#This Row],[MONTO_FINAL]]*-1-gastos_final[[#This Row],[monto_total_ampliado]]</f>
        <v>64624.304863999947</v>
      </c>
    </row>
    <row r="465" spans="1:31" hidden="1" x14ac:dyDescent="0.25">
      <c r="A465" vm="11">
        <v>46112</v>
      </c>
      <c r="B465" t="s">
        <v>1191</v>
      </c>
      <c r="C465" t="s">
        <v>1134</v>
      </c>
      <c r="D465" s="135">
        <v>-923204.35519999999</v>
      </c>
      <c r="E465" t="s">
        <v>166</v>
      </c>
      <c r="F465">
        <v>1</v>
      </c>
      <c r="G465" s="135">
        <v>923204.35519999999</v>
      </c>
      <c r="H465" t="s">
        <v>1192</v>
      </c>
      <c r="I465" t="s">
        <v>9</v>
      </c>
      <c r="J465" t="s">
        <v>137</v>
      </c>
      <c r="K465" t="s">
        <v>512</v>
      </c>
      <c r="L465" t="s">
        <v>156</v>
      </c>
      <c r="M465">
        <v>0</v>
      </c>
      <c r="N465" t="s">
        <v>379</v>
      </c>
      <c r="O465" t="s">
        <v>1193</v>
      </c>
      <c r="P465">
        <v>10</v>
      </c>
      <c r="Q465" t="s">
        <v>467</v>
      </c>
      <c r="R465">
        <v>1</v>
      </c>
      <c r="S465" s="136">
        <v>-923204.35519999999</v>
      </c>
      <c r="T465">
        <v>1</v>
      </c>
      <c r="U465" t="s">
        <v>199</v>
      </c>
      <c r="V465" t="s">
        <v>175</v>
      </c>
      <c r="W465" s="109" t="str">
        <f>_xlfn.CONCAT(N465,V465)</f>
        <v>CC27COMPOST Y FERTILIZANTES</v>
      </c>
      <c r="X465" s="109">
        <f>_xlfn.XLOOKUP(W465,'cco '!C:C,'cco '!D:D,0)</f>
        <v>0</v>
      </c>
      <c r="Y465" s="110">
        <f>$X465*$S465*-1</f>
        <v>0</v>
      </c>
      <c r="Z465" s="109">
        <f>_xlfn.XLOOKUP(V465,sectores_id!A:A,sectores_id!B:B)</f>
        <v>10</v>
      </c>
      <c r="AA465" s="109">
        <f>IF(J465="OPEX",_xlfn.XLOOKUP(I465,'rubros_id_opex (2)'!A:A,'rubros_id_opex (2)'!B:B,"RUBRO MC"),J465)</f>
        <v>10</v>
      </c>
      <c r="AB465" s="109" t="str">
        <f>UPPER(_xlfn.XLOOKUP(Z465,sectores_id!B:B,sectores_id!A:A))</f>
        <v>COMPOST &amp; FERTILIZANTES</v>
      </c>
      <c r="AC465" s="148" t="str">
        <f>_xlfn.XLOOKUP(AA465,'rubros_id_opex (2)'!B:B,'rubros_id_opex (2)'!A:A,gastos_final[[#This Row],[Líneas de factura/Producto]])</f>
        <v>PERSONAL</v>
      </c>
      <c r="AD465" s="169">
        <f>SUMIFS(Y:Y,C:C,gastos_final[[#This Row],[Número]])</f>
        <v>858580.05033600004</v>
      </c>
      <c r="AE465" s="169">
        <f>gastos_final[[#This Row],[MONTO_FINAL]]*-1-gastos_final[[#This Row],[monto_total_ampliado]]</f>
        <v>64624.304863999947</v>
      </c>
    </row>
    <row r="466" spans="1:31" hidden="1" x14ac:dyDescent="0.25">
      <c r="A466" vm="11">
        <v>46112</v>
      </c>
      <c r="B466" t="s">
        <v>1191</v>
      </c>
      <c r="C466" t="s">
        <v>1134</v>
      </c>
      <c r="D466" s="135">
        <v>-923204.35519999999</v>
      </c>
      <c r="E466" t="s">
        <v>166</v>
      </c>
      <c r="F466">
        <v>1</v>
      </c>
      <c r="G466" s="135">
        <v>923204.35519999999</v>
      </c>
      <c r="H466" t="s">
        <v>1192</v>
      </c>
      <c r="I466" t="s">
        <v>9</v>
      </c>
      <c r="J466" t="s">
        <v>137</v>
      </c>
      <c r="K466" t="s">
        <v>512</v>
      </c>
      <c r="L466" t="s">
        <v>156</v>
      </c>
      <c r="M466">
        <v>0</v>
      </c>
      <c r="N466" t="s">
        <v>379</v>
      </c>
      <c r="O466" t="s">
        <v>1193</v>
      </c>
      <c r="P466">
        <v>10</v>
      </c>
      <c r="Q466" t="s">
        <v>467</v>
      </c>
      <c r="R466">
        <v>1</v>
      </c>
      <c r="S466" s="136">
        <v>-923204.35519999999</v>
      </c>
      <c r="T466">
        <v>1</v>
      </c>
      <c r="U466" t="s">
        <v>199</v>
      </c>
      <c r="V466" t="s">
        <v>193</v>
      </c>
      <c r="W466" s="109" t="str">
        <f>_xlfn.CONCAT(N466,V466)</f>
        <v>CC27DISPOSICION FINAL DE R. LIQUIDOS</v>
      </c>
      <c r="X466" s="109">
        <f>_xlfn.XLOOKUP(W466,'cco '!C:C,'cco '!D:D,0)</f>
        <v>0.11</v>
      </c>
      <c r="Y466" s="110">
        <f>$X466*$S466*-1</f>
        <v>101552.479072</v>
      </c>
      <c r="Z466" s="109">
        <f>_xlfn.XLOOKUP(V466,sectores_id!A:A,sectores_id!B:B)</f>
        <v>3</v>
      </c>
      <c r="AA466" s="109">
        <f>IF(J466="OPEX",_xlfn.XLOOKUP(I466,'rubros_id_opex (2)'!A:A,'rubros_id_opex (2)'!B:B,"RUBRO MC"),J466)</f>
        <v>10</v>
      </c>
      <c r="AB466" s="109" t="str">
        <f>UPPER(_xlfn.XLOOKUP(Z466,sectores_id!B:B,sectores_id!A:A))</f>
        <v>DISP. FINAL RESIDUOS LÍQUIDOS</v>
      </c>
      <c r="AC466" s="148" t="str">
        <f>_xlfn.XLOOKUP(AA466,'rubros_id_opex (2)'!B:B,'rubros_id_opex (2)'!A:A,gastos_final[[#This Row],[Líneas de factura/Producto]])</f>
        <v>PERSONAL</v>
      </c>
      <c r="AD466" s="169">
        <f>SUMIFS(Y:Y,C:C,gastos_final[[#This Row],[Número]])</f>
        <v>858580.05033600004</v>
      </c>
      <c r="AE466" s="169">
        <f>gastos_final[[#This Row],[MONTO_FINAL]]*-1-gastos_final[[#This Row],[monto_total_ampliado]]</f>
        <v>64624.304863999947</v>
      </c>
    </row>
    <row r="467" spans="1:31" hidden="1" x14ac:dyDescent="0.25">
      <c r="A467" vm="11">
        <v>46112</v>
      </c>
      <c r="B467" t="s">
        <v>1191</v>
      </c>
      <c r="C467" t="s">
        <v>1134</v>
      </c>
      <c r="D467" s="135">
        <v>-923204.35519999999</v>
      </c>
      <c r="E467" t="s">
        <v>166</v>
      </c>
      <c r="F467">
        <v>1</v>
      </c>
      <c r="G467" s="135">
        <v>923204.35519999999</v>
      </c>
      <c r="H467" t="s">
        <v>1192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379</v>
      </c>
      <c r="O467" t="s">
        <v>1193</v>
      </c>
      <c r="P467">
        <v>10</v>
      </c>
      <c r="Q467" t="s">
        <v>467</v>
      </c>
      <c r="R467">
        <v>1</v>
      </c>
      <c r="S467" s="136">
        <v>-923204.35519999999</v>
      </c>
      <c r="T467">
        <v>1</v>
      </c>
      <c r="U467" t="s">
        <v>199</v>
      </c>
      <c r="V467" t="s">
        <v>191</v>
      </c>
      <c r="W467" s="109" t="str">
        <f>_xlfn.CONCAT(N467,V467)</f>
        <v>CC27DISPOSICION FINAL DE R. SOLIDOS</v>
      </c>
      <c r="X467" s="109">
        <f>_xlfn.XLOOKUP(W467,'cco '!C:C,'cco '!D:D,0)</f>
        <v>0.19</v>
      </c>
      <c r="Y467" s="110">
        <f>$X467*$S467*-1</f>
        <v>175408.82748800001</v>
      </c>
      <c r="Z467" s="109">
        <f>_xlfn.XLOOKUP(V467,sectores_id!A:A,sectores_id!B:B)</f>
        <v>4</v>
      </c>
      <c r="AA467" s="109">
        <f>IF(J467="OPEX",_xlfn.XLOOKUP(I467,'rubros_id_opex (2)'!A:A,'rubros_id_opex (2)'!B:B,"RUBRO MC"),J467)</f>
        <v>10</v>
      </c>
      <c r="AB467" s="109" t="str">
        <f>UPPER(_xlfn.XLOOKUP(Z467,sectores_id!B:B,sectores_id!A:A))</f>
        <v>DISP. FINAL RESIDUOS SÓLIDOS</v>
      </c>
      <c r="AC467" s="148" t="str">
        <f>_xlfn.XLOOKUP(AA467,'rubros_id_opex (2)'!B:B,'rubros_id_opex (2)'!A:A,gastos_final[[#This Row],[Líneas de factura/Producto]])</f>
        <v>PERSONAL</v>
      </c>
      <c r="AD467" s="169">
        <f>SUMIFS(Y:Y,C:C,gastos_final[[#This Row],[Número]])</f>
        <v>858580.05033600004</v>
      </c>
      <c r="AE467" s="169">
        <f>gastos_final[[#This Row],[MONTO_FINAL]]*-1-gastos_final[[#This Row],[monto_total_ampliado]]</f>
        <v>64624.304863999947</v>
      </c>
    </row>
    <row r="468" spans="1:31" hidden="1" x14ac:dyDescent="0.25">
      <c r="A468" vm="11">
        <v>46112</v>
      </c>
      <c r="B468" t="s">
        <v>1191</v>
      </c>
      <c r="C468" t="s">
        <v>1134</v>
      </c>
      <c r="D468" s="135">
        <v>-923204.35519999999</v>
      </c>
      <c r="E468" t="s">
        <v>166</v>
      </c>
      <c r="F468">
        <v>1</v>
      </c>
      <c r="G468" s="135">
        <v>923204.35519999999</v>
      </c>
      <c r="H468" t="s">
        <v>1192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379</v>
      </c>
      <c r="O468" t="s">
        <v>1193</v>
      </c>
      <c r="P468">
        <v>10</v>
      </c>
      <c r="Q468" t="s">
        <v>467</v>
      </c>
      <c r="R468">
        <v>1</v>
      </c>
      <c r="S468" s="136">
        <v>-923204.35519999999</v>
      </c>
      <c r="T468">
        <v>1</v>
      </c>
      <c r="U468" t="s">
        <v>199</v>
      </c>
      <c r="V468" t="s">
        <v>80</v>
      </c>
      <c r="W468" s="109" t="str">
        <f>_xlfn.CONCAT(N468,V468)</f>
        <v>CC27EXPORTACION</v>
      </c>
      <c r="X468" s="109">
        <f>_xlfn.XLOOKUP(W468,'cco '!C:C,'cco '!D:D,0)</f>
        <v>0.11</v>
      </c>
      <c r="Y468" s="110">
        <f>$X468*$S468*-1</f>
        <v>101552.479072</v>
      </c>
      <c r="Z468" s="109">
        <f>_xlfn.XLOOKUP(V468,sectores_id!A:A,sectores_id!B:B)</f>
        <v>5</v>
      </c>
      <c r="AA468" s="109">
        <f>IF(J468="OPEX",_xlfn.XLOOKUP(I468,'rubros_id_opex (2)'!A:A,'rubros_id_opex (2)'!B:B,"RUBRO MC"),J468)</f>
        <v>10</v>
      </c>
      <c r="AB468" s="109" t="str">
        <f>UPPER(_xlfn.XLOOKUP(Z468,sectores_id!B:B,sectores_id!A:A))</f>
        <v>EXPORTACION</v>
      </c>
      <c r="AC468" s="148" t="str">
        <f>_xlfn.XLOOKUP(AA468,'rubros_id_opex (2)'!B:B,'rubros_id_opex (2)'!A:A,gastos_final[[#This Row],[Líneas de factura/Producto]])</f>
        <v>PERSONAL</v>
      </c>
      <c r="AD468" s="169">
        <f>SUMIFS(Y:Y,C:C,gastos_final[[#This Row],[Número]])</f>
        <v>858580.05033600004</v>
      </c>
      <c r="AE468" s="169">
        <f>gastos_final[[#This Row],[MONTO_FINAL]]*-1-gastos_final[[#This Row],[monto_total_ampliado]]</f>
        <v>64624.304863999947</v>
      </c>
    </row>
    <row r="469" spans="1:31" hidden="1" x14ac:dyDescent="0.25">
      <c r="A469" vm="11">
        <v>46112</v>
      </c>
      <c r="B469" t="s">
        <v>1191</v>
      </c>
      <c r="C469" t="s">
        <v>1134</v>
      </c>
      <c r="D469" s="135">
        <v>-923204.35519999999</v>
      </c>
      <c r="E469" t="s">
        <v>166</v>
      </c>
      <c r="F469">
        <v>1</v>
      </c>
      <c r="G469" s="135">
        <v>923204.35519999999</v>
      </c>
      <c r="H469" t="s">
        <v>1192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379</v>
      </c>
      <c r="O469" t="s">
        <v>1193</v>
      </c>
      <c r="P469">
        <v>10</v>
      </c>
      <c r="Q469" t="s">
        <v>467</v>
      </c>
      <c r="R469">
        <v>1</v>
      </c>
      <c r="S469" s="136">
        <v>-923204.35519999999</v>
      </c>
      <c r="T469">
        <v>1</v>
      </c>
      <c r="U469" t="s">
        <v>199</v>
      </c>
      <c r="V469" t="s">
        <v>50</v>
      </c>
      <c r="W469" s="109" t="str">
        <f>_xlfn.CONCAT(N469,V469)</f>
        <v>CC27NFU</v>
      </c>
      <c r="X469" s="109">
        <f>_xlfn.XLOOKUP(W469,'cco '!C:C,'cco '!D:D,0)</f>
        <v>0.11</v>
      </c>
      <c r="Y469" s="110">
        <f>$X469*$S469*-1</f>
        <v>101552.479072</v>
      </c>
      <c r="Z469" s="109">
        <f>_xlfn.XLOOKUP(V469,sectores_id!A:A,sectores_id!B:B)</f>
        <v>6</v>
      </c>
      <c r="AA469" s="109">
        <f>IF(J469="OPEX",_xlfn.XLOOKUP(I469,'rubros_id_opex (2)'!A:A,'rubros_id_opex (2)'!B:B,"RUBRO MC"),J469)</f>
        <v>10</v>
      </c>
      <c r="AB469" s="109" t="str">
        <f>UPPER(_xlfn.XLOOKUP(Z469,sectores_id!B:B,sectores_id!A:A))</f>
        <v>NFU</v>
      </c>
      <c r="AC469" s="148" t="str">
        <f>_xlfn.XLOOKUP(AA469,'rubros_id_opex (2)'!B:B,'rubros_id_opex (2)'!A:A,gastos_final[[#This Row],[Líneas de factura/Producto]])</f>
        <v>PERSONAL</v>
      </c>
      <c r="AD469" s="169">
        <f>SUMIFS(Y:Y,C:C,gastos_final[[#This Row],[Número]])</f>
        <v>858580.05033600004</v>
      </c>
      <c r="AE469" s="169">
        <f>gastos_final[[#This Row],[MONTO_FINAL]]*-1-gastos_final[[#This Row],[monto_total_ampliado]]</f>
        <v>64624.304863999947</v>
      </c>
    </row>
    <row r="470" spans="1:31" hidden="1" x14ac:dyDescent="0.25">
      <c r="A470" vm="11">
        <v>46112</v>
      </c>
      <c r="B470" t="s">
        <v>1191</v>
      </c>
      <c r="C470" t="s">
        <v>1134</v>
      </c>
      <c r="D470" s="135">
        <v>-923204.35519999999</v>
      </c>
      <c r="E470" t="s">
        <v>166</v>
      </c>
      <c r="F470">
        <v>1</v>
      </c>
      <c r="G470" s="135">
        <v>923204.35519999999</v>
      </c>
      <c r="H470" t="s">
        <v>1192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379</v>
      </c>
      <c r="O470" t="s">
        <v>1193</v>
      </c>
      <c r="P470">
        <v>10</v>
      </c>
      <c r="Q470" t="s">
        <v>467</v>
      </c>
      <c r="R470">
        <v>1</v>
      </c>
      <c r="S470" s="136">
        <v>-923204.35519999999</v>
      </c>
      <c r="T470">
        <v>1</v>
      </c>
      <c r="U470" t="s">
        <v>199</v>
      </c>
      <c r="V470" t="s">
        <v>68</v>
      </c>
      <c r="W470" s="109" t="str">
        <f>_xlfn.CONCAT(N470,V470)</f>
        <v>CC27PILETAS</v>
      </c>
      <c r="X470" s="109">
        <f>_xlfn.XLOOKUP(W470,'cco '!C:C,'cco '!D:D,0)</f>
        <v>0.11</v>
      </c>
      <c r="Y470" s="110">
        <f>$X470*$S470*-1</f>
        <v>101552.479072</v>
      </c>
      <c r="Z470" s="109">
        <f>_xlfn.XLOOKUP(V470,sectores_id!A:A,sectores_id!B:B)</f>
        <v>7</v>
      </c>
      <c r="AA470" s="109">
        <f>IF(J470="OPEX",_xlfn.XLOOKUP(I470,'rubros_id_opex (2)'!A:A,'rubros_id_opex (2)'!B:B,"RUBRO MC"),J470)</f>
        <v>10</v>
      </c>
      <c r="AB470" s="109" t="str">
        <f>UPPER(_xlfn.XLOOKUP(Z470,sectores_id!B:B,sectores_id!A:A))</f>
        <v>PILETAS</v>
      </c>
      <c r="AC470" s="148" t="str">
        <f>_xlfn.XLOOKUP(AA470,'rubros_id_opex (2)'!B:B,'rubros_id_opex (2)'!A:A,gastos_final[[#This Row],[Líneas de factura/Producto]])</f>
        <v>PERSONAL</v>
      </c>
      <c r="AD470" s="169">
        <f>SUMIFS(Y:Y,C:C,gastos_final[[#This Row],[Número]])</f>
        <v>858580.05033600004</v>
      </c>
      <c r="AE470" s="169">
        <f>gastos_final[[#This Row],[MONTO_FINAL]]*-1-gastos_final[[#This Row],[monto_total_ampliado]]</f>
        <v>64624.304863999947</v>
      </c>
    </row>
    <row r="471" spans="1:31" hidden="1" x14ac:dyDescent="0.25">
      <c r="A471" vm="11">
        <v>46112</v>
      </c>
      <c r="B471" t="s">
        <v>1191</v>
      </c>
      <c r="C471" t="s">
        <v>1134</v>
      </c>
      <c r="D471" s="135">
        <v>-923204.35519999999</v>
      </c>
      <c r="E471" t="s">
        <v>166</v>
      </c>
      <c r="F471">
        <v>1</v>
      </c>
      <c r="G471" s="135">
        <v>923204.35519999999</v>
      </c>
      <c r="H471" t="s">
        <v>1192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379</v>
      </c>
      <c r="O471" t="s">
        <v>1193</v>
      </c>
      <c r="P471">
        <v>10</v>
      </c>
      <c r="Q471" t="s">
        <v>467</v>
      </c>
      <c r="R471">
        <v>1</v>
      </c>
      <c r="S471" s="136">
        <v>-923204.35519999999</v>
      </c>
      <c r="T471">
        <v>1</v>
      </c>
      <c r="U471" t="s">
        <v>199</v>
      </c>
      <c r="V471" t="s">
        <v>70</v>
      </c>
      <c r="W471" s="109" t="str">
        <f>_xlfn.CONCAT(N471,V471)</f>
        <v>CC27REACTORES</v>
      </c>
      <c r="X471" s="109">
        <f>_xlfn.XLOOKUP(W471,'cco '!C:C,'cco '!D:D,0)</f>
        <v>0.11</v>
      </c>
      <c r="Y471" s="110">
        <f>$X471*$S471*-1</f>
        <v>101552.479072</v>
      </c>
      <c r="Z471" s="109">
        <f>_xlfn.XLOOKUP(V471,sectores_id!A:A,sectores_id!B:B)</f>
        <v>8</v>
      </c>
      <c r="AA471" s="109">
        <f>IF(J471="OPEX",_xlfn.XLOOKUP(I471,'rubros_id_opex (2)'!A:A,'rubros_id_opex (2)'!B:B,"RUBRO MC"),J471)</f>
        <v>10</v>
      </c>
      <c r="AB471" s="109" t="str">
        <f>UPPER(_xlfn.XLOOKUP(Z471,sectores_id!B:B,sectores_id!A:A))</f>
        <v>REACTORES</v>
      </c>
      <c r="AC471" s="148" t="str">
        <f>_xlfn.XLOOKUP(AA471,'rubros_id_opex (2)'!B:B,'rubros_id_opex (2)'!A:A,gastos_final[[#This Row],[Líneas de factura/Producto]])</f>
        <v>PERSONAL</v>
      </c>
      <c r="AD471" s="169">
        <f>SUMIFS(Y:Y,C:C,gastos_final[[#This Row],[Número]])</f>
        <v>858580.05033600004</v>
      </c>
      <c r="AE471" s="169">
        <f>gastos_final[[#This Row],[MONTO_FINAL]]*-1-gastos_final[[#This Row],[monto_total_ampliado]]</f>
        <v>64624.304863999947</v>
      </c>
    </row>
    <row r="472" spans="1:31" hidden="1" x14ac:dyDescent="0.25">
      <c r="A472" vm="11">
        <v>46112</v>
      </c>
      <c r="B472" t="s">
        <v>1191</v>
      </c>
      <c r="C472" t="s">
        <v>1134</v>
      </c>
      <c r="D472" s="135">
        <v>-923204.35519999999</v>
      </c>
      <c r="E472" t="s">
        <v>166</v>
      </c>
      <c r="F472">
        <v>1</v>
      </c>
      <c r="G472" s="135">
        <v>923204.35519999999</v>
      </c>
      <c r="H472" t="s">
        <v>1192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379</v>
      </c>
      <c r="O472" t="s">
        <v>1193</v>
      </c>
      <c r="P472">
        <v>10</v>
      </c>
      <c r="Q472" t="s">
        <v>467</v>
      </c>
      <c r="R472">
        <v>1</v>
      </c>
      <c r="S472" s="136">
        <v>-923204.35519999999</v>
      </c>
      <c r="T472">
        <v>1</v>
      </c>
      <c r="U472" t="s">
        <v>199</v>
      </c>
      <c r="V472" t="s">
        <v>181</v>
      </c>
      <c r="W472" s="109" t="str">
        <f>_xlfn.CONCAT(N472,V472)</f>
        <v>CC27TIERRAS FILTRANTES</v>
      </c>
      <c r="X472" s="109">
        <f>_xlfn.XLOOKUP(W472,'cco '!C:C,'cco '!D:D,0)</f>
        <v>0</v>
      </c>
      <c r="Y472" s="110">
        <f>$X472*$S472*-1</f>
        <v>0</v>
      </c>
      <c r="Z472" s="109">
        <f>_xlfn.XLOOKUP(V472,sectores_id!A:A,sectores_id!B:B)</f>
        <v>9</v>
      </c>
      <c r="AA472" s="109">
        <f>IF(J472="OPEX",_xlfn.XLOOKUP(I472,'rubros_id_opex (2)'!A:A,'rubros_id_opex (2)'!B:B,"RUBRO MC"),J472)</f>
        <v>10</v>
      </c>
      <c r="AB472" s="109" t="str">
        <f>UPPER(_xlfn.XLOOKUP(Z472,sectores_id!B:B,sectores_id!A:A))</f>
        <v>TIERRAS FILTRANTES</v>
      </c>
      <c r="AC472" s="148" t="str">
        <f>_xlfn.XLOOKUP(AA472,'rubros_id_opex (2)'!B:B,'rubros_id_opex (2)'!A:A,gastos_final[[#This Row],[Líneas de factura/Producto]])</f>
        <v>PERSONAL</v>
      </c>
      <c r="AD472" s="169">
        <f>SUMIFS(Y:Y,C:C,gastos_final[[#This Row],[Número]])</f>
        <v>858580.05033600004</v>
      </c>
      <c r="AE472" s="169">
        <f>gastos_final[[#This Row],[MONTO_FINAL]]*-1-gastos_final[[#This Row],[monto_total_ampliado]]</f>
        <v>64624.304863999947</v>
      </c>
    </row>
    <row r="473" spans="1:31" hidden="1" x14ac:dyDescent="0.25">
      <c r="A473" vm="11">
        <v>46112</v>
      </c>
      <c r="B473" t="s">
        <v>1191</v>
      </c>
      <c r="C473" t="s">
        <v>1150</v>
      </c>
      <c r="D473" s="135">
        <v>-917721.28110000002</v>
      </c>
      <c r="E473" t="s">
        <v>42</v>
      </c>
      <c r="F473">
        <v>1</v>
      </c>
      <c r="G473" s="135">
        <v>917721.28110000002</v>
      </c>
      <c r="H473" t="s">
        <v>1192</v>
      </c>
      <c r="I473" t="s">
        <v>9</v>
      </c>
      <c r="J473" t="s">
        <v>137</v>
      </c>
      <c r="K473" t="s">
        <v>512</v>
      </c>
      <c r="L473" t="s">
        <v>138</v>
      </c>
      <c r="M473">
        <v>0</v>
      </c>
      <c r="N473" t="s">
        <v>341</v>
      </c>
      <c r="O473" t="s">
        <v>1193</v>
      </c>
      <c r="P473">
        <v>6</v>
      </c>
      <c r="Q473" t="s">
        <v>469</v>
      </c>
      <c r="R473">
        <v>1</v>
      </c>
      <c r="S473" s="136">
        <v>-917721.28110000002</v>
      </c>
      <c r="T473">
        <v>1</v>
      </c>
      <c r="U473" t="s">
        <v>199</v>
      </c>
      <c r="V473" t="s">
        <v>72</v>
      </c>
      <c r="W473" s="109" t="str">
        <f>_xlfn.CONCAT(N473,V473)</f>
        <v>CC19BACHAS</v>
      </c>
      <c r="X473" s="109">
        <f>_xlfn.XLOOKUP(W473,'cco '!C:C,'cco '!D:D,0)</f>
        <v>0.08</v>
      </c>
      <c r="Y473" s="110">
        <f>$X473*$S473*-1</f>
        <v>73417.70248800001</v>
      </c>
      <c r="Z473" s="109">
        <f>_xlfn.XLOOKUP(V473,sectores_id!A:A,sectores_id!B:B)</f>
        <v>1</v>
      </c>
      <c r="AA473" s="109">
        <f>IF(J473="OPEX",_xlfn.XLOOKUP(I473,'rubros_id_opex (2)'!A:A,'rubros_id_opex (2)'!B:B,"RUBRO MC"),J473)</f>
        <v>10</v>
      </c>
      <c r="AB473" s="109" t="str">
        <f>UPPER(_xlfn.XLOOKUP(Z473,sectores_id!B:B,sectores_id!A:A))</f>
        <v>BACHAS</v>
      </c>
      <c r="AC473" s="148" t="str">
        <f>_xlfn.XLOOKUP(AA473,'rubros_id_opex (2)'!B:B,'rubros_id_opex (2)'!A:A,gastos_final[[#This Row],[Líneas de factura/Producto]])</f>
        <v>PERSONAL</v>
      </c>
      <c r="AD473" s="169">
        <f>SUMIFS(Y:Y,C:C,gastos_final[[#This Row],[Número]])</f>
        <v>917721.28110000014</v>
      </c>
      <c r="AE473" s="169">
        <f>gastos_final[[#This Row],[MONTO_FINAL]]*-1-gastos_final[[#This Row],[monto_total_ampliado]]</f>
        <v>0</v>
      </c>
    </row>
    <row r="474" spans="1:31" hidden="1" x14ac:dyDescent="0.25">
      <c r="A474" vm="11">
        <v>46112</v>
      </c>
      <c r="B474" t="s">
        <v>1191</v>
      </c>
      <c r="C474" t="s">
        <v>1150</v>
      </c>
      <c r="D474" s="135">
        <v>-917721.28110000002</v>
      </c>
      <c r="E474" t="s">
        <v>42</v>
      </c>
      <c r="F474">
        <v>1</v>
      </c>
      <c r="G474" s="135">
        <v>917721.28110000002</v>
      </c>
      <c r="H474" t="s">
        <v>1192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341</v>
      </c>
      <c r="O474" t="s">
        <v>1193</v>
      </c>
      <c r="P474">
        <v>6</v>
      </c>
      <c r="Q474" t="s">
        <v>469</v>
      </c>
      <c r="R474">
        <v>1</v>
      </c>
      <c r="S474" s="136">
        <v>-917721.28110000002</v>
      </c>
      <c r="T474">
        <v>1</v>
      </c>
      <c r="U474" t="s">
        <v>199</v>
      </c>
      <c r="V474" t="s">
        <v>193</v>
      </c>
      <c r="W474" s="109" t="str">
        <f>_xlfn.CONCAT(N474,V474)</f>
        <v>CC19DISPOSICION FINAL DE R. LIQUIDOS</v>
      </c>
      <c r="X474" s="109">
        <f>_xlfn.XLOOKUP(W474,'cco '!C:C,'cco '!D:D,0)</f>
        <v>0.09</v>
      </c>
      <c r="Y474" s="110">
        <f>$X474*$S474*-1</f>
        <v>82594.915299</v>
      </c>
      <c r="Z474" s="109">
        <f>_xlfn.XLOOKUP(V474,sectores_id!A:A,sectores_id!B:B)</f>
        <v>3</v>
      </c>
      <c r="AA474" s="109">
        <f>IF(J474="OPEX",_xlfn.XLOOKUP(I474,'rubros_id_opex (2)'!A:A,'rubros_id_opex (2)'!B:B,"RUBRO MC"),J474)</f>
        <v>10</v>
      </c>
      <c r="AB474" s="109" t="str">
        <f>UPPER(_xlfn.XLOOKUP(Z474,sectores_id!B:B,sectores_id!A:A))</f>
        <v>DISP. FINAL RESIDUOS LÍQUIDOS</v>
      </c>
      <c r="AC474" s="148" t="str">
        <f>_xlfn.XLOOKUP(AA474,'rubros_id_opex (2)'!B:B,'rubros_id_opex (2)'!A:A,gastos_final[[#This Row],[Líneas de factura/Producto]])</f>
        <v>PERSONAL</v>
      </c>
      <c r="AD474" s="169">
        <f>SUMIFS(Y:Y,C:C,gastos_final[[#This Row],[Número]])</f>
        <v>917721.28110000014</v>
      </c>
      <c r="AE474" s="169">
        <f>gastos_final[[#This Row],[MONTO_FINAL]]*-1-gastos_final[[#This Row],[monto_total_ampliado]]</f>
        <v>0</v>
      </c>
    </row>
    <row r="475" spans="1:31" hidden="1" x14ac:dyDescent="0.25">
      <c r="A475" vm="11">
        <v>46112</v>
      </c>
      <c r="B475" t="s">
        <v>1191</v>
      </c>
      <c r="C475" t="s">
        <v>1150</v>
      </c>
      <c r="D475" s="135">
        <v>-917721.28110000002</v>
      </c>
      <c r="E475" t="s">
        <v>42</v>
      </c>
      <c r="F475">
        <v>1</v>
      </c>
      <c r="G475" s="135">
        <v>917721.28110000002</v>
      </c>
      <c r="H475" t="s">
        <v>1192</v>
      </c>
      <c r="I475" t="s">
        <v>9</v>
      </c>
      <c r="J475" t="s">
        <v>137</v>
      </c>
      <c r="K475" t="s">
        <v>512</v>
      </c>
      <c r="L475" t="s">
        <v>138</v>
      </c>
      <c r="M475">
        <v>0</v>
      </c>
      <c r="N475" t="s">
        <v>341</v>
      </c>
      <c r="O475" t="s">
        <v>1193</v>
      </c>
      <c r="P475">
        <v>6</v>
      </c>
      <c r="Q475" t="s">
        <v>469</v>
      </c>
      <c r="R475">
        <v>1</v>
      </c>
      <c r="S475" s="136">
        <v>-917721.28110000002</v>
      </c>
      <c r="T475">
        <v>1</v>
      </c>
      <c r="U475" t="s">
        <v>199</v>
      </c>
      <c r="V475" t="s">
        <v>80</v>
      </c>
      <c r="W475" s="109" t="str">
        <f>_xlfn.CONCAT(N475,V475)</f>
        <v>CC19EXPORTACION</v>
      </c>
      <c r="X475" s="109">
        <f>_xlfn.XLOOKUP(W475,'cco '!C:C,'cco '!D:D,0)</f>
        <v>0.15</v>
      </c>
      <c r="Y475" s="110">
        <f>$X475*$S475*-1</f>
        <v>137658.19216499999</v>
      </c>
      <c r="Z475" s="109">
        <f>_xlfn.XLOOKUP(V475,sectores_id!A:A,sectores_id!B:B)</f>
        <v>5</v>
      </c>
      <c r="AA475" s="109">
        <f>IF(J475="OPEX",_xlfn.XLOOKUP(I475,'rubros_id_opex (2)'!A:A,'rubros_id_opex (2)'!B:B,"RUBRO MC"),J475)</f>
        <v>10</v>
      </c>
      <c r="AB475" s="109" t="str">
        <f>UPPER(_xlfn.XLOOKUP(Z475,sectores_id!B:B,sectores_id!A:A))</f>
        <v>EXPORTACION</v>
      </c>
      <c r="AC475" s="148" t="str">
        <f>_xlfn.XLOOKUP(AA475,'rubros_id_opex (2)'!B:B,'rubros_id_opex (2)'!A:A,gastos_final[[#This Row],[Líneas de factura/Producto]])</f>
        <v>PERSONAL</v>
      </c>
      <c r="AD475" s="169">
        <f>SUMIFS(Y:Y,C:C,gastos_final[[#This Row],[Número]])</f>
        <v>917721.28110000014</v>
      </c>
      <c r="AE475" s="169">
        <f>gastos_final[[#This Row],[MONTO_FINAL]]*-1-gastos_final[[#This Row],[monto_total_ampliado]]</f>
        <v>0</v>
      </c>
    </row>
    <row r="476" spans="1:31" hidden="1" x14ac:dyDescent="0.25">
      <c r="A476" vm="11">
        <v>46112</v>
      </c>
      <c r="B476" t="s">
        <v>1191</v>
      </c>
      <c r="C476" t="s">
        <v>1150</v>
      </c>
      <c r="D476" s="135">
        <v>-917721.28110000002</v>
      </c>
      <c r="E476" t="s">
        <v>42</v>
      </c>
      <c r="F476">
        <v>1</v>
      </c>
      <c r="G476" s="135">
        <v>917721.28110000002</v>
      </c>
      <c r="H476" t="s">
        <v>1192</v>
      </c>
      <c r="I476" t="s">
        <v>9</v>
      </c>
      <c r="J476" t="s">
        <v>137</v>
      </c>
      <c r="K476" t="s">
        <v>512</v>
      </c>
      <c r="L476" t="s">
        <v>138</v>
      </c>
      <c r="M476">
        <v>0</v>
      </c>
      <c r="N476" t="s">
        <v>341</v>
      </c>
      <c r="O476" t="s">
        <v>1193</v>
      </c>
      <c r="P476">
        <v>6</v>
      </c>
      <c r="Q476" t="s">
        <v>469</v>
      </c>
      <c r="R476">
        <v>1</v>
      </c>
      <c r="S476" s="136">
        <v>-917721.28110000002</v>
      </c>
      <c r="T476">
        <v>1</v>
      </c>
      <c r="U476" t="s">
        <v>199</v>
      </c>
      <c r="V476" t="s">
        <v>50</v>
      </c>
      <c r="W476" s="109" t="str">
        <f>_xlfn.CONCAT(N476,V476)</f>
        <v>CC19NFU</v>
      </c>
      <c r="X476" s="109">
        <f>_xlfn.XLOOKUP(W476,'cco '!C:C,'cco '!D:D,0)</f>
        <v>0.4</v>
      </c>
      <c r="Y476" s="110">
        <f>$X476*$S476*-1</f>
        <v>367088.51244000002</v>
      </c>
      <c r="Z476" s="109">
        <f>_xlfn.XLOOKUP(V476,sectores_id!A:A,sectores_id!B:B)</f>
        <v>6</v>
      </c>
      <c r="AA476" s="109">
        <f>IF(J476="OPEX",_xlfn.XLOOKUP(I476,'rubros_id_opex (2)'!A:A,'rubros_id_opex (2)'!B:B,"RUBRO MC"),J476)</f>
        <v>10</v>
      </c>
      <c r="AB476" s="109" t="str">
        <f>UPPER(_xlfn.XLOOKUP(Z476,sectores_id!B:B,sectores_id!A:A))</f>
        <v>NFU</v>
      </c>
      <c r="AC476" s="148" t="str">
        <f>_xlfn.XLOOKUP(AA476,'rubros_id_opex (2)'!B:B,'rubros_id_opex (2)'!A:A,gastos_final[[#This Row],[Líneas de factura/Producto]])</f>
        <v>PERSONAL</v>
      </c>
      <c r="AD476" s="169">
        <f>SUMIFS(Y:Y,C:C,gastos_final[[#This Row],[Número]])</f>
        <v>917721.28110000014</v>
      </c>
      <c r="AE476" s="169">
        <f>gastos_final[[#This Row],[MONTO_FINAL]]*-1-gastos_final[[#This Row],[monto_total_ampliado]]</f>
        <v>0</v>
      </c>
    </row>
    <row r="477" spans="1:31" hidden="1" x14ac:dyDescent="0.25">
      <c r="A477" vm="11">
        <v>46112</v>
      </c>
      <c r="B477" t="s">
        <v>1191</v>
      </c>
      <c r="C477" t="s">
        <v>1150</v>
      </c>
      <c r="D477" s="135">
        <v>-917721.28110000002</v>
      </c>
      <c r="E477" t="s">
        <v>42</v>
      </c>
      <c r="F477">
        <v>1</v>
      </c>
      <c r="G477" s="135">
        <v>917721.28110000002</v>
      </c>
      <c r="H477" t="s">
        <v>1192</v>
      </c>
      <c r="I477" t="s">
        <v>9</v>
      </c>
      <c r="J477" t="s">
        <v>137</v>
      </c>
      <c r="K477" t="s">
        <v>512</v>
      </c>
      <c r="L477" t="s">
        <v>138</v>
      </c>
      <c r="M477">
        <v>0</v>
      </c>
      <c r="N477" t="s">
        <v>341</v>
      </c>
      <c r="O477" t="s">
        <v>1193</v>
      </c>
      <c r="P477">
        <v>6</v>
      </c>
      <c r="Q477" t="s">
        <v>469</v>
      </c>
      <c r="R477">
        <v>1</v>
      </c>
      <c r="S477" s="136">
        <v>-917721.28110000002</v>
      </c>
      <c r="T477">
        <v>1</v>
      </c>
      <c r="U477" t="s">
        <v>199</v>
      </c>
      <c r="V477" t="s">
        <v>68</v>
      </c>
      <c r="W477" s="109" t="str">
        <f>_xlfn.CONCAT(N477,V477)</f>
        <v>CC19PILETAS</v>
      </c>
      <c r="X477" s="109">
        <f>_xlfn.XLOOKUP(W477,'cco '!C:C,'cco '!D:D,0)</f>
        <v>0.08</v>
      </c>
      <c r="Y477" s="110">
        <f>$X477*$S477*-1</f>
        <v>73417.70248800001</v>
      </c>
      <c r="Z477" s="109">
        <f>_xlfn.XLOOKUP(V477,sectores_id!A:A,sectores_id!B:B)</f>
        <v>7</v>
      </c>
      <c r="AA477" s="109">
        <f>IF(J477="OPEX",_xlfn.XLOOKUP(I477,'rubros_id_opex (2)'!A:A,'rubros_id_opex (2)'!B:B,"RUBRO MC"),J477)</f>
        <v>10</v>
      </c>
      <c r="AB477" s="109" t="str">
        <f>UPPER(_xlfn.XLOOKUP(Z477,sectores_id!B:B,sectores_id!A:A))</f>
        <v>PILETAS</v>
      </c>
      <c r="AC477" s="148" t="str">
        <f>_xlfn.XLOOKUP(AA477,'rubros_id_opex (2)'!B:B,'rubros_id_opex (2)'!A:A,gastos_final[[#This Row],[Líneas de factura/Producto]])</f>
        <v>PERSONAL</v>
      </c>
      <c r="AD477" s="169">
        <f>SUMIFS(Y:Y,C:C,gastos_final[[#This Row],[Número]])</f>
        <v>917721.28110000014</v>
      </c>
      <c r="AE477" s="169">
        <f>gastos_final[[#This Row],[MONTO_FINAL]]*-1-gastos_final[[#This Row],[monto_total_ampliado]]</f>
        <v>0</v>
      </c>
    </row>
    <row r="478" spans="1:31" hidden="1" x14ac:dyDescent="0.25">
      <c r="A478" vm="11">
        <v>46112</v>
      </c>
      <c r="B478" t="s">
        <v>1191</v>
      </c>
      <c r="C478" t="s">
        <v>1150</v>
      </c>
      <c r="D478" s="135">
        <v>-917721.28110000002</v>
      </c>
      <c r="E478" t="s">
        <v>42</v>
      </c>
      <c r="F478">
        <v>1</v>
      </c>
      <c r="G478" s="135">
        <v>917721.28110000002</v>
      </c>
      <c r="H478" t="s">
        <v>1192</v>
      </c>
      <c r="I478" t="s">
        <v>9</v>
      </c>
      <c r="J478" t="s">
        <v>137</v>
      </c>
      <c r="K478" t="s">
        <v>512</v>
      </c>
      <c r="L478" t="s">
        <v>138</v>
      </c>
      <c r="M478">
        <v>0</v>
      </c>
      <c r="N478" t="s">
        <v>341</v>
      </c>
      <c r="O478" t="s">
        <v>1193</v>
      </c>
      <c r="P478">
        <v>6</v>
      </c>
      <c r="Q478" t="s">
        <v>469</v>
      </c>
      <c r="R478">
        <v>1</v>
      </c>
      <c r="S478" s="136">
        <v>-917721.28110000002</v>
      </c>
      <c r="T478">
        <v>1</v>
      </c>
      <c r="U478" t="s">
        <v>199</v>
      </c>
      <c r="V478" t="s">
        <v>70</v>
      </c>
      <c r="W478" s="109" t="str">
        <f>_xlfn.CONCAT(N478,V478)</f>
        <v>CC19REACTORES</v>
      </c>
      <c r="X478" s="109">
        <f>_xlfn.XLOOKUP(W478,'cco '!C:C,'cco '!D:D,0)</f>
        <v>0.2</v>
      </c>
      <c r="Y478" s="110">
        <f>$X478*$S478*-1</f>
        <v>183544.25622000001</v>
      </c>
      <c r="Z478" s="109">
        <f>_xlfn.XLOOKUP(V478,sectores_id!A:A,sectores_id!B:B)</f>
        <v>8</v>
      </c>
      <c r="AA478" s="109">
        <f>IF(J478="OPEX",_xlfn.XLOOKUP(I478,'rubros_id_opex (2)'!A:A,'rubros_id_opex (2)'!B:B,"RUBRO MC"),J478)</f>
        <v>10</v>
      </c>
      <c r="AB478" s="109" t="str">
        <f>UPPER(_xlfn.XLOOKUP(Z478,sectores_id!B:B,sectores_id!A:A))</f>
        <v>REACTORES</v>
      </c>
      <c r="AC478" s="148" t="str">
        <f>_xlfn.XLOOKUP(AA478,'rubros_id_opex (2)'!B:B,'rubros_id_opex (2)'!A:A,gastos_final[[#This Row],[Líneas de factura/Producto]])</f>
        <v>PERSONAL</v>
      </c>
      <c r="AD478" s="169">
        <f>SUMIFS(Y:Y,C:C,gastos_final[[#This Row],[Número]])</f>
        <v>917721.28110000014</v>
      </c>
      <c r="AE478" s="169">
        <f>gastos_final[[#This Row],[MONTO_FINAL]]*-1-gastos_final[[#This Row],[monto_total_ampliado]]</f>
        <v>0</v>
      </c>
    </row>
    <row r="479" spans="1:31" hidden="1" x14ac:dyDescent="0.25">
      <c r="A479" vm="11">
        <v>46112</v>
      </c>
      <c r="B479" t="s">
        <v>1191</v>
      </c>
      <c r="C479" t="s">
        <v>1147</v>
      </c>
      <c r="D479" s="135">
        <v>-908276.39859999996</v>
      </c>
      <c r="E479" t="s">
        <v>42</v>
      </c>
      <c r="F479">
        <v>1</v>
      </c>
      <c r="G479" s="135">
        <v>908276.39859999996</v>
      </c>
      <c r="H479" t="s">
        <v>1192</v>
      </c>
      <c r="I479" t="s">
        <v>9</v>
      </c>
      <c r="J479" t="s">
        <v>137</v>
      </c>
      <c r="K479" t="s">
        <v>512</v>
      </c>
      <c r="L479" t="s">
        <v>138</v>
      </c>
      <c r="M479">
        <v>0</v>
      </c>
      <c r="N479" t="s">
        <v>341</v>
      </c>
      <c r="O479" t="s">
        <v>1193</v>
      </c>
      <c r="P479">
        <v>6</v>
      </c>
      <c r="Q479" t="s">
        <v>469</v>
      </c>
      <c r="R479">
        <v>1</v>
      </c>
      <c r="S479" s="136">
        <v>-908276.39859999996</v>
      </c>
      <c r="T479">
        <v>1</v>
      </c>
      <c r="U479" t="s">
        <v>199</v>
      </c>
      <c r="V479" t="s">
        <v>72</v>
      </c>
      <c r="W479" s="109" t="str">
        <f>_xlfn.CONCAT(N479,V479)</f>
        <v>CC19BACHAS</v>
      </c>
      <c r="X479" s="109">
        <f>_xlfn.XLOOKUP(W479,'cco '!C:C,'cco '!D:D,0)</f>
        <v>0.08</v>
      </c>
      <c r="Y479" s="110">
        <f>$X479*$S479*-1</f>
        <v>72662.111887999999</v>
      </c>
      <c r="Z479" s="109">
        <f>_xlfn.XLOOKUP(V479,sectores_id!A:A,sectores_id!B:B)</f>
        <v>1</v>
      </c>
      <c r="AA479" s="109">
        <f>IF(J479="OPEX",_xlfn.XLOOKUP(I479,'rubros_id_opex (2)'!A:A,'rubros_id_opex (2)'!B:B,"RUBRO MC"),J479)</f>
        <v>10</v>
      </c>
      <c r="AB479" s="109" t="str">
        <f>UPPER(_xlfn.XLOOKUP(Z479,sectores_id!B:B,sectores_id!A:A))</f>
        <v>BACHAS</v>
      </c>
      <c r="AC479" s="148" t="str">
        <f>_xlfn.XLOOKUP(AA479,'rubros_id_opex (2)'!B:B,'rubros_id_opex (2)'!A:A,gastos_final[[#This Row],[Líneas de factura/Producto]])</f>
        <v>PERSONAL</v>
      </c>
      <c r="AD479" s="169">
        <f>SUMIFS(Y:Y,C:C,gastos_final[[#This Row],[Número]])</f>
        <v>908276.39859999996</v>
      </c>
      <c r="AE479" s="169">
        <f>gastos_final[[#This Row],[MONTO_FINAL]]*-1-gastos_final[[#This Row],[monto_total_ampliado]]</f>
        <v>0</v>
      </c>
    </row>
    <row r="480" spans="1:31" hidden="1" x14ac:dyDescent="0.25">
      <c r="A480" vm="11">
        <v>46112</v>
      </c>
      <c r="B480" t="s">
        <v>1191</v>
      </c>
      <c r="C480" t="s">
        <v>1147</v>
      </c>
      <c r="D480" s="135">
        <v>-908276.39859999996</v>
      </c>
      <c r="E480" t="s">
        <v>42</v>
      </c>
      <c r="F480">
        <v>1</v>
      </c>
      <c r="G480" s="135">
        <v>908276.39859999996</v>
      </c>
      <c r="H480" t="s">
        <v>1192</v>
      </c>
      <c r="I480" t="s">
        <v>9</v>
      </c>
      <c r="J480" t="s">
        <v>137</v>
      </c>
      <c r="K480" t="s">
        <v>512</v>
      </c>
      <c r="L480" t="s">
        <v>138</v>
      </c>
      <c r="M480">
        <v>0</v>
      </c>
      <c r="N480" t="s">
        <v>341</v>
      </c>
      <c r="O480" t="s">
        <v>1193</v>
      </c>
      <c r="P480">
        <v>6</v>
      </c>
      <c r="Q480" t="s">
        <v>469</v>
      </c>
      <c r="R480">
        <v>1</v>
      </c>
      <c r="S480" s="136">
        <v>-908276.39859999996</v>
      </c>
      <c r="T480">
        <v>1</v>
      </c>
      <c r="U480" t="s">
        <v>199</v>
      </c>
      <c r="V480" t="s">
        <v>193</v>
      </c>
      <c r="W480" s="109" t="str">
        <f>_xlfn.CONCAT(N480,V480)</f>
        <v>CC19DISPOSICION FINAL DE R. LIQUIDOS</v>
      </c>
      <c r="X480" s="109">
        <f>_xlfn.XLOOKUP(W480,'cco '!C:C,'cco '!D:D,0)</f>
        <v>0.09</v>
      </c>
      <c r="Y480" s="110">
        <f>$X480*$S480*-1</f>
        <v>81744.87587399999</v>
      </c>
      <c r="Z480" s="109">
        <f>_xlfn.XLOOKUP(V480,sectores_id!A:A,sectores_id!B:B)</f>
        <v>3</v>
      </c>
      <c r="AA480" s="109">
        <f>IF(J480="OPEX",_xlfn.XLOOKUP(I480,'rubros_id_opex (2)'!A:A,'rubros_id_opex (2)'!B:B,"RUBRO MC"),J480)</f>
        <v>10</v>
      </c>
      <c r="AB480" s="109" t="str">
        <f>UPPER(_xlfn.XLOOKUP(Z480,sectores_id!B:B,sectores_id!A:A))</f>
        <v>DISP. FINAL RESIDUOS LÍQUIDOS</v>
      </c>
      <c r="AC480" s="148" t="str">
        <f>_xlfn.XLOOKUP(AA480,'rubros_id_opex (2)'!B:B,'rubros_id_opex (2)'!A:A,gastos_final[[#This Row],[Líneas de factura/Producto]])</f>
        <v>PERSONAL</v>
      </c>
      <c r="AD480" s="169">
        <f>SUMIFS(Y:Y,C:C,gastos_final[[#This Row],[Número]])</f>
        <v>908276.39859999996</v>
      </c>
      <c r="AE480" s="169">
        <f>gastos_final[[#This Row],[MONTO_FINAL]]*-1-gastos_final[[#This Row],[monto_total_ampliado]]</f>
        <v>0</v>
      </c>
    </row>
    <row r="481" spans="1:31" hidden="1" x14ac:dyDescent="0.25">
      <c r="A481" vm="11">
        <v>46112</v>
      </c>
      <c r="B481" t="s">
        <v>1191</v>
      </c>
      <c r="C481" t="s">
        <v>1147</v>
      </c>
      <c r="D481" s="135">
        <v>-908276.39859999996</v>
      </c>
      <c r="E481" t="s">
        <v>42</v>
      </c>
      <c r="F481">
        <v>1</v>
      </c>
      <c r="G481" s="135">
        <v>908276.39859999996</v>
      </c>
      <c r="H481" t="s">
        <v>1192</v>
      </c>
      <c r="I481" t="s">
        <v>9</v>
      </c>
      <c r="J481" t="s">
        <v>137</v>
      </c>
      <c r="K481" t="s">
        <v>512</v>
      </c>
      <c r="L481" t="s">
        <v>138</v>
      </c>
      <c r="M481">
        <v>0</v>
      </c>
      <c r="N481" t="s">
        <v>341</v>
      </c>
      <c r="O481" t="s">
        <v>1193</v>
      </c>
      <c r="P481">
        <v>6</v>
      </c>
      <c r="Q481" t="s">
        <v>469</v>
      </c>
      <c r="R481">
        <v>1</v>
      </c>
      <c r="S481" s="136">
        <v>-908276.39859999996</v>
      </c>
      <c r="T481">
        <v>1</v>
      </c>
      <c r="U481" t="s">
        <v>199</v>
      </c>
      <c r="V481" t="s">
        <v>80</v>
      </c>
      <c r="W481" s="109" t="str">
        <f>_xlfn.CONCAT(N481,V481)</f>
        <v>CC19EXPORTACION</v>
      </c>
      <c r="X481" s="109">
        <f>_xlfn.XLOOKUP(W481,'cco '!C:C,'cco '!D:D,0)</f>
        <v>0.15</v>
      </c>
      <c r="Y481" s="110">
        <f>$X481*$S481*-1</f>
        <v>136241.45978999999</v>
      </c>
      <c r="Z481" s="109">
        <f>_xlfn.XLOOKUP(V481,sectores_id!A:A,sectores_id!B:B)</f>
        <v>5</v>
      </c>
      <c r="AA481" s="109">
        <f>IF(J481="OPEX",_xlfn.XLOOKUP(I481,'rubros_id_opex (2)'!A:A,'rubros_id_opex (2)'!B:B,"RUBRO MC"),J481)</f>
        <v>10</v>
      </c>
      <c r="AB481" s="109" t="str">
        <f>UPPER(_xlfn.XLOOKUP(Z481,sectores_id!B:B,sectores_id!A:A))</f>
        <v>EXPORTACION</v>
      </c>
      <c r="AC481" s="148" t="str">
        <f>_xlfn.XLOOKUP(AA481,'rubros_id_opex (2)'!B:B,'rubros_id_opex (2)'!A:A,gastos_final[[#This Row],[Líneas de factura/Producto]])</f>
        <v>PERSONAL</v>
      </c>
      <c r="AD481" s="169">
        <f>SUMIFS(Y:Y,C:C,gastos_final[[#This Row],[Número]])</f>
        <v>908276.39859999996</v>
      </c>
      <c r="AE481" s="169">
        <f>gastos_final[[#This Row],[MONTO_FINAL]]*-1-gastos_final[[#This Row],[monto_total_ampliado]]</f>
        <v>0</v>
      </c>
    </row>
    <row r="482" spans="1:31" hidden="1" x14ac:dyDescent="0.25">
      <c r="A482" vm="11">
        <v>46112</v>
      </c>
      <c r="B482" t="s">
        <v>1191</v>
      </c>
      <c r="C482" t="s">
        <v>1147</v>
      </c>
      <c r="D482" s="135">
        <v>-908276.39859999996</v>
      </c>
      <c r="E482" t="s">
        <v>42</v>
      </c>
      <c r="F482">
        <v>1</v>
      </c>
      <c r="G482" s="135">
        <v>908276.39859999996</v>
      </c>
      <c r="H482" t="s">
        <v>1192</v>
      </c>
      <c r="I482" t="s">
        <v>9</v>
      </c>
      <c r="J482" t="s">
        <v>137</v>
      </c>
      <c r="K482" t="s">
        <v>512</v>
      </c>
      <c r="L482" t="s">
        <v>138</v>
      </c>
      <c r="M482">
        <v>0</v>
      </c>
      <c r="N482" t="s">
        <v>341</v>
      </c>
      <c r="O482" t="s">
        <v>1193</v>
      </c>
      <c r="P482">
        <v>6</v>
      </c>
      <c r="Q482" t="s">
        <v>469</v>
      </c>
      <c r="R482">
        <v>1</v>
      </c>
      <c r="S482" s="136">
        <v>-908276.39859999996</v>
      </c>
      <c r="T482">
        <v>1</v>
      </c>
      <c r="U482" t="s">
        <v>199</v>
      </c>
      <c r="V482" t="s">
        <v>50</v>
      </c>
      <c r="W482" s="109" t="str">
        <f>_xlfn.CONCAT(N482,V482)</f>
        <v>CC19NFU</v>
      </c>
      <c r="X482" s="109">
        <f>_xlfn.XLOOKUP(W482,'cco '!C:C,'cco '!D:D,0)</f>
        <v>0.4</v>
      </c>
      <c r="Y482" s="110">
        <f>$X482*$S482*-1</f>
        <v>363310.55943999998</v>
      </c>
      <c r="Z482" s="109">
        <f>_xlfn.XLOOKUP(V482,sectores_id!A:A,sectores_id!B:B)</f>
        <v>6</v>
      </c>
      <c r="AA482" s="109">
        <f>IF(J482="OPEX",_xlfn.XLOOKUP(I482,'rubros_id_opex (2)'!A:A,'rubros_id_opex (2)'!B:B,"RUBRO MC"),J482)</f>
        <v>10</v>
      </c>
      <c r="AB482" s="109" t="str">
        <f>UPPER(_xlfn.XLOOKUP(Z482,sectores_id!B:B,sectores_id!A:A))</f>
        <v>NFU</v>
      </c>
      <c r="AC482" s="148" t="str">
        <f>_xlfn.XLOOKUP(AA482,'rubros_id_opex (2)'!B:B,'rubros_id_opex (2)'!A:A,gastos_final[[#This Row],[Líneas de factura/Producto]])</f>
        <v>PERSONAL</v>
      </c>
      <c r="AD482" s="169">
        <f>SUMIFS(Y:Y,C:C,gastos_final[[#This Row],[Número]])</f>
        <v>908276.39859999996</v>
      </c>
      <c r="AE482" s="169">
        <f>gastos_final[[#This Row],[MONTO_FINAL]]*-1-gastos_final[[#This Row],[monto_total_ampliado]]</f>
        <v>0</v>
      </c>
    </row>
    <row r="483" spans="1:31" hidden="1" x14ac:dyDescent="0.25">
      <c r="A483" vm="11">
        <v>46112</v>
      </c>
      <c r="B483" t="s">
        <v>1191</v>
      </c>
      <c r="C483" t="s">
        <v>1147</v>
      </c>
      <c r="D483" s="135">
        <v>-908276.39859999996</v>
      </c>
      <c r="E483" t="s">
        <v>42</v>
      </c>
      <c r="F483">
        <v>1</v>
      </c>
      <c r="G483" s="135">
        <v>908276.39859999996</v>
      </c>
      <c r="H483" t="s">
        <v>1192</v>
      </c>
      <c r="I483" t="s">
        <v>9</v>
      </c>
      <c r="J483" t="s">
        <v>137</v>
      </c>
      <c r="K483" t="s">
        <v>512</v>
      </c>
      <c r="L483" t="s">
        <v>138</v>
      </c>
      <c r="M483">
        <v>0</v>
      </c>
      <c r="N483" t="s">
        <v>341</v>
      </c>
      <c r="O483" t="s">
        <v>1193</v>
      </c>
      <c r="P483">
        <v>6</v>
      </c>
      <c r="Q483" t="s">
        <v>469</v>
      </c>
      <c r="R483">
        <v>1</v>
      </c>
      <c r="S483" s="136">
        <v>-908276.39859999996</v>
      </c>
      <c r="T483">
        <v>1</v>
      </c>
      <c r="U483" t="s">
        <v>199</v>
      </c>
      <c r="V483" t="s">
        <v>68</v>
      </c>
      <c r="W483" s="109" t="str">
        <f>_xlfn.CONCAT(N483,V483)</f>
        <v>CC19PILETAS</v>
      </c>
      <c r="X483" s="109">
        <f>_xlfn.XLOOKUP(W483,'cco '!C:C,'cco '!D:D,0)</f>
        <v>0.08</v>
      </c>
      <c r="Y483" s="110">
        <f>$X483*$S483*-1</f>
        <v>72662.111887999999</v>
      </c>
      <c r="Z483" s="109">
        <f>_xlfn.XLOOKUP(V483,sectores_id!A:A,sectores_id!B:B)</f>
        <v>7</v>
      </c>
      <c r="AA483" s="109">
        <f>IF(J483="OPEX",_xlfn.XLOOKUP(I483,'rubros_id_opex (2)'!A:A,'rubros_id_opex (2)'!B:B,"RUBRO MC"),J483)</f>
        <v>10</v>
      </c>
      <c r="AB483" s="109" t="str">
        <f>UPPER(_xlfn.XLOOKUP(Z483,sectores_id!B:B,sectores_id!A:A))</f>
        <v>PILETAS</v>
      </c>
      <c r="AC483" s="148" t="str">
        <f>_xlfn.XLOOKUP(AA483,'rubros_id_opex (2)'!B:B,'rubros_id_opex (2)'!A:A,gastos_final[[#This Row],[Líneas de factura/Producto]])</f>
        <v>PERSONAL</v>
      </c>
      <c r="AD483" s="169">
        <f>SUMIFS(Y:Y,C:C,gastos_final[[#This Row],[Número]])</f>
        <v>908276.39859999996</v>
      </c>
      <c r="AE483" s="169">
        <f>gastos_final[[#This Row],[MONTO_FINAL]]*-1-gastos_final[[#This Row],[monto_total_ampliado]]</f>
        <v>0</v>
      </c>
    </row>
    <row r="484" spans="1:31" hidden="1" x14ac:dyDescent="0.25">
      <c r="A484" vm="11">
        <v>46112</v>
      </c>
      <c r="B484" t="s">
        <v>1191</v>
      </c>
      <c r="C484" t="s">
        <v>1147</v>
      </c>
      <c r="D484" s="135">
        <v>-908276.39859999996</v>
      </c>
      <c r="E484" t="s">
        <v>42</v>
      </c>
      <c r="F484">
        <v>1</v>
      </c>
      <c r="G484" s="135">
        <v>908276.39859999996</v>
      </c>
      <c r="H484" t="s">
        <v>1192</v>
      </c>
      <c r="I484" t="s">
        <v>9</v>
      </c>
      <c r="J484" t="s">
        <v>137</v>
      </c>
      <c r="K484" t="s">
        <v>512</v>
      </c>
      <c r="L484" t="s">
        <v>138</v>
      </c>
      <c r="M484">
        <v>0</v>
      </c>
      <c r="N484" t="s">
        <v>341</v>
      </c>
      <c r="O484" t="s">
        <v>1193</v>
      </c>
      <c r="P484">
        <v>6</v>
      </c>
      <c r="Q484" t="s">
        <v>469</v>
      </c>
      <c r="R484">
        <v>1</v>
      </c>
      <c r="S484" s="136">
        <v>-908276.39859999996</v>
      </c>
      <c r="T484">
        <v>1</v>
      </c>
      <c r="U484" t="s">
        <v>199</v>
      </c>
      <c r="V484" t="s">
        <v>70</v>
      </c>
      <c r="W484" s="109" t="str">
        <f>_xlfn.CONCAT(N484,V484)</f>
        <v>CC19REACTORES</v>
      </c>
      <c r="X484" s="109">
        <f>_xlfn.XLOOKUP(W484,'cco '!C:C,'cco '!D:D,0)</f>
        <v>0.2</v>
      </c>
      <c r="Y484" s="110">
        <f>$X484*$S484*-1</f>
        <v>181655.27971999999</v>
      </c>
      <c r="Z484" s="109">
        <f>_xlfn.XLOOKUP(V484,sectores_id!A:A,sectores_id!B:B)</f>
        <v>8</v>
      </c>
      <c r="AA484" s="109">
        <f>IF(J484="OPEX",_xlfn.XLOOKUP(I484,'rubros_id_opex (2)'!A:A,'rubros_id_opex (2)'!B:B,"RUBRO MC"),J484)</f>
        <v>10</v>
      </c>
      <c r="AB484" s="109" t="str">
        <f>UPPER(_xlfn.XLOOKUP(Z484,sectores_id!B:B,sectores_id!A:A))</f>
        <v>REACTORES</v>
      </c>
      <c r="AC484" s="148" t="str">
        <f>_xlfn.XLOOKUP(AA484,'rubros_id_opex (2)'!B:B,'rubros_id_opex (2)'!A:A,gastos_final[[#This Row],[Líneas de factura/Producto]])</f>
        <v>PERSONAL</v>
      </c>
      <c r="AD484" s="169">
        <f>SUMIFS(Y:Y,C:C,gastos_final[[#This Row],[Número]])</f>
        <v>908276.39859999996</v>
      </c>
      <c r="AE484" s="169">
        <f>gastos_final[[#This Row],[MONTO_FINAL]]*-1-gastos_final[[#This Row],[monto_total_ampliado]]</f>
        <v>0</v>
      </c>
    </row>
    <row r="485" spans="1:31" hidden="1" x14ac:dyDescent="0.25">
      <c r="A485" vm="13">
        <v>46091</v>
      </c>
      <c r="B485" t="s">
        <v>848</v>
      </c>
      <c r="C485" t="s">
        <v>1074</v>
      </c>
      <c r="D485" s="135">
        <v>-907182.26</v>
      </c>
      <c r="E485" t="s">
        <v>1075</v>
      </c>
      <c r="F485">
        <v>1</v>
      </c>
      <c r="G485" s="135">
        <v>730426.5</v>
      </c>
      <c r="H485" t="s">
        <v>510</v>
      </c>
      <c r="I485" t="s">
        <v>10</v>
      </c>
      <c r="J485" t="s">
        <v>137</v>
      </c>
      <c r="K485" t="s">
        <v>473</v>
      </c>
      <c r="L485" t="s">
        <v>156</v>
      </c>
      <c r="M485">
        <v>0</v>
      </c>
      <c r="N485" t="s">
        <v>35</v>
      </c>
      <c r="O485" t="s">
        <v>492</v>
      </c>
      <c r="P485">
        <v>10</v>
      </c>
      <c r="Q485" t="s">
        <v>465</v>
      </c>
      <c r="R485">
        <v>1</v>
      </c>
      <c r="S485" s="136">
        <v>-907182.26</v>
      </c>
      <c r="T485">
        <v>1</v>
      </c>
      <c r="U485" t="s">
        <v>199</v>
      </c>
      <c r="V485" t="s">
        <v>72</v>
      </c>
      <c r="W485" s="109" t="str">
        <f>_xlfn.CONCAT(N485,V485)</f>
        <v>CC1BACHAS</v>
      </c>
      <c r="X485" s="109">
        <f>_xlfn.XLOOKUP(W485,'cco '!C:C,'cco '!D:D,0)</f>
        <v>3.2417236735101898E-2</v>
      </c>
      <c r="Y485" s="110">
        <f>$X485*$S485*-1</f>
        <v>29408.342084304761</v>
      </c>
      <c r="Z485" s="109">
        <f>_xlfn.XLOOKUP(V485,sectores_id!A:A,sectores_id!B:B)</f>
        <v>1</v>
      </c>
      <c r="AA485" s="109">
        <f>IF(J485="OPEX",_xlfn.XLOOKUP(I485,'rubros_id_opex (2)'!A:A,'rubros_id_opex (2)'!B:B,"RUBRO MC"),J485)</f>
        <v>13</v>
      </c>
      <c r="AB485" s="109" t="str">
        <f>UPPER(_xlfn.XLOOKUP(Z485,sectores_id!B:B,sectores_id!A:A))</f>
        <v>BACHAS</v>
      </c>
      <c r="AC485" s="148" t="str">
        <f>_xlfn.XLOOKUP(AA485,'rubros_id_opex (2)'!B:B,'rubros_id_opex (2)'!A:A,gastos_final[[#This Row],[Líneas de factura/Producto]])</f>
        <v>SERVICIOS</v>
      </c>
      <c r="AD485" s="169">
        <f>SUMIFS(Y:Y,C:C,gastos_final[[#This Row],[Número]])</f>
        <v>907182.26</v>
      </c>
      <c r="AE485" s="169">
        <f>gastos_final[[#This Row],[MONTO_FINAL]]*-1-gastos_final[[#This Row],[monto_total_ampliado]]</f>
        <v>0</v>
      </c>
    </row>
    <row r="486" spans="1:31" hidden="1" x14ac:dyDescent="0.25">
      <c r="A486" vm="13">
        <v>46091</v>
      </c>
      <c r="B486" t="s">
        <v>848</v>
      </c>
      <c r="C486" t="s">
        <v>1074</v>
      </c>
      <c r="D486" s="135">
        <v>-907182.26</v>
      </c>
      <c r="E486" t="s">
        <v>1075</v>
      </c>
      <c r="F486">
        <v>1</v>
      </c>
      <c r="G486" s="135">
        <v>730426.5</v>
      </c>
      <c r="H486" t="s">
        <v>510</v>
      </c>
      <c r="I486" t="s">
        <v>10</v>
      </c>
      <c r="J486" t="s">
        <v>137</v>
      </c>
      <c r="K486" t="s">
        <v>473</v>
      </c>
      <c r="L486" t="s">
        <v>156</v>
      </c>
      <c r="M486">
        <v>0</v>
      </c>
      <c r="N486" t="s">
        <v>35</v>
      </c>
      <c r="O486" t="s">
        <v>492</v>
      </c>
      <c r="P486">
        <v>10</v>
      </c>
      <c r="Q486" t="s">
        <v>465</v>
      </c>
      <c r="R486">
        <v>1</v>
      </c>
      <c r="S486" s="136">
        <v>-907182.26</v>
      </c>
      <c r="T486">
        <v>1</v>
      </c>
      <c r="U486" t="s">
        <v>199</v>
      </c>
      <c r="V486" t="s">
        <v>77</v>
      </c>
      <c r="W486" s="109" t="str">
        <f>_xlfn.CONCAT(N486,V486)</f>
        <v>CC1CEREAL &amp; POLVILLO</v>
      </c>
      <c r="X486" s="109">
        <f>_xlfn.XLOOKUP(W486,'cco '!C:C,'cco '!D:D,0)</f>
        <v>7.0597149630605652E-3</v>
      </c>
      <c r="Y486" s="110">
        <f>$X486*$S486*-1</f>
        <v>6404.4481751451003</v>
      </c>
      <c r="Z486" s="109">
        <f>_xlfn.XLOOKUP(V486,sectores_id!A:A,sectores_id!B:B)</f>
        <v>2</v>
      </c>
      <c r="AA486" s="109">
        <f>IF(J486="OPEX",_xlfn.XLOOKUP(I486,'rubros_id_opex (2)'!A:A,'rubros_id_opex (2)'!B:B,"RUBRO MC"),J486)</f>
        <v>13</v>
      </c>
      <c r="AB486" s="109" t="str">
        <f>UPPER(_xlfn.XLOOKUP(Z486,sectores_id!B:B,sectores_id!A:A))</f>
        <v>CEREAL &amp; POLVILLO</v>
      </c>
      <c r="AC486" s="148" t="str">
        <f>_xlfn.XLOOKUP(AA486,'rubros_id_opex (2)'!B:B,'rubros_id_opex (2)'!A:A,gastos_final[[#This Row],[Líneas de factura/Producto]])</f>
        <v>SERVICIOS</v>
      </c>
      <c r="AD486" s="169">
        <f>SUMIFS(Y:Y,C:C,gastos_final[[#This Row],[Número]])</f>
        <v>907182.26</v>
      </c>
      <c r="AE486" s="169">
        <f>gastos_final[[#This Row],[MONTO_FINAL]]*-1-gastos_final[[#This Row],[monto_total_ampliado]]</f>
        <v>0</v>
      </c>
    </row>
    <row r="487" spans="1:31" hidden="1" x14ac:dyDescent="0.25">
      <c r="A487" vm="13">
        <v>46091</v>
      </c>
      <c r="B487" t="s">
        <v>848</v>
      </c>
      <c r="C487" t="s">
        <v>1074</v>
      </c>
      <c r="D487" s="135">
        <v>-907182.26</v>
      </c>
      <c r="E487" t="s">
        <v>1075</v>
      </c>
      <c r="F487">
        <v>1</v>
      </c>
      <c r="G487" s="135">
        <v>730426.5</v>
      </c>
      <c r="H487" t="s">
        <v>510</v>
      </c>
      <c r="I487" t="s">
        <v>10</v>
      </c>
      <c r="J487" t="s">
        <v>137</v>
      </c>
      <c r="K487" t="s">
        <v>473</v>
      </c>
      <c r="L487" t="s">
        <v>156</v>
      </c>
      <c r="M487">
        <v>0</v>
      </c>
      <c r="N487" t="s">
        <v>35</v>
      </c>
      <c r="O487" t="s">
        <v>492</v>
      </c>
      <c r="P487">
        <v>10</v>
      </c>
      <c r="Q487" t="s">
        <v>465</v>
      </c>
      <c r="R487">
        <v>1</v>
      </c>
      <c r="S487" s="136">
        <v>-907182.26</v>
      </c>
      <c r="T487">
        <v>1</v>
      </c>
      <c r="U487" t="s">
        <v>199</v>
      </c>
      <c r="V487" t="s">
        <v>75</v>
      </c>
      <c r="W487" s="109" t="str">
        <f>_xlfn.CONCAT(N487,V487)</f>
        <v>CC1COMPOST &amp; FERTILIZANTES</v>
      </c>
      <c r="X487" s="109">
        <f>_xlfn.XLOOKUP(W487,'cco '!C:C,'cco '!D:D,0)</f>
        <v>4.0653249223577111E-4</v>
      </c>
      <c r="Y487" s="110">
        <f>$X487*$S487*-1</f>
        <v>368.7990650698793</v>
      </c>
      <c r="Z487" s="109">
        <f>_xlfn.XLOOKUP(V487,sectores_id!A:A,sectores_id!B:B)</f>
        <v>10</v>
      </c>
      <c r="AA487" s="109">
        <f>IF(J487="OPEX",_xlfn.XLOOKUP(I487,'rubros_id_opex (2)'!A:A,'rubros_id_opex (2)'!B:B,"RUBRO MC"),J487)</f>
        <v>13</v>
      </c>
      <c r="AB487" s="109" t="str">
        <f>UPPER(_xlfn.XLOOKUP(Z487,sectores_id!B:B,sectores_id!A:A))</f>
        <v>COMPOST &amp; FERTILIZANTES</v>
      </c>
      <c r="AC487" s="148" t="str">
        <f>_xlfn.XLOOKUP(AA487,'rubros_id_opex (2)'!B:B,'rubros_id_opex (2)'!A:A,gastos_final[[#This Row],[Líneas de factura/Producto]])</f>
        <v>SERVICIOS</v>
      </c>
      <c r="AD487" s="169">
        <f>SUMIFS(Y:Y,C:C,gastos_final[[#This Row],[Número]])</f>
        <v>907182.26</v>
      </c>
      <c r="AE487" s="169">
        <f>gastos_final[[#This Row],[MONTO_FINAL]]*-1-gastos_final[[#This Row],[monto_total_ampliado]]</f>
        <v>0</v>
      </c>
    </row>
    <row r="488" spans="1:31" hidden="1" x14ac:dyDescent="0.25">
      <c r="A488" vm="13">
        <v>46091</v>
      </c>
      <c r="B488" t="s">
        <v>848</v>
      </c>
      <c r="C488" t="s">
        <v>1074</v>
      </c>
      <c r="D488" s="135">
        <v>-907182.26</v>
      </c>
      <c r="E488" t="s">
        <v>1075</v>
      </c>
      <c r="F488">
        <v>1</v>
      </c>
      <c r="G488" s="135">
        <v>730426.5</v>
      </c>
      <c r="H488" t="s">
        <v>510</v>
      </c>
      <c r="I488" t="s">
        <v>10</v>
      </c>
      <c r="J488" t="s">
        <v>137</v>
      </c>
      <c r="K488" t="s">
        <v>473</v>
      </c>
      <c r="L488" t="s">
        <v>156</v>
      </c>
      <c r="M488">
        <v>0</v>
      </c>
      <c r="N488" t="s">
        <v>35</v>
      </c>
      <c r="O488" t="s">
        <v>492</v>
      </c>
      <c r="P488">
        <v>10</v>
      </c>
      <c r="Q488" t="s">
        <v>465</v>
      </c>
      <c r="R488">
        <v>1</v>
      </c>
      <c r="S488" s="136">
        <v>-907182.26</v>
      </c>
      <c r="T488">
        <v>1</v>
      </c>
      <c r="U488" t="s">
        <v>199</v>
      </c>
      <c r="V488" t="s">
        <v>66</v>
      </c>
      <c r="W488" s="109" t="str">
        <f>_xlfn.CONCAT(N488,V488)</f>
        <v>CC1DISPOSICIÓN FINAL RESIDUOS LIQUIDOS</v>
      </c>
      <c r="X488" s="109">
        <f>_xlfn.XLOOKUP(W488,'cco '!C:C,'cco '!D:D,0)</f>
        <v>5.9791078481547098E-2</v>
      </c>
      <c r="Y488" s="110">
        <f>$X488*$S488*-1</f>
        <v>54241.405704727265</v>
      </c>
      <c r="Z488" s="109">
        <f>_xlfn.XLOOKUP(V488,sectores_id!A:A,sectores_id!B:B)</f>
        <v>3</v>
      </c>
      <c r="AA488" s="109">
        <f>IF(J488="OPEX",_xlfn.XLOOKUP(I488,'rubros_id_opex (2)'!A:A,'rubros_id_opex (2)'!B:B,"RUBRO MC"),J488)</f>
        <v>13</v>
      </c>
      <c r="AB488" s="109" t="str">
        <f>UPPER(_xlfn.XLOOKUP(Z488,sectores_id!B:B,sectores_id!A:A))</f>
        <v>DISP. FINAL RESIDUOS LÍQUIDOS</v>
      </c>
      <c r="AC488" s="148" t="str">
        <f>_xlfn.XLOOKUP(AA488,'rubros_id_opex (2)'!B:B,'rubros_id_opex (2)'!A:A,gastos_final[[#This Row],[Líneas de factura/Producto]])</f>
        <v>SERVICIOS</v>
      </c>
      <c r="AD488" s="169">
        <f>SUMIFS(Y:Y,C:C,gastos_final[[#This Row],[Número]])</f>
        <v>907182.26</v>
      </c>
      <c r="AE488" s="169">
        <f>gastos_final[[#This Row],[MONTO_FINAL]]*-1-gastos_final[[#This Row],[monto_total_ampliado]]</f>
        <v>0</v>
      </c>
    </row>
    <row r="489" spans="1:31" hidden="1" x14ac:dyDescent="0.25">
      <c r="A489" vm="13">
        <v>46091</v>
      </c>
      <c r="B489" t="s">
        <v>848</v>
      </c>
      <c r="C489" t="s">
        <v>1074</v>
      </c>
      <c r="D489" s="135">
        <v>-907182.26</v>
      </c>
      <c r="E489" t="s">
        <v>1075</v>
      </c>
      <c r="F489">
        <v>1</v>
      </c>
      <c r="G489" s="135">
        <v>730426.5</v>
      </c>
      <c r="H489" t="s">
        <v>510</v>
      </c>
      <c r="I489" t="s">
        <v>10</v>
      </c>
      <c r="J489" t="s">
        <v>137</v>
      </c>
      <c r="K489" t="s">
        <v>473</v>
      </c>
      <c r="L489" t="s">
        <v>156</v>
      </c>
      <c r="M489">
        <v>0</v>
      </c>
      <c r="N489" t="s">
        <v>35</v>
      </c>
      <c r="O489" t="s">
        <v>492</v>
      </c>
      <c r="P489">
        <v>10</v>
      </c>
      <c r="Q489" t="s">
        <v>465</v>
      </c>
      <c r="R489">
        <v>1</v>
      </c>
      <c r="S489" s="136">
        <v>-907182.26</v>
      </c>
      <c r="T489">
        <v>1</v>
      </c>
      <c r="U489" t="s">
        <v>199</v>
      </c>
      <c r="V489" t="s">
        <v>63</v>
      </c>
      <c r="W489" s="109" t="str">
        <f>_xlfn.CONCAT(N489,V489)</f>
        <v>CC1DISPOSICIÓN FINAL RESIDUOS SOLIDOS</v>
      </c>
      <c r="X489" s="109">
        <f>_xlfn.XLOOKUP(W489,'cco '!C:C,'cco '!D:D,0)</f>
        <v>4.8738124634855849E-3</v>
      </c>
      <c r="Y489" s="110">
        <f>$X489*$S489*-1</f>
        <v>4421.4362054410203</v>
      </c>
      <c r="Z489" s="109">
        <f>_xlfn.XLOOKUP(V489,sectores_id!A:A,sectores_id!B:B)</f>
        <v>4</v>
      </c>
      <c r="AA489" s="109">
        <f>IF(J489="OPEX",_xlfn.XLOOKUP(I489,'rubros_id_opex (2)'!A:A,'rubros_id_opex (2)'!B:B,"RUBRO MC"),J489)</f>
        <v>13</v>
      </c>
      <c r="AB489" s="109" t="str">
        <f>UPPER(_xlfn.XLOOKUP(Z489,sectores_id!B:B,sectores_id!A:A))</f>
        <v>DISP. FINAL RESIDUOS SÓLIDOS</v>
      </c>
      <c r="AC489" s="148" t="str">
        <f>_xlfn.XLOOKUP(AA489,'rubros_id_opex (2)'!B:B,'rubros_id_opex (2)'!A:A,gastos_final[[#This Row],[Líneas de factura/Producto]])</f>
        <v>SERVICIOS</v>
      </c>
      <c r="AD489" s="169">
        <f>SUMIFS(Y:Y,C:C,gastos_final[[#This Row],[Número]])</f>
        <v>907182.26</v>
      </c>
      <c r="AE489" s="169">
        <f>gastos_final[[#This Row],[MONTO_FINAL]]*-1-gastos_final[[#This Row],[monto_total_ampliado]]</f>
        <v>0</v>
      </c>
    </row>
    <row r="490" spans="1:31" hidden="1" x14ac:dyDescent="0.25">
      <c r="A490" vm="13">
        <v>46091</v>
      </c>
      <c r="B490" t="s">
        <v>848</v>
      </c>
      <c r="C490" t="s">
        <v>1074</v>
      </c>
      <c r="D490" s="135">
        <v>-907182.26</v>
      </c>
      <c r="E490" t="s">
        <v>1075</v>
      </c>
      <c r="F490">
        <v>1</v>
      </c>
      <c r="G490" s="135">
        <v>730426.5</v>
      </c>
      <c r="H490" t="s">
        <v>510</v>
      </c>
      <c r="I490" t="s">
        <v>10</v>
      </c>
      <c r="J490" t="s">
        <v>137</v>
      </c>
      <c r="K490" t="s">
        <v>473</v>
      </c>
      <c r="L490" t="s">
        <v>156</v>
      </c>
      <c r="M490">
        <v>0</v>
      </c>
      <c r="N490" t="s">
        <v>35</v>
      </c>
      <c r="O490" t="s">
        <v>492</v>
      </c>
      <c r="P490">
        <v>10</v>
      </c>
      <c r="Q490" t="s">
        <v>465</v>
      </c>
      <c r="R490">
        <v>1</v>
      </c>
      <c r="S490" s="136">
        <v>-907182.26</v>
      </c>
      <c r="T490">
        <v>1</v>
      </c>
      <c r="U490" t="s">
        <v>199</v>
      </c>
      <c r="V490" t="s">
        <v>80</v>
      </c>
      <c r="W490" s="109" t="str">
        <f>_xlfn.CONCAT(N490,V490)</f>
        <v>CC1EXPORTACION</v>
      </c>
      <c r="X490" s="109">
        <f>_xlfn.XLOOKUP(W490,'cco '!C:C,'cco '!D:D,0)</f>
        <v>0.73411048911804788</v>
      </c>
      <c r="Y490" s="110">
        <f>$X490*$S490*-1</f>
        <v>665972.01260781614</v>
      </c>
      <c r="Z490" s="109">
        <f>_xlfn.XLOOKUP(V490,sectores_id!A:A,sectores_id!B:B)</f>
        <v>5</v>
      </c>
      <c r="AA490" s="109">
        <f>IF(J490="OPEX",_xlfn.XLOOKUP(I490,'rubros_id_opex (2)'!A:A,'rubros_id_opex (2)'!B:B,"RUBRO MC"),J490)</f>
        <v>13</v>
      </c>
      <c r="AB490" s="109" t="str">
        <f>UPPER(_xlfn.XLOOKUP(Z490,sectores_id!B:B,sectores_id!A:A))</f>
        <v>EXPORTACION</v>
      </c>
      <c r="AC490" s="148" t="str">
        <f>_xlfn.XLOOKUP(AA490,'rubros_id_opex (2)'!B:B,'rubros_id_opex (2)'!A:A,gastos_final[[#This Row],[Líneas de factura/Producto]])</f>
        <v>SERVICIOS</v>
      </c>
      <c r="AD490" s="169">
        <f>SUMIFS(Y:Y,C:C,gastos_final[[#This Row],[Número]])</f>
        <v>907182.26</v>
      </c>
      <c r="AE490" s="169">
        <f>gastos_final[[#This Row],[MONTO_FINAL]]*-1-gastos_final[[#This Row],[monto_total_ampliado]]</f>
        <v>0</v>
      </c>
    </row>
    <row r="491" spans="1:31" hidden="1" x14ac:dyDescent="0.25">
      <c r="A491" vm="13">
        <v>46091</v>
      </c>
      <c r="B491" t="s">
        <v>848</v>
      </c>
      <c r="C491" t="s">
        <v>1074</v>
      </c>
      <c r="D491" s="135">
        <v>-907182.26</v>
      </c>
      <c r="E491" t="s">
        <v>1075</v>
      </c>
      <c r="F491">
        <v>1</v>
      </c>
      <c r="G491" s="135">
        <v>730426.5</v>
      </c>
      <c r="H491" t="s">
        <v>510</v>
      </c>
      <c r="I491" t="s">
        <v>10</v>
      </c>
      <c r="J491" t="s">
        <v>137</v>
      </c>
      <c r="K491" t="s">
        <v>473</v>
      </c>
      <c r="L491" t="s">
        <v>156</v>
      </c>
      <c r="M491">
        <v>0</v>
      </c>
      <c r="N491" t="s">
        <v>35</v>
      </c>
      <c r="O491" t="s">
        <v>492</v>
      </c>
      <c r="P491">
        <v>10</v>
      </c>
      <c r="Q491" t="s">
        <v>465</v>
      </c>
      <c r="R491">
        <v>1</v>
      </c>
      <c r="S491" s="136">
        <v>-907182.26</v>
      </c>
      <c r="T491">
        <v>1</v>
      </c>
      <c r="U491" t="s">
        <v>199</v>
      </c>
      <c r="V491" t="s">
        <v>50</v>
      </c>
      <c r="W491" s="109" t="str">
        <f>_xlfn.CONCAT(N491,V491)</f>
        <v>CC1NFU</v>
      </c>
      <c r="X491" s="109">
        <f>_xlfn.XLOOKUP(W491,'cco '!C:C,'cco '!D:D,0)</f>
        <v>1.4065386597374174E-2</v>
      </c>
      <c r="Y491" s="110">
        <f>$X491*$S491*-1</f>
        <v>12759.869201179614</v>
      </c>
      <c r="Z491" s="109">
        <f>_xlfn.XLOOKUP(V491,sectores_id!A:A,sectores_id!B:B)</f>
        <v>6</v>
      </c>
      <c r="AA491" s="109">
        <f>IF(J491="OPEX",_xlfn.XLOOKUP(I491,'rubros_id_opex (2)'!A:A,'rubros_id_opex (2)'!B:B,"RUBRO MC"),J491)</f>
        <v>13</v>
      </c>
      <c r="AB491" s="109" t="str">
        <f>UPPER(_xlfn.XLOOKUP(Z491,sectores_id!B:B,sectores_id!A:A))</f>
        <v>NFU</v>
      </c>
      <c r="AC491" s="148" t="str">
        <f>_xlfn.XLOOKUP(AA491,'rubros_id_opex (2)'!B:B,'rubros_id_opex (2)'!A:A,gastos_final[[#This Row],[Líneas de factura/Producto]])</f>
        <v>SERVICIOS</v>
      </c>
      <c r="AD491" s="169">
        <f>SUMIFS(Y:Y,C:C,gastos_final[[#This Row],[Número]])</f>
        <v>907182.26</v>
      </c>
      <c r="AE491" s="169">
        <f>gastos_final[[#This Row],[MONTO_FINAL]]*-1-gastos_final[[#This Row],[monto_total_ampliado]]</f>
        <v>0</v>
      </c>
    </row>
    <row r="492" spans="1:31" hidden="1" x14ac:dyDescent="0.25">
      <c r="A492" vm="13">
        <v>46091</v>
      </c>
      <c r="B492" t="s">
        <v>848</v>
      </c>
      <c r="C492" t="s">
        <v>1074</v>
      </c>
      <c r="D492" s="135">
        <v>-907182.26</v>
      </c>
      <c r="E492" t="s">
        <v>1075</v>
      </c>
      <c r="F492">
        <v>1</v>
      </c>
      <c r="G492" s="135">
        <v>730426.5</v>
      </c>
      <c r="H492" t="s">
        <v>510</v>
      </c>
      <c r="I492" t="s">
        <v>10</v>
      </c>
      <c r="J492" t="s">
        <v>137</v>
      </c>
      <c r="K492" t="s">
        <v>473</v>
      </c>
      <c r="L492" t="s">
        <v>156</v>
      </c>
      <c r="M492">
        <v>0</v>
      </c>
      <c r="N492" t="s">
        <v>35</v>
      </c>
      <c r="O492" t="s">
        <v>492</v>
      </c>
      <c r="P492">
        <v>10</v>
      </c>
      <c r="Q492" t="s">
        <v>465</v>
      </c>
      <c r="R492">
        <v>1</v>
      </c>
      <c r="S492" s="136">
        <v>-907182.26</v>
      </c>
      <c r="T492">
        <v>1</v>
      </c>
      <c r="U492" t="s">
        <v>199</v>
      </c>
      <c r="V492" t="s">
        <v>68</v>
      </c>
      <c r="W492" s="109" t="str">
        <f>_xlfn.CONCAT(N492,V492)</f>
        <v>CC1PILETAS</v>
      </c>
      <c r="X492" s="109">
        <f>_xlfn.XLOOKUP(W492,'cco '!C:C,'cco '!D:D,0)</f>
        <v>0.10760032914202722</v>
      </c>
      <c r="Y492" s="110">
        <f>$X492*$S492*-1</f>
        <v>97613.109767808113</v>
      </c>
      <c r="Z492" s="109">
        <f>_xlfn.XLOOKUP(V492,sectores_id!A:A,sectores_id!B:B)</f>
        <v>7</v>
      </c>
      <c r="AA492" s="109">
        <f>IF(J492="OPEX",_xlfn.XLOOKUP(I492,'rubros_id_opex (2)'!A:A,'rubros_id_opex (2)'!B:B,"RUBRO MC"),J492)</f>
        <v>13</v>
      </c>
      <c r="AB492" s="109" t="str">
        <f>UPPER(_xlfn.XLOOKUP(Z492,sectores_id!B:B,sectores_id!A:A))</f>
        <v>PILETAS</v>
      </c>
      <c r="AC492" s="148" t="str">
        <f>_xlfn.XLOOKUP(AA492,'rubros_id_opex (2)'!B:B,'rubros_id_opex (2)'!A:A,gastos_final[[#This Row],[Líneas de factura/Producto]])</f>
        <v>SERVICIOS</v>
      </c>
      <c r="AD492" s="169">
        <f>SUMIFS(Y:Y,C:C,gastos_final[[#This Row],[Número]])</f>
        <v>907182.26</v>
      </c>
      <c r="AE492" s="169">
        <f>gastos_final[[#This Row],[MONTO_FINAL]]*-1-gastos_final[[#This Row],[monto_total_ampliado]]</f>
        <v>0</v>
      </c>
    </row>
    <row r="493" spans="1:31" hidden="1" x14ac:dyDescent="0.25">
      <c r="A493" vm="13">
        <v>46091</v>
      </c>
      <c r="B493" t="s">
        <v>848</v>
      </c>
      <c r="C493" t="s">
        <v>1074</v>
      </c>
      <c r="D493" s="135">
        <v>-907182.26</v>
      </c>
      <c r="E493" t="s">
        <v>1075</v>
      </c>
      <c r="F493">
        <v>1</v>
      </c>
      <c r="G493" s="135">
        <v>730426.5</v>
      </c>
      <c r="H493" t="s">
        <v>510</v>
      </c>
      <c r="I493" t="s">
        <v>10</v>
      </c>
      <c r="J493" t="s">
        <v>137</v>
      </c>
      <c r="K493" t="s">
        <v>473</v>
      </c>
      <c r="L493" t="s">
        <v>156</v>
      </c>
      <c r="M493">
        <v>0</v>
      </c>
      <c r="N493" t="s">
        <v>35</v>
      </c>
      <c r="O493" t="s">
        <v>492</v>
      </c>
      <c r="P493">
        <v>10</v>
      </c>
      <c r="Q493" t="s">
        <v>465</v>
      </c>
      <c r="R493">
        <v>1</v>
      </c>
      <c r="S493" s="136">
        <v>-907182.26</v>
      </c>
      <c r="T493">
        <v>1</v>
      </c>
      <c r="U493" t="s">
        <v>199</v>
      </c>
      <c r="V493" t="s">
        <v>70</v>
      </c>
      <c r="W493" s="109" t="str">
        <f>_xlfn.CONCAT(N493,V493)</f>
        <v>CC1REACTORES</v>
      </c>
      <c r="X493" s="109">
        <f>_xlfn.XLOOKUP(W493,'cco '!C:C,'cco '!D:D,0)</f>
        <v>3.9675420007119738E-2</v>
      </c>
      <c r="Y493" s="110">
        <f>$X493*$S493*-1</f>
        <v>35992.8371885081</v>
      </c>
      <c r="Z493" s="109">
        <f>_xlfn.XLOOKUP(V493,sectores_id!A:A,sectores_id!B:B)</f>
        <v>8</v>
      </c>
      <c r="AA493" s="109">
        <f>IF(J493="OPEX",_xlfn.XLOOKUP(I493,'rubros_id_opex (2)'!A:A,'rubros_id_opex (2)'!B:B,"RUBRO MC"),J493)</f>
        <v>13</v>
      </c>
      <c r="AB493" s="109" t="str">
        <f>UPPER(_xlfn.XLOOKUP(Z493,sectores_id!B:B,sectores_id!A:A))</f>
        <v>REACTORES</v>
      </c>
      <c r="AC493" s="148" t="str">
        <f>_xlfn.XLOOKUP(AA493,'rubros_id_opex (2)'!B:B,'rubros_id_opex (2)'!A:A,gastos_final[[#This Row],[Líneas de factura/Producto]])</f>
        <v>SERVICIOS</v>
      </c>
      <c r="AD493" s="169">
        <f>SUMIFS(Y:Y,C:C,gastos_final[[#This Row],[Número]])</f>
        <v>907182.26</v>
      </c>
      <c r="AE493" s="169">
        <f>gastos_final[[#This Row],[MONTO_FINAL]]*-1-gastos_final[[#This Row],[monto_total_ampliado]]</f>
        <v>0</v>
      </c>
    </row>
    <row r="494" spans="1:31" hidden="1" x14ac:dyDescent="0.25">
      <c r="A494" vm="13">
        <v>46091</v>
      </c>
      <c r="B494" t="s">
        <v>848</v>
      </c>
      <c r="C494" t="s">
        <v>1074</v>
      </c>
      <c r="D494" s="135">
        <v>-907182.26</v>
      </c>
      <c r="E494" t="s">
        <v>1075</v>
      </c>
      <c r="F494">
        <v>1</v>
      </c>
      <c r="G494" s="135">
        <v>730426.5</v>
      </c>
      <c r="H494" t="s">
        <v>510</v>
      </c>
      <c r="I494" t="s">
        <v>10</v>
      </c>
      <c r="J494" t="s">
        <v>137</v>
      </c>
      <c r="K494" t="s">
        <v>473</v>
      </c>
      <c r="L494" t="s">
        <v>156</v>
      </c>
      <c r="M494">
        <v>0</v>
      </c>
      <c r="N494" t="s">
        <v>35</v>
      </c>
      <c r="O494" t="s">
        <v>492</v>
      </c>
      <c r="P494">
        <v>10</v>
      </c>
      <c r="Q494" t="s">
        <v>465</v>
      </c>
      <c r="R494">
        <v>1</v>
      </c>
      <c r="S494" s="136">
        <v>-907182.26</v>
      </c>
      <c r="T494">
        <v>1</v>
      </c>
      <c r="U494" t="s">
        <v>199</v>
      </c>
      <c r="V494" t="s">
        <v>181</v>
      </c>
      <c r="W494" s="109" t="str">
        <f>_xlfn.CONCAT(N494,V494)</f>
        <v>CC1TIERRAS FILTRANTES</v>
      </c>
      <c r="X494" s="109">
        <f>_xlfn.XLOOKUP(W494,'cco '!C:C,'cco '!D:D,0)</f>
        <v>0</v>
      </c>
      <c r="Y494" s="110">
        <f>$X494*$S494*-1</f>
        <v>0</v>
      </c>
      <c r="Z494" s="109">
        <f>_xlfn.XLOOKUP(V494,sectores_id!A:A,sectores_id!B:B)</f>
        <v>9</v>
      </c>
      <c r="AA494" s="109">
        <f>IF(J494="OPEX",_xlfn.XLOOKUP(I494,'rubros_id_opex (2)'!A:A,'rubros_id_opex (2)'!B:B,"RUBRO MC"),J494)</f>
        <v>13</v>
      </c>
      <c r="AB494" s="109" t="str">
        <f>UPPER(_xlfn.XLOOKUP(Z494,sectores_id!B:B,sectores_id!A:A))</f>
        <v>TIERRAS FILTRANTES</v>
      </c>
      <c r="AC494" s="148" t="str">
        <f>_xlfn.XLOOKUP(AA494,'rubros_id_opex (2)'!B:B,'rubros_id_opex (2)'!A:A,gastos_final[[#This Row],[Líneas de factura/Producto]])</f>
        <v>SERVICIOS</v>
      </c>
      <c r="AD494" s="169">
        <f>SUMIFS(Y:Y,C:C,gastos_final[[#This Row],[Número]])</f>
        <v>907182.26</v>
      </c>
      <c r="AE494" s="169">
        <f>gastos_final[[#This Row],[MONTO_FINAL]]*-1-gastos_final[[#This Row],[monto_total_ampliado]]</f>
        <v>0</v>
      </c>
    </row>
    <row r="495" spans="1:31" hidden="1" x14ac:dyDescent="0.25">
      <c r="A495" vm="12">
        <v>46084</v>
      </c>
      <c r="B495" t="s">
        <v>827</v>
      </c>
      <c r="C495" t="s">
        <v>937</v>
      </c>
      <c r="D495" s="135">
        <v>-895400</v>
      </c>
      <c r="E495" t="s">
        <v>938</v>
      </c>
      <c r="F495">
        <v>1</v>
      </c>
      <c r="G495" s="135">
        <v>740000</v>
      </c>
      <c r="H495" t="s">
        <v>510</v>
      </c>
      <c r="I495" t="s">
        <v>529</v>
      </c>
      <c r="J495" t="s">
        <v>137</v>
      </c>
      <c r="K495" t="s">
        <v>512</v>
      </c>
      <c r="L495" t="s">
        <v>156</v>
      </c>
      <c r="M495" t="s">
        <v>33</v>
      </c>
      <c r="N495">
        <v>0</v>
      </c>
      <c r="O495" t="s">
        <v>492</v>
      </c>
      <c r="P495">
        <v>0</v>
      </c>
      <c r="Q495" t="s">
        <v>500</v>
      </c>
      <c r="R495">
        <v>0.7</v>
      </c>
      <c r="S495" s="136">
        <v>-626780</v>
      </c>
      <c r="T495">
        <v>0.7</v>
      </c>
      <c r="U495" t="s">
        <v>199</v>
      </c>
      <c r="V495" t="s">
        <v>500</v>
      </c>
      <c r="W495" s="109" t="str">
        <f>_xlfn.CONCAT(N495,V495)</f>
        <v>00</v>
      </c>
      <c r="X495" s="109">
        <f>_xlfn.XLOOKUP(W495,'cco '!C:C,'cco '!D:D,0)</f>
        <v>0</v>
      </c>
      <c r="Y495" s="110">
        <f>$X495*$S495*-1</f>
        <v>0</v>
      </c>
      <c r="Z495" s="109">
        <f>_xlfn.XLOOKUP(V495,sectores_id!A:A,sectores_id!B:B)</f>
        <v>0</v>
      </c>
      <c r="AA495" s="109">
        <f>IF(J495="OPEX",_xlfn.XLOOKUP(I495,'rubros_id_opex (2)'!A:A,'rubros_id_opex (2)'!B:B,"RUBRO MC"),J495)</f>
        <v>13</v>
      </c>
      <c r="AB495" s="109" t="str">
        <f>UPPER(_xlfn.XLOOKUP(Z495,sectores_id!B:B,sectores_id!A:A))</f>
        <v>GENERAL</v>
      </c>
      <c r="AC495" s="148" t="str">
        <f>_xlfn.XLOOKUP(AA495,'rubros_id_opex (2)'!B:B,'rubros_id_opex (2)'!A:A,gastos_final[[#This Row],[Líneas de factura/Producto]])</f>
        <v>SERVICIOS</v>
      </c>
      <c r="AD495" s="169">
        <f>SUMIFS(Y:Y,C:C,gastos_final[[#This Row],[Número]])</f>
        <v>0</v>
      </c>
      <c r="AE495" s="169">
        <f>gastos_final[[#This Row],[MONTO_FINAL]]*-1-gastos_final[[#This Row],[monto_total_ampliado]]</f>
        <v>626780</v>
      </c>
    </row>
    <row r="496" spans="1:31" hidden="1" x14ac:dyDescent="0.25">
      <c r="A496" vm="12">
        <v>46084</v>
      </c>
      <c r="B496" t="s">
        <v>827</v>
      </c>
      <c r="C496" t="s">
        <v>939</v>
      </c>
      <c r="D496" s="135">
        <v>-895400</v>
      </c>
      <c r="E496" t="s">
        <v>940</v>
      </c>
      <c r="F496">
        <v>1</v>
      </c>
      <c r="G496" s="135">
        <v>740000</v>
      </c>
      <c r="H496" t="s">
        <v>510</v>
      </c>
      <c r="I496" t="s">
        <v>529</v>
      </c>
      <c r="J496" t="s">
        <v>137</v>
      </c>
      <c r="K496" t="s">
        <v>512</v>
      </c>
      <c r="L496" t="s">
        <v>156</v>
      </c>
      <c r="M496">
        <v>0</v>
      </c>
      <c r="N496" t="s">
        <v>35</v>
      </c>
      <c r="O496" t="s">
        <v>492</v>
      </c>
      <c r="P496">
        <v>10</v>
      </c>
      <c r="Q496" t="s">
        <v>465</v>
      </c>
      <c r="R496">
        <v>1</v>
      </c>
      <c r="S496" s="136">
        <v>-895400</v>
      </c>
      <c r="T496">
        <v>1</v>
      </c>
      <c r="U496" t="s">
        <v>199</v>
      </c>
      <c r="V496" t="s">
        <v>72</v>
      </c>
      <c r="W496" s="109" t="str">
        <f>_xlfn.CONCAT(N496,V496)</f>
        <v>CC1BACHAS</v>
      </c>
      <c r="X496" s="109">
        <f>_xlfn.XLOOKUP(W496,'cco '!C:C,'cco '!D:D,0)</f>
        <v>3.2417236735101898E-2</v>
      </c>
      <c r="Y496" s="110">
        <f>$X496*$S496*-1</f>
        <v>29026.393772610241</v>
      </c>
      <c r="Z496" s="109">
        <f>_xlfn.XLOOKUP(V496,sectores_id!A:A,sectores_id!B:B)</f>
        <v>1</v>
      </c>
      <c r="AA496" s="109">
        <f>IF(J496="OPEX",_xlfn.XLOOKUP(I496,'rubros_id_opex (2)'!A:A,'rubros_id_opex (2)'!B:B,"RUBRO MC"),J496)</f>
        <v>13</v>
      </c>
      <c r="AB496" s="109" t="str">
        <f>UPPER(_xlfn.XLOOKUP(Z496,sectores_id!B:B,sectores_id!A:A))</f>
        <v>BACHAS</v>
      </c>
      <c r="AC496" s="148" t="str">
        <f>_xlfn.XLOOKUP(AA496,'rubros_id_opex (2)'!B:B,'rubros_id_opex (2)'!A:A,gastos_final[[#This Row],[Líneas de factura/Producto]])</f>
        <v>SERVICIOS</v>
      </c>
      <c r="AD496" s="169">
        <f>SUMIFS(Y:Y,C:C,gastos_final[[#This Row],[Número]])</f>
        <v>895399.99999999988</v>
      </c>
      <c r="AE496" s="169">
        <f>gastos_final[[#This Row],[MONTO_FINAL]]*-1-gastos_final[[#This Row],[monto_total_ampliado]]</f>
        <v>0</v>
      </c>
    </row>
    <row r="497" spans="1:31" hidden="1" x14ac:dyDescent="0.25">
      <c r="A497" vm="12">
        <v>46084</v>
      </c>
      <c r="B497" t="s">
        <v>827</v>
      </c>
      <c r="C497" t="s">
        <v>939</v>
      </c>
      <c r="D497" s="135">
        <v>-895400</v>
      </c>
      <c r="E497" t="s">
        <v>940</v>
      </c>
      <c r="F497">
        <v>1</v>
      </c>
      <c r="G497" s="135">
        <v>740000</v>
      </c>
      <c r="H497" t="s">
        <v>510</v>
      </c>
      <c r="I497" t="s">
        <v>529</v>
      </c>
      <c r="J497" t="s">
        <v>137</v>
      </c>
      <c r="K497" t="s">
        <v>512</v>
      </c>
      <c r="L497" t="s">
        <v>156</v>
      </c>
      <c r="M497">
        <v>0</v>
      </c>
      <c r="N497" t="s">
        <v>35</v>
      </c>
      <c r="O497" t="s">
        <v>492</v>
      </c>
      <c r="P497">
        <v>10</v>
      </c>
      <c r="Q497" t="s">
        <v>465</v>
      </c>
      <c r="R497">
        <v>1</v>
      </c>
      <c r="S497" s="136">
        <v>-895400</v>
      </c>
      <c r="T497">
        <v>1</v>
      </c>
      <c r="U497" t="s">
        <v>199</v>
      </c>
      <c r="V497" t="s">
        <v>77</v>
      </c>
      <c r="W497" s="109" t="str">
        <f>_xlfn.CONCAT(N497,V497)</f>
        <v>CC1CEREAL &amp; POLVILLO</v>
      </c>
      <c r="X497" s="109">
        <f>_xlfn.XLOOKUP(W497,'cco '!C:C,'cco '!D:D,0)</f>
        <v>7.0597149630605652E-3</v>
      </c>
      <c r="Y497" s="110">
        <f>$X497*$S497*-1</f>
        <v>6321.2687779244297</v>
      </c>
      <c r="Z497" s="109">
        <f>_xlfn.XLOOKUP(V497,sectores_id!A:A,sectores_id!B:B)</f>
        <v>2</v>
      </c>
      <c r="AA497" s="109">
        <f>IF(J497="OPEX",_xlfn.XLOOKUP(I497,'rubros_id_opex (2)'!A:A,'rubros_id_opex (2)'!B:B,"RUBRO MC"),J497)</f>
        <v>13</v>
      </c>
      <c r="AB497" s="109" t="str">
        <f>UPPER(_xlfn.XLOOKUP(Z497,sectores_id!B:B,sectores_id!A:A))</f>
        <v>CEREAL &amp; POLVILLO</v>
      </c>
      <c r="AC497" s="148" t="str">
        <f>_xlfn.XLOOKUP(AA497,'rubros_id_opex (2)'!B:B,'rubros_id_opex (2)'!A:A,gastos_final[[#This Row],[Líneas de factura/Producto]])</f>
        <v>SERVICIOS</v>
      </c>
      <c r="AD497" s="169">
        <f>SUMIFS(Y:Y,C:C,gastos_final[[#This Row],[Número]])</f>
        <v>895399.99999999988</v>
      </c>
      <c r="AE497" s="169">
        <f>gastos_final[[#This Row],[MONTO_FINAL]]*-1-gastos_final[[#This Row],[monto_total_ampliado]]</f>
        <v>0</v>
      </c>
    </row>
    <row r="498" spans="1:31" hidden="1" x14ac:dyDescent="0.25">
      <c r="A498" vm="12">
        <v>46084</v>
      </c>
      <c r="B498" t="s">
        <v>827</v>
      </c>
      <c r="C498" t="s">
        <v>939</v>
      </c>
      <c r="D498" s="135">
        <v>-895400</v>
      </c>
      <c r="E498" t="s">
        <v>940</v>
      </c>
      <c r="F498">
        <v>1</v>
      </c>
      <c r="G498" s="135">
        <v>740000</v>
      </c>
      <c r="H498" t="s">
        <v>510</v>
      </c>
      <c r="I498" t="s">
        <v>529</v>
      </c>
      <c r="J498" t="s">
        <v>137</v>
      </c>
      <c r="K498" t="s">
        <v>512</v>
      </c>
      <c r="L498" t="s">
        <v>156</v>
      </c>
      <c r="M498">
        <v>0</v>
      </c>
      <c r="N498" t="s">
        <v>35</v>
      </c>
      <c r="O498" t="s">
        <v>492</v>
      </c>
      <c r="P498">
        <v>10</v>
      </c>
      <c r="Q498" t="s">
        <v>465</v>
      </c>
      <c r="R498">
        <v>1</v>
      </c>
      <c r="S498" s="136">
        <v>-895400</v>
      </c>
      <c r="T498">
        <v>1</v>
      </c>
      <c r="U498" t="s">
        <v>199</v>
      </c>
      <c r="V498" t="s">
        <v>75</v>
      </c>
      <c r="W498" s="109" t="str">
        <f>_xlfn.CONCAT(N498,V498)</f>
        <v>CC1COMPOST &amp; FERTILIZANTES</v>
      </c>
      <c r="X498" s="109">
        <f>_xlfn.XLOOKUP(W498,'cco '!C:C,'cco '!D:D,0)</f>
        <v>4.0653249223577111E-4</v>
      </c>
      <c r="Y498" s="110">
        <f>$X498*$S498*-1</f>
        <v>364.00919354790943</v>
      </c>
      <c r="Z498" s="109">
        <f>_xlfn.XLOOKUP(V498,sectores_id!A:A,sectores_id!B:B)</f>
        <v>10</v>
      </c>
      <c r="AA498" s="109">
        <f>IF(J498="OPEX",_xlfn.XLOOKUP(I498,'rubros_id_opex (2)'!A:A,'rubros_id_opex (2)'!B:B,"RUBRO MC"),J498)</f>
        <v>13</v>
      </c>
      <c r="AB498" s="109" t="str">
        <f>UPPER(_xlfn.XLOOKUP(Z498,sectores_id!B:B,sectores_id!A:A))</f>
        <v>COMPOST &amp; FERTILIZANTES</v>
      </c>
      <c r="AC498" s="148" t="str">
        <f>_xlfn.XLOOKUP(AA498,'rubros_id_opex (2)'!B:B,'rubros_id_opex (2)'!A:A,gastos_final[[#This Row],[Líneas de factura/Producto]])</f>
        <v>SERVICIOS</v>
      </c>
      <c r="AD498" s="169">
        <f>SUMIFS(Y:Y,C:C,gastos_final[[#This Row],[Número]])</f>
        <v>895399.99999999988</v>
      </c>
      <c r="AE498" s="169">
        <f>gastos_final[[#This Row],[MONTO_FINAL]]*-1-gastos_final[[#This Row],[monto_total_ampliado]]</f>
        <v>0</v>
      </c>
    </row>
    <row r="499" spans="1:31" hidden="1" x14ac:dyDescent="0.25">
      <c r="A499" vm="12">
        <v>46084</v>
      </c>
      <c r="B499" t="s">
        <v>827</v>
      </c>
      <c r="C499" t="s">
        <v>939</v>
      </c>
      <c r="D499" s="135">
        <v>-895400</v>
      </c>
      <c r="E499" t="s">
        <v>940</v>
      </c>
      <c r="F499">
        <v>1</v>
      </c>
      <c r="G499" s="135">
        <v>740000</v>
      </c>
      <c r="H499" t="s">
        <v>510</v>
      </c>
      <c r="I499" t="s">
        <v>529</v>
      </c>
      <c r="J499" t="s">
        <v>137</v>
      </c>
      <c r="K499" t="s">
        <v>512</v>
      </c>
      <c r="L499" t="s">
        <v>156</v>
      </c>
      <c r="M499">
        <v>0</v>
      </c>
      <c r="N499" t="s">
        <v>35</v>
      </c>
      <c r="O499" t="s">
        <v>492</v>
      </c>
      <c r="P499">
        <v>10</v>
      </c>
      <c r="Q499" t="s">
        <v>465</v>
      </c>
      <c r="R499">
        <v>1</v>
      </c>
      <c r="S499" s="136">
        <v>-895400</v>
      </c>
      <c r="T499">
        <v>1</v>
      </c>
      <c r="U499" t="s">
        <v>199</v>
      </c>
      <c r="V499" t="s">
        <v>66</v>
      </c>
      <c r="W499" s="109" t="str">
        <f>_xlfn.CONCAT(N499,V499)</f>
        <v>CC1DISPOSICIÓN FINAL RESIDUOS LIQUIDOS</v>
      </c>
      <c r="X499" s="109">
        <f>_xlfn.XLOOKUP(W499,'cco '!C:C,'cco '!D:D,0)</f>
        <v>5.9791078481547098E-2</v>
      </c>
      <c r="Y499" s="110">
        <f>$X499*$S499*-1</f>
        <v>53536.931672377272</v>
      </c>
      <c r="Z499" s="109">
        <f>_xlfn.XLOOKUP(V499,sectores_id!A:A,sectores_id!B:B)</f>
        <v>3</v>
      </c>
      <c r="AA499" s="109">
        <f>IF(J499="OPEX",_xlfn.XLOOKUP(I499,'rubros_id_opex (2)'!A:A,'rubros_id_opex (2)'!B:B,"RUBRO MC"),J499)</f>
        <v>13</v>
      </c>
      <c r="AB499" s="109" t="str">
        <f>UPPER(_xlfn.XLOOKUP(Z499,sectores_id!B:B,sectores_id!A:A))</f>
        <v>DISP. FINAL RESIDUOS LÍQUIDOS</v>
      </c>
      <c r="AC499" s="148" t="str">
        <f>_xlfn.XLOOKUP(AA499,'rubros_id_opex (2)'!B:B,'rubros_id_opex (2)'!A:A,gastos_final[[#This Row],[Líneas de factura/Producto]])</f>
        <v>SERVICIOS</v>
      </c>
      <c r="AD499" s="169">
        <f>SUMIFS(Y:Y,C:C,gastos_final[[#This Row],[Número]])</f>
        <v>895399.99999999988</v>
      </c>
      <c r="AE499" s="169">
        <f>gastos_final[[#This Row],[MONTO_FINAL]]*-1-gastos_final[[#This Row],[monto_total_ampliado]]</f>
        <v>0</v>
      </c>
    </row>
    <row r="500" spans="1:31" hidden="1" x14ac:dyDescent="0.25">
      <c r="A500" vm="12">
        <v>46084</v>
      </c>
      <c r="B500" t="s">
        <v>827</v>
      </c>
      <c r="C500" t="s">
        <v>939</v>
      </c>
      <c r="D500" s="135">
        <v>-895400</v>
      </c>
      <c r="E500" t="s">
        <v>940</v>
      </c>
      <c r="F500">
        <v>1</v>
      </c>
      <c r="G500" s="135">
        <v>740000</v>
      </c>
      <c r="H500" t="s">
        <v>510</v>
      </c>
      <c r="I500" t="s">
        <v>529</v>
      </c>
      <c r="J500" t="s">
        <v>137</v>
      </c>
      <c r="K500" t="s">
        <v>512</v>
      </c>
      <c r="L500" t="s">
        <v>156</v>
      </c>
      <c r="M500">
        <v>0</v>
      </c>
      <c r="N500" t="s">
        <v>35</v>
      </c>
      <c r="O500" t="s">
        <v>492</v>
      </c>
      <c r="P500">
        <v>10</v>
      </c>
      <c r="Q500" t="s">
        <v>465</v>
      </c>
      <c r="R500">
        <v>1</v>
      </c>
      <c r="S500" s="136">
        <v>-895400</v>
      </c>
      <c r="T500">
        <v>1</v>
      </c>
      <c r="U500" t="s">
        <v>199</v>
      </c>
      <c r="V500" t="s">
        <v>63</v>
      </c>
      <c r="W500" s="109" t="str">
        <f>_xlfn.CONCAT(N500,V500)</f>
        <v>CC1DISPOSICIÓN FINAL RESIDUOS SOLIDOS</v>
      </c>
      <c r="X500" s="109">
        <f>_xlfn.XLOOKUP(W500,'cco '!C:C,'cco '!D:D,0)</f>
        <v>4.8738124634855849E-3</v>
      </c>
      <c r="Y500" s="110">
        <f>$X500*$S500*-1</f>
        <v>4364.011679804993</v>
      </c>
      <c r="Z500" s="109">
        <f>_xlfn.XLOOKUP(V500,sectores_id!A:A,sectores_id!B:B)</f>
        <v>4</v>
      </c>
      <c r="AA500" s="109">
        <f>IF(J500="OPEX",_xlfn.XLOOKUP(I500,'rubros_id_opex (2)'!A:A,'rubros_id_opex (2)'!B:B,"RUBRO MC"),J500)</f>
        <v>13</v>
      </c>
      <c r="AB500" s="109" t="str">
        <f>UPPER(_xlfn.XLOOKUP(Z500,sectores_id!B:B,sectores_id!A:A))</f>
        <v>DISP. FINAL RESIDUOS SÓLIDOS</v>
      </c>
      <c r="AC500" s="148" t="str">
        <f>_xlfn.XLOOKUP(AA500,'rubros_id_opex (2)'!B:B,'rubros_id_opex (2)'!A:A,gastos_final[[#This Row],[Líneas de factura/Producto]])</f>
        <v>SERVICIOS</v>
      </c>
      <c r="AD500" s="169">
        <f>SUMIFS(Y:Y,C:C,gastos_final[[#This Row],[Número]])</f>
        <v>895399.99999999988</v>
      </c>
      <c r="AE500" s="169">
        <f>gastos_final[[#This Row],[MONTO_FINAL]]*-1-gastos_final[[#This Row],[monto_total_ampliado]]</f>
        <v>0</v>
      </c>
    </row>
    <row r="501" spans="1:31" hidden="1" x14ac:dyDescent="0.25">
      <c r="A501" vm="12">
        <v>46084</v>
      </c>
      <c r="B501" t="s">
        <v>827</v>
      </c>
      <c r="C501" t="s">
        <v>939</v>
      </c>
      <c r="D501" s="135">
        <v>-895400</v>
      </c>
      <c r="E501" t="s">
        <v>940</v>
      </c>
      <c r="F501">
        <v>1</v>
      </c>
      <c r="G501" s="135">
        <v>740000</v>
      </c>
      <c r="H501" t="s">
        <v>510</v>
      </c>
      <c r="I501" t="s">
        <v>529</v>
      </c>
      <c r="J501" t="s">
        <v>137</v>
      </c>
      <c r="K501" t="s">
        <v>512</v>
      </c>
      <c r="L501" t="s">
        <v>156</v>
      </c>
      <c r="M501">
        <v>0</v>
      </c>
      <c r="N501" t="s">
        <v>35</v>
      </c>
      <c r="O501" t="s">
        <v>492</v>
      </c>
      <c r="P501">
        <v>10</v>
      </c>
      <c r="Q501" t="s">
        <v>465</v>
      </c>
      <c r="R501">
        <v>1</v>
      </c>
      <c r="S501" s="136">
        <v>-895400</v>
      </c>
      <c r="T501">
        <v>1</v>
      </c>
      <c r="U501" t="s">
        <v>199</v>
      </c>
      <c r="V501" t="s">
        <v>80</v>
      </c>
      <c r="W501" s="109" t="str">
        <f>_xlfn.CONCAT(N501,V501)</f>
        <v>CC1EXPORTACION</v>
      </c>
      <c r="X501" s="109">
        <f>_xlfn.XLOOKUP(W501,'cco '!C:C,'cco '!D:D,0)</f>
        <v>0.73411048911804788</v>
      </c>
      <c r="Y501" s="110">
        <f>$X501*$S501*-1</f>
        <v>657322.53195630002</v>
      </c>
      <c r="Z501" s="109">
        <f>_xlfn.XLOOKUP(V501,sectores_id!A:A,sectores_id!B:B)</f>
        <v>5</v>
      </c>
      <c r="AA501" s="109">
        <f>IF(J501="OPEX",_xlfn.XLOOKUP(I501,'rubros_id_opex (2)'!A:A,'rubros_id_opex (2)'!B:B,"RUBRO MC"),J501)</f>
        <v>13</v>
      </c>
      <c r="AB501" s="109" t="str">
        <f>UPPER(_xlfn.XLOOKUP(Z501,sectores_id!B:B,sectores_id!A:A))</f>
        <v>EXPORTACION</v>
      </c>
      <c r="AC501" s="148" t="str">
        <f>_xlfn.XLOOKUP(AA501,'rubros_id_opex (2)'!B:B,'rubros_id_opex (2)'!A:A,gastos_final[[#This Row],[Líneas de factura/Producto]])</f>
        <v>SERVICIOS</v>
      </c>
      <c r="AD501" s="169">
        <f>SUMIFS(Y:Y,C:C,gastos_final[[#This Row],[Número]])</f>
        <v>895399.99999999988</v>
      </c>
      <c r="AE501" s="169">
        <f>gastos_final[[#This Row],[MONTO_FINAL]]*-1-gastos_final[[#This Row],[monto_total_ampliado]]</f>
        <v>0</v>
      </c>
    </row>
    <row r="502" spans="1:31" hidden="1" x14ac:dyDescent="0.25">
      <c r="A502" vm="12">
        <v>46084</v>
      </c>
      <c r="B502" t="s">
        <v>827</v>
      </c>
      <c r="C502" t="s">
        <v>939</v>
      </c>
      <c r="D502" s="135">
        <v>-895400</v>
      </c>
      <c r="E502" t="s">
        <v>940</v>
      </c>
      <c r="F502">
        <v>1</v>
      </c>
      <c r="G502" s="135">
        <v>740000</v>
      </c>
      <c r="H502" t="s">
        <v>510</v>
      </c>
      <c r="I502" t="s">
        <v>529</v>
      </c>
      <c r="J502" t="s">
        <v>137</v>
      </c>
      <c r="K502" t="s">
        <v>512</v>
      </c>
      <c r="L502" t="s">
        <v>156</v>
      </c>
      <c r="M502">
        <v>0</v>
      </c>
      <c r="N502" t="s">
        <v>35</v>
      </c>
      <c r="O502" t="s">
        <v>492</v>
      </c>
      <c r="P502">
        <v>10</v>
      </c>
      <c r="Q502" t="s">
        <v>465</v>
      </c>
      <c r="R502">
        <v>1</v>
      </c>
      <c r="S502" s="136">
        <v>-895400</v>
      </c>
      <c r="T502">
        <v>1</v>
      </c>
      <c r="U502" t="s">
        <v>199</v>
      </c>
      <c r="V502" t="s">
        <v>50</v>
      </c>
      <c r="W502" s="109" t="str">
        <f>_xlfn.CONCAT(N502,V502)</f>
        <v>CC1NFU</v>
      </c>
      <c r="X502" s="109">
        <f>_xlfn.XLOOKUP(W502,'cco '!C:C,'cco '!D:D,0)</f>
        <v>1.4065386597374174E-2</v>
      </c>
      <c r="Y502" s="110">
        <f>$X502*$S502*-1</f>
        <v>12594.147159288836</v>
      </c>
      <c r="Z502" s="109">
        <f>_xlfn.XLOOKUP(V502,sectores_id!A:A,sectores_id!B:B)</f>
        <v>6</v>
      </c>
      <c r="AA502" s="109">
        <f>IF(J502="OPEX",_xlfn.XLOOKUP(I502,'rubros_id_opex (2)'!A:A,'rubros_id_opex (2)'!B:B,"RUBRO MC"),J502)</f>
        <v>13</v>
      </c>
      <c r="AB502" s="109" t="str">
        <f>UPPER(_xlfn.XLOOKUP(Z502,sectores_id!B:B,sectores_id!A:A))</f>
        <v>NFU</v>
      </c>
      <c r="AC502" s="148" t="str">
        <f>_xlfn.XLOOKUP(AA502,'rubros_id_opex (2)'!B:B,'rubros_id_opex (2)'!A:A,gastos_final[[#This Row],[Líneas de factura/Producto]])</f>
        <v>SERVICIOS</v>
      </c>
      <c r="AD502" s="169">
        <f>SUMIFS(Y:Y,C:C,gastos_final[[#This Row],[Número]])</f>
        <v>895399.99999999988</v>
      </c>
      <c r="AE502" s="169">
        <f>gastos_final[[#This Row],[MONTO_FINAL]]*-1-gastos_final[[#This Row],[monto_total_ampliado]]</f>
        <v>0</v>
      </c>
    </row>
    <row r="503" spans="1:31" hidden="1" x14ac:dyDescent="0.25">
      <c r="A503" vm="12">
        <v>46084</v>
      </c>
      <c r="B503" t="s">
        <v>827</v>
      </c>
      <c r="C503" t="s">
        <v>939</v>
      </c>
      <c r="D503" s="135">
        <v>-895400</v>
      </c>
      <c r="E503" t="s">
        <v>940</v>
      </c>
      <c r="F503">
        <v>1</v>
      </c>
      <c r="G503" s="135">
        <v>740000</v>
      </c>
      <c r="H503" t="s">
        <v>510</v>
      </c>
      <c r="I503" t="s">
        <v>529</v>
      </c>
      <c r="J503" t="s">
        <v>137</v>
      </c>
      <c r="K503" t="s">
        <v>512</v>
      </c>
      <c r="L503" t="s">
        <v>156</v>
      </c>
      <c r="M503">
        <v>0</v>
      </c>
      <c r="N503" t="s">
        <v>35</v>
      </c>
      <c r="O503" t="s">
        <v>492</v>
      </c>
      <c r="P503">
        <v>10</v>
      </c>
      <c r="Q503" t="s">
        <v>465</v>
      </c>
      <c r="R503">
        <v>1</v>
      </c>
      <c r="S503" s="136">
        <v>-895400</v>
      </c>
      <c r="T503">
        <v>1</v>
      </c>
      <c r="U503" t="s">
        <v>199</v>
      </c>
      <c r="V503" t="s">
        <v>68</v>
      </c>
      <c r="W503" s="109" t="str">
        <f>_xlfn.CONCAT(N503,V503)</f>
        <v>CC1PILETAS</v>
      </c>
      <c r="X503" s="109">
        <f>_xlfn.XLOOKUP(W503,'cco '!C:C,'cco '!D:D,0)</f>
        <v>0.10760032914202722</v>
      </c>
      <c r="Y503" s="110">
        <f>$X503*$S503*-1</f>
        <v>96345.334713771168</v>
      </c>
      <c r="Z503" s="109">
        <f>_xlfn.XLOOKUP(V503,sectores_id!A:A,sectores_id!B:B)</f>
        <v>7</v>
      </c>
      <c r="AA503" s="109">
        <f>IF(J503="OPEX",_xlfn.XLOOKUP(I503,'rubros_id_opex (2)'!A:A,'rubros_id_opex (2)'!B:B,"RUBRO MC"),J503)</f>
        <v>13</v>
      </c>
      <c r="AB503" s="109" t="str">
        <f>UPPER(_xlfn.XLOOKUP(Z503,sectores_id!B:B,sectores_id!A:A))</f>
        <v>PILETAS</v>
      </c>
      <c r="AC503" s="148" t="str">
        <f>_xlfn.XLOOKUP(AA503,'rubros_id_opex (2)'!B:B,'rubros_id_opex (2)'!A:A,gastos_final[[#This Row],[Líneas de factura/Producto]])</f>
        <v>SERVICIOS</v>
      </c>
      <c r="AD503" s="169">
        <f>SUMIFS(Y:Y,C:C,gastos_final[[#This Row],[Número]])</f>
        <v>895399.99999999988</v>
      </c>
      <c r="AE503" s="169">
        <f>gastos_final[[#This Row],[MONTO_FINAL]]*-1-gastos_final[[#This Row],[monto_total_ampliado]]</f>
        <v>0</v>
      </c>
    </row>
    <row r="504" spans="1:31" hidden="1" x14ac:dyDescent="0.25">
      <c r="A504" vm="12">
        <v>46084</v>
      </c>
      <c r="B504" t="s">
        <v>827</v>
      </c>
      <c r="C504" t="s">
        <v>939</v>
      </c>
      <c r="D504" s="135">
        <v>-895400</v>
      </c>
      <c r="E504" t="s">
        <v>940</v>
      </c>
      <c r="F504">
        <v>1</v>
      </c>
      <c r="G504" s="135">
        <v>740000</v>
      </c>
      <c r="H504" t="s">
        <v>510</v>
      </c>
      <c r="I504" t="s">
        <v>529</v>
      </c>
      <c r="J504" t="s">
        <v>137</v>
      </c>
      <c r="K504" t="s">
        <v>512</v>
      </c>
      <c r="L504" t="s">
        <v>156</v>
      </c>
      <c r="M504">
        <v>0</v>
      </c>
      <c r="N504" t="s">
        <v>35</v>
      </c>
      <c r="O504" t="s">
        <v>492</v>
      </c>
      <c r="P504">
        <v>10</v>
      </c>
      <c r="Q504" t="s">
        <v>465</v>
      </c>
      <c r="R504">
        <v>1</v>
      </c>
      <c r="S504" s="136">
        <v>-895400</v>
      </c>
      <c r="T504">
        <v>1</v>
      </c>
      <c r="U504" t="s">
        <v>199</v>
      </c>
      <c r="V504" t="s">
        <v>70</v>
      </c>
      <c r="W504" s="109" t="str">
        <f>_xlfn.CONCAT(N504,V504)</f>
        <v>CC1REACTORES</v>
      </c>
      <c r="X504" s="109">
        <f>_xlfn.XLOOKUP(W504,'cco '!C:C,'cco '!D:D,0)</f>
        <v>3.9675420007119738E-2</v>
      </c>
      <c r="Y504" s="110">
        <f>$X504*$S504*-1</f>
        <v>35525.371074375013</v>
      </c>
      <c r="Z504" s="109">
        <f>_xlfn.XLOOKUP(V504,sectores_id!A:A,sectores_id!B:B)</f>
        <v>8</v>
      </c>
      <c r="AA504" s="109">
        <f>IF(J504="OPEX",_xlfn.XLOOKUP(I504,'rubros_id_opex (2)'!A:A,'rubros_id_opex (2)'!B:B,"RUBRO MC"),J504)</f>
        <v>13</v>
      </c>
      <c r="AB504" s="109" t="str">
        <f>UPPER(_xlfn.XLOOKUP(Z504,sectores_id!B:B,sectores_id!A:A))</f>
        <v>REACTORES</v>
      </c>
      <c r="AC504" s="148" t="str">
        <f>_xlfn.XLOOKUP(AA504,'rubros_id_opex (2)'!B:B,'rubros_id_opex (2)'!A:A,gastos_final[[#This Row],[Líneas de factura/Producto]])</f>
        <v>SERVICIOS</v>
      </c>
      <c r="AD504" s="169">
        <f>SUMIFS(Y:Y,C:C,gastos_final[[#This Row],[Número]])</f>
        <v>895399.99999999988</v>
      </c>
      <c r="AE504" s="169">
        <f>gastos_final[[#This Row],[MONTO_FINAL]]*-1-gastos_final[[#This Row],[monto_total_ampliado]]</f>
        <v>0</v>
      </c>
    </row>
    <row r="505" spans="1:31" hidden="1" x14ac:dyDescent="0.25">
      <c r="A505" vm="12">
        <v>46084</v>
      </c>
      <c r="B505" t="s">
        <v>827</v>
      </c>
      <c r="C505" t="s">
        <v>939</v>
      </c>
      <c r="D505" s="135">
        <v>-895400</v>
      </c>
      <c r="E505" t="s">
        <v>940</v>
      </c>
      <c r="F505">
        <v>1</v>
      </c>
      <c r="G505" s="135">
        <v>740000</v>
      </c>
      <c r="H505" t="s">
        <v>510</v>
      </c>
      <c r="I505" t="s">
        <v>529</v>
      </c>
      <c r="J505" t="s">
        <v>137</v>
      </c>
      <c r="K505" t="s">
        <v>512</v>
      </c>
      <c r="L505" t="s">
        <v>156</v>
      </c>
      <c r="M505">
        <v>0</v>
      </c>
      <c r="N505" t="s">
        <v>35</v>
      </c>
      <c r="O505" t="s">
        <v>492</v>
      </c>
      <c r="P505">
        <v>10</v>
      </c>
      <c r="Q505" t="s">
        <v>465</v>
      </c>
      <c r="R505">
        <v>1</v>
      </c>
      <c r="S505" s="136">
        <v>-895400</v>
      </c>
      <c r="T505">
        <v>1</v>
      </c>
      <c r="U505" t="s">
        <v>199</v>
      </c>
      <c r="V505" t="s">
        <v>181</v>
      </c>
      <c r="W505" s="109" t="str">
        <f>_xlfn.CONCAT(N505,V505)</f>
        <v>CC1TIERRAS FILTRANTES</v>
      </c>
      <c r="X505" s="109">
        <f>_xlfn.XLOOKUP(W505,'cco '!C:C,'cco '!D:D,0)</f>
        <v>0</v>
      </c>
      <c r="Y505" s="110">
        <f>$X505*$S505*-1</f>
        <v>0</v>
      </c>
      <c r="Z505" s="109">
        <f>_xlfn.XLOOKUP(V505,sectores_id!A:A,sectores_id!B:B)</f>
        <v>9</v>
      </c>
      <c r="AA505" s="109">
        <f>IF(J505="OPEX",_xlfn.XLOOKUP(I505,'rubros_id_opex (2)'!A:A,'rubros_id_opex (2)'!B:B,"RUBRO MC"),J505)</f>
        <v>13</v>
      </c>
      <c r="AB505" s="109" t="str">
        <f>UPPER(_xlfn.XLOOKUP(Z505,sectores_id!B:B,sectores_id!A:A))</f>
        <v>TIERRAS FILTRANTES</v>
      </c>
      <c r="AC505" s="148" t="str">
        <f>_xlfn.XLOOKUP(AA505,'rubros_id_opex (2)'!B:B,'rubros_id_opex (2)'!A:A,gastos_final[[#This Row],[Líneas de factura/Producto]])</f>
        <v>SERVICIOS</v>
      </c>
      <c r="AD505" s="169">
        <f>SUMIFS(Y:Y,C:C,gastos_final[[#This Row],[Número]])</f>
        <v>895399.99999999988</v>
      </c>
      <c r="AE505" s="169">
        <f>gastos_final[[#This Row],[MONTO_FINAL]]*-1-gastos_final[[#This Row],[monto_total_ampliado]]</f>
        <v>0</v>
      </c>
    </row>
    <row r="506" spans="1:31" hidden="1" x14ac:dyDescent="0.25">
      <c r="A506" vm="11">
        <v>46112</v>
      </c>
      <c r="B506" t="s">
        <v>1191</v>
      </c>
      <c r="C506" t="s">
        <v>1145</v>
      </c>
      <c r="D506" s="135">
        <v>-894944.56790000002</v>
      </c>
      <c r="E506" t="s">
        <v>13</v>
      </c>
      <c r="F506">
        <v>1</v>
      </c>
      <c r="G506" s="135">
        <v>894944.56790000002</v>
      </c>
      <c r="H506" t="s">
        <v>1192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338</v>
      </c>
      <c r="O506" t="s">
        <v>1193</v>
      </c>
      <c r="P506">
        <v>5</v>
      </c>
      <c r="Q506" t="s">
        <v>466</v>
      </c>
      <c r="R506">
        <v>1</v>
      </c>
      <c r="S506" s="136">
        <v>-894944.56790000002</v>
      </c>
      <c r="T506">
        <v>1</v>
      </c>
      <c r="U506" t="s">
        <v>199</v>
      </c>
      <c r="V506" t="s">
        <v>191</v>
      </c>
      <c r="W506" s="109" t="str">
        <f>_xlfn.CONCAT(N506,V506)</f>
        <v>CC18DISPOSICION FINAL DE R. SOLIDOS</v>
      </c>
      <c r="X506" s="109">
        <f>_xlfn.XLOOKUP(W506,'cco '!C:C,'cco '!D:D,0)</f>
        <v>0.37</v>
      </c>
      <c r="Y506" s="110">
        <f>$X506*$S506*-1</f>
        <v>331129.490123</v>
      </c>
      <c r="Z506" s="109">
        <f>_xlfn.XLOOKUP(V506,sectores_id!A:A,sectores_id!B:B)</f>
        <v>4</v>
      </c>
      <c r="AA506" s="109">
        <f>IF(J506="OPEX",_xlfn.XLOOKUP(I506,'rubros_id_opex (2)'!A:A,'rubros_id_opex (2)'!B:B,"RUBRO MC"),J506)</f>
        <v>10</v>
      </c>
      <c r="AB506" s="109" t="str">
        <f>UPPER(_xlfn.XLOOKUP(Z506,sectores_id!B:B,sectores_id!A:A))</f>
        <v>DISP. FINAL RESIDUOS SÓLIDOS</v>
      </c>
      <c r="AC506" s="148" t="str">
        <f>_xlfn.XLOOKUP(AA506,'rubros_id_opex (2)'!B:B,'rubros_id_opex (2)'!A:A,gastos_final[[#This Row],[Líneas de factura/Producto]])</f>
        <v>PERSONAL</v>
      </c>
      <c r="AD506" s="169">
        <f>SUMIFS(Y:Y,C:C,gastos_final[[#This Row],[Número]])</f>
        <v>894944.56789999991</v>
      </c>
      <c r="AE506" s="169">
        <f>gastos_final[[#This Row],[MONTO_FINAL]]*-1-gastos_final[[#This Row],[monto_total_ampliado]]</f>
        <v>0</v>
      </c>
    </row>
    <row r="507" spans="1:31" hidden="1" x14ac:dyDescent="0.25">
      <c r="A507" vm="11">
        <v>46112</v>
      </c>
      <c r="B507" t="s">
        <v>1191</v>
      </c>
      <c r="C507" t="s">
        <v>1145</v>
      </c>
      <c r="D507" s="135">
        <v>-894944.56790000002</v>
      </c>
      <c r="E507" t="s">
        <v>13</v>
      </c>
      <c r="F507">
        <v>1</v>
      </c>
      <c r="G507" s="135">
        <v>894944.56790000002</v>
      </c>
      <c r="H507" t="s">
        <v>1192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338</v>
      </c>
      <c r="O507" t="s">
        <v>1193</v>
      </c>
      <c r="P507">
        <v>5</v>
      </c>
      <c r="Q507" t="s">
        <v>466</v>
      </c>
      <c r="R507">
        <v>1</v>
      </c>
      <c r="S507" s="136">
        <v>-894944.56790000002</v>
      </c>
      <c r="T507">
        <v>1</v>
      </c>
      <c r="U507" t="s">
        <v>199</v>
      </c>
      <c r="V507" t="s">
        <v>80</v>
      </c>
      <c r="W507" s="109" t="str">
        <f>_xlfn.CONCAT(N507,V507)</f>
        <v>CC18EXPORTACION</v>
      </c>
      <c r="X507" s="109">
        <f>_xlfn.XLOOKUP(W507,'cco '!C:C,'cco '!D:D,0)</f>
        <v>0.2</v>
      </c>
      <c r="Y507" s="110">
        <f>$X507*$S507*-1</f>
        <v>178988.91358000002</v>
      </c>
      <c r="Z507" s="109">
        <f>_xlfn.XLOOKUP(V507,sectores_id!A:A,sectores_id!B:B)</f>
        <v>5</v>
      </c>
      <c r="AA507" s="109">
        <f>IF(J507="OPEX",_xlfn.XLOOKUP(I507,'rubros_id_opex (2)'!A:A,'rubros_id_opex (2)'!B:B,"RUBRO MC"),J507)</f>
        <v>10</v>
      </c>
      <c r="AB507" s="109" t="str">
        <f>UPPER(_xlfn.XLOOKUP(Z507,sectores_id!B:B,sectores_id!A:A))</f>
        <v>EXPORTACION</v>
      </c>
      <c r="AC507" s="148" t="str">
        <f>_xlfn.XLOOKUP(AA507,'rubros_id_opex (2)'!B:B,'rubros_id_opex (2)'!A:A,gastos_final[[#This Row],[Líneas de factura/Producto]])</f>
        <v>PERSONAL</v>
      </c>
      <c r="AD507" s="169">
        <f>SUMIFS(Y:Y,C:C,gastos_final[[#This Row],[Número]])</f>
        <v>894944.56789999991</v>
      </c>
      <c r="AE507" s="169">
        <f>gastos_final[[#This Row],[MONTO_FINAL]]*-1-gastos_final[[#This Row],[monto_total_ampliado]]</f>
        <v>0</v>
      </c>
    </row>
    <row r="508" spans="1:31" hidden="1" x14ac:dyDescent="0.25">
      <c r="A508" vm="11">
        <v>46112</v>
      </c>
      <c r="B508" t="s">
        <v>1191</v>
      </c>
      <c r="C508" t="s">
        <v>1145</v>
      </c>
      <c r="D508" s="135">
        <v>-894944.56790000002</v>
      </c>
      <c r="E508" t="s">
        <v>13</v>
      </c>
      <c r="F508">
        <v>1</v>
      </c>
      <c r="G508" s="135">
        <v>894944.56790000002</v>
      </c>
      <c r="H508" t="s">
        <v>1192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338</v>
      </c>
      <c r="O508" t="s">
        <v>1193</v>
      </c>
      <c r="P508">
        <v>5</v>
      </c>
      <c r="Q508" t="s">
        <v>466</v>
      </c>
      <c r="R508">
        <v>1</v>
      </c>
      <c r="S508" s="136">
        <v>-894944.56790000002</v>
      </c>
      <c r="T508">
        <v>1</v>
      </c>
      <c r="U508" t="s">
        <v>199</v>
      </c>
      <c r="V508" t="s">
        <v>50</v>
      </c>
      <c r="W508" s="109" t="str">
        <f>_xlfn.CONCAT(N508,V508)</f>
        <v>CC18NFU</v>
      </c>
      <c r="X508" s="109">
        <f>_xlfn.XLOOKUP(W508,'cco '!C:C,'cco '!D:D,0)</f>
        <v>0.12</v>
      </c>
      <c r="Y508" s="110">
        <f>$X508*$S508*-1</f>
        <v>107393.348148</v>
      </c>
      <c r="Z508" s="109">
        <f>_xlfn.XLOOKUP(V508,sectores_id!A:A,sectores_id!B:B)</f>
        <v>6</v>
      </c>
      <c r="AA508" s="109">
        <f>IF(J508="OPEX",_xlfn.XLOOKUP(I508,'rubros_id_opex (2)'!A:A,'rubros_id_opex (2)'!B:B,"RUBRO MC"),J508)</f>
        <v>10</v>
      </c>
      <c r="AB508" s="109" t="str">
        <f>UPPER(_xlfn.XLOOKUP(Z508,sectores_id!B:B,sectores_id!A:A))</f>
        <v>NFU</v>
      </c>
      <c r="AC508" s="148" t="str">
        <f>_xlfn.XLOOKUP(AA508,'rubros_id_opex (2)'!B:B,'rubros_id_opex (2)'!A:A,gastos_final[[#This Row],[Líneas de factura/Producto]])</f>
        <v>PERSONAL</v>
      </c>
      <c r="AD508" s="169">
        <f>SUMIFS(Y:Y,C:C,gastos_final[[#This Row],[Número]])</f>
        <v>894944.56789999991</v>
      </c>
      <c r="AE508" s="169">
        <f>gastos_final[[#This Row],[MONTO_FINAL]]*-1-gastos_final[[#This Row],[monto_total_ampliado]]</f>
        <v>0</v>
      </c>
    </row>
    <row r="509" spans="1:31" hidden="1" x14ac:dyDescent="0.25">
      <c r="A509" vm="11">
        <v>46112</v>
      </c>
      <c r="B509" t="s">
        <v>1191</v>
      </c>
      <c r="C509" t="s">
        <v>1145</v>
      </c>
      <c r="D509" s="135">
        <v>-894944.56790000002</v>
      </c>
      <c r="E509" t="s">
        <v>13</v>
      </c>
      <c r="F509">
        <v>1</v>
      </c>
      <c r="G509" s="135">
        <v>894944.56790000002</v>
      </c>
      <c r="H509" t="s">
        <v>1192</v>
      </c>
      <c r="I509" t="s">
        <v>9</v>
      </c>
      <c r="J509" t="s">
        <v>137</v>
      </c>
      <c r="K509" t="s">
        <v>512</v>
      </c>
      <c r="L509" t="s">
        <v>138</v>
      </c>
      <c r="M509">
        <v>0</v>
      </c>
      <c r="N509" t="s">
        <v>338</v>
      </c>
      <c r="O509" t="s">
        <v>1193</v>
      </c>
      <c r="P509">
        <v>5</v>
      </c>
      <c r="Q509" t="s">
        <v>466</v>
      </c>
      <c r="R509">
        <v>1</v>
      </c>
      <c r="S509" s="136">
        <v>-894944.56790000002</v>
      </c>
      <c r="T509">
        <v>1</v>
      </c>
      <c r="U509" t="s">
        <v>199</v>
      </c>
      <c r="V509" t="s">
        <v>68</v>
      </c>
      <c r="W509" s="109" t="str">
        <f>_xlfn.CONCAT(N509,V509)</f>
        <v>CC18PILETAS</v>
      </c>
      <c r="X509" s="109">
        <f>_xlfn.XLOOKUP(W509,'cco '!C:C,'cco '!D:D,0)</f>
        <v>0.17</v>
      </c>
      <c r="Y509" s="110">
        <f>$X509*$S509*-1</f>
        <v>152140.576543</v>
      </c>
      <c r="Z509" s="109">
        <f>_xlfn.XLOOKUP(V509,sectores_id!A:A,sectores_id!B:B)</f>
        <v>7</v>
      </c>
      <c r="AA509" s="109">
        <f>IF(J509="OPEX",_xlfn.XLOOKUP(I509,'rubros_id_opex (2)'!A:A,'rubros_id_opex (2)'!B:B,"RUBRO MC"),J509)</f>
        <v>10</v>
      </c>
      <c r="AB509" s="109" t="str">
        <f>UPPER(_xlfn.XLOOKUP(Z509,sectores_id!B:B,sectores_id!A:A))</f>
        <v>PILETAS</v>
      </c>
      <c r="AC509" s="148" t="str">
        <f>_xlfn.XLOOKUP(AA509,'rubros_id_opex (2)'!B:B,'rubros_id_opex (2)'!A:A,gastos_final[[#This Row],[Líneas de factura/Producto]])</f>
        <v>PERSONAL</v>
      </c>
      <c r="AD509" s="169">
        <f>SUMIFS(Y:Y,C:C,gastos_final[[#This Row],[Número]])</f>
        <v>894944.56789999991</v>
      </c>
      <c r="AE509" s="169">
        <f>gastos_final[[#This Row],[MONTO_FINAL]]*-1-gastos_final[[#This Row],[monto_total_ampliado]]</f>
        <v>0</v>
      </c>
    </row>
    <row r="510" spans="1:31" hidden="1" x14ac:dyDescent="0.25">
      <c r="A510" vm="11">
        <v>46112</v>
      </c>
      <c r="B510" t="s">
        <v>1191</v>
      </c>
      <c r="C510" t="s">
        <v>1145</v>
      </c>
      <c r="D510" s="135">
        <v>-894944.56790000002</v>
      </c>
      <c r="E510" t="s">
        <v>13</v>
      </c>
      <c r="F510">
        <v>1</v>
      </c>
      <c r="G510" s="135">
        <v>894944.56790000002</v>
      </c>
      <c r="H510" t="s">
        <v>1192</v>
      </c>
      <c r="I510" t="s">
        <v>9</v>
      </c>
      <c r="J510" t="s">
        <v>137</v>
      </c>
      <c r="K510" t="s">
        <v>512</v>
      </c>
      <c r="L510" t="s">
        <v>138</v>
      </c>
      <c r="M510">
        <v>0</v>
      </c>
      <c r="N510" t="s">
        <v>338</v>
      </c>
      <c r="O510" t="s">
        <v>1193</v>
      </c>
      <c r="P510">
        <v>5</v>
      </c>
      <c r="Q510" t="s">
        <v>466</v>
      </c>
      <c r="R510">
        <v>1</v>
      </c>
      <c r="S510" s="136">
        <v>-894944.56790000002</v>
      </c>
      <c r="T510">
        <v>1</v>
      </c>
      <c r="U510" t="s">
        <v>199</v>
      </c>
      <c r="V510" t="s">
        <v>70</v>
      </c>
      <c r="W510" s="109" t="str">
        <f>_xlfn.CONCAT(N510,V510)</f>
        <v>CC18REACTORES</v>
      </c>
      <c r="X510" s="109">
        <f>_xlfn.XLOOKUP(W510,'cco '!C:C,'cco '!D:D,0)</f>
        <v>0.14000000000000001</v>
      </c>
      <c r="Y510" s="110">
        <f>$X510*$S510*-1</f>
        <v>125292.23950600001</v>
      </c>
      <c r="Z510" s="109">
        <f>_xlfn.XLOOKUP(V510,sectores_id!A:A,sectores_id!B:B)</f>
        <v>8</v>
      </c>
      <c r="AA510" s="109">
        <f>IF(J510="OPEX",_xlfn.XLOOKUP(I510,'rubros_id_opex (2)'!A:A,'rubros_id_opex (2)'!B:B,"RUBRO MC"),J510)</f>
        <v>10</v>
      </c>
      <c r="AB510" s="109" t="str">
        <f>UPPER(_xlfn.XLOOKUP(Z510,sectores_id!B:B,sectores_id!A:A))</f>
        <v>REACTORES</v>
      </c>
      <c r="AC510" s="148" t="str">
        <f>_xlfn.XLOOKUP(AA510,'rubros_id_opex (2)'!B:B,'rubros_id_opex (2)'!A:A,gastos_final[[#This Row],[Líneas de factura/Producto]])</f>
        <v>PERSONAL</v>
      </c>
      <c r="AD510" s="169">
        <f>SUMIFS(Y:Y,C:C,gastos_final[[#This Row],[Número]])</f>
        <v>894944.56789999991</v>
      </c>
      <c r="AE510" s="169">
        <f>gastos_final[[#This Row],[MONTO_FINAL]]*-1-gastos_final[[#This Row],[monto_total_ampliado]]</f>
        <v>0</v>
      </c>
    </row>
    <row r="511" spans="1:31" hidden="1" x14ac:dyDescent="0.25">
      <c r="A511" vm="11">
        <v>46112</v>
      </c>
      <c r="B511" t="s">
        <v>1191</v>
      </c>
      <c r="C511" t="s">
        <v>411</v>
      </c>
      <c r="D511" s="135">
        <v>-893215.87639999995</v>
      </c>
      <c r="E511" t="s">
        <v>1163</v>
      </c>
      <c r="F511">
        <v>1</v>
      </c>
      <c r="G511" s="135">
        <v>893215.87639999995</v>
      </c>
      <c r="H511" t="s">
        <v>1192</v>
      </c>
      <c r="I511" t="s">
        <v>9</v>
      </c>
      <c r="J511" t="s">
        <v>137</v>
      </c>
      <c r="K511" t="s">
        <v>512</v>
      </c>
      <c r="L511" t="s">
        <v>138</v>
      </c>
      <c r="M511">
        <v>0</v>
      </c>
      <c r="N511" t="s">
        <v>350</v>
      </c>
      <c r="O511" t="s">
        <v>1193</v>
      </c>
      <c r="P511">
        <v>2</v>
      </c>
      <c r="Q511" t="s">
        <v>448</v>
      </c>
      <c r="R511">
        <v>1</v>
      </c>
      <c r="S511" s="136">
        <v>-893215.87639999995</v>
      </c>
      <c r="T511">
        <v>1</v>
      </c>
      <c r="U511" t="s">
        <v>199</v>
      </c>
      <c r="V511" t="s">
        <v>72</v>
      </c>
      <c r="W511" s="109" t="str">
        <f>_xlfn.CONCAT(N511,V511)</f>
        <v>CC21BACHAS</v>
      </c>
      <c r="X511" s="109">
        <f>_xlfn.XLOOKUP(W511,'cco '!C:C,'cco '!D:D,0)</f>
        <v>0.05</v>
      </c>
      <c r="Y511" s="110">
        <f>$X511*$S511*-1</f>
        <v>44660.793819999999</v>
      </c>
      <c r="Z511" s="109">
        <f>_xlfn.XLOOKUP(V511,sectores_id!A:A,sectores_id!B:B)</f>
        <v>1</v>
      </c>
      <c r="AA511" s="109">
        <f>IF(J511="OPEX",_xlfn.XLOOKUP(I511,'rubros_id_opex (2)'!A:A,'rubros_id_opex (2)'!B:B,"RUBRO MC"),J511)</f>
        <v>10</v>
      </c>
      <c r="AB511" s="109" t="str">
        <f>UPPER(_xlfn.XLOOKUP(Z511,sectores_id!B:B,sectores_id!A:A))</f>
        <v>BACHAS</v>
      </c>
      <c r="AC511" s="148" t="str">
        <f>_xlfn.XLOOKUP(AA511,'rubros_id_opex (2)'!B:B,'rubros_id_opex (2)'!A:A,gastos_final[[#This Row],[Líneas de factura/Producto]])</f>
        <v>PERSONAL</v>
      </c>
      <c r="AD511" s="169">
        <f>SUMIFS(Y:Y,C:C,gastos_final[[#This Row],[Número]])</f>
        <v>893215.87639999995</v>
      </c>
      <c r="AE511" s="169">
        <f>gastos_final[[#This Row],[MONTO_FINAL]]*-1-gastos_final[[#This Row],[monto_total_ampliado]]</f>
        <v>0</v>
      </c>
    </row>
    <row r="512" spans="1:31" hidden="1" x14ac:dyDescent="0.25">
      <c r="A512" vm="11">
        <v>46112</v>
      </c>
      <c r="B512" t="s">
        <v>1191</v>
      </c>
      <c r="C512" t="s">
        <v>411</v>
      </c>
      <c r="D512" s="135">
        <v>-893215.87639999995</v>
      </c>
      <c r="E512" t="s">
        <v>1163</v>
      </c>
      <c r="F512">
        <v>1</v>
      </c>
      <c r="G512" s="135">
        <v>893215.87639999995</v>
      </c>
      <c r="H512" t="s">
        <v>1192</v>
      </c>
      <c r="I512" t="s">
        <v>9</v>
      </c>
      <c r="J512" t="s">
        <v>137</v>
      </c>
      <c r="K512" t="s">
        <v>512</v>
      </c>
      <c r="L512" t="s">
        <v>138</v>
      </c>
      <c r="M512">
        <v>0</v>
      </c>
      <c r="N512" t="s">
        <v>350</v>
      </c>
      <c r="O512" t="s">
        <v>1193</v>
      </c>
      <c r="P512">
        <v>2</v>
      </c>
      <c r="Q512" t="s">
        <v>448</v>
      </c>
      <c r="R512">
        <v>1</v>
      </c>
      <c r="S512" s="136">
        <v>-893215.87639999995</v>
      </c>
      <c r="T512">
        <v>1</v>
      </c>
      <c r="U512" t="s">
        <v>199</v>
      </c>
      <c r="V512" t="s">
        <v>68</v>
      </c>
      <c r="W512" s="109" t="str">
        <f>_xlfn.CONCAT(N512,V512)</f>
        <v>CC21PILETAS</v>
      </c>
      <c r="X512" s="109">
        <f>_xlfn.XLOOKUP(W512,'cco '!C:C,'cco '!D:D,0)</f>
        <v>0.95</v>
      </c>
      <c r="Y512" s="110">
        <f>$X512*$S512*-1</f>
        <v>848555.08257999993</v>
      </c>
      <c r="Z512" s="109">
        <f>_xlfn.XLOOKUP(V512,sectores_id!A:A,sectores_id!B:B)</f>
        <v>7</v>
      </c>
      <c r="AA512" s="109">
        <f>IF(J512="OPEX",_xlfn.XLOOKUP(I512,'rubros_id_opex (2)'!A:A,'rubros_id_opex (2)'!B:B,"RUBRO MC"),J512)</f>
        <v>10</v>
      </c>
      <c r="AB512" s="109" t="str">
        <f>UPPER(_xlfn.XLOOKUP(Z512,sectores_id!B:B,sectores_id!A:A))</f>
        <v>PILETAS</v>
      </c>
      <c r="AC512" s="148" t="str">
        <f>_xlfn.XLOOKUP(AA512,'rubros_id_opex (2)'!B:B,'rubros_id_opex (2)'!A:A,gastos_final[[#This Row],[Líneas de factura/Producto]])</f>
        <v>PERSONAL</v>
      </c>
      <c r="AD512" s="169">
        <f>SUMIFS(Y:Y,C:C,gastos_final[[#This Row],[Número]])</f>
        <v>893215.87639999995</v>
      </c>
      <c r="AE512" s="169">
        <f>gastos_final[[#This Row],[MONTO_FINAL]]*-1-gastos_final[[#This Row],[monto_total_ampliado]]</f>
        <v>0</v>
      </c>
    </row>
    <row r="513" spans="1:31" hidden="1" x14ac:dyDescent="0.25">
      <c r="A513" vm="11">
        <v>46112</v>
      </c>
      <c r="B513" t="s">
        <v>1191</v>
      </c>
      <c r="C513" t="s">
        <v>1161</v>
      </c>
      <c r="D513" s="135">
        <v>-892762.21519999998</v>
      </c>
      <c r="E513" t="s">
        <v>1366</v>
      </c>
      <c r="F513">
        <v>1</v>
      </c>
      <c r="G513" s="135">
        <v>892762.21519999998</v>
      </c>
      <c r="H513" t="s">
        <v>1192</v>
      </c>
      <c r="I513" t="s">
        <v>9</v>
      </c>
      <c r="J513" t="s">
        <v>137</v>
      </c>
      <c r="K513" t="s">
        <v>512</v>
      </c>
      <c r="L513" t="s">
        <v>138</v>
      </c>
      <c r="M513">
        <v>0</v>
      </c>
      <c r="N513" t="s">
        <v>370</v>
      </c>
      <c r="O513" t="s">
        <v>1193</v>
      </c>
      <c r="P513">
        <v>2</v>
      </c>
      <c r="Q513" t="s">
        <v>449</v>
      </c>
      <c r="R513">
        <v>1</v>
      </c>
      <c r="S513" s="136">
        <v>-892762.21519999998</v>
      </c>
      <c r="T513">
        <v>1</v>
      </c>
      <c r="U513" t="s">
        <v>199</v>
      </c>
      <c r="V513" t="s">
        <v>175</v>
      </c>
      <c r="W513" s="109" t="str">
        <f>_xlfn.CONCAT(N513,V513)</f>
        <v>CC24COMPOST Y FERTILIZANTES</v>
      </c>
      <c r="X513" s="109">
        <f>_xlfn.XLOOKUP(W513,'cco '!C:C,'cco '!D:D,0)</f>
        <v>0.6</v>
      </c>
      <c r="Y513" s="110">
        <f>$X513*$S513*-1</f>
        <v>535657.32912000001</v>
      </c>
      <c r="Z513" s="109">
        <f>_xlfn.XLOOKUP(V513,sectores_id!A:A,sectores_id!B:B)</f>
        <v>10</v>
      </c>
      <c r="AA513" s="109">
        <f>IF(J513="OPEX",_xlfn.XLOOKUP(I513,'rubros_id_opex (2)'!A:A,'rubros_id_opex (2)'!B:B,"RUBRO MC"),J513)</f>
        <v>10</v>
      </c>
      <c r="AB513" s="109" t="str">
        <f>UPPER(_xlfn.XLOOKUP(Z513,sectores_id!B:B,sectores_id!A:A))</f>
        <v>COMPOST &amp; FERTILIZANTES</v>
      </c>
      <c r="AC513" s="148" t="str">
        <f>_xlfn.XLOOKUP(AA513,'rubros_id_opex (2)'!B:B,'rubros_id_opex (2)'!A:A,gastos_final[[#This Row],[Líneas de factura/Producto]])</f>
        <v>PERSONAL</v>
      </c>
      <c r="AD513" s="169">
        <f>SUMIFS(Y:Y,C:C,gastos_final[[#This Row],[Número]])</f>
        <v>892762.21519999998</v>
      </c>
      <c r="AE513" s="169">
        <f>gastos_final[[#This Row],[MONTO_FINAL]]*-1-gastos_final[[#This Row],[monto_total_ampliado]]</f>
        <v>0</v>
      </c>
    </row>
    <row r="514" spans="1:31" hidden="1" x14ac:dyDescent="0.25">
      <c r="A514" vm="11">
        <v>46112</v>
      </c>
      <c r="B514" t="s">
        <v>1191</v>
      </c>
      <c r="C514" t="s">
        <v>1161</v>
      </c>
      <c r="D514" s="135">
        <v>-892762.21519999998</v>
      </c>
      <c r="E514" t="s">
        <v>1366</v>
      </c>
      <c r="F514">
        <v>1</v>
      </c>
      <c r="G514" s="135">
        <v>892762.21519999998</v>
      </c>
      <c r="H514" t="s">
        <v>1192</v>
      </c>
      <c r="I514" t="s">
        <v>9</v>
      </c>
      <c r="J514" t="s">
        <v>137</v>
      </c>
      <c r="K514" t="s">
        <v>512</v>
      </c>
      <c r="L514" t="s">
        <v>138</v>
      </c>
      <c r="M514">
        <v>0</v>
      </c>
      <c r="N514" t="s">
        <v>370</v>
      </c>
      <c r="O514" t="s">
        <v>1193</v>
      </c>
      <c r="P514">
        <v>2</v>
      </c>
      <c r="Q514" t="s">
        <v>449</v>
      </c>
      <c r="R514">
        <v>1</v>
      </c>
      <c r="S514" s="136">
        <v>-892762.21519999998</v>
      </c>
      <c r="T514">
        <v>1</v>
      </c>
      <c r="U514" t="s">
        <v>199</v>
      </c>
      <c r="V514" t="s">
        <v>191</v>
      </c>
      <c r="W514" s="109" t="str">
        <f>_xlfn.CONCAT(N514,V514)</f>
        <v>CC24DISPOSICION FINAL DE R. SOLIDOS</v>
      </c>
      <c r="X514" s="109">
        <f>_xlfn.XLOOKUP(W514,'cco '!C:C,'cco '!D:D,0)</f>
        <v>0.4</v>
      </c>
      <c r="Y514" s="110">
        <f>$X514*$S514*-1</f>
        <v>357104.88608000003</v>
      </c>
      <c r="Z514" s="109">
        <f>_xlfn.XLOOKUP(V514,sectores_id!A:A,sectores_id!B:B)</f>
        <v>4</v>
      </c>
      <c r="AA514" s="109">
        <f>IF(J514="OPEX",_xlfn.XLOOKUP(I514,'rubros_id_opex (2)'!A:A,'rubros_id_opex (2)'!B:B,"RUBRO MC"),J514)</f>
        <v>10</v>
      </c>
      <c r="AB514" s="109" t="str">
        <f>UPPER(_xlfn.XLOOKUP(Z514,sectores_id!B:B,sectores_id!A:A))</f>
        <v>DISP. FINAL RESIDUOS SÓLIDOS</v>
      </c>
      <c r="AC514" s="148" t="str">
        <f>_xlfn.XLOOKUP(AA514,'rubros_id_opex (2)'!B:B,'rubros_id_opex (2)'!A:A,gastos_final[[#This Row],[Líneas de factura/Producto]])</f>
        <v>PERSONAL</v>
      </c>
      <c r="AD514" s="169">
        <f>SUMIFS(Y:Y,C:C,gastos_final[[#This Row],[Número]])</f>
        <v>892762.21519999998</v>
      </c>
      <c r="AE514" s="169">
        <f>gastos_final[[#This Row],[MONTO_FINAL]]*-1-gastos_final[[#This Row],[monto_total_ampliado]]</f>
        <v>0</v>
      </c>
    </row>
    <row r="515" spans="1:31" hidden="1" x14ac:dyDescent="0.25">
      <c r="A515" vm="1">
        <v>46111</v>
      </c>
      <c r="B515" t="s">
        <v>677</v>
      </c>
      <c r="C515" t="s">
        <v>862</v>
      </c>
      <c r="D515" s="135">
        <v>-22211089.899999999</v>
      </c>
      <c r="E515" t="s">
        <v>806</v>
      </c>
      <c r="F515">
        <v>1828.6</v>
      </c>
      <c r="G515" s="135">
        <v>8.5</v>
      </c>
      <c r="H515" t="s">
        <v>510</v>
      </c>
      <c r="I515" t="s">
        <v>10</v>
      </c>
      <c r="J515" t="s">
        <v>137</v>
      </c>
      <c r="K515" t="s">
        <v>473</v>
      </c>
      <c r="L515" t="s">
        <v>138</v>
      </c>
      <c r="M515">
        <v>0</v>
      </c>
      <c r="N515" t="s">
        <v>34</v>
      </c>
      <c r="O515" t="s">
        <v>492</v>
      </c>
      <c r="P515">
        <v>1</v>
      </c>
      <c r="Q515" t="s">
        <v>80</v>
      </c>
      <c r="R515">
        <v>1</v>
      </c>
      <c r="S515" s="136">
        <v>-22211089.899999999</v>
      </c>
      <c r="T515">
        <v>1828.6</v>
      </c>
      <c r="U515" t="s">
        <v>199</v>
      </c>
      <c r="V515" t="s">
        <v>80</v>
      </c>
      <c r="W515" s="109" t="str">
        <f>_xlfn.CONCAT(N515,V515)</f>
        <v>CC11EXPORTACION</v>
      </c>
      <c r="X515" s="109">
        <f>_xlfn.XLOOKUP(W515,'cco '!C:C,'cco '!D:D,0)</f>
        <v>1</v>
      </c>
      <c r="Y515" s="110">
        <f>$X515*$S515*-1</f>
        <v>22211089.899999999</v>
      </c>
      <c r="Z515" s="109">
        <f>_xlfn.XLOOKUP(V515,sectores_id!A:A,sectores_id!B:B)</f>
        <v>5</v>
      </c>
      <c r="AA515" s="109">
        <f>IF(J515="OPEX",_xlfn.XLOOKUP(I515,'rubros_id_opex (2)'!A:A,'rubros_id_opex (2)'!B:B,"RUBRO MC"),J515)</f>
        <v>13</v>
      </c>
      <c r="AB515" s="109" t="str">
        <f>UPPER(_xlfn.XLOOKUP(Z515,sectores_id!B:B,sectores_id!A:A))</f>
        <v>EXPORTACION</v>
      </c>
      <c r="AC515" s="148" t="str">
        <f>_xlfn.XLOOKUP(AA515,'rubros_id_opex (2)'!B:B,'rubros_id_opex (2)'!A:A,gastos_final[[#This Row],[Líneas de factura/Producto]])</f>
        <v>SERVICIOS</v>
      </c>
      <c r="AD515" s="169">
        <f>SUMIFS(Y:Y,C:C,gastos_final[[#This Row],[Número]])</f>
        <v>63902892.274999999</v>
      </c>
      <c r="AE515" s="169">
        <f>gastos_final[[#This Row],[MONTO_FINAL]]*-1-gastos_final[[#This Row],[monto_total_ampliado]]</f>
        <v>-41691802.375</v>
      </c>
    </row>
    <row r="516" spans="1:31" hidden="1" x14ac:dyDescent="0.25">
      <c r="A516" vm="11">
        <v>46112</v>
      </c>
      <c r="B516" t="s">
        <v>1191</v>
      </c>
      <c r="C516" t="s">
        <v>1190</v>
      </c>
      <c r="D516" s="135">
        <v>-885658.49199999997</v>
      </c>
      <c r="E516" t="s">
        <v>183</v>
      </c>
      <c r="F516">
        <v>1</v>
      </c>
      <c r="G516" s="135">
        <v>885658.49199999997</v>
      </c>
      <c r="H516" t="s">
        <v>1192</v>
      </c>
      <c r="I516" t="s">
        <v>9</v>
      </c>
      <c r="J516" t="s">
        <v>137</v>
      </c>
      <c r="K516" t="s">
        <v>512</v>
      </c>
      <c r="L516" t="s">
        <v>156</v>
      </c>
      <c r="M516">
        <v>0</v>
      </c>
      <c r="N516" t="s">
        <v>396</v>
      </c>
      <c r="O516" t="s">
        <v>1193</v>
      </c>
      <c r="P516">
        <v>10</v>
      </c>
      <c r="Q516" t="s">
        <v>467</v>
      </c>
      <c r="R516">
        <v>1</v>
      </c>
      <c r="S516" s="136">
        <v>-885658.49199999997</v>
      </c>
      <c r="T516">
        <v>1</v>
      </c>
      <c r="U516" t="s">
        <v>199</v>
      </c>
      <c r="V516" t="s">
        <v>72</v>
      </c>
      <c r="W516" s="109" t="str">
        <f>_xlfn.CONCAT(N516,V516)</f>
        <v>CC29BACHAS</v>
      </c>
      <c r="X516" s="109">
        <f>_xlfn.XLOOKUP(W516,'cco '!C:C,'cco '!D:D,0)</f>
        <v>0.1111</v>
      </c>
      <c r="Y516" s="110">
        <f>$X516*$S516*-1</f>
        <v>98396.658461200001</v>
      </c>
      <c r="Z516" s="109">
        <f>_xlfn.XLOOKUP(V516,sectores_id!A:A,sectores_id!B:B)</f>
        <v>1</v>
      </c>
      <c r="AA516" s="109">
        <f>IF(J516="OPEX",_xlfn.XLOOKUP(I516,'rubros_id_opex (2)'!A:A,'rubros_id_opex (2)'!B:B,"RUBRO MC"),J516)</f>
        <v>10</v>
      </c>
      <c r="AB516" s="109" t="str">
        <f>UPPER(_xlfn.XLOOKUP(Z516,sectores_id!B:B,sectores_id!A:A))</f>
        <v>BACHAS</v>
      </c>
      <c r="AC516" s="148" t="str">
        <f>_xlfn.XLOOKUP(AA516,'rubros_id_opex (2)'!B:B,'rubros_id_opex (2)'!A:A,gastos_final[[#This Row],[Líneas de factura/Producto]])</f>
        <v>PERSONAL</v>
      </c>
      <c r="AD516" s="169">
        <f>SUMIFS(Y:Y,C:C,gastos_final[[#This Row],[Número]])</f>
        <v>885569.92615079985</v>
      </c>
      <c r="AE516" s="169">
        <f>gastos_final[[#This Row],[MONTO_FINAL]]*-1-gastos_final[[#This Row],[monto_total_ampliado]]</f>
        <v>88.565849200123921</v>
      </c>
    </row>
    <row r="517" spans="1:31" hidden="1" x14ac:dyDescent="0.25">
      <c r="A517" vm="11">
        <v>46112</v>
      </c>
      <c r="B517" t="s">
        <v>1191</v>
      </c>
      <c r="C517" t="s">
        <v>1190</v>
      </c>
      <c r="D517" s="135">
        <v>-885658.49199999997</v>
      </c>
      <c r="E517" t="s">
        <v>183</v>
      </c>
      <c r="F517">
        <v>1</v>
      </c>
      <c r="G517" s="135">
        <v>885658.49199999997</v>
      </c>
      <c r="H517" t="s">
        <v>1192</v>
      </c>
      <c r="I517" t="s">
        <v>9</v>
      </c>
      <c r="J517" t="s">
        <v>137</v>
      </c>
      <c r="K517" t="s">
        <v>512</v>
      </c>
      <c r="L517" t="s">
        <v>156</v>
      </c>
      <c r="M517">
        <v>0</v>
      </c>
      <c r="N517" t="s">
        <v>396</v>
      </c>
      <c r="O517" t="s">
        <v>1193</v>
      </c>
      <c r="P517">
        <v>10</v>
      </c>
      <c r="Q517" t="s">
        <v>467</v>
      </c>
      <c r="R517">
        <v>1</v>
      </c>
      <c r="S517" s="136">
        <v>-885658.49199999997</v>
      </c>
      <c r="T517">
        <v>1</v>
      </c>
      <c r="U517" t="s">
        <v>199</v>
      </c>
      <c r="V517" t="s">
        <v>177</v>
      </c>
      <c r="W517" s="109" t="str">
        <f>_xlfn.CONCAT(N517,V517)</f>
        <v>CC29CEREAL Y POLVILLO</v>
      </c>
      <c r="X517" s="109">
        <f>_xlfn.XLOOKUP(W517,'cco '!C:C,'cco '!D:D,0)</f>
        <v>0.1111</v>
      </c>
      <c r="Y517" s="110">
        <f>$X517*$S517*-1</f>
        <v>98396.658461200001</v>
      </c>
      <c r="Z517" s="109">
        <f>_xlfn.XLOOKUP(V517,sectores_id!A:A,sectores_id!B:B)</f>
        <v>2</v>
      </c>
      <c r="AA517" s="109">
        <f>IF(J517="OPEX",_xlfn.XLOOKUP(I517,'rubros_id_opex (2)'!A:A,'rubros_id_opex (2)'!B:B,"RUBRO MC"),J517)</f>
        <v>10</v>
      </c>
      <c r="AB517" s="109" t="str">
        <f>UPPER(_xlfn.XLOOKUP(Z517,sectores_id!B:B,sectores_id!A:A))</f>
        <v>CEREAL &amp; POLVILLO</v>
      </c>
      <c r="AC517" s="148" t="str">
        <f>_xlfn.XLOOKUP(AA517,'rubros_id_opex (2)'!B:B,'rubros_id_opex (2)'!A:A,gastos_final[[#This Row],[Líneas de factura/Producto]])</f>
        <v>PERSONAL</v>
      </c>
      <c r="AD517" s="169">
        <f>SUMIFS(Y:Y,C:C,gastos_final[[#This Row],[Número]])</f>
        <v>885569.92615079985</v>
      </c>
      <c r="AE517" s="169">
        <f>gastos_final[[#This Row],[MONTO_FINAL]]*-1-gastos_final[[#This Row],[monto_total_ampliado]]</f>
        <v>88.565849200123921</v>
      </c>
    </row>
    <row r="518" spans="1:31" hidden="1" x14ac:dyDescent="0.25">
      <c r="A518" vm="11">
        <v>46112</v>
      </c>
      <c r="B518" t="s">
        <v>1191</v>
      </c>
      <c r="C518" t="s">
        <v>1190</v>
      </c>
      <c r="D518" s="135">
        <v>-885658.49199999997</v>
      </c>
      <c r="E518" t="s">
        <v>183</v>
      </c>
      <c r="F518">
        <v>1</v>
      </c>
      <c r="G518" s="135">
        <v>885658.49199999997</v>
      </c>
      <c r="H518" t="s">
        <v>1192</v>
      </c>
      <c r="I518" t="s">
        <v>9</v>
      </c>
      <c r="J518" t="s">
        <v>137</v>
      </c>
      <c r="K518" t="s">
        <v>512</v>
      </c>
      <c r="L518" t="s">
        <v>156</v>
      </c>
      <c r="M518">
        <v>0</v>
      </c>
      <c r="N518" t="s">
        <v>396</v>
      </c>
      <c r="O518" t="s">
        <v>1193</v>
      </c>
      <c r="P518">
        <v>10</v>
      </c>
      <c r="Q518" t="s">
        <v>467</v>
      </c>
      <c r="R518">
        <v>1</v>
      </c>
      <c r="S518" s="136">
        <v>-885658.49199999997</v>
      </c>
      <c r="T518">
        <v>1</v>
      </c>
      <c r="U518" t="s">
        <v>199</v>
      </c>
      <c r="V518" t="s">
        <v>175</v>
      </c>
      <c r="W518" s="109" t="str">
        <f>_xlfn.CONCAT(N518,V518)</f>
        <v>CC29COMPOST Y FERTILIZANTES</v>
      </c>
      <c r="X518" s="109">
        <f>_xlfn.XLOOKUP(W518,'cco '!C:C,'cco '!D:D,0)</f>
        <v>0.1111</v>
      </c>
      <c r="Y518" s="110">
        <f>$X518*$S518*-1</f>
        <v>98396.658461200001</v>
      </c>
      <c r="Z518" s="109">
        <f>_xlfn.XLOOKUP(V518,sectores_id!A:A,sectores_id!B:B)</f>
        <v>10</v>
      </c>
      <c r="AA518" s="109">
        <f>IF(J518="OPEX",_xlfn.XLOOKUP(I518,'rubros_id_opex (2)'!A:A,'rubros_id_opex (2)'!B:B,"RUBRO MC"),J518)</f>
        <v>10</v>
      </c>
      <c r="AB518" s="109" t="str">
        <f>UPPER(_xlfn.XLOOKUP(Z518,sectores_id!B:B,sectores_id!A:A))</f>
        <v>COMPOST &amp; FERTILIZANTES</v>
      </c>
      <c r="AC518" s="148" t="str">
        <f>_xlfn.XLOOKUP(AA518,'rubros_id_opex (2)'!B:B,'rubros_id_opex (2)'!A:A,gastos_final[[#This Row],[Líneas de factura/Producto]])</f>
        <v>PERSONAL</v>
      </c>
      <c r="AD518" s="169">
        <f>SUMIFS(Y:Y,C:C,gastos_final[[#This Row],[Número]])</f>
        <v>885569.92615079985</v>
      </c>
      <c r="AE518" s="169">
        <f>gastos_final[[#This Row],[MONTO_FINAL]]*-1-gastos_final[[#This Row],[monto_total_ampliado]]</f>
        <v>88.565849200123921</v>
      </c>
    </row>
    <row r="519" spans="1:31" hidden="1" x14ac:dyDescent="0.25">
      <c r="A519" vm="11">
        <v>46112</v>
      </c>
      <c r="B519" t="s">
        <v>1191</v>
      </c>
      <c r="C519" t="s">
        <v>1190</v>
      </c>
      <c r="D519" s="135">
        <v>-885658.49199999997</v>
      </c>
      <c r="E519" t="s">
        <v>183</v>
      </c>
      <c r="F519">
        <v>1</v>
      </c>
      <c r="G519" s="135">
        <v>885658.49199999997</v>
      </c>
      <c r="H519" t="s">
        <v>1192</v>
      </c>
      <c r="I519" t="s">
        <v>9</v>
      </c>
      <c r="J519" t="s">
        <v>137</v>
      </c>
      <c r="K519" t="s">
        <v>512</v>
      </c>
      <c r="L519" t="s">
        <v>156</v>
      </c>
      <c r="M519">
        <v>0</v>
      </c>
      <c r="N519" t="s">
        <v>396</v>
      </c>
      <c r="O519" t="s">
        <v>1193</v>
      </c>
      <c r="P519">
        <v>10</v>
      </c>
      <c r="Q519" t="s">
        <v>467</v>
      </c>
      <c r="R519">
        <v>1</v>
      </c>
      <c r="S519" s="136">
        <v>-885658.49199999997</v>
      </c>
      <c r="T519">
        <v>1</v>
      </c>
      <c r="U519" t="s">
        <v>199</v>
      </c>
      <c r="V519" t="s">
        <v>193</v>
      </c>
      <c r="W519" s="109" t="str">
        <f>_xlfn.CONCAT(N519,V519)</f>
        <v>CC29DISPOSICION FINAL DE R. LIQUIDOS</v>
      </c>
      <c r="X519" s="109">
        <f>_xlfn.XLOOKUP(W519,'cco '!C:C,'cco '!D:D,0)</f>
        <v>0.1111</v>
      </c>
      <c r="Y519" s="110">
        <f>$X519*$S519*-1</f>
        <v>98396.658461200001</v>
      </c>
      <c r="Z519" s="109">
        <f>_xlfn.XLOOKUP(V519,sectores_id!A:A,sectores_id!B:B)</f>
        <v>3</v>
      </c>
      <c r="AA519" s="109">
        <f>IF(J519="OPEX",_xlfn.XLOOKUP(I519,'rubros_id_opex (2)'!A:A,'rubros_id_opex (2)'!B:B,"RUBRO MC"),J519)</f>
        <v>10</v>
      </c>
      <c r="AB519" s="109" t="str">
        <f>UPPER(_xlfn.XLOOKUP(Z519,sectores_id!B:B,sectores_id!A:A))</f>
        <v>DISP. FINAL RESIDUOS LÍQUIDOS</v>
      </c>
      <c r="AC519" s="148" t="str">
        <f>_xlfn.XLOOKUP(AA519,'rubros_id_opex (2)'!B:B,'rubros_id_opex (2)'!A:A,gastos_final[[#This Row],[Líneas de factura/Producto]])</f>
        <v>PERSONAL</v>
      </c>
      <c r="AD519" s="169">
        <f>SUMIFS(Y:Y,C:C,gastos_final[[#This Row],[Número]])</f>
        <v>885569.92615079985</v>
      </c>
      <c r="AE519" s="169">
        <f>gastos_final[[#This Row],[MONTO_FINAL]]*-1-gastos_final[[#This Row],[monto_total_ampliado]]</f>
        <v>88.565849200123921</v>
      </c>
    </row>
    <row r="520" spans="1:31" hidden="1" x14ac:dyDescent="0.25">
      <c r="A520" vm="11">
        <v>46112</v>
      </c>
      <c r="B520" t="s">
        <v>1191</v>
      </c>
      <c r="C520" t="s">
        <v>1190</v>
      </c>
      <c r="D520" s="135">
        <v>-885658.49199999997</v>
      </c>
      <c r="E520" t="s">
        <v>183</v>
      </c>
      <c r="F520">
        <v>1</v>
      </c>
      <c r="G520" s="135">
        <v>885658.49199999997</v>
      </c>
      <c r="H520" t="s">
        <v>1192</v>
      </c>
      <c r="I520" t="s">
        <v>9</v>
      </c>
      <c r="J520" t="s">
        <v>137</v>
      </c>
      <c r="K520" t="s">
        <v>512</v>
      </c>
      <c r="L520" t="s">
        <v>156</v>
      </c>
      <c r="M520">
        <v>0</v>
      </c>
      <c r="N520" t="s">
        <v>396</v>
      </c>
      <c r="O520" t="s">
        <v>1193</v>
      </c>
      <c r="P520">
        <v>10</v>
      </c>
      <c r="Q520" t="s">
        <v>467</v>
      </c>
      <c r="R520">
        <v>1</v>
      </c>
      <c r="S520" s="136">
        <v>-885658.49199999997</v>
      </c>
      <c r="T520">
        <v>1</v>
      </c>
      <c r="U520" t="s">
        <v>199</v>
      </c>
      <c r="V520" t="s">
        <v>191</v>
      </c>
      <c r="W520" s="109" t="str">
        <f>_xlfn.CONCAT(N520,V520)</f>
        <v>CC29DISPOSICION FINAL DE R. SOLIDOS</v>
      </c>
      <c r="X520" s="109">
        <f>_xlfn.XLOOKUP(W520,'cco '!C:C,'cco '!D:D,0)</f>
        <v>0.1111</v>
      </c>
      <c r="Y520" s="110">
        <f>$X520*$S520*-1</f>
        <v>98396.658461200001</v>
      </c>
      <c r="Z520" s="109">
        <f>_xlfn.XLOOKUP(V520,sectores_id!A:A,sectores_id!B:B)</f>
        <v>4</v>
      </c>
      <c r="AA520" s="109">
        <f>IF(J520="OPEX",_xlfn.XLOOKUP(I520,'rubros_id_opex (2)'!A:A,'rubros_id_opex (2)'!B:B,"RUBRO MC"),J520)</f>
        <v>10</v>
      </c>
      <c r="AB520" s="109" t="str">
        <f>UPPER(_xlfn.XLOOKUP(Z520,sectores_id!B:B,sectores_id!A:A))</f>
        <v>DISP. FINAL RESIDUOS SÓLIDOS</v>
      </c>
      <c r="AC520" s="148" t="str">
        <f>_xlfn.XLOOKUP(AA520,'rubros_id_opex (2)'!B:B,'rubros_id_opex (2)'!A:A,gastos_final[[#This Row],[Líneas de factura/Producto]])</f>
        <v>PERSONAL</v>
      </c>
      <c r="AD520" s="169">
        <f>SUMIFS(Y:Y,C:C,gastos_final[[#This Row],[Número]])</f>
        <v>885569.92615079985</v>
      </c>
      <c r="AE520" s="169">
        <f>gastos_final[[#This Row],[MONTO_FINAL]]*-1-gastos_final[[#This Row],[monto_total_ampliado]]</f>
        <v>88.565849200123921</v>
      </c>
    </row>
    <row r="521" spans="1:31" hidden="1" x14ac:dyDescent="0.25">
      <c r="A521" vm="11">
        <v>46112</v>
      </c>
      <c r="B521" t="s">
        <v>1191</v>
      </c>
      <c r="C521" t="s">
        <v>1190</v>
      </c>
      <c r="D521" s="135">
        <v>-885658.49199999997</v>
      </c>
      <c r="E521" t="s">
        <v>183</v>
      </c>
      <c r="F521">
        <v>1</v>
      </c>
      <c r="G521" s="135">
        <v>885658.49199999997</v>
      </c>
      <c r="H521" t="s">
        <v>1192</v>
      </c>
      <c r="I521" t="s">
        <v>9</v>
      </c>
      <c r="J521" t="s">
        <v>137</v>
      </c>
      <c r="K521" t="s">
        <v>512</v>
      </c>
      <c r="L521" t="s">
        <v>156</v>
      </c>
      <c r="M521">
        <v>0</v>
      </c>
      <c r="N521" t="s">
        <v>396</v>
      </c>
      <c r="O521" t="s">
        <v>1193</v>
      </c>
      <c r="P521">
        <v>10</v>
      </c>
      <c r="Q521" t="s">
        <v>467</v>
      </c>
      <c r="R521">
        <v>1</v>
      </c>
      <c r="S521" s="136">
        <v>-885658.49199999997</v>
      </c>
      <c r="T521">
        <v>1</v>
      </c>
      <c r="U521" t="s">
        <v>199</v>
      </c>
      <c r="V521" t="s">
        <v>80</v>
      </c>
      <c r="W521" s="109" t="str">
        <f>_xlfn.CONCAT(N521,V521)</f>
        <v>CC29EXPORTACION</v>
      </c>
      <c r="X521" s="109">
        <f>_xlfn.XLOOKUP(W521,'cco '!C:C,'cco '!D:D,0)</f>
        <v>0.1111</v>
      </c>
      <c r="Y521" s="110">
        <f>$X521*$S521*-1</f>
        <v>98396.658461200001</v>
      </c>
      <c r="Z521" s="109">
        <f>_xlfn.XLOOKUP(V521,sectores_id!A:A,sectores_id!B:B)</f>
        <v>5</v>
      </c>
      <c r="AA521" s="109">
        <f>IF(J521="OPEX",_xlfn.XLOOKUP(I521,'rubros_id_opex (2)'!A:A,'rubros_id_opex (2)'!B:B,"RUBRO MC"),J521)</f>
        <v>10</v>
      </c>
      <c r="AB521" s="109" t="str">
        <f>UPPER(_xlfn.XLOOKUP(Z521,sectores_id!B:B,sectores_id!A:A))</f>
        <v>EXPORTACION</v>
      </c>
      <c r="AC521" s="148" t="str">
        <f>_xlfn.XLOOKUP(AA521,'rubros_id_opex (2)'!B:B,'rubros_id_opex (2)'!A:A,gastos_final[[#This Row],[Líneas de factura/Producto]])</f>
        <v>PERSONAL</v>
      </c>
      <c r="AD521" s="169">
        <f>SUMIFS(Y:Y,C:C,gastos_final[[#This Row],[Número]])</f>
        <v>885569.92615079985</v>
      </c>
      <c r="AE521" s="169">
        <f>gastos_final[[#This Row],[MONTO_FINAL]]*-1-gastos_final[[#This Row],[monto_total_ampliado]]</f>
        <v>88.565849200123921</v>
      </c>
    </row>
    <row r="522" spans="1:31" hidden="1" x14ac:dyDescent="0.25">
      <c r="A522" vm="11">
        <v>46112</v>
      </c>
      <c r="B522" t="s">
        <v>1191</v>
      </c>
      <c r="C522" t="s">
        <v>1190</v>
      </c>
      <c r="D522" s="135">
        <v>-885658.49199999997</v>
      </c>
      <c r="E522" t="s">
        <v>183</v>
      </c>
      <c r="F522">
        <v>1</v>
      </c>
      <c r="G522" s="135">
        <v>885658.49199999997</v>
      </c>
      <c r="H522" t="s">
        <v>1192</v>
      </c>
      <c r="I522" t="s">
        <v>9</v>
      </c>
      <c r="J522" t="s">
        <v>137</v>
      </c>
      <c r="K522" t="s">
        <v>512</v>
      </c>
      <c r="L522" t="s">
        <v>156</v>
      </c>
      <c r="M522">
        <v>0</v>
      </c>
      <c r="N522" t="s">
        <v>396</v>
      </c>
      <c r="O522" t="s">
        <v>1193</v>
      </c>
      <c r="P522">
        <v>10</v>
      </c>
      <c r="Q522" t="s">
        <v>467</v>
      </c>
      <c r="R522">
        <v>1</v>
      </c>
      <c r="S522" s="136">
        <v>-885658.49199999997</v>
      </c>
      <c r="T522">
        <v>1</v>
      </c>
      <c r="U522" t="s">
        <v>199</v>
      </c>
      <c r="V522" t="s">
        <v>50</v>
      </c>
      <c r="W522" s="109" t="str">
        <f>_xlfn.CONCAT(N522,V522)</f>
        <v>CC29NFU</v>
      </c>
      <c r="X522" s="109">
        <f>_xlfn.XLOOKUP(W522,'cco '!C:C,'cco '!D:D,0)</f>
        <v>0.1111</v>
      </c>
      <c r="Y522" s="110">
        <f>$X522*$S522*-1</f>
        <v>98396.658461200001</v>
      </c>
      <c r="Z522" s="109">
        <f>_xlfn.XLOOKUP(V522,sectores_id!A:A,sectores_id!B:B)</f>
        <v>6</v>
      </c>
      <c r="AA522" s="109">
        <f>IF(J522="OPEX",_xlfn.XLOOKUP(I522,'rubros_id_opex (2)'!A:A,'rubros_id_opex (2)'!B:B,"RUBRO MC"),J522)</f>
        <v>10</v>
      </c>
      <c r="AB522" s="109" t="str">
        <f>UPPER(_xlfn.XLOOKUP(Z522,sectores_id!B:B,sectores_id!A:A))</f>
        <v>NFU</v>
      </c>
      <c r="AC522" s="148" t="str">
        <f>_xlfn.XLOOKUP(AA522,'rubros_id_opex (2)'!B:B,'rubros_id_opex (2)'!A:A,gastos_final[[#This Row],[Líneas de factura/Producto]])</f>
        <v>PERSONAL</v>
      </c>
      <c r="AD522" s="169">
        <f>SUMIFS(Y:Y,C:C,gastos_final[[#This Row],[Número]])</f>
        <v>885569.92615079985</v>
      </c>
      <c r="AE522" s="169">
        <f>gastos_final[[#This Row],[MONTO_FINAL]]*-1-gastos_final[[#This Row],[monto_total_ampliado]]</f>
        <v>88.565849200123921</v>
      </c>
    </row>
    <row r="523" spans="1:31" hidden="1" x14ac:dyDescent="0.25">
      <c r="A523" vm="11">
        <v>46112</v>
      </c>
      <c r="B523" t="s">
        <v>1191</v>
      </c>
      <c r="C523" t="s">
        <v>1190</v>
      </c>
      <c r="D523" s="135">
        <v>-885658.49199999997</v>
      </c>
      <c r="E523" t="s">
        <v>183</v>
      </c>
      <c r="F523">
        <v>1</v>
      </c>
      <c r="G523" s="135">
        <v>885658.49199999997</v>
      </c>
      <c r="H523" t="s">
        <v>1192</v>
      </c>
      <c r="I523" t="s">
        <v>9</v>
      </c>
      <c r="J523" t="s">
        <v>137</v>
      </c>
      <c r="K523" t="s">
        <v>512</v>
      </c>
      <c r="L523" t="s">
        <v>156</v>
      </c>
      <c r="M523">
        <v>0</v>
      </c>
      <c r="N523" t="s">
        <v>396</v>
      </c>
      <c r="O523" t="s">
        <v>1193</v>
      </c>
      <c r="P523">
        <v>10</v>
      </c>
      <c r="Q523" t="s">
        <v>467</v>
      </c>
      <c r="R523">
        <v>1</v>
      </c>
      <c r="S523" s="136">
        <v>-885658.49199999997</v>
      </c>
      <c r="T523">
        <v>1</v>
      </c>
      <c r="U523" t="s">
        <v>199</v>
      </c>
      <c r="V523" t="s">
        <v>68</v>
      </c>
      <c r="W523" s="109" t="str">
        <f>_xlfn.CONCAT(N523,V523)</f>
        <v>CC29PILETAS</v>
      </c>
      <c r="X523" s="109">
        <f>_xlfn.XLOOKUP(W523,'cco '!C:C,'cco '!D:D,0)</f>
        <v>0.1111</v>
      </c>
      <c r="Y523" s="110">
        <f>$X523*$S523*-1</f>
        <v>98396.658461200001</v>
      </c>
      <c r="Z523" s="109">
        <f>_xlfn.XLOOKUP(V523,sectores_id!A:A,sectores_id!B:B)</f>
        <v>7</v>
      </c>
      <c r="AA523" s="109">
        <f>IF(J523="OPEX",_xlfn.XLOOKUP(I523,'rubros_id_opex (2)'!A:A,'rubros_id_opex (2)'!B:B,"RUBRO MC"),J523)</f>
        <v>10</v>
      </c>
      <c r="AB523" s="109" t="str">
        <f>UPPER(_xlfn.XLOOKUP(Z523,sectores_id!B:B,sectores_id!A:A))</f>
        <v>PILETAS</v>
      </c>
      <c r="AC523" s="148" t="str">
        <f>_xlfn.XLOOKUP(AA523,'rubros_id_opex (2)'!B:B,'rubros_id_opex (2)'!A:A,gastos_final[[#This Row],[Líneas de factura/Producto]])</f>
        <v>PERSONAL</v>
      </c>
      <c r="AD523" s="169">
        <f>SUMIFS(Y:Y,C:C,gastos_final[[#This Row],[Número]])</f>
        <v>885569.92615079985</v>
      </c>
      <c r="AE523" s="169">
        <f>gastos_final[[#This Row],[MONTO_FINAL]]*-1-gastos_final[[#This Row],[monto_total_ampliado]]</f>
        <v>88.565849200123921</v>
      </c>
    </row>
    <row r="524" spans="1:31" hidden="1" x14ac:dyDescent="0.25">
      <c r="A524" vm="11">
        <v>46112</v>
      </c>
      <c r="B524" t="s">
        <v>1191</v>
      </c>
      <c r="C524" t="s">
        <v>1190</v>
      </c>
      <c r="D524" s="135">
        <v>-885658.49199999997</v>
      </c>
      <c r="E524" t="s">
        <v>183</v>
      </c>
      <c r="F524">
        <v>1</v>
      </c>
      <c r="G524" s="135">
        <v>885658.49199999997</v>
      </c>
      <c r="H524" t="s">
        <v>1192</v>
      </c>
      <c r="I524" t="s">
        <v>9</v>
      </c>
      <c r="J524" t="s">
        <v>137</v>
      </c>
      <c r="K524" t="s">
        <v>512</v>
      </c>
      <c r="L524" t="s">
        <v>156</v>
      </c>
      <c r="M524">
        <v>0</v>
      </c>
      <c r="N524" t="s">
        <v>396</v>
      </c>
      <c r="O524" t="s">
        <v>1193</v>
      </c>
      <c r="P524">
        <v>10</v>
      </c>
      <c r="Q524" t="s">
        <v>467</v>
      </c>
      <c r="R524">
        <v>1</v>
      </c>
      <c r="S524" s="136">
        <v>-885658.49199999997</v>
      </c>
      <c r="T524">
        <v>1</v>
      </c>
      <c r="U524" t="s">
        <v>199</v>
      </c>
      <c r="V524" t="s">
        <v>70</v>
      </c>
      <c r="W524" s="109" t="str">
        <f>_xlfn.CONCAT(N524,V524)</f>
        <v>CC29REACTORES</v>
      </c>
      <c r="X524" s="109">
        <f>_xlfn.XLOOKUP(W524,'cco '!C:C,'cco '!D:D,0)</f>
        <v>0.1111</v>
      </c>
      <c r="Y524" s="110">
        <f>$X524*$S524*-1</f>
        <v>98396.658461200001</v>
      </c>
      <c r="Z524" s="109">
        <f>_xlfn.XLOOKUP(V524,sectores_id!A:A,sectores_id!B:B)</f>
        <v>8</v>
      </c>
      <c r="AA524" s="109">
        <f>IF(J524="OPEX",_xlfn.XLOOKUP(I524,'rubros_id_opex (2)'!A:A,'rubros_id_opex (2)'!B:B,"RUBRO MC"),J524)</f>
        <v>10</v>
      </c>
      <c r="AB524" s="109" t="str">
        <f>UPPER(_xlfn.XLOOKUP(Z524,sectores_id!B:B,sectores_id!A:A))</f>
        <v>REACTORES</v>
      </c>
      <c r="AC524" s="148" t="str">
        <f>_xlfn.XLOOKUP(AA524,'rubros_id_opex (2)'!B:B,'rubros_id_opex (2)'!A:A,gastos_final[[#This Row],[Líneas de factura/Producto]])</f>
        <v>PERSONAL</v>
      </c>
      <c r="AD524" s="169">
        <f>SUMIFS(Y:Y,C:C,gastos_final[[#This Row],[Número]])</f>
        <v>885569.92615079985</v>
      </c>
      <c r="AE524" s="169">
        <f>gastos_final[[#This Row],[MONTO_FINAL]]*-1-gastos_final[[#This Row],[monto_total_ampliado]]</f>
        <v>88.565849200123921</v>
      </c>
    </row>
    <row r="525" spans="1:31" hidden="1" x14ac:dyDescent="0.25">
      <c r="A525" vm="11">
        <v>46112</v>
      </c>
      <c r="B525" t="s">
        <v>1191</v>
      </c>
      <c r="C525" t="s">
        <v>1190</v>
      </c>
      <c r="D525" s="135">
        <v>-885658.49199999997</v>
      </c>
      <c r="E525" t="s">
        <v>183</v>
      </c>
      <c r="F525">
        <v>1</v>
      </c>
      <c r="G525" s="135">
        <v>885658.49199999997</v>
      </c>
      <c r="H525" t="s">
        <v>1192</v>
      </c>
      <c r="I525" t="s">
        <v>9</v>
      </c>
      <c r="J525" t="s">
        <v>137</v>
      </c>
      <c r="K525" t="s">
        <v>512</v>
      </c>
      <c r="L525" t="s">
        <v>156</v>
      </c>
      <c r="M525">
        <v>0</v>
      </c>
      <c r="N525" t="s">
        <v>396</v>
      </c>
      <c r="O525" t="s">
        <v>1193</v>
      </c>
      <c r="P525">
        <v>10</v>
      </c>
      <c r="Q525" t="s">
        <v>467</v>
      </c>
      <c r="R525">
        <v>1</v>
      </c>
      <c r="S525" s="136">
        <v>-885658.49199999997</v>
      </c>
      <c r="T525">
        <v>1</v>
      </c>
      <c r="U525" t="s">
        <v>199</v>
      </c>
      <c r="V525" t="s">
        <v>181</v>
      </c>
      <c r="W525" s="109" t="str">
        <f>_xlfn.CONCAT(N525,V525)</f>
        <v>CC29TIERRAS FILTRANTES</v>
      </c>
      <c r="X525" s="109">
        <f>_xlfn.XLOOKUP(W525,'cco '!C:C,'cco '!D:D,0)</f>
        <v>0</v>
      </c>
      <c r="Y525" s="110">
        <f>$X525*$S525*-1</f>
        <v>0</v>
      </c>
      <c r="Z525" s="109">
        <f>_xlfn.XLOOKUP(V525,sectores_id!A:A,sectores_id!B:B)</f>
        <v>9</v>
      </c>
      <c r="AA525" s="109">
        <f>IF(J525="OPEX",_xlfn.XLOOKUP(I525,'rubros_id_opex (2)'!A:A,'rubros_id_opex (2)'!B:B,"RUBRO MC"),J525)</f>
        <v>10</v>
      </c>
      <c r="AB525" s="109" t="str">
        <f>UPPER(_xlfn.XLOOKUP(Z525,sectores_id!B:B,sectores_id!A:A))</f>
        <v>TIERRAS FILTRANTES</v>
      </c>
      <c r="AC525" s="148" t="str">
        <f>_xlfn.XLOOKUP(AA525,'rubros_id_opex (2)'!B:B,'rubros_id_opex (2)'!A:A,gastos_final[[#This Row],[Líneas de factura/Producto]])</f>
        <v>PERSONAL</v>
      </c>
      <c r="AD525" s="169">
        <f>SUMIFS(Y:Y,C:C,gastos_final[[#This Row],[Número]])</f>
        <v>885569.92615079985</v>
      </c>
      <c r="AE525" s="169">
        <f>gastos_final[[#This Row],[MONTO_FINAL]]*-1-gastos_final[[#This Row],[monto_total_ampliado]]</f>
        <v>88.565849200123921</v>
      </c>
    </row>
    <row r="526" spans="1:31" hidden="1" x14ac:dyDescent="0.25">
      <c r="A526" vm="11">
        <v>46112</v>
      </c>
      <c r="B526" t="s">
        <v>1191</v>
      </c>
      <c r="C526" t="s">
        <v>1186</v>
      </c>
      <c r="D526" s="135">
        <v>-877797.37650000001</v>
      </c>
      <c r="E526" t="s">
        <v>179</v>
      </c>
      <c r="F526">
        <v>1</v>
      </c>
      <c r="G526" s="135">
        <v>877797.37650000001</v>
      </c>
      <c r="H526" t="s">
        <v>1192</v>
      </c>
      <c r="I526" t="s">
        <v>9</v>
      </c>
      <c r="J526" t="s">
        <v>137</v>
      </c>
      <c r="K526" t="s">
        <v>512</v>
      </c>
      <c r="L526" t="s">
        <v>138</v>
      </c>
      <c r="M526">
        <v>0</v>
      </c>
      <c r="N526" t="s">
        <v>360</v>
      </c>
      <c r="O526" t="s">
        <v>1193</v>
      </c>
      <c r="P526">
        <v>10</v>
      </c>
      <c r="Q526" t="s">
        <v>467</v>
      </c>
      <c r="R526">
        <v>1</v>
      </c>
      <c r="S526" s="136">
        <v>-877797.37650000001</v>
      </c>
      <c r="T526">
        <v>1</v>
      </c>
      <c r="U526" t="s">
        <v>199</v>
      </c>
      <c r="V526" t="s">
        <v>72</v>
      </c>
      <c r="W526" s="109" t="str">
        <f>_xlfn.CONCAT(N526,V526)</f>
        <v>CC23BACHAS</v>
      </c>
      <c r="X526" s="109">
        <f>_xlfn.XLOOKUP(W526,'cco '!C:C,'cco '!D:D,0)</f>
        <v>0.14000000000000001</v>
      </c>
      <c r="Y526" s="110">
        <f>$X526*$S526*-1</f>
        <v>122891.63271000002</v>
      </c>
      <c r="Z526" s="109">
        <f>_xlfn.XLOOKUP(V526,sectores_id!A:A,sectores_id!B:B)</f>
        <v>1</v>
      </c>
      <c r="AA526" s="109">
        <f>IF(J526="OPEX",_xlfn.XLOOKUP(I526,'rubros_id_opex (2)'!A:A,'rubros_id_opex (2)'!B:B,"RUBRO MC"),J526)</f>
        <v>10</v>
      </c>
      <c r="AB526" s="109" t="str">
        <f>UPPER(_xlfn.XLOOKUP(Z526,sectores_id!B:B,sectores_id!A:A))</f>
        <v>BACHAS</v>
      </c>
      <c r="AC526" s="148" t="str">
        <f>_xlfn.XLOOKUP(AA526,'rubros_id_opex (2)'!B:B,'rubros_id_opex (2)'!A:A,gastos_final[[#This Row],[Líneas de factura/Producto]])</f>
        <v>PERSONAL</v>
      </c>
      <c r="AD526" s="169">
        <f>SUMIFS(Y:Y,C:C,gastos_final[[#This Row],[Número]])</f>
        <v>772461.6913200001</v>
      </c>
      <c r="AE526" s="169">
        <f>gastos_final[[#This Row],[MONTO_FINAL]]*-1-gastos_final[[#This Row],[monto_total_ampliado]]</f>
        <v>105335.68517999991</v>
      </c>
    </row>
    <row r="527" spans="1:31" hidden="1" x14ac:dyDescent="0.25">
      <c r="A527" vm="11">
        <v>46112</v>
      </c>
      <c r="B527" t="s">
        <v>1191</v>
      </c>
      <c r="C527" t="s">
        <v>1186</v>
      </c>
      <c r="D527" s="135">
        <v>-877797.37650000001</v>
      </c>
      <c r="E527" t="s">
        <v>179</v>
      </c>
      <c r="F527">
        <v>1</v>
      </c>
      <c r="G527" s="135">
        <v>877797.37650000001</v>
      </c>
      <c r="H527" t="s">
        <v>1192</v>
      </c>
      <c r="I527" t="s">
        <v>9</v>
      </c>
      <c r="J527" t="s">
        <v>137</v>
      </c>
      <c r="K527" t="s">
        <v>512</v>
      </c>
      <c r="L527" t="s">
        <v>138</v>
      </c>
      <c r="M527">
        <v>0</v>
      </c>
      <c r="N527" t="s">
        <v>360</v>
      </c>
      <c r="O527" t="s">
        <v>1193</v>
      </c>
      <c r="P527">
        <v>10</v>
      </c>
      <c r="Q527" t="s">
        <v>467</v>
      </c>
      <c r="R527">
        <v>1</v>
      </c>
      <c r="S527" s="136">
        <v>-877797.37650000001</v>
      </c>
      <c r="T527">
        <v>1</v>
      </c>
      <c r="U527" t="s">
        <v>199</v>
      </c>
      <c r="V527" t="s">
        <v>177</v>
      </c>
      <c r="W527" s="109" t="str">
        <f>_xlfn.CONCAT(N527,V527)</f>
        <v>CC23CEREAL Y POLVILLO</v>
      </c>
      <c r="X527" s="109">
        <f>_xlfn.XLOOKUP(W527,'cco '!C:C,'cco '!D:D,0)</f>
        <v>7.0000000000000007E-2</v>
      </c>
      <c r="Y527" s="110">
        <f>$X527*$S527*-1</f>
        <v>61445.81635500001</v>
      </c>
      <c r="Z527" s="109">
        <f>_xlfn.XLOOKUP(V527,sectores_id!A:A,sectores_id!B:B)</f>
        <v>2</v>
      </c>
      <c r="AA527" s="109">
        <f>IF(J527="OPEX",_xlfn.XLOOKUP(I527,'rubros_id_opex (2)'!A:A,'rubros_id_opex (2)'!B:B,"RUBRO MC"),J527)</f>
        <v>10</v>
      </c>
      <c r="AB527" s="109" t="str">
        <f>UPPER(_xlfn.XLOOKUP(Z527,sectores_id!B:B,sectores_id!A:A))</f>
        <v>CEREAL &amp; POLVILLO</v>
      </c>
      <c r="AC527" s="148" t="str">
        <f>_xlfn.XLOOKUP(AA527,'rubros_id_opex (2)'!B:B,'rubros_id_opex (2)'!A:A,gastos_final[[#This Row],[Líneas de factura/Producto]])</f>
        <v>PERSONAL</v>
      </c>
      <c r="AD527" s="169">
        <f>SUMIFS(Y:Y,C:C,gastos_final[[#This Row],[Número]])</f>
        <v>772461.6913200001</v>
      </c>
      <c r="AE527" s="169">
        <f>gastos_final[[#This Row],[MONTO_FINAL]]*-1-gastos_final[[#This Row],[monto_total_ampliado]]</f>
        <v>105335.68517999991</v>
      </c>
    </row>
    <row r="528" spans="1:31" hidden="1" x14ac:dyDescent="0.25">
      <c r="A528" vm="11">
        <v>46112</v>
      </c>
      <c r="B528" t="s">
        <v>1191</v>
      </c>
      <c r="C528" t="s">
        <v>1186</v>
      </c>
      <c r="D528" s="135">
        <v>-877797.37650000001</v>
      </c>
      <c r="E528" t="s">
        <v>179</v>
      </c>
      <c r="F528">
        <v>1</v>
      </c>
      <c r="G528" s="135">
        <v>877797.37650000001</v>
      </c>
      <c r="H528" t="s">
        <v>1192</v>
      </c>
      <c r="I528" t="s">
        <v>9</v>
      </c>
      <c r="J528" t="s">
        <v>137</v>
      </c>
      <c r="K528" t="s">
        <v>512</v>
      </c>
      <c r="L528" t="s">
        <v>138</v>
      </c>
      <c r="M528">
        <v>0</v>
      </c>
      <c r="N528" t="s">
        <v>360</v>
      </c>
      <c r="O528" t="s">
        <v>1193</v>
      </c>
      <c r="P528">
        <v>10</v>
      </c>
      <c r="Q528" t="s">
        <v>467</v>
      </c>
      <c r="R528">
        <v>1</v>
      </c>
      <c r="S528" s="136">
        <v>-877797.37650000001</v>
      </c>
      <c r="T528">
        <v>1</v>
      </c>
      <c r="U528" t="s">
        <v>199</v>
      </c>
      <c r="V528" t="s">
        <v>175</v>
      </c>
      <c r="W528" s="109" t="str">
        <f>_xlfn.CONCAT(N528,V528)</f>
        <v>CC23COMPOST Y FERTILIZANTES</v>
      </c>
      <c r="X528" s="109">
        <f>_xlfn.XLOOKUP(W528,'cco '!C:C,'cco '!D:D,0)</f>
        <v>7.0000000000000007E-2</v>
      </c>
      <c r="Y528" s="110">
        <f>$X528*$S528*-1</f>
        <v>61445.81635500001</v>
      </c>
      <c r="Z528" s="109">
        <f>_xlfn.XLOOKUP(V528,sectores_id!A:A,sectores_id!B:B)</f>
        <v>10</v>
      </c>
      <c r="AA528" s="109">
        <f>IF(J528="OPEX",_xlfn.XLOOKUP(I528,'rubros_id_opex (2)'!A:A,'rubros_id_opex (2)'!B:B,"RUBRO MC"),J528)</f>
        <v>10</v>
      </c>
      <c r="AB528" s="109" t="str">
        <f>UPPER(_xlfn.XLOOKUP(Z528,sectores_id!B:B,sectores_id!A:A))</f>
        <v>COMPOST &amp; FERTILIZANTES</v>
      </c>
      <c r="AC528" s="148" t="str">
        <f>_xlfn.XLOOKUP(AA528,'rubros_id_opex (2)'!B:B,'rubros_id_opex (2)'!A:A,gastos_final[[#This Row],[Líneas de factura/Producto]])</f>
        <v>PERSONAL</v>
      </c>
      <c r="AD528" s="169">
        <f>SUMIFS(Y:Y,C:C,gastos_final[[#This Row],[Número]])</f>
        <v>772461.6913200001</v>
      </c>
      <c r="AE528" s="169">
        <f>gastos_final[[#This Row],[MONTO_FINAL]]*-1-gastos_final[[#This Row],[monto_total_ampliado]]</f>
        <v>105335.68517999991</v>
      </c>
    </row>
    <row r="529" spans="1:31" hidden="1" x14ac:dyDescent="0.25">
      <c r="A529" vm="11">
        <v>46112</v>
      </c>
      <c r="B529" t="s">
        <v>1191</v>
      </c>
      <c r="C529" t="s">
        <v>1186</v>
      </c>
      <c r="D529" s="135">
        <v>-877797.37650000001</v>
      </c>
      <c r="E529" t="s">
        <v>179</v>
      </c>
      <c r="F529">
        <v>1</v>
      </c>
      <c r="G529" s="135">
        <v>877797.37650000001</v>
      </c>
      <c r="H529" t="s">
        <v>1192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360</v>
      </c>
      <c r="O529" t="s">
        <v>1193</v>
      </c>
      <c r="P529">
        <v>10</v>
      </c>
      <c r="Q529" t="s">
        <v>467</v>
      </c>
      <c r="R529">
        <v>1</v>
      </c>
      <c r="S529" s="136">
        <v>-877797.37650000001</v>
      </c>
      <c r="T529">
        <v>1</v>
      </c>
      <c r="U529" t="s">
        <v>199</v>
      </c>
      <c r="V529" t="s">
        <v>193</v>
      </c>
      <c r="W529" s="109" t="str">
        <f>_xlfn.CONCAT(N529,V529)</f>
        <v>CC23DISPOSICION FINAL DE R. LIQUIDOS</v>
      </c>
      <c r="X529" s="109">
        <f>_xlfn.XLOOKUP(W529,'cco '!C:C,'cco '!D:D,0)</f>
        <v>0.06</v>
      </c>
      <c r="Y529" s="110">
        <f>$X529*$S529*-1</f>
        <v>52667.84259</v>
      </c>
      <c r="Z529" s="109">
        <f>_xlfn.XLOOKUP(V529,sectores_id!A:A,sectores_id!B:B)</f>
        <v>3</v>
      </c>
      <c r="AA529" s="109">
        <f>IF(J529="OPEX",_xlfn.XLOOKUP(I529,'rubros_id_opex (2)'!A:A,'rubros_id_opex (2)'!B:B,"RUBRO MC"),J529)</f>
        <v>10</v>
      </c>
      <c r="AB529" s="109" t="str">
        <f>UPPER(_xlfn.XLOOKUP(Z529,sectores_id!B:B,sectores_id!A:A))</f>
        <v>DISP. FINAL RESIDUOS LÍQUIDOS</v>
      </c>
      <c r="AC529" s="148" t="str">
        <f>_xlfn.XLOOKUP(AA529,'rubros_id_opex (2)'!B:B,'rubros_id_opex (2)'!A:A,gastos_final[[#This Row],[Líneas de factura/Producto]])</f>
        <v>PERSONAL</v>
      </c>
      <c r="AD529" s="169">
        <f>SUMIFS(Y:Y,C:C,gastos_final[[#This Row],[Número]])</f>
        <v>772461.6913200001</v>
      </c>
      <c r="AE529" s="169">
        <f>gastos_final[[#This Row],[MONTO_FINAL]]*-1-gastos_final[[#This Row],[monto_total_ampliado]]</f>
        <v>105335.68517999991</v>
      </c>
    </row>
    <row r="530" spans="1:31" hidden="1" x14ac:dyDescent="0.25">
      <c r="A530" vm="11">
        <v>46112</v>
      </c>
      <c r="B530" t="s">
        <v>1191</v>
      </c>
      <c r="C530" t="s">
        <v>1186</v>
      </c>
      <c r="D530" s="135">
        <v>-877797.37650000001</v>
      </c>
      <c r="E530" t="s">
        <v>179</v>
      </c>
      <c r="F530">
        <v>1</v>
      </c>
      <c r="G530" s="135">
        <v>877797.37650000001</v>
      </c>
      <c r="H530" t="s">
        <v>1192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360</v>
      </c>
      <c r="O530" t="s">
        <v>1193</v>
      </c>
      <c r="P530">
        <v>10</v>
      </c>
      <c r="Q530" t="s">
        <v>467</v>
      </c>
      <c r="R530">
        <v>1</v>
      </c>
      <c r="S530" s="136">
        <v>-877797.37650000001</v>
      </c>
      <c r="T530">
        <v>1</v>
      </c>
      <c r="U530" t="s">
        <v>199</v>
      </c>
      <c r="V530" t="s">
        <v>191</v>
      </c>
      <c r="W530" s="109" t="str">
        <f>_xlfn.CONCAT(N530,V530)</f>
        <v>CC23DISPOSICION FINAL DE R. SOLIDOS</v>
      </c>
      <c r="X530" s="109">
        <f>_xlfn.XLOOKUP(W530,'cco '!C:C,'cco '!D:D,0)</f>
        <v>0.09</v>
      </c>
      <c r="Y530" s="110">
        <f>$X530*$S530*-1</f>
        <v>79001.763884999993</v>
      </c>
      <c r="Z530" s="109">
        <f>_xlfn.XLOOKUP(V530,sectores_id!A:A,sectores_id!B:B)</f>
        <v>4</v>
      </c>
      <c r="AA530" s="109">
        <f>IF(J530="OPEX",_xlfn.XLOOKUP(I530,'rubros_id_opex (2)'!A:A,'rubros_id_opex (2)'!B:B,"RUBRO MC"),J530)</f>
        <v>10</v>
      </c>
      <c r="AB530" s="109" t="str">
        <f>UPPER(_xlfn.XLOOKUP(Z530,sectores_id!B:B,sectores_id!A:A))</f>
        <v>DISP. FINAL RESIDUOS SÓLIDOS</v>
      </c>
      <c r="AC530" s="148" t="str">
        <f>_xlfn.XLOOKUP(AA530,'rubros_id_opex (2)'!B:B,'rubros_id_opex (2)'!A:A,gastos_final[[#This Row],[Líneas de factura/Producto]])</f>
        <v>PERSONAL</v>
      </c>
      <c r="AD530" s="169">
        <f>SUMIFS(Y:Y,C:C,gastos_final[[#This Row],[Número]])</f>
        <v>772461.6913200001</v>
      </c>
      <c r="AE530" s="169">
        <f>gastos_final[[#This Row],[MONTO_FINAL]]*-1-gastos_final[[#This Row],[monto_total_ampliado]]</f>
        <v>105335.68517999991</v>
      </c>
    </row>
    <row r="531" spans="1:31" hidden="1" x14ac:dyDescent="0.25">
      <c r="A531" vm="11">
        <v>46112</v>
      </c>
      <c r="B531" t="s">
        <v>1191</v>
      </c>
      <c r="C531" t="s">
        <v>1186</v>
      </c>
      <c r="D531" s="135">
        <v>-877797.37650000001</v>
      </c>
      <c r="E531" t="s">
        <v>179</v>
      </c>
      <c r="F531">
        <v>1</v>
      </c>
      <c r="G531" s="135">
        <v>877797.37650000001</v>
      </c>
      <c r="H531" t="s">
        <v>1192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360</v>
      </c>
      <c r="O531" t="s">
        <v>1193</v>
      </c>
      <c r="P531">
        <v>10</v>
      </c>
      <c r="Q531" t="s">
        <v>467</v>
      </c>
      <c r="R531">
        <v>1</v>
      </c>
      <c r="S531" s="136">
        <v>-877797.37650000001</v>
      </c>
      <c r="T531">
        <v>1</v>
      </c>
      <c r="U531" t="s">
        <v>199</v>
      </c>
      <c r="V531" t="s">
        <v>80</v>
      </c>
      <c r="W531" s="109" t="str">
        <f>_xlfn.CONCAT(N531,V531)</f>
        <v>CC23EXPORTACION</v>
      </c>
      <c r="X531" s="109">
        <f>_xlfn.XLOOKUP(W531,'cco '!C:C,'cco '!D:D,0)</f>
        <v>0.15</v>
      </c>
      <c r="Y531" s="110">
        <f>$X531*$S531*-1</f>
        <v>131669.60647500001</v>
      </c>
      <c r="Z531" s="109">
        <f>_xlfn.XLOOKUP(V531,sectores_id!A:A,sectores_id!B:B)</f>
        <v>5</v>
      </c>
      <c r="AA531" s="109">
        <f>IF(J531="OPEX",_xlfn.XLOOKUP(I531,'rubros_id_opex (2)'!A:A,'rubros_id_opex (2)'!B:B,"RUBRO MC"),J531)</f>
        <v>10</v>
      </c>
      <c r="AB531" s="109" t="str">
        <f>UPPER(_xlfn.XLOOKUP(Z531,sectores_id!B:B,sectores_id!A:A))</f>
        <v>EXPORTACION</v>
      </c>
      <c r="AC531" s="148" t="str">
        <f>_xlfn.XLOOKUP(AA531,'rubros_id_opex (2)'!B:B,'rubros_id_opex (2)'!A:A,gastos_final[[#This Row],[Líneas de factura/Producto]])</f>
        <v>PERSONAL</v>
      </c>
      <c r="AD531" s="169">
        <f>SUMIFS(Y:Y,C:C,gastos_final[[#This Row],[Número]])</f>
        <v>772461.6913200001</v>
      </c>
      <c r="AE531" s="169">
        <f>gastos_final[[#This Row],[MONTO_FINAL]]*-1-gastos_final[[#This Row],[monto_total_ampliado]]</f>
        <v>105335.68517999991</v>
      </c>
    </row>
    <row r="532" spans="1:31" hidden="1" x14ac:dyDescent="0.25">
      <c r="A532" vm="11">
        <v>46112</v>
      </c>
      <c r="B532" t="s">
        <v>1191</v>
      </c>
      <c r="C532" t="s">
        <v>1186</v>
      </c>
      <c r="D532" s="135">
        <v>-877797.37650000001</v>
      </c>
      <c r="E532" t="s">
        <v>179</v>
      </c>
      <c r="F532">
        <v>1</v>
      </c>
      <c r="G532" s="135">
        <v>877797.37650000001</v>
      </c>
      <c r="H532" t="s">
        <v>1192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360</v>
      </c>
      <c r="O532" t="s">
        <v>1193</v>
      </c>
      <c r="P532">
        <v>10</v>
      </c>
      <c r="Q532" t="s">
        <v>467</v>
      </c>
      <c r="R532">
        <v>1</v>
      </c>
      <c r="S532" s="136">
        <v>-877797.37650000001</v>
      </c>
      <c r="T532">
        <v>1</v>
      </c>
      <c r="U532" t="s">
        <v>199</v>
      </c>
      <c r="V532" t="s">
        <v>50</v>
      </c>
      <c r="W532" s="109" t="str">
        <f>_xlfn.CONCAT(N532,V532)</f>
        <v>CC23NFU</v>
      </c>
      <c r="X532" s="109">
        <f>_xlfn.XLOOKUP(W532,'cco '!C:C,'cco '!D:D,0)</f>
        <v>0.1</v>
      </c>
      <c r="Y532" s="110">
        <f>$X532*$S532*-1</f>
        <v>87779.73765000001</v>
      </c>
      <c r="Z532" s="109">
        <f>_xlfn.XLOOKUP(V532,sectores_id!A:A,sectores_id!B:B)</f>
        <v>6</v>
      </c>
      <c r="AA532" s="109">
        <f>IF(J532="OPEX",_xlfn.XLOOKUP(I532,'rubros_id_opex (2)'!A:A,'rubros_id_opex (2)'!B:B,"RUBRO MC"),J532)</f>
        <v>10</v>
      </c>
      <c r="AB532" s="109" t="str">
        <f>UPPER(_xlfn.XLOOKUP(Z532,sectores_id!B:B,sectores_id!A:A))</f>
        <v>NFU</v>
      </c>
      <c r="AC532" s="148" t="str">
        <f>_xlfn.XLOOKUP(AA532,'rubros_id_opex (2)'!B:B,'rubros_id_opex (2)'!A:A,gastos_final[[#This Row],[Líneas de factura/Producto]])</f>
        <v>PERSONAL</v>
      </c>
      <c r="AD532" s="169">
        <f>SUMIFS(Y:Y,C:C,gastos_final[[#This Row],[Número]])</f>
        <v>772461.6913200001</v>
      </c>
      <c r="AE532" s="169">
        <f>gastos_final[[#This Row],[MONTO_FINAL]]*-1-gastos_final[[#This Row],[monto_total_ampliado]]</f>
        <v>105335.68517999991</v>
      </c>
    </row>
    <row r="533" spans="1:31" hidden="1" x14ac:dyDescent="0.25">
      <c r="A533" vm="11">
        <v>46112</v>
      </c>
      <c r="B533" t="s">
        <v>1191</v>
      </c>
      <c r="C533" t="s">
        <v>1186</v>
      </c>
      <c r="D533" s="135">
        <v>-877797.37650000001</v>
      </c>
      <c r="E533" t="s">
        <v>179</v>
      </c>
      <c r="F533">
        <v>1</v>
      </c>
      <c r="G533" s="135">
        <v>877797.37650000001</v>
      </c>
      <c r="H533" t="s">
        <v>1192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360</v>
      </c>
      <c r="O533" t="s">
        <v>1193</v>
      </c>
      <c r="P533">
        <v>10</v>
      </c>
      <c r="Q533" t="s">
        <v>467</v>
      </c>
      <c r="R533">
        <v>1</v>
      </c>
      <c r="S533" s="136">
        <v>-877797.37650000001</v>
      </c>
      <c r="T533">
        <v>1</v>
      </c>
      <c r="U533" t="s">
        <v>199</v>
      </c>
      <c r="V533" t="s">
        <v>68</v>
      </c>
      <c r="W533" s="109" t="str">
        <f>_xlfn.CONCAT(N533,V533)</f>
        <v>CC23PILETAS</v>
      </c>
      <c r="X533" s="109">
        <f>_xlfn.XLOOKUP(W533,'cco '!C:C,'cco '!D:D,0)</f>
        <v>0.2</v>
      </c>
      <c r="Y533" s="110">
        <f>$X533*$S533*-1</f>
        <v>175559.47530000002</v>
      </c>
      <c r="Z533" s="109">
        <f>_xlfn.XLOOKUP(V533,sectores_id!A:A,sectores_id!B:B)</f>
        <v>7</v>
      </c>
      <c r="AA533" s="109">
        <f>IF(J533="OPEX",_xlfn.XLOOKUP(I533,'rubros_id_opex (2)'!A:A,'rubros_id_opex (2)'!B:B,"RUBRO MC"),J533)</f>
        <v>10</v>
      </c>
      <c r="AB533" s="109" t="str">
        <f>UPPER(_xlfn.XLOOKUP(Z533,sectores_id!B:B,sectores_id!A:A))</f>
        <v>PILETAS</v>
      </c>
      <c r="AC533" s="148" t="str">
        <f>_xlfn.XLOOKUP(AA533,'rubros_id_opex (2)'!B:B,'rubros_id_opex (2)'!A:A,gastos_final[[#This Row],[Líneas de factura/Producto]])</f>
        <v>PERSONAL</v>
      </c>
      <c r="AD533" s="169">
        <f>SUMIFS(Y:Y,C:C,gastos_final[[#This Row],[Número]])</f>
        <v>772461.6913200001</v>
      </c>
      <c r="AE533" s="169">
        <f>gastos_final[[#This Row],[MONTO_FINAL]]*-1-gastos_final[[#This Row],[monto_total_ampliado]]</f>
        <v>105335.68517999991</v>
      </c>
    </row>
    <row r="534" spans="1:31" hidden="1" x14ac:dyDescent="0.25">
      <c r="A534" vm="11">
        <v>46112</v>
      </c>
      <c r="B534" t="s">
        <v>1191</v>
      </c>
      <c r="C534" t="s">
        <v>1186</v>
      </c>
      <c r="D534" s="135">
        <v>-877797.37650000001</v>
      </c>
      <c r="E534" t="s">
        <v>179</v>
      </c>
      <c r="F534">
        <v>1</v>
      </c>
      <c r="G534" s="135">
        <v>877797.37650000001</v>
      </c>
      <c r="H534" t="s">
        <v>1192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360</v>
      </c>
      <c r="O534" t="s">
        <v>1193</v>
      </c>
      <c r="P534">
        <v>10</v>
      </c>
      <c r="Q534" t="s">
        <v>467</v>
      </c>
      <c r="R534">
        <v>1</v>
      </c>
      <c r="S534" s="136">
        <v>-877797.37650000001</v>
      </c>
      <c r="T534">
        <v>1</v>
      </c>
      <c r="U534" t="s">
        <v>199</v>
      </c>
      <c r="V534" t="s">
        <v>70</v>
      </c>
      <c r="W534" s="109" t="str">
        <f>_xlfn.CONCAT(N534,V534)</f>
        <v>CC23REACTORES</v>
      </c>
      <c r="X534" s="109">
        <f>_xlfn.XLOOKUP(W534,'cco '!C:C,'cco '!D:D,0)</f>
        <v>0</v>
      </c>
      <c r="Y534" s="110">
        <f>$X534*$S534*-1</f>
        <v>0</v>
      </c>
      <c r="Z534" s="109">
        <f>_xlfn.XLOOKUP(V534,sectores_id!A:A,sectores_id!B:B)</f>
        <v>8</v>
      </c>
      <c r="AA534" s="109">
        <f>IF(J534="OPEX",_xlfn.XLOOKUP(I534,'rubros_id_opex (2)'!A:A,'rubros_id_opex (2)'!B:B,"RUBRO MC"),J534)</f>
        <v>10</v>
      </c>
      <c r="AB534" s="109" t="str">
        <f>UPPER(_xlfn.XLOOKUP(Z534,sectores_id!B:B,sectores_id!A:A))</f>
        <v>REACTORES</v>
      </c>
      <c r="AC534" s="148" t="str">
        <f>_xlfn.XLOOKUP(AA534,'rubros_id_opex (2)'!B:B,'rubros_id_opex (2)'!A:A,gastos_final[[#This Row],[Líneas de factura/Producto]])</f>
        <v>PERSONAL</v>
      </c>
      <c r="AD534" s="169">
        <f>SUMIFS(Y:Y,C:C,gastos_final[[#This Row],[Número]])</f>
        <v>772461.6913200001</v>
      </c>
      <c r="AE534" s="169">
        <f>gastos_final[[#This Row],[MONTO_FINAL]]*-1-gastos_final[[#This Row],[monto_total_ampliado]]</f>
        <v>105335.68517999991</v>
      </c>
    </row>
    <row r="535" spans="1:31" hidden="1" x14ac:dyDescent="0.25">
      <c r="A535" vm="11">
        <v>46112</v>
      </c>
      <c r="B535" t="s">
        <v>1191</v>
      </c>
      <c r="C535" t="s">
        <v>1186</v>
      </c>
      <c r="D535" s="135">
        <v>-877797.37650000001</v>
      </c>
      <c r="E535" t="s">
        <v>179</v>
      </c>
      <c r="F535">
        <v>1</v>
      </c>
      <c r="G535" s="135">
        <v>877797.37650000001</v>
      </c>
      <c r="H535" t="s">
        <v>1192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360</v>
      </c>
      <c r="O535" t="s">
        <v>1193</v>
      </c>
      <c r="P535">
        <v>10</v>
      </c>
      <c r="Q535" t="s">
        <v>467</v>
      </c>
      <c r="R535">
        <v>1</v>
      </c>
      <c r="S535" s="136">
        <v>-877797.37650000001</v>
      </c>
      <c r="T535">
        <v>1</v>
      </c>
      <c r="U535" t="s">
        <v>199</v>
      </c>
      <c r="V535" t="s">
        <v>181</v>
      </c>
      <c r="W535" s="109" t="str">
        <f>_xlfn.CONCAT(N535,V535)</f>
        <v>CC23TIERRAS FILTRANTES</v>
      </c>
      <c r="X535" s="109">
        <f>_xlfn.XLOOKUP(W535,'cco '!C:C,'cco '!D:D,0)</f>
        <v>0</v>
      </c>
      <c r="Y535" s="110">
        <f>$X535*$S535*-1</f>
        <v>0</v>
      </c>
      <c r="Z535" s="109">
        <f>_xlfn.XLOOKUP(V535,sectores_id!A:A,sectores_id!B:B)</f>
        <v>9</v>
      </c>
      <c r="AA535" s="109">
        <f>IF(J535="OPEX",_xlfn.XLOOKUP(I535,'rubros_id_opex (2)'!A:A,'rubros_id_opex (2)'!B:B,"RUBRO MC"),J535)</f>
        <v>10</v>
      </c>
      <c r="AB535" s="109" t="str">
        <f>UPPER(_xlfn.XLOOKUP(Z535,sectores_id!B:B,sectores_id!A:A))</f>
        <v>TIERRAS FILTRANTES</v>
      </c>
      <c r="AC535" s="148" t="str">
        <f>_xlfn.XLOOKUP(AA535,'rubros_id_opex (2)'!B:B,'rubros_id_opex (2)'!A:A,gastos_final[[#This Row],[Líneas de factura/Producto]])</f>
        <v>PERSONAL</v>
      </c>
      <c r="AD535" s="169">
        <f>SUMIFS(Y:Y,C:C,gastos_final[[#This Row],[Número]])</f>
        <v>772461.6913200001</v>
      </c>
      <c r="AE535" s="169">
        <f>gastos_final[[#This Row],[MONTO_FINAL]]*-1-gastos_final[[#This Row],[monto_total_ampliado]]</f>
        <v>105335.68517999991</v>
      </c>
    </row>
    <row r="536" spans="1:31" hidden="1" x14ac:dyDescent="0.25">
      <c r="A536" vm="11">
        <v>46112</v>
      </c>
      <c r="B536" t="s">
        <v>1191</v>
      </c>
      <c r="C536" t="s">
        <v>1096</v>
      </c>
      <c r="D536" s="135">
        <v>-875549.353</v>
      </c>
      <c r="E536" t="s">
        <v>391</v>
      </c>
      <c r="F536">
        <v>1</v>
      </c>
      <c r="G536" s="135">
        <v>875549.353</v>
      </c>
      <c r="H536" t="s">
        <v>1192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389</v>
      </c>
      <c r="O536" t="s">
        <v>1193</v>
      </c>
      <c r="P536">
        <v>10</v>
      </c>
      <c r="Q536" t="s">
        <v>465</v>
      </c>
      <c r="R536">
        <v>1</v>
      </c>
      <c r="S536" s="136">
        <v>-875549.353</v>
      </c>
      <c r="T536">
        <v>1</v>
      </c>
      <c r="U536" t="s">
        <v>199</v>
      </c>
      <c r="V536" t="s">
        <v>72</v>
      </c>
      <c r="W536" s="109" t="str">
        <f>_xlfn.CONCAT(N536,V536)</f>
        <v>CC28BACHAS</v>
      </c>
      <c r="X536" s="109">
        <f>_xlfn.XLOOKUP(W536,'cco '!C:C,'cco '!D:D,0)</f>
        <v>0.1111</v>
      </c>
      <c r="Y536" s="110">
        <f>$X536*$S536*-1</f>
        <v>97273.533118300009</v>
      </c>
      <c r="Z536" s="109">
        <f>_xlfn.XLOOKUP(V536,sectores_id!A:A,sectores_id!B:B)</f>
        <v>1</v>
      </c>
      <c r="AA536" s="109">
        <f>IF(J536="OPEX",_xlfn.XLOOKUP(I536,'rubros_id_opex (2)'!A:A,'rubros_id_opex (2)'!B:B,"RUBRO MC"),J536)</f>
        <v>10</v>
      </c>
      <c r="AB536" s="109" t="str">
        <f>UPPER(_xlfn.XLOOKUP(Z536,sectores_id!B:B,sectores_id!A:A))</f>
        <v>BACHAS</v>
      </c>
      <c r="AC536" s="148" t="str">
        <f>_xlfn.XLOOKUP(AA536,'rubros_id_opex (2)'!B:B,'rubros_id_opex (2)'!A:A,gastos_final[[#This Row],[Líneas de factura/Producto]])</f>
        <v>PERSONAL</v>
      </c>
      <c r="AD536" s="169">
        <f>SUMIFS(Y:Y,C:C,gastos_final[[#This Row],[Número]])</f>
        <v>875461.79806470009</v>
      </c>
      <c r="AE536" s="169">
        <f>gastos_final[[#This Row],[MONTO_FINAL]]*-1-gastos_final[[#This Row],[monto_total_ampliado]]</f>
        <v>87.554935299907811</v>
      </c>
    </row>
    <row r="537" spans="1:31" hidden="1" x14ac:dyDescent="0.25">
      <c r="A537" vm="11">
        <v>46112</v>
      </c>
      <c r="B537" t="s">
        <v>1191</v>
      </c>
      <c r="C537" t="s">
        <v>1096</v>
      </c>
      <c r="D537" s="135">
        <v>-875549.353</v>
      </c>
      <c r="E537" t="s">
        <v>391</v>
      </c>
      <c r="F537">
        <v>1</v>
      </c>
      <c r="G537" s="135">
        <v>875549.353</v>
      </c>
      <c r="H537" t="s">
        <v>1192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389</v>
      </c>
      <c r="O537" t="s">
        <v>1193</v>
      </c>
      <c r="P537">
        <v>10</v>
      </c>
      <c r="Q537" t="s">
        <v>465</v>
      </c>
      <c r="R537">
        <v>1</v>
      </c>
      <c r="S537" s="136">
        <v>-875549.353</v>
      </c>
      <c r="T537">
        <v>1</v>
      </c>
      <c r="U537" t="s">
        <v>199</v>
      </c>
      <c r="V537" t="s">
        <v>77</v>
      </c>
      <c r="W537" s="109" t="str">
        <f>_xlfn.CONCAT(N537,V537)</f>
        <v>CC28CEREAL &amp; POLVILLO</v>
      </c>
      <c r="X537" s="109">
        <f>_xlfn.XLOOKUP(W537,'cco '!C:C,'cco '!D:D,0)</f>
        <v>0.1111</v>
      </c>
      <c r="Y537" s="110">
        <f>$X537*$S537*-1</f>
        <v>97273.533118300009</v>
      </c>
      <c r="Z537" s="109">
        <f>_xlfn.XLOOKUP(V537,sectores_id!A:A,sectores_id!B:B)</f>
        <v>2</v>
      </c>
      <c r="AA537" s="109">
        <f>IF(J537="OPEX",_xlfn.XLOOKUP(I537,'rubros_id_opex (2)'!A:A,'rubros_id_opex (2)'!B:B,"RUBRO MC"),J537)</f>
        <v>10</v>
      </c>
      <c r="AB537" s="109" t="str">
        <f>UPPER(_xlfn.XLOOKUP(Z537,sectores_id!B:B,sectores_id!A:A))</f>
        <v>CEREAL &amp; POLVILLO</v>
      </c>
      <c r="AC537" s="148" t="str">
        <f>_xlfn.XLOOKUP(AA537,'rubros_id_opex (2)'!B:B,'rubros_id_opex (2)'!A:A,gastos_final[[#This Row],[Líneas de factura/Producto]])</f>
        <v>PERSONAL</v>
      </c>
      <c r="AD537" s="169">
        <f>SUMIFS(Y:Y,C:C,gastos_final[[#This Row],[Número]])</f>
        <v>875461.79806470009</v>
      </c>
      <c r="AE537" s="169">
        <f>gastos_final[[#This Row],[MONTO_FINAL]]*-1-gastos_final[[#This Row],[monto_total_ampliado]]</f>
        <v>87.554935299907811</v>
      </c>
    </row>
    <row r="538" spans="1:31" hidden="1" x14ac:dyDescent="0.25">
      <c r="A538" vm="11">
        <v>46112</v>
      </c>
      <c r="B538" t="s">
        <v>1191</v>
      </c>
      <c r="C538" t="s">
        <v>1096</v>
      </c>
      <c r="D538" s="135">
        <v>-875549.353</v>
      </c>
      <c r="E538" t="s">
        <v>391</v>
      </c>
      <c r="F538">
        <v>1</v>
      </c>
      <c r="G538" s="135">
        <v>875549.353</v>
      </c>
      <c r="H538" t="s">
        <v>1192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389</v>
      </c>
      <c r="O538" t="s">
        <v>1193</v>
      </c>
      <c r="P538">
        <v>10</v>
      </c>
      <c r="Q538" t="s">
        <v>465</v>
      </c>
      <c r="R538">
        <v>1</v>
      </c>
      <c r="S538" s="136">
        <v>-875549.353</v>
      </c>
      <c r="T538">
        <v>1</v>
      </c>
      <c r="U538" t="s">
        <v>199</v>
      </c>
      <c r="V538" t="s">
        <v>75</v>
      </c>
      <c r="W538" s="109" t="str">
        <f>_xlfn.CONCAT(N538,V538)</f>
        <v>CC28COMPOST &amp; FERTILIZANTES</v>
      </c>
      <c r="X538" s="109">
        <f>_xlfn.XLOOKUP(W538,'cco '!C:C,'cco '!D:D,0)</f>
        <v>0.1111</v>
      </c>
      <c r="Y538" s="110">
        <f>$X538*$S538*-1</f>
        <v>97273.533118300009</v>
      </c>
      <c r="Z538" s="109">
        <f>_xlfn.XLOOKUP(V538,sectores_id!A:A,sectores_id!B:B)</f>
        <v>10</v>
      </c>
      <c r="AA538" s="109">
        <f>IF(J538="OPEX",_xlfn.XLOOKUP(I538,'rubros_id_opex (2)'!A:A,'rubros_id_opex (2)'!B:B,"RUBRO MC"),J538)</f>
        <v>10</v>
      </c>
      <c r="AB538" s="109" t="str">
        <f>UPPER(_xlfn.XLOOKUP(Z538,sectores_id!B:B,sectores_id!A:A))</f>
        <v>COMPOST &amp; FERTILIZANTES</v>
      </c>
      <c r="AC538" s="148" t="str">
        <f>_xlfn.XLOOKUP(AA538,'rubros_id_opex (2)'!B:B,'rubros_id_opex (2)'!A:A,gastos_final[[#This Row],[Líneas de factura/Producto]])</f>
        <v>PERSONAL</v>
      </c>
      <c r="AD538" s="169">
        <f>SUMIFS(Y:Y,C:C,gastos_final[[#This Row],[Número]])</f>
        <v>875461.79806470009</v>
      </c>
      <c r="AE538" s="169">
        <f>gastos_final[[#This Row],[MONTO_FINAL]]*-1-gastos_final[[#This Row],[monto_total_ampliado]]</f>
        <v>87.554935299907811</v>
      </c>
    </row>
    <row r="539" spans="1:31" hidden="1" x14ac:dyDescent="0.25">
      <c r="A539" vm="11">
        <v>46112</v>
      </c>
      <c r="B539" t="s">
        <v>1191</v>
      </c>
      <c r="C539" t="s">
        <v>1096</v>
      </c>
      <c r="D539" s="135">
        <v>-875549.353</v>
      </c>
      <c r="E539" t="s">
        <v>391</v>
      </c>
      <c r="F539">
        <v>1</v>
      </c>
      <c r="G539" s="135">
        <v>875549.353</v>
      </c>
      <c r="H539" t="s">
        <v>1192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389</v>
      </c>
      <c r="O539" t="s">
        <v>1193</v>
      </c>
      <c r="P539">
        <v>10</v>
      </c>
      <c r="Q539" t="s">
        <v>465</v>
      </c>
      <c r="R539">
        <v>1</v>
      </c>
      <c r="S539" s="136">
        <v>-875549.353</v>
      </c>
      <c r="T539">
        <v>1</v>
      </c>
      <c r="U539" t="s">
        <v>199</v>
      </c>
      <c r="V539" t="s">
        <v>66</v>
      </c>
      <c r="W539" s="109" t="str">
        <f>_xlfn.CONCAT(N539,V539)</f>
        <v>CC28DISPOSICIÓN FINAL RESIDUOS LIQUIDOS</v>
      </c>
      <c r="X539" s="109">
        <f>_xlfn.XLOOKUP(W539,'cco '!C:C,'cco '!D:D,0)</f>
        <v>0.1111</v>
      </c>
      <c r="Y539" s="110">
        <f>$X539*$S539*-1</f>
        <v>97273.533118300009</v>
      </c>
      <c r="Z539" s="109">
        <f>_xlfn.XLOOKUP(V539,sectores_id!A:A,sectores_id!B:B)</f>
        <v>3</v>
      </c>
      <c r="AA539" s="109">
        <f>IF(J539="OPEX",_xlfn.XLOOKUP(I539,'rubros_id_opex (2)'!A:A,'rubros_id_opex (2)'!B:B,"RUBRO MC"),J539)</f>
        <v>10</v>
      </c>
      <c r="AB539" s="109" t="str">
        <f>UPPER(_xlfn.XLOOKUP(Z539,sectores_id!B:B,sectores_id!A:A))</f>
        <v>DISP. FINAL RESIDUOS LÍQUIDOS</v>
      </c>
      <c r="AC539" s="148" t="str">
        <f>_xlfn.XLOOKUP(AA539,'rubros_id_opex (2)'!B:B,'rubros_id_opex (2)'!A:A,gastos_final[[#This Row],[Líneas de factura/Producto]])</f>
        <v>PERSONAL</v>
      </c>
      <c r="AD539" s="169">
        <f>SUMIFS(Y:Y,C:C,gastos_final[[#This Row],[Número]])</f>
        <v>875461.79806470009</v>
      </c>
      <c r="AE539" s="169">
        <f>gastos_final[[#This Row],[MONTO_FINAL]]*-1-gastos_final[[#This Row],[monto_total_ampliado]]</f>
        <v>87.554935299907811</v>
      </c>
    </row>
    <row r="540" spans="1:31" hidden="1" x14ac:dyDescent="0.25">
      <c r="A540" vm="11">
        <v>46112</v>
      </c>
      <c r="B540" t="s">
        <v>1191</v>
      </c>
      <c r="C540" t="s">
        <v>1096</v>
      </c>
      <c r="D540" s="135">
        <v>-875549.353</v>
      </c>
      <c r="E540" t="s">
        <v>391</v>
      </c>
      <c r="F540">
        <v>1</v>
      </c>
      <c r="G540" s="135">
        <v>875549.353</v>
      </c>
      <c r="H540" t="s">
        <v>1192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389</v>
      </c>
      <c r="O540" t="s">
        <v>1193</v>
      </c>
      <c r="P540">
        <v>10</v>
      </c>
      <c r="Q540" t="s">
        <v>465</v>
      </c>
      <c r="R540">
        <v>1</v>
      </c>
      <c r="S540" s="136">
        <v>-875549.353</v>
      </c>
      <c r="T540">
        <v>1</v>
      </c>
      <c r="U540" t="s">
        <v>199</v>
      </c>
      <c r="V540" t="s">
        <v>63</v>
      </c>
      <c r="W540" s="109" t="str">
        <f>_xlfn.CONCAT(N540,V540)</f>
        <v>CC28DISPOSICIÓN FINAL RESIDUOS SOLIDOS</v>
      </c>
      <c r="X540" s="109">
        <f>_xlfn.XLOOKUP(W540,'cco '!C:C,'cco '!D:D,0)</f>
        <v>0.1111</v>
      </c>
      <c r="Y540" s="110">
        <f>$X540*$S540*-1</f>
        <v>97273.533118300009</v>
      </c>
      <c r="Z540" s="109">
        <f>_xlfn.XLOOKUP(V540,sectores_id!A:A,sectores_id!B:B)</f>
        <v>4</v>
      </c>
      <c r="AA540" s="109">
        <f>IF(J540="OPEX",_xlfn.XLOOKUP(I540,'rubros_id_opex (2)'!A:A,'rubros_id_opex (2)'!B:B,"RUBRO MC"),J540)</f>
        <v>10</v>
      </c>
      <c r="AB540" s="109" t="str">
        <f>UPPER(_xlfn.XLOOKUP(Z540,sectores_id!B:B,sectores_id!A:A))</f>
        <v>DISP. FINAL RESIDUOS SÓLIDOS</v>
      </c>
      <c r="AC540" s="148" t="str">
        <f>_xlfn.XLOOKUP(AA540,'rubros_id_opex (2)'!B:B,'rubros_id_opex (2)'!A:A,gastos_final[[#This Row],[Líneas de factura/Producto]])</f>
        <v>PERSONAL</v>
      </c>
      <c r="AD540" s="169">
        <f>SUMIFS(Y:Y,C:C,gastos_final[[#This Row],[Número]])</f>
        <v>875461.79806470009</v>
      </c>
      <c r="AE540" s="169">
        <f>gastos_final[[#This Row],[MONTO_FINAL]]*-1-gastos_final[[#This Row],[monto_total_ampliado]]</f>
        <v>87.554935299907811</v>
      </c>
    </row>
    <row r="541" spans="1:31" hidden="1" x14ac:dyDescent="0.25">
      <c r="A541" vm="11">
        <v>46112</v>
      </c>
      <c r="B541" t="s">
        <v>1191</v>
      </c>
      <c r="C541" t="s">
        <v>1096</v>
      </c>
      <c r="D541" s="135">
        <v>-875549.353</v>
      </c>
      <c r="E541" t="s">
        <v>391</v>
      </c>
      <c r="F541">
        <v>1</v>
      </c>
      <c r="G541" s="135">
        <v>875549.353</v>
      </c>
      <c r="H541" t="s">
        <v>1192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389</v>
      </c>
      <c r="O541" t="s">
        <v>1193</v>
      </c>
      <c r="P541">
        <v>10</v>
      </c>
      <c r="Q541" t="s">
        <v>465</v>
      </c>
      <c r="R541">
        <v>1</v>
      </c>
      <c r="S541" s="136">
        <v>-875549.353</v>
      </c>
      <c r="T541">
        <v>1</v>
      </c>
      <c r="U541" t="s">
        <v>199</v>
      </c>
      <c r="V541" t="s">
        <v>80</v>
      </c>
      <c r="W541" s="109" t="str">
        <f>_xlfn.CONCAT(N541,V541)</f>
        <v>CC28EXPORTACION</v>
      </c>
      <c r="X541" s="109">
        <f>_xlfn.XLOOKUP(W541,'cco '!C:C,'cco '!D:D,0)</f>
        <v>0.1111</v>
      </c>
      <c r="Y541" s="110">
        <f>$X541*$S541*-1</f>
        <v>97273.533118300009</v>
      </c>
      <c r="Z541" s="109">
        <f>_xlfn.XLOOKUP(V541,sectores_id!A:A,sectores_id!B:B)</f>
        <v>5</v>
      </c>
      <c r="AA541" s="109">
        <f>IF(J541="OPEX",_xlfn.XLOOKUP(I541,'rubros_id_opex (2)'!A:A,'rubros_id_opex (2)'!B:B,"RUBRO MC"),J541)</f>
        <v>10</v>
      </c>
      <c r="AB541" s="109" t="str">
        <f>UPPER(_xlfn.XLOOKUP(Z541,sectores_id!B:B,sectores_id!A:A))</f>
        <v>EXPORTACION</v>
      </c>
      <c r="AC541" s="148" t="str">
        <f>_xlfn.XLOOKUP(AA541,'rubros_id_opex (2)'!B:B,'rubros_id_opex (2)'!A:A,gastos_final[[#This Row],[Líneas de factura/Producto]])</f>
        <v>PERSONAL</v>
      </c>
      <c r="AD541" s="169">
        <f>SUMIFS(Y:Y,C:C,gastos_final[[#This Row],[Número]])</f>
        <v>875461.79806470009</v>
      </c>
      <c r="AE541" s="169">
        <f>gastos_final[[#This Row],[MONTO_FINAL]]*-1-gastos_final[[#This Row],[monto_total_ampliado]]</f>
        <v>87.554935299907811</v>
      </c>
    </row>
    <row r="542" spans="1:31" hidden="1" x14ac:dyDescent="0.25">
      <c r="A542" vm="11">
        <v>46112</v>
      </c>
      <c r="B542" t="s">
        <v>1191</v>
      </c>
      <c r="C542" t="s">
        <v>1096</v>
      </c>
      <c r="D542" s="135">
        <v>-875549.353</v>
      </c>
      <c r="E542" t="s">
        <v>391</v>
      </c>
      <c r="F542">
        <v>1</v>
      </c>
      <c r="G542" s="135">
        <v>875549.353</v>
      </c>
      <c r="H542" t="s">
        <v>1192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389</v>
      </c>
      <c r="O542" t="s">
        <v>1193</v>
      </c>
      <c r="P542">
        <v>10</v>
      </c>
      <c r="Q542" t="s">
        <v>465</v>
      </c>
      <c r="R542">
        <v>1</v>
      </c>
      <c r="S542" s="136">
        <v>-875549.353</v>
      </c>
      <c r="T542">
        <v>1</v>
      </c>
      <c r="U542" t="s">
        <v>199</v>
      </c>
      <c r="V542" t="s">
        <v>50</v>
      </c>
      <c r="W542" s="109" t="str">
        <f>_xlfn.CONCAT(N542,V542)</f>
        <v>CC28NFU</v>
      </c>
      <c r="X542" s="109">
        <f>_xlfn.XLOOKUP(W542,'cco '!C:C,'cco '!D:D,0)</f>
        <v>0.1111</v>
      </c>
      <c r="Y542" s="110">
        <f>$X542*$S542*-1</f>
        <v>97273.533118300009</v>
      </c>
      <c r="Z542" s="109">
        <f>_xlfn.XLOOKUP(V542,sectores_id!A:A,sectores_id!B:B)</f>
        <v>6</v>
      </c>
      <c r="AA542" s="109">
        <f>IF(J542="OPEX",_xlfn.XLOOKUP(I542,'rubros_id_opex (2)'!A:A,'rubros_id_opex (2)'!B:B,"RUBRO MC"),J542)</f>
        <v>10</v>
      </c>
      <c r="AB542" s="109" t="str">
        <f>UPPER(_xlfn.XLOOKUP(Z542,sectores_id!B:B,sectores_id!A:A))</f>
        <v>NFU</v>
      </c>
      <c r="AC542" s="148" t="str">
        <f>_xlfn.XLOOKUP(AA542,'rubros_id_opex (2)'!B:B,'rubros_id_opex (2)'!A:A,gastos_final[[#This Row],[Líneas de factura/Producto]])</f>
        <v>PERSONAL</v>
      </c>
      <c r="AD542" s="169">
        <f>SUMIFS(Y:Y,C:C,gastos_final[[#This Row],[Número]])</f>
        <v>875461.79806470009</v>
      </c>
      <c r="AE542" s="169">
        <f>gastos_final[[#This Row],[MONTO_FINAL]]*-1-gastos_final[[#This Row],[monto_total_ampliado]]</f>
        <v>87.554935299907811</v>
      </c>
    </row>
    <row r="543" spans="1:31" hidden="1" x14ac:dyDescent="0.25">
      <c r="A543" vm="11">
        <v>46112</v>
      </c>
      <c r="B543" t="s">
        <v>1191</v>
      </c>
      <c r="C543" t="s">
        <v>1096</v>
      </c>
      <c r="D543" s="135">
        <v>-875549.353</v>
      </c>
      <c r="E543" t="s">
        <v>391</v>
      </c>
      <c r="F543">
        <v>1</v>
      </c>
      <c r="G543" s="135">
        <v>875549.353</v>
      </c>
      <c r="H543" t="s">
        <v>1192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389</v>
      </c>
      <c r="O543" t="s">
        <v>1193</v>
      </c>
      <c r="P543">
        <v>10</v>
      </c>
      <c r="Q543" t="s">
        <v>465</v>
      </c>
      <c r="R543">
        <v>1</v>
      </c>
      <c r="S543" s="136">
        <v>-875549.353</v>
      </c>
      <c r="T543">
        <v>1</v>
      </c>
      <c r="U543" t="s">
        <v>199</v>
      </c>
      <c r="V543" t="s">
        <v>68</v>
      </c>
      <c r="W543" s="109" t="str">
        <f>_xlfn.CONCAT(N543,V543)</f>
        <v>CC28PILETAS</v>
      </c>
      <c r="X543" s="109">
        <f>_xlfn.XLOOKUP(W543,'cco '!C:C,'cco '!D:D,0)</f>
        <v>0.1111</v>
      </c>
      <c r="Y543" s="110">
        <f>$X543*$S543*-1</f>
        <v>97273.533118300009</v>
      </c>
      <c r="Z543" s="109">
        <f>_xlfn.XLOOKUP(V543,sectores_id!A:A,sectores_id!B:B)</f>
        <v>7</v>
      </c>
      <c r="AA543" s="109">
        <f>IF(J543="OPEX",_xlfn.XLOOKUP(I543,'rubros_id_opex (2)'!A:A,'rubros_id_opex (2)'!B:B,"RUBRO MC"),J543)</f>
        <v>10</v>
      </c>
      <c r="AB543" s="109" t="str">
        <f>UPPER(_xlfn.XLOOKUP(Z543,sectores_id!B:B,sectores_id!A:A))</f>
        <v>PILETAS</v>
      </c>
      <c r="AC543" s="148" t="str">
        <f>_xlfn.XLOOKUP(AA543,'rubros_id_opex (2)'!B:B,'rubros_id_opex (2)'!A:A,gastos_final[[#This Row],[Líneas de factura/Producto]])</f>
        <v>PERSONAL</v>
      </c>
      <c r="AD543" s="169">
        <f>SUMIFS(Y:Y,C:C,gastos_final[[#This Row],[Número]])</f>
        <v>875461.79806470009</v>
      </c>
      <c r="AE543" s="169">
        <f>gastos_final[[#This Row],[MONTO_FINAL]]*-1-gastos_final[[#This Row],[monto_total_ampliado]]</f>
        <v>87.554935299907811</v>
      </c>
    </row>
    <row r="544" spans="1:31" hidden="1" x14ac:dyDescent="0.25">
      <c r="A544" vm="11">
        <v>46112</v>
      </c>
      <c r="B544" t="s">
        <v>1191</v>
      </c>
      <c r="C544" t="s">
        <v>1096</v>
      </c>
      <c r="D544" s="135">
        <v>-875549.353</v>
      </c>
      <c r="E544" t="s">
        <v>391</v>
      </c>
      <c r="F544">
        <v>1</v>
      </c>
      <c r="G544" s="135">
        <v>875549.353</v>
      </c>
      <c r="H544" t="s">
        <v>1192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389</v>
      </c>
      <c r="O544" t="s">
        <v>1193</v>
      </c>
      <c r="P544">
        <v>10</v>
      </c>
      <c r="Q544" t="s">
        <v>465</v>
      </c>
      <c r="R544">
        <v>1</v>
      </c>
      <c r="S544" s="136">
        <v>-875549.353</v>
      </c>
      <c r="T544">
        <v>1</v>
      </c>
      <c r="U544" t="s">
        <v>199</v>
      </c>
      <c r="V544" t="s">
        <v>70</v>
      </c>
      <c r="W544" s="109" t="str">
        <f>_xlfn.CONCAT(N544,V544)</f>
        <v>CC28REACTORES</v>
      </c>
      <c r="X544" s="109">
        <f>_xlfn.XLOOKUP(W544,'cco '!C:C,'cco '!D:D,0)</f>
        <v>0.1111</v>
      </c>
      <c r="Y544" s="110">
        <f>$X544*$S544*-1</f>
        <v>97273.533118300009</v>
      </c>
      <c r="Z544" s="109">
        <f>_xlfn.XLOOKUP(V544,sectores_id!A:A,sectores_id!B:B)</f>
        <v>8</v>
      </c>
      <c r="AA544" s="109">
        <f>IF(J544="OPEX",_xlfn.XLOOKUP(I544,'rubros_id_opex (2)'!A:A,'rubros_id_opex (2)'!B:B,"RUBRO MC"),J544)</f>
        <v>10</v>
      </c>
      <c r="AB544" s="109" t="str">
        <f>UPPER(_xlfn.XLOOKUP(Z544,sectores_id!B:B,sectores_id!A:A))</f>
        <v>REACTORES</v>
      </c>
      <c r="AC544" s="148" t="str">
        <f>_xlfn.XLOOKUP(AA544,'rubros_id_opex (2)'!B:B,'rubros_id_opex (2)'!A:A,gastos_final[[#This Row],[Líneas de factura/Producto]])</f>
        <v>PERSONAL</v>
      </c>
      <c r="AD544" s="169">
        <f>SUMIFS(Y:Y,C:C,gastos_final[[#This Row],[Número]])</f>
        <v>875461.79806470009</v>
      </c>
      <c r="AE544" s="169">
        <f>gastos_final[[#This Row],[MONTO_FINAL]]*-1-gastos_final[[#This Row],[monto_total_ampliado]]</f>
        <v>87.554935299907811</v>
      </c>
    </row>
    <row r="545" spans="1:31" hidden="1" x14ac:dyDescent="0.25">
      <c r="A545" vm="11">
        <v>46112</v>
      </c>
      <c r="B545" t="s">
        <v>1191</v>
      </c>
      <c r="C545" t="s">
        <v>1096</v>
      </c>
      <c r="D545" s="135">
        <v>-875549.353</v>
      </c>
      <c r="E545" t="s">
        <v>391</v>
      </c>
      <c r="F545">
        <v>1</v>
      </c>
      <c r="G545" s="135">
        <v>875549.353</v>
      </c>
      <c r="H545" t="s">
        <v>1192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389</v>
      </c>
      <c r="O545" t="s">
        <v>1193</v>
      </c>
      <c r="P545">
        <v>10</v>
      </c>
      <c r="Q545" t="s">
        <v>465</v>
      </c>
      <c r="R545">
        <v>1</v>
      </c>
      <c r="S545" s="136">
        <v>-875549.353</v>
      </c>
      <c r="T545">
        <v>1</v>
      </c>
      <c r="U545" t="s">
        <v>199</v>
      </c>
      <c r="V545" t="s">
        <v>181</v>
      </c>
      <c r="W545" s="109" t="str">
        <f>_xlfn.CONCAT(N545,V545)</f>
        <v>CC28TIERRAS FILTRANTES</v>
      </c>
      <c r="X545" s="109">
        <f>_xlfn.XLOOKUP(W545,'cco '!C:C,'cco '!D:D,0)</f>
        <v>0</v>
      </c>
      <c r="Y545" s="110">
        <f>$X545*$S545*-1</f>
        <v>0</v>
      </c>
      <c r="Z545" s="109">
        <f>_xlfn.XLOOKUP(V545,sectores_id!A:A,sectores_id!B:B)</f>
        <v>9</v>
      </c>
      <c r="AA545" s="109">
        <f>IF(J545="OPEX",_xlfn.XLOOKUP(I545,'rubros_id_opex (2)'!A:A,'rubros_id_opex (2)'!B:B,"RUBRO MC"),J545)</f>
        <v>10</v>
      </c>
      <c r="AB545" s="109" t="str">
        <f>UPPER(_xlfn.XLOOKUP(Z545,sectores_id!B:B,sectores_id!A:A))</f>
        <v>TIERRAS FILTRANTES</v>
      </c>
      <c r="AC545" s="148" t="str">
        <f>_xlfn.XLOOKUP(AA545,'rubros_id_opex (2)'!B:B,'rubros_id_opex (2)'!A:A,gastos_final[[#This Row],[Líneas de factura/Producto]])</f>
        <v>PERSONAL</v>
      </c>
      <c r="AD545" s="169">
        <f>SUMIFS(Y:Y,C:C,gastos_final[[#This Row],[Número]])</f>
        <v>875461.79806470009</v>
      </c>
      <c r="AE545" s="169">
        <f>gastos_final[[#This Row],[MONTO_FINAL]]*-1-gastos_final[[#This Row],[monto_total_ampliado]]</f>
        <v>87.554935299907811</v>
      </c>
    </row>
    <row r="546" spans="1:31" hidden="1" x14ac:dyDescent="0.25">
      <c r="A546" vm="11">
        <v>46112</v>
      </c>
      <c r="B546" t="s">
        <v>1191</v>
      </c>
      <c r="C546" t="s">
        <v>1129</v>
      </c>
      <c r="D546" s="135">
        <v>-874663.89789999998</v>
      </c>
      <c r="E546" t="s">
        <v>1328</v>
      </c>
      <c r="F546">
        <v>1</v>
      </c>
      <c r="G546" s="135">
        <v>874663.89789999998</v>
      </c>
      <c r="H546" t="s">
        <v>1192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373</v>
      </c>
      <c r="O546" t="s">
        <v>1193</v>
      </c>
      <c r="P546">
        <v>2</v>
      </c>
      <c r="Q546" t="s">
        <v>468</v>
      </c>
      <c r="R546">
        <v>1</v>
      </c>
      <c r="S546" s="136">
        <v>-874663.89789999998</v>
      </c>
      <c r="T546">
        <v>1</v>
      </c>
      <c r="U546" t="s">
        <v>199</v>
      </c>
      <c r="V546" t="s">
        <v>193</v>
      </c>
      <c r="W546" s="109" t="str">
        <f>_xlfn.CONCAT(N546,V546)</f>
        <v>CC25DISPOSICION FINAL DE R. LIQUIDOS</v>
      </c>
      <c r="X546" s="109">
        <f>_xlfn.XLOOKUP(W546,'cco '!C:C,'cco '!D:D,0)</f>
        <v>0.15</v>
      </c>
      <c r="Y546" s="110">
        <f>$X546*$S546*-1</f>
        <v>131199.58468499998</v>
      </c>
      <c r="Z546" s="109">
        <f>_xlfn.XLOOKUP(V546,sectores_id!A:A,sectores_id!B:B)</f>
        <v>3</v>
      </c>
      <c r="AA546" s="109">
        <f>IF(J546="OPEX",_xlfn.XLOOKUP(I546,'rubros_id_opex (2)'!A:A,'rubros_id_opex (2)'!B:B,"RUBRO MC"),J546)</f>
        <v>10</v>
      </c>
      <c r="AB546" s="109" t="str">
        <f>UPPER(_xlfn.XLOOKUP(Z546,sectores_id!B:B,sectores_id!A:A))</f>
        <v>DISP. FINAL RESIDUOS LÍQUIDOS</v>
      </c>
      <c r="AC546" s="148" t="str">
        <f>_xlfn.XLOOKUP(AA546,'rubros_id_opex (2)'!B:B,'rubros_id_opex (2)'!A:A,gastos_final[[#This Row],[Líneas de factura/Producto]])</f>
        <v>PERSONAL</v>
      </c>
      <c r="AD546" s="169">
        <f>SUMIFS(Y:Y,C:C,gastos_final[[#This Row],[Número]])</f>
        <v>874663.89789999998</v>
      </c>
      <c r="AE546" s="169">
        <f>gastos_final[[#This Row],[MONTO_FINAL]]*-1-gastos_final[[#This Row],[monto_total_ampliado]]</f>
        <v>0</v>
      </c>
    </row>
    <row r="547" spans="1:31" hidden="1" x14ac:dyDescent="0.25">
      <c r="A547" vm="11">
        <v>46112</v>
      </c>
      <c r="B547" t="s">
        <v>1191</v>
      </c>
      <c r="C547" t="s">
        <v>1129</v>
      </c>
      <c r="D547" s="135">
        <v>-874663.89789999998</v>
      </c>
      <c r="E547" t="s">
        <v>1328</v>
      </c>
      <c r="F547">
        <v>1</v>
      </c>
      <c r="G547" s="135">
        <v>874663.89789999998</v>
      </c>
      <c r="H547" t="s">
        <v>1192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373</v>
      </c>
      <c r="O547" t="s">
        <v>1193</v>
      </c>
      <c r="P547">
        <v>2</v>
      </c>
      <c r="Q547" t="s">
        <v>468</v>
      </c>
      <c r="R547">
        <v>1</v>
      </c>
      <c r="S547" s="136">
        <v>-874663.89789999998</v>
      </c>
      <c r="T547">
        <v>1</v>
      </c>
      <c r="U547" t="s">
        <v>199</v>
      </c>
      <c r="V547" t="s">
        <v>80</v>
      </c>
      <c r="W547" s="109" t="str">
        <f>_xlfn.CONCAT(N547,V547)</f>
        <v>CC25EXPORTACION</v>
      </c>
      <c r="X547" s="109">
        <f>_xlfn.XLOOKUP(W547,'cco '!C:C,'cco '!D:D,0)</f>
        <v>0.85</v>
      </c>
      <c r="Y547" s="110">
        <f>$X547*$S547*-1</f>
        <v>743464.31321499997</v>
      </c>
      <c r="Z547" s="109">
        <f>_xlfn.XLOOKUP(V547,sectores_id!A:A,sectores_id!B:B)</f>
        <v>5</v>
      </c>
      <c r="AA547" s="109">
        <f>IF(J547="OPEX",_xlfn.XLOOKUP(I547,'rubros_id_opex (2)'!A:A,'rubros_id_opex (2)'!B:B,"RUBRO MC"),J547)</f>
        <v>10</v>
      </c>
      <c r="AB547" s="109" t="str">
        <f>UPPER(_xlfn.XLOOKUP(Z547,sectores_id!B:B,sectores_id!A:A))</f>
        <v>EXPORTACION</v>
      </c>
      <c r="AC547" s="148" t="str">
        <f>_xlfn.XLOOKUP(AA547,'rubros_id_opex (2)'!B:B,'rubros_id_opex (2)'!A:A,gastos_final[[#This Row],[Líneas de factura/Producto]])</f>
        <v>PERSONAL</v>
      </c>
      <c r="AD547" s="169">
        <f>SUMIFS(Y:Y,C:C,gastos_final[[#This Row],[Número]])</f>
        <v>874663.89789999998</v>
      </c>
      <c r="AE547" s="169">
        <f>gastos_final[[#This Row],[MONTO_FINAL]]*-1-gastos_final[[#This Row],[monto_total_ampliado]]</f>
        <v>0</v>
      </c>
    </row>
    <row r="548" spans="1:31" hidden="1" x14ac:dyDescent="0.25">
      <c r="A548" vm="11">
        <v>46112</v>
      </c>
      <c r="B548" t="s">
        <v>1191</v>
      </c>
      <c r="C548" t="s">
        <v>574</v>
      </c>
      <c r="D548" s="135">
        <v>-871867.9375</v>
      </c>
      <c r="E548" t="s">
        <v>1163</v>
      </c>
      <c r="F548">
        <v>1</v>
      </c>
      <c r="G548" s="135">
        <v>871867.9375</v>
      </c>
      <c r="H548" t="s">
        <v>1192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350</v>
      </c>
      <c r="O548" t="s">
        <v>1193</v>
      </c>
      <c r="P548">
        <v>2</v>
      </c>
      <c r="Q548" t="s">
        <v>448</v>
      </c>
      <c r="R548">
        <v>1</v>
      </c>
      <c r="S548" s="136">
        <v>-871867.9375</v>
      </c>
      <c r="T548">
        <v>1</v>
      </c>
      <c r="U548" t="s">
        <v>199</v>
      </c>
      <c r="V548" t="s">
        <v>72</v>
      </c>
      <c r="W548" s="109" t="str">
        <f>_xlfn.CONCAT(N548,V548)</f>
        <v>CC21BACHAS</v>
      </c>
      <c r="X548" s="109">
        <f>_xlfn.XLOOKUP(W548,'cco '!C:C,'cco '!D:D,0)</f>
        <v>0.05</v>
      </c>
      <c r="Y548" s="110">
        <f>$X548*$S548*-1</f>
        <v>43593.396875000006</v>
      </c>
      <c r="Z548" s="109">
        <f>_xlfn.XLOOKUP(V548,sectores_id!A:A,sectores_id!B:B)</f>
        <v>1</v>
      </c>
      <c r="AA548" s="109">
        <f>IF(J548="OPEX",_xlfn.XLOOKUP(I548,'rubros_id_opex (2)'!A:A,'rubros_id_opex (2)'!B:B,"RUBRO MC"),J548)</f>
        <v>10</v>
      </c>
      <c r="AB548" s="109" t="str">
        <f>UPPER(_xlfn.XLOOKUP(Z548,sectores_id!B:B,sectores_id!A:A))</f>
        <v>BACHAS</v>
      </c>
      <c r="AC548" s="148" t="str">
        <f>_xlfn.XLOOKUP(AA548,'rubros_id_opex (2)'!B:B,'rubros_id_opex (2)'!A:A,gastos_final[[#This Row],[Líneas de factura/Producto]])</f>
        <v>PERSONAL</v>
      </c>
      <c r="AD548" s="169">
        <f>SUMIFS(Y:Y,C:C,gastos_final[[#This Row],[Número]])</f>
        <v>871867.93749999988</v>
      </c>
      <c r="AE548" s="169">
        <f>gastos_final[[#This Row],[MONTO_FINAL]]*-1-gastos_final[[#This Row],[monto_total_ampliado]]</f>
        <v>0</v>
      </c>
    </row>
    <row r="549" spans="1:31" hidden="1" x14ac:dyDescent="0.25">
      <c r="A549" vm="11">
        <v>46112</v>
      </c>
      <c r="B549" t="s">
        <v>1191</v>
      </c>
      <c r="C549" t="s">
        <v>574</v>
      </c>
      <c r="D549" s="135">
        <v>-871867.9375</v>
      </c>
      <c r="E549" t="s">
        <v>1163</v>
      </c>
      <c r="F549">
        <v>1</v>
      </c>
      <c r="G549" s="135">
        <v>871867.9375</v>
      </c>
      <c r="H549" t="s">
        <v>1192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350</v>
      </c>
      <c r="O549" t="s">
        <v>1193</v>
      </c>
      <c r="P549">
        <v>2</v>
      </c>
      <c r="Q549" t="s">
        <v>448</v>
      </c>
      <c r="R549">
        <v>1</v>
      </c>
      <c r="S549" s="136">
        <v>-871867.9375</v>
      </c>
      <c r="T549">
        <v>1</v>
      </c>
      <c r="U549" t="s">
        <v>199</v>
      </c>
      <c r="V549" t="s">
        <v>68</v>
      </c>
      <c r="W549" s="109" t="str">
        <f>_xlfn.CONCAT(N549,V549)</f>
        <v>CC21PILETAS</v>
      </c>
      <c r="X549" s="109">
        <f>_xlfn.XLOOKUP(W549,'cco '!C:C,'cco '!D:D,0)</f>
        <v>0.95</v>
      </c>
      <c r="Y549" s="110">
        <f>$X549*$S549*-1</f>
        <v>828274.54062499991</v>
      </c>
      <c r="Z549" s="109">
        <f>_xlfn.XLOOKUP(V549,sectores_id!A:A,sectores_id!B:B)</f>
        <v>7</v>
      </c>
      <c r="AA549" s="109">
        <f>IF(J549="OPEX",_xlfn.XLOOKUP(I549,'rubros_id_opex (2)'!A:A,'rubros_id_opex (2)'!B:B,"RUBRO MC"),J549)</f>
        <v>10</v>
      </c>
      <c r="AB549" s="109" t="str">
        <f>UPPER(_xlfn.XLOOKUP(Z549,sectores_id!B:B,sectores_id!A:A))</f>
        <v>PILETAS</v>
      </c>
      <c r="AC549" s="148" t="str">
        <f>_xlfn.XLOOKUP(AA549,'rubros_id_opex (2)'!B:B,'rubros_id_opex (2)'!A:A,gastos_final[[#This Row],[Líneas de factura/Producto]])</f>
        <v>PERSONAL</v>
      </c>
      <c r="AD549" s="169">
        <f>SUMIFS(Y:Y,C:C,gastos_final[[#This Row],[Número]])</f>
        <v>871867.93749999988</v>
      </c>
      <c r="AE549" s="169">
        <f>gastos_final[[#This Row],[MONTO_FINAL]]*-1-gastos_final[[#This Row],[monto_total_ampliado]]</f>
        <v>0</v>
      </c>
    </row>
    <row r="550" spans="1:31" hidden="1" x14ac:dyDescent="0.25">
      <c r="A550" vm="4">
        <v>46093</v>
      </c>
      <c r="B550" t="s">
        <v>820</v>
      </c>
      <c r="C550" t="s">
        <v>918</v>
      </c>
      <c r="D550" s="135">
        <v>-871775.04</v>
      </c>
      <c r="E550" t="s">
        <v>15</v>
      </c>
      <c r="F550">
        <v>1</v>
      </c>
      <c r="G550" s="135">
        <v>124786.25</v>
      </c>
      <c r="H550" t="s">
        <v>510</v>
      </c>
      <c r="I550" t="s">
        <v>15</v>
      </c>
      <c r="J550" t="s">
        <v>137</v>
      </c>
      <c r="K550" t="s">
        <v>473</v>
      </c>
      <c r="L550" t="s">
        <v>156</v>
      </c>
      <c r="M550">
        <v>0</v>
      </c>
      <c r="N550" t="s">
        <v>35</v>
      </c>
      <c r="O550" t="s">
        <v>492</v>
      </c>
      <c r="P550">
        <v>10</v>
      </c>
      <c r="Q550" t="s">
        <v>465</v>
      </c>
      <c r="R550">
        <v>1</v>
      </c>
      <c r="S550" s="136">
        <v>-871775.04</v>
      </c>
      <c r="T550">
        <v>1</v>
      </c>
      <c r="U550" t="s">
        <v>199</v>
      </c>
      <c r="V550" t="s">
        <v>72</v>
      </c>
      <c r="W550" s="109" t="str">
        <f>_xlfn.CONCAT(N550,V550)</f>
        <v>CC1BACHAS</v>
      </c>
      <c r="X550" s="109">
        <f>_xlfn.XLOOKUP(W550,'cco '!C:C,'cco '!D:D,0)</f>
        <v>3.2417236735101898E-2</v>
      </c>
      <c r="Y550" s="110">
        <f>$X550*$S550*-1</f>
        <v>28260.537851432928</v>
      </c>
      <c r="Z550" s="109">
        <f>_xlfn.XLOOKUP(V550,sectores_id!A:A,sectores_id!B:B)</f>
        <v>1</v>
      </c>
      <c r="AA550" s="109">
        <f>IF(J550="OPEX",_xlfn.XLOOKUP(I550,'rubros_id_opex (2)'!A:A,'rubros_id_opex (2)'!B:B,"RUBRO MC"),J550)</f>
        <v>12</v>
      </c>
      <c r="AB550" s="109" t="str">
        <f>UPPER(_xlfn.XLOOKUP(Z550,sectores_id!B:B,sectores_id!A:A))</f>
        <v>BACHAS</v>
      </c>
      <c r="AC550" s="148" t="str">
        <f>_xlfn.XLOOKUP(AA550,'rubros_id_opex (2)'!B:B,'rubros_id_opex (2)'!A:A,gastos_final[[#This Row],[Líneas de factura/Producto]])</f>
        <v>REPOSICION</v>
      </c>
      <c r="AD550" s="169">
        <f>SUMIFS(Y:Y,C:C,gastos_final[[#This Row],[Número]])</f>
        <v>871775.03999999992</v>
      </c>
      <c r="AE550" s="169">
        <f>gastos_final[[#This Row],[MONTO_FINAL]]*-1-gastos_final[[#This Row],[monto_total_ampliado]]</f>
        <v>0</v>
      </c>
    </row>
    <row r="551" spans="1:31" hidden="1" x14ac:dyDescent="0.25">
      <c r="A551" vm="4">
        <v>46093</v>
      </c>
      <c r="B551" t="s">
        <v>820</v>
      </c>
      <c r="C551" t="s">
        <v>918</v>
      </c>
      <c r="D551" s="135">
        <v>-871775.04</v>
      </c>
      <c r="E551" t="s">
        <v>15</v>
      </c>
      <c r="F551">
        <v>1</v>
      </c>
      <c r="G551" s="135">
        <v>124786.25</v>
      </c>
      <c r="H551" t="s">
        <v>510</v>
      </c>
      <c r="I551" t="s">
        <v>15</v>
      </c>
      <c r="J551" t="s">
        <v>137</v>
      </c>
      <c r="K551" t="s">
        <v>473</v>
      </c>
      <c r="L551" t="s">
        <v>156</v>
      </c>
      <c r="M551">
        <v>0</v>
      </c>
      <c r="N551" t="s">
        <v>35</v>
      </c>
      <c r="O551" t="s">
        <v>492</v>
      </c>
      <c r="P551">
        <v>10</v>
      </c>
      <c r="Q551" t="s">
        <v>465</v>
      </c>
      <c r="R551">
        <v>1</v>
      </c>
      <c r="S551" s="136">
        <v>-871775.04</v>
      </c>
      <c r="T551">
        <v>1</v>
      </c>
      <c r="U551" t="s">
        <v>199</v>
      </c>
      <c r="V551" t="s">
        <v>77</v>
      </c>
      <c r="W551" s="109" t="str">
        <f>_xlfn.CONCAT(N551,V551)</f>
        <v>CC1CEREAL &amp; POLVILLO</v>
      </c>
      <c r="X551" s="109">
        <f>_xlfn.XLOOKUP(W551,'cco '!C:C,'cco '!D:D,0)</f>
        <v>7.0597149630605652E-3</v>
      </c>
      <c r="Y551" s="110">
        <f>$X551*$S551*-1</f>
        <v>6154.4832943107231</v>
      </c>
      <c r="Z551" s="109">
        <f>_xlfn.XLOOKUP(V551,sectores_id!A:A,sectores_id!B:B)</f>
        <v>2</v>
      </c>
      <c r="AA551" s="109">
        <f>IF(J551="OPEX",_xlfn.XLOOKUP(I551,'rubros_id_opex (2)'!A:A,'rubros_id_opex (2)'!B:B,"RUBRO MC"),J551)</f>
        <v>12</v>
      </c>
      <c r="AB551" s="109" t="str">
        <f>UPPER(_xlfn.XLOOKUP(Z551,sectores_id!B:B,sectores_id!A:A))</f>
        <v>CEREAL &amp; POLVILLO</v>
      </c>
      <c r="AC551" s="148" t="str">
        <f>_xlfn.XLOOKUP(AA551,'rubros_id_opex (2)'!B:B,'rubros_id_opex (2)'!A:A,gastos_final[[#This Row],[Líneas de factura/Producto]])</f>
        <v>REPOSICION</v>
      </c>
      <c r="AD551" s="169">
        <f>SUMIFS(Y:Y,C:C,gastos_final[[#This Row],[Número]])</f>
        <v>871775.03999999992</v>
      </c>
      <c r="AE551" s="169">
        <f>gastos_final[[#This Row],[MONTO_FINAL]]*-1-gastos_final[[#This Row],[monto_total_ampliado]]</f>
        <v>0</v>
      </c>
    </row>
    <row r="552" spans="1:31" hidden="1" x14ac:dyDescent="0.25">
      <c r="A552" vm="4">
        <v>46093</v>
      </c>
      <c r="B552" t="s">
        <v>820</v>
      </c>
      <c r="C552" t="s">
        <v>918</v>
      </c>
      <c r="D552" s="135">
        <v>-871775.04</v>
      </c>
      <c r="E552" t="s">
        <v>15</v>
      </c>
      <c r="F552">
        <v>1</v>
      </c>
      <c r="G552" s="135">
        <v>124786.25</v>
      </c>
      <c r="H552" t="s">
        <v>510</v>
      </c>
      <c r="I552" t="s">
        <v>15</v>
      </c>
      <c r="J552" t="s">
        <v>137</v>
      </c>
      <c r="K552" t="s">
        <v>473</v>
      </c>
      <c r="L552" t="s">
        <v>156</v>
      </c>
      <c r="M552">
        <v>0</v>
      </c>
      <c r="N552" t="s">
        <v>35</v>
      </c>
      <c r="O552" t="s">
        <v>492</v>
      </c>
      <c r="P552">
        <v>10</v>
      </c>
      <c r="Q552" t="s">
        <v>465</v>
      </c>
      <c r="R552">
        <v>1</v>
      </c>
      <c r="S552" s="136">
        <v>-871775.04</v>
      </c>
      <c r="T552">
        <v>1</v>
      </c>
      <c r="U552" t="s">
        <v>199</v>
      </c>
      <c r="V552" t="s">
        <v>75</v>
      </c>
      <c r="W552" s="109" t="str">
        <f>_xlfn.CONCAT(N552,V552)</f>
        <v>CC1COMPOST &amp; FERTILIZANTES</v>
      </c>
      <c r="X552" s="109">
        <f>_xlfn.XLOOKUP(W552,'cco '!C:C,'cco '!D:D,0)</f>
        <v>4.0653249223577111E-4</v>
      </c>
      <c r="Y552" s="110">
        <f>$X552*$S552*-1</f>
        <v>354.40487968013906</v>
      </c>
      <c r="Z552" s="109">
        <f>_xlfn.XLOOKUP(V552,sectores_id!A:A,sectores_id!B:B)</f>
        <v>10</v>
      </c>
      <c r="AA552" s="109">
        <f>IF(J552="OPEX",_xlfn.XLOOKUP(I552,'rubros_id_opex (2)'!A:A,'rubros_id_opex (2)'!B:B,"RUBRO MC"),J552)</f>
        <v>12</v>
      </c>
      <c r="AB552" s="109" t="str">
        <f>UPPER(_xlfn.XLOOKUP(Z552,sectores_id!B:B,sectores_id!A:A))</f>
        <v>COMPOST &amp; FERTILIZANTES</v>
      </c>
      <c r="AC552" s="148" t="str">
        <f>_xlfn.XLOOKUP(AA552,'rubros_id_opex (2)'!B:B,'rubros_id_opex (2)'!A:A,gastos_final[[#This Row],[Líneas de factura/Producto]])</f>
        <v>REPOSICION</v>
      </c>
      <c r="AD552" s="169">
        <f>SUMIFS(Y:Y,C:C,gastos_final[[#This Row],[Número]])</f>
        <v>871775.03999999992</v>
      </c>
      <c r="AE552" s="169">
        <f>gastos_final[[#This Row],[MONTO_FINAL]]*-1-gastos_final[[#This Row],[monto_total_ampliado]]</f>
        <v>0</v>
      </c>
    </row>
    <row r="553" spans="1:31" hidden="1" x14ac:dyDescent="0.25">
      <c r="A553" vm="4">
        <v>46093</v>
      </c>
      <c r="B553" t="s">
        <v>820</v>
      </c>
      <c r="C553" t="s">
        <v>918</v>
      </c>
      <c r="D553" s="135">
        <v>-871775.04</v>
      </c>
      <c r="E553" t="s">
        <v>15</v>
      </c>
      <c r="F553">
        <v>1</v>
      </c>
      <c r="G553" s="135">
        <v>124786.25</v>
      </c>
      <c r="H553" t="s">
        <v>510</v>
      </c>
      <c r="I553" t="s">
        <v>15</v>
      </c>
      <c r="J553" t="s">
        <v>137</v>
      </c>
      <c r="K553" t="s">
        <v>473</v>
      </c>
      <c r="L553" t="s">
        <v>156</v>
      </c>
      <c r="M553">
        <v>0</v>
      </c>
      <c r="N553" t="s">
        <v>35</v>
      </c>
      <c r="O553" t="s">
        <v>492</v>
      </c>
      <c r="P553">
        <v>10</v>
      </c>
      <c r="Q553" t="s">
        <v>465</v>
      </c>
      <c r="R553">
        <v>1</v>
      </c>
      <c r="S553" s="136">
        <v>-871775.04</v>
      </c>
      <c r="T553">
        <v>1</v>
      </c>
      <c r="U553" t="s">
        <v>199</v>
      </c>
      <c r="V553" t="s">
        <v>66</v>
      </c>
      <c r="W553" s="109" t="str">
        <f>_xlfn.CONCAT(N553,V553)</f>
        <v>CC1DISPOSICIÓN FINAL RESIDUOS LIQUIDOS</v>
      </c>
      <c r="X553" s="109">
        <f>_xlfn.XLOOKUP(W553,'cco '!C:C,'cco '!D:D,0)</f>
        <v>5.9791078481547098E-2</v>
      </c>
      <c r="Y553" s="110">
        <f>$X553*$S553*-1</f>
        <v>52124.369834893863</v>
      </c>
      <c r="Z553" s="109">
        <f>_xlfn.XLOOKUP(V553,sectores_id!A:A,sectores_id!B:B)</f>
        <v>3</v>
      </c>
      <c r="AA553" s="109">
        <f>IF(J553="OPEX",_xlfn.XLOOKUP(I553,'rubros_id_opex (2)'!A:A,'rubros_id_opex (2)'!B:B,"RUBRO MC"),J553)</f>
        <v>12</v>
      </c>
      <c r="AB553" s="109" t="str">
        <f>UPPER(_xlfn.XLOOKUP(Z553,sectores_id!B:B,sectores_id!A:A))</f>
        <v>DISP. FINAL RESIDUOS LÍQUIDOS</v>
      </c>
      <c r="AC553" s="148" t="str">
        <f>_xlfn.XLOOKUP(AA553,'rubros_id_opex (2)'!B:B,'rubros_id_opex (2)'!A:A,gastos_final[[#This Row],[Líneas de factura/Producto]])</f>
        <v>REPOSICION</v>
      </c>
      <c r="AD553" s="169">
        <f>SUMIFS(Y:Y,C:C,gastos_final[[#This Row],[Número]])</f>
        <v>871775.03999999992</v>
      </c>
      <c r="AE553" s="169">
        <f>gastos_final[[#This Row],[MONTO_FINAL]]*-1-gastos_final[[#This Row],[monto_total_ampliado]]</f>
        <v>0</v>
      </c>
    </row>
    <row r="554" spans="1:31" hidden="1" x14ac:dyDescent="0.25">
      <c r="A554" vm="4">
        <v>46093</v>
      </c>
      <c r="B554" t="s">
        <v>820</v>
      </c>
      <c r="C554" t="s">
        <v>918</v>
      </c>
      <c r="D554" s="135">
        <v>-871775.04</v>
      </c>
      <c r="E554" t="s">
        <v>15</v>
      </c>
      <c r="F554">
        <v>1</v>
      </c>
      <c r="G554" s="135">
        <v>124786.25</v>
      </c>
      <c r="H554" t="s">
        <v>510</v>
      </c>
      <c r="I554" t="s">
        <v>15</v>
      </c>
      <c r="J554" t="s">
        <v>137</v>
      </c>
      <c r="K554" t="s">
        <v>473</v>
      </c>
      <c r="L554" t="s">
        <v>156</v>
      </c>
      <c r="M554">
        <v>0</v>
      </c>
      <c r="N554" t="s">
        <v>35</v>
      </c>
      <c r="O554" t="s">
        <v>492</v>
      </c>
      <c r="P554">
        <v>10</v>
      </c>
      <c r="Q554" t="s">
        <v>465</v>
      </c>
      <c r="R554">
        <v>1</v>
      </c>
      <c r="S554" s="136">
        <v>-871775.04</v>
      </c>
      <c r="T554">
        <v>1</v>
      </c>
      <c r="U554" t="s">
        <v>199</v>
      </c>
      <c r="V554" t="s">
        <v>63</v>
      </c>
      <c r="W554" s="109" t="str">
        <f>_xlfn.CONCAT(N554,V554)</f>
        <v>CC1DISPOSICIÓN FINAL RESIDUOS SOLIDOS</v>
      </c>
      <c r="X554" s="109">
        <f>_xlfn.XLOOKUP(W554,'cco '!C:C,'cco '!D:D,0)</f>
        <v>4.8738124634855849E-3</v>
      </c>
      <c r="Y554" s="110">
        <f>$X554*$S554*-1</f>
        <v>4248.8680553076447</v>
      </c>
      <c r="Z554" s="109">
        <f>_xlfn.XLOOKUP(V554,sectores_id!A:A,sectores_id!B:B)</f>
        <v>4</v>
      </c>
      <c r="AA554" s="109">
        <f>IF(J554="OPEX",_xlfn.XLOOKUP(I554,'rubros_id_opex (2)'!A:A,'rubros_id_opex (2)'!B:B,"RUBRO MC"),J554)</f>
        <v>12</v>
      </c>
      <c r="AB554" s="109" t="str">
        <f>UPPER(_xlfn.XLOOKUP(Z554,sectores_id!B:B,sectores_id!A:A))</f>
        <v>DISP. FINAL RESIDUOS SÓLIDOS</v>
      </c>
      <c r="AC554" s="148" t="str">
        <f>_xlfn.XLOOKUP(AA554,'rubros_id_opex (2)'!B:B,'rubros_id_opex (2)'!A:A,gastos_final[[#This Row],[Líneas de factura/Producto]])</f>
        <v>REPOSICION</v>
      </c>
      <c r="AD554" s="169">
        <f>SUMIFS(Y:Y,C:C,gastos_final[[#This Row],[Número]])</f>
        <v>871775.03999999992</v>
      </c>
      <c r="AE554" s="169">
        <f>gastos_final[[#This Row],[MONTO_FINAL]]*-1-gastos_final[[#This Row],[monto_total_ampliado]]</f>
        <v>0</v>
      </c>
    </row>
    <row r="555" spans="1:31" hidden="1" x14ac:dyDescent="0.25">
      <c r="A555" vm="4">
        <v>46093</v>
      </c>
      <c r="B555" t="s">
        <v>820</v>
      </c>
      <c r="C555" t="s">
        <v>918</v>
      </c>
      <c r="D555" s="135">
        <v>-871775.04</v>
      </c>
      <c r="E555" t="s">
        <v>15</v>
      </c>
      <c r="F555">
        <v>1</v>
      </c>
      <c r="G555" s="135">
        <v>124786.25</v>
      </c>
      <c r="H555" t="s">
        <v>510</v>
      </c>
      <c r="I555" t="s">
        <v>15</v>
      </c>
      <c r="J555" t="s">
        <v>137</v>
      </c>
      <c r="K555" t="s">
        <v>473</v>
      </c>
      <c r="L555" t="s">
        <v>156</v>
      </c>
      <c r="M555">
        <v>0</v>
      </c>
      <c r="N555" t="s">
        <v>35</v>
      </c>
      <c r="O555" t="s">
        <v>492</v>
      </c>
      <c r="P555">
        <v>10</v>
      </c>
      <c r="Q555" t="s">
        <v>465</v>
      </c>
      <c r="R555">
        <v>1</v>
      </c>
      <c r="S555" s="136">
        <v>-871775.04</v>
      </c>
      <c r="T555">
        <v>1</v>
      </c>
      <c r="U555" t="s">
        <v>199</v>
      </c>
      <c r="V555" t="s">
        <v>80</v>
      </c>
      <c r="W555" s="109" t="str">
        <f>_xlfn.CONCAT(N555,V555)</f>
        <v>CC1EXPORTACION</v>
      </c>
      <c r="X555" s="109">
        <f>_xlfn.XLOOKUP(W555,'cco '!C:C,'cco '!D:D,0)</f>
        <v>0.73411048911804788</v>
      </c>
      <c r="Y555" s="110">
        <f>$X555*$S555*-1</f>
        <v>639979.20101530582</v>
      </c>
      <c r="Z555" s="109">
        <f>_xlfn.XLOOKUP(V555,sectores_id!A:A,sectores_id!B:B)</f>
        <v>5</v>
      </c>
      <c r="AA555" s="109">
        <f>IF(J555="OPEX",_xlfn.XLOOKUP(I555,'rubros_id_opex (2)'!A:A,'rubros_id_opex (2)'!B:B,"RUBRO MC"),J555)</f>
        <v>12</v>
      </c>
      <c r="AB555" s="109" t="str">
        <f>UPPER(_xlfn.XLOOKUP(Z555,sectores_id!B:B,sectores_id!A:A))</f>
        <v>EXPORTACION</v>
      </c>
      <c r="AC555" s="148" t="str">
        <f>_xlfn.XLOOKUP(AA555,'rubros_id_opex (2)'!B:B,'rubros_id_opex (2)'!A:A,gastos_final[[#This Row],[Líneas de factura/Producto]])</f>
        <v>REPOSICION</v>
      </c>
      <c r="AD555" s="169">
        <f>SUMIFS(Y:Y,C:C,gastos_final[[#This Row],[Número]])</f>
        <v>871775.03999999992</v>
      </c>
      <c r="AE555" s="169">
        <f>gastos_final[[#This Row],[MONTO_FINAL]]*-1-gastos_final[[#This Row],[monto_total_ampliado]]</f>
        <v>0</v>
      </c>
    </row>
    <row r="556" spans="1:31" hidden="1" x14ac:dyDescent="0.25">
      <c r="A556" vm="4">
        <v>46093</v>
      </c>
      <c r="B556" t="s">
        <v>820</v>
      </c>
      <c r="C556" t="s">
        <v>918</v>
      </c>
      <c r="D556" s="135">
        <v>-871775.04</v>
      </c>
      <c r="E556" t="s">
        <v>15</v>
      </c>
      <c r="F556">
        <v>1</v>
      </c>
      <c r="G556" s="135">
        <v>124786.25</v>
      </c>
      <c r="H556" t="s">
        <v>510</v>
      </c>
      <c r="I556" t="s">
        <v>15</v>
      </c>
      <c r="J556" t="s">
        <v>137</v>
      </c>
      <c r="K556" t="s">
        <v>473</v>
      </c>
      <c r="L556" t="s">
        <v>156</v>
      </c>
      <c r="M556">
        <v>0</v>
      </c>
      <c r="N556" t="s">
        <v>35</v>
      </c>
      <c r="O556" t="s">
        <v>492</v>
      </c>
      <c r="P556">
        <v>10</v>
      </c>
      <c r="Q556" t="s">
        <v>465</v>
      </c>
      <c r="R556">
        <v>1</v>
      </c>
      <c r="S556" s="136">
        <v>-871775.04</v>
      </c>
      <c r="T556">
        <v>1</v>
      </c>
      <c r="U556" t="s">
        <v>199</v>
      </c>
      <c r="V556" t="s">
        <v>50</v>
      </c>
      <c r="W556" s="109" t="str">
        <f>_xlfn.CONCAT(N556,V556)</f>
        <v>CC1NFU</v>
      </c>
      <c r="X556" s="109">
        <f>_xlfn.XLOOKUP(W556,'cco '!C:C,'cco '!D:D,0)</f>
        <v>1.4065386597374174E-2</v>
      </c>
      <c r="Y556" s="110">
        <f>$X556*$S556*-1</f>
        <v>12261.852963541334</v>
      </c>
      <c r="Z556" s="109">
        <f>_xlfn.XLOOKUP(V556,sectores_id!A:A,sectores_id!B:B)</f>
        <v>6</v>
      </c>
      <c r="AA556" s="109">
        <f>IF(J556="OPEX",_xlfn.XLOOKUP(I556,'rubros_id_opex (2)'!A:A,'rubros_id_opex (2)'!B:B,"RUBRO MC"),J556)</f>
        <v>12</v>
      </c>
      <c r="AB556" s="109" t="str">
        <f>UPPER(_xlfn.XLOOKUP(Z556,sectores_id!B:B,sectores_id!A:A))</f>
        <v>NFU</v>
      </c>
      <c r="AC556" s="148" t="str">
        <f>_xlfn.XLOOKUP(AA556,'rubros_id_opex (2)'!B:B,'rubros_id_opex (2)'!A:A,gastos_final[[#This Row],[Líneas de factura/Producto]])</f>
        <v>REPOSICION</v>
      </c>
      <c r="AD556" s="169">
        <f>SUMIFS(Y:Y,C:C,gastos_final[[#This Row],[Número]])</f>
        <v>871775.03999999992</v>
      </c>
      <c r="AE556" s="169">
        <f>gastos_final[[#This Row],[MONTO_FINAL]]*-1-gastos_final[[#This Row],[monto_total_ampliado]]</f>
        <v>0</v>
      </c>
    </row>
    <row r="557" spans="1:31" hidden="1" x14ac:dyDescent="0.25">
      <c r="A557" vm="4">
        <v>46093</v>
      </c>
      <c r="B557" t="s">
        <v>820</v>
      </c>
      <c r="C557" t="s">
        <v>918</v>
      </c>
      <c r="D557" s="135">
        <v>-871775.04</v>
      </c>
      <c r="E557" t="s">
        <v>15</v>
      </c>
      <c r="F557">
        <v>1</v>
      </c>
      <c r="G557" s="135">
        <v>124786.25</v>
      </c>
      <c r="H557" t="s">
        <v>510</v>
      </c>
      <c r="I557" t="s">
        <v>15</v>
      </c>
      <c r="J557" t="s">
        <v>137</v>
      </c>
      <c r="K557" t="s">
        <v>473</v>
      </c>
      <c r="L557" t="s">
        <v>156</v>
      </c>
      <c r="M557">
        <v>0</v>
      </c>
      <c r="N557" t="s">
        <v>35</v>
      </c>
      <c r="O557" t="s">
        <v>492</v>
      </c>
      <c r="P557">
        <v>10</v>
      </c>
      <c r="Q557" t="s">
        <v>465</v>
      </c>
      <c r="R557">
        <v>1</v>
      </c>
      <c r="S557" s="136">
        <v>-871775.04</v>
      </c>
      <c r="T557">
        <v>1</v>
      </c>
      <c r="U557" t="s">
        <v>199</v>
      </c>
      <c r="V557" t="s">
        <v>68</v>
      </c>
      <c r="W557" s="109" t="str">
        <f>_xlfn.CONCAT(N557,V557)</f>
        <v>CC1PILETAS</v>
      </c>
      <c r="X557" s="109">
        <f>_xlfn.XLOOKUP(W557,'cco '!C:C,'cco '!D:D,0)</f>
        <v>0.10760032914202722</v>
      </c>
      <c r="Y557" s="110">
        <f>$X557*$S557*-1</f>
        <v>93803.281241803954</v>
      </c>
      <c r="Z557" s="109">
        <f>_xlfn.XLOOKUP(V557,sectores_id!A:A,sectores_id!B:B)</f>
        <v>7</v>
      </c>
      <c r="AA557" s="109">
        <f>IF(J557="OPEX",_xlfn.XLOOKUP(I557,'rubros_id_opex (2)'!A:A,'rubros_id_opex (2)'!B:B,"RUBRO MC"),J557)</f>
        <v>12</v>
      </c>
      <c r="AB557" s="109" t="str">
        <f>UPPER(_xlfn.XLOOKUP(Z557,sectores_id!B:B,sectores_id!A:A))</f>
        <v>PILETAS</v>
      </c>
      <c r="AC557" s="148" t="str">
        <f>_xlfn.XLOOKUP(AA557,'rubros_id_opex (2)'!B:B,'rubros_id_opex (2)'!A:A,gastos_final[[#This Row],[Líneas de factura/Producto]])</f>
        <v>REPOSICION</v>
      </c>
      <c r="AD557" s="169">
        <f>SUMIFS(Y:Y,C:C,gastos_final[[#This Row],[Número]])</f>
        <v>871775.03999999992</v>
      </c>
      <c r="AE557" s="169">
        <f>gastos_final[[#This Row],[MONTO_FINAL]]*-1-gastos_final[[#This Row],[monto_total_ampliado]]</f>
        <v>0</v>
      </c>
    </row>
    <row r="558" spans="1:31" hidden="1" x14ac:dyDescent="0.25">
      <c r="A558" vm="4">
        <v>46093</v>
      </c>
      <c r="B558" t="s">
        <v>820</v>
      </c>
      <c r="C558" t="s">
        <v>918</v>
      </c>
      <c r="D558" s="135">
        <v>-871775.04</v>
      </c>
      <c r="E558" t="s">
        <v>15</v>
      </c>
      <c r="F558">
        <v>1</v>
      </c>
      <c r="G558" s="135">
        <v>124786.25</v>
      </c>
      <c r="H558" t="s">
        <v>510</v>
      </c>
      <c r="I558" t="s">
        <v>15</v>
      </c>
      <c r="J558" t="s">
        <v>137</v>
      </c>
      <c r="K558" t="s">
        <v>473</v>
      </c>
      <c r="L558" t="s">
        <v>156</v>
      </c>
      <c r="M558">
        <v>0</v>
      </c>
      <c r="N558" t="s">
        <v>35</v>
      </c>
      <c r="O558" t="s">
        <v>492</v>
      </c>
      <c r="P558">
        <v>10</v>
      </c>
      <c r="Q558" t="s">
        <v>465</v>
      </c>
      <c r="R558">
        <v>1</v>
      </c>
      <c r="S558" s="136">
        <v>-871775.04</v>
      </c>
      <c r="T558">
        <v>1</v>
      </c>
      <c r="U558" t="s">
        <v>199</v>
      </c>
      <c r="V558" t="s">
        <v>70</v>
      </c>
      <c r="W558" s="109" t="str">
        <f>_xlfn.CONCAT(N558,V558)</f>
        <v>CC1REACTORES</v>
      </c>
      <c r="X558" s="109">
        <f>_xlfn.XLOOKUP(W558,'cco '!C:C,'cco '!D:D,0)</f>
        <v>3.9675420007119738E-2</v>
      </c>
      <c r="Y558" s="110">
        <f>$X558*$S558*-1</f>
        <v>34588.040863723611</v>
      </c>
      <c r="Z558" s="109">
        <f>_xlfn.XLOOKUP(V558,sectores_id!A:A,sectores_id!B:B)</f>
        <v>8</v>
      </c>
      <c r="AA558" s="109">
        <f>IF(J558="OPEX",_xlfn.XLOOKUP(I558,'rubros_id_opex (2)'!A:A,'rubros_id_opex (2)'!B:B,"RUBRO MC"),J558)</f>
        <v>12</v>
      </c>
      <c r="AB558" s="109" t="str">
        <f>UPPER(_xlfn.XLOOKUP(Z558,sectores_id!B:B,sectores_id!A:A))</f>
        <v>REACTORES</v>
      </c>
      <c r="AC558" s="148" t="str">
        <f>_xlfn.XLOOKUP(AA558,'rubros_id_opex (2)'!B:B,'rubros_id_opex (2)'!A:A,gastos_final[[#This Row],[Líneas de factura/Producto]])</f>
        <v>REPOSICION</v>
      </c>
      <c r="AD558" s="169">
        <f>SUMIFS(Y:Y,C:C,gastos_final[[#This Row],[Número]])</f>
        <v>871775.03999999992</v>
      </c>
      <c r="AE558" s="169">
        <f>gastos_final[[#This Row],[MONTO_FINAL]]*-1-gastos_final[[#This Row],[monto_total_ampliado]]</f>
        <v>0</v>
      </c>
    </row>
    <row r="559" spans="1:31" hidden="1" x14ac:dyDescent="0.25">
      <c r="A559" vm="4">
        <v>46093</v>
      </c>
      <c r="B559" t="s">
        <v>820</v>
      </c>
      <c r="C559" t="s">
        <v>918</v>
      </c>
      <c r="D559" s="135">
        <v>-871775.04</v>
      </c>
      <c r="E559" t="s">
        <v>15</v>
      </c>
      <c r="F559">
        <v>1</v>
      </c>
      <c r="G559" s="135">
        <v>124786.25</v>
      </c>
      <c r="H559" t="s">
        <v>510</v>
      </c>
      <c r="I559" t="s">
        <v>15</v>
      </c>
      <c r="J559" t="s">
        <v>137</v>
      </c>
      <c r="K559" t="s">
        <v>473</v>
      </c>
      <c r="L559" t="s">
        <v>156</v>
      </c>
      <c r="M559">
        <v>0</v>
      </c>
      <c r="N559" t="s">
        <v>35</v>
      </c>
      <c r="O559" t="s">
        <v>492</v>
      </c>
      <c r="P559">
        <v>10</v>
      </c>
      <c r="Q559" t="s">
        <v>465</v>
      </c>
      <c r="R559">
        <v>1</v>
      </c>
      <c r="S559" s="136">
        <v>-871775.04</v>
      </c>
      <c r="T559">
        <v>1</v>
      </c>
      <c r="U559" t="s">
        <v>199</v>
      </c>
      <c r="V559" t="s">
        <v>181</v>
      </c>
      <c r="W559" s="109" t="str">
        <f>_xlfn.CONCAT(N559,V559)</f>
        <v>CC1TIERRAS FILTRANTES</v>
      </c>
      <c r="X559" s="109">
        <f>_xlfn.XLOOKUP(W559,'cco '!C:C,'cco '!D:D,0)</f>
        <v>0</v>
      </c>
      <c r="Y559" s="110">
        <f>$X559*$S559*-1</f>
        <v>0</v>
      </c>
      <c r="Z559" s="109">
        <f>_xlfn.XLOOKUP(V559,sectores_id!A:A,sectores_id!B:B)</f>
        <v>9</v>
      </c>
      <c r="AA559" s="109">
        <f>IF(J559="OPEX",_xlfn.XLOOKUP(I559,'rubros_id_opex (2)'!A:A,'rubros_id_opex (2)'!B:B,"RUBRO MC"),J559)</f>
        <v>12</v>
      </c>
      <c r="AB559" s="109" t="str">
        <f>UPPER(_xlfn.XLOOKUP(Z559,sectores_id!B:B,sectores_id!A:A))</f>
        <v>TIERRAS FILTRANTES</v>
      </c>
      <c r="AC559" s="148" t="str">
        <f>_xlfn.XLOOKUP(AA559,'rubros_id_opex (2)'!B:B,'rubros_id_opex (2)'!A:A,gastos_final[[#This Row],[Líneas de factura/Producto]])</f>
        <v>REPOSICION</v>
      </c>
      <c r="AD559" s="169">
        <f>SUMIFS(Y:Y,C:C,gastos_final[[#This Row],[Número]])</f>
        <v>871775.03999999992</v>
      </c>
      <c r="AE559" s="169">
        <f>gastos_final[[#This Row],[MONTO_FINAL]]*-1-gastos_final[[#This Row],[monto_total_ampliado]]</f>
        <v>0</v>
      </c>
    </row>
    <row r="560" spans="1:31" hidden="1" x14ac:dyDescent="0.25">
      <c r="A560" vm="11">
        <v>46112</v>
      </c>
      <c r="B560" t="s">
        <v>1191</v>
      </c>
      <c r="C560" t="s">
        <v>1174</v>
      </c>
      <c r="D560" s="135">
        <v>-868719.74620000005</v>
      </c>
      <c r="E560" t="s">
        <v>173</v>
      </c>
      <c r="F560">
        <v>1</v>
      </c>
      <c r="G560" s="135">
        <v>868719.74620000005</v>
      </c>
      <c r="H560" t="s">
        <v>1192</v>
      </c>
      <c r="I560" t="s">
        <v>9</v>
      </c>
      <c r="J560" t="s">
        <v>137</v>
      </c>
      <c r="K560" t="s">
        <v>512</v>
      </c>
      <c r="L560" t="s">
        <v>138</v>
      </c>
      <c r="M560">
        <v>0</v>
      </c>
      <c r="N560" t="s">
        <v>353</v>
      </c>
      <c r="O560" t="s">
        <v>1193</v>
      </c>
      <c r="P560">
        <v>7</v>
      </c>
      <c r="Q560" t="s">
        <v>471</v>
      </c>
      <c r="R560">
        <v>1</v>
      </c>
      <c r="S560" s="136">
        <v>-868719.74620000005</v>
      </c>
      <c r="T560">
        <v>1</v>
      </c>
      <c r="U560" t="s">
        <v>199</v>
      </c>
      <c r="V560" t="s">
        <v>72</v>
      </c>
      <c r="W560" s="109" t="str">
        <f>_xlfn.CONCAT(N560,V560)</f>
        <v>CC22BACHAS</v>
      </c>
      <c r="X560" s="109">
        <f>_xlfn.XLOOKUP(W560,'cco '!C:C,'cco '!D:D,0)</f>
        <v>0.02</v>
      </c>
      <c r="Y560" s="110">
        <f>$X560*$S560*-1</f>
        <v>17374.394924</v>
      </c>
      <c r="Z560" s="109">
        <f>_xlfn.XLOOKUP(V560,sectores_id!A:A,sectores_id!B:B)</f>
        <v>1</v>
      </c>
      <c r="AA560" s="109">
        <f>IF(J560="OPEX",_xlfn.XLOOKUP(I560,'rubros_id_opex (2)'!A:A,'rubros_id_opex (2)'!B:B,"RUBRO MC"),J560)</f>
        <v>10</v>
      </c>
      <c r="AB560" s="109" t="str">
        <f>UPPER(_xlfn.XLOOKUP(Z560,sectores_id!B:B,sectores_id!A:A))</f>
        <v>BACHAS</v>
      </c>
      <c r="AC560" s="148" t="str">
        <f>_xlfn.XLOOKUP(AA560,'rubros_id_opex (2)'!B:B,'rubros_id_opex (2)'!A:A,gastos_final[[#This Row],[Líneas de factura/Producto]])</f>
        <v>PERSONAL</v>
      </c>
      <c r="AD560" s="169">
        <f>SUMIFS(Y:Y,C:C,gastos_final[[#This Row],[Número]])</f>
        <v>868719.74620000029</v>
      </c>
      <c r="AE560" s="169">
        <f>gastos_final[[#This Row],[MONTO_FINAL]]*-1-gastos_final[[#This Row],[monto_total_ampliado]]</f>
        <v>0</v>
      </c>
    </row>
    <row r="561" spans="1:31" hidden="1" x14ac:dyDescent="0.25">
      <c r="A561" vm="11">
        <v>46112</v>
      </c>
      <c r="B561" t="s">
        <v>1191</v>
      </c>
      <c r="C561" t="s">
        <v>1174</v>
      </c>
      <c r="D561" s="135">
        <v>-868719.74620000005</v>
      </c>
      <c r="E561" t="s">
        <v>173</v>
      </c>
      <c r="F561">
        <v>1</v>
      </c>
      <c r="G561" s="135">
        <v>868719.74620000005</v>
      </c>
      <c r="H561" t="s">
        <v>1192</v>
      </c>
      <c r="I561" t="s">
        <v>9</v>
      </c>
      <c r="J561" t="s">
        <v>137</v>
      </c>
      <c r="K561" t="s">
        <v>512</v>
      </c>
      <c r="L561" t="s">
        <v>138</v>
      </c>
      <c r="M561">
        <v>0</v>
      </c>
      <c r="N561" t="s">
        <v>353</v>
      </c>
      <c r="O561" t="s">
        <v>1193</v>
      </c>
      <c r="P561">
        <v>7</v>
      </c>
      <c r="Q561" t="s">
        <v>471</v>
      </c>
      <c r="R561">
        <v>1</v>
      </c>
      <c r="S561" s="136">
        <v>-868719.74620000005</v>
      </c>
      <c r="T561">
        <v>1</v>
      </c>
      <c r="U561" t="s">
        <v>199</v>
      </c>
      <c r="V561" t="s">
        <v>175</v>
      </c>
      <c r="W561" s="109" t="str">
        <f>_xlfn.CONCAT(N561,V561)</f>
        <v>CC22COMPOST Y FERTILIZANTES</v>
      </c>
      <c r="X561" s="109">
        <f>_xlfn.XLOOKUP(W561,'cco '!C:C,'cco '!D:D,0)</f>
        <v>2.1100000000000001E-2</v>
      </c>
      <c r="Y561" s="110">
        <f>$X561*$S561*-1</f>
        <v>18329.986644820001</v>
      </c>
      <c r="Z561" s="109">
        <f>_xlfn.XLOOKUP(V561,sectores_id!A:A,sectores_id!B:B)</f>
        <v>10</v>
      </c>
      <c r="AA561" s="109">
        <f>IF(J561="OPEX",_xlfn.XLOOKUP(I561,'rubros_id_opex (2)'!A:A,'rubros_id_opex (2)'!B:B,"RUBRO MC"),J561)</f>
        <v>10</v>
      </c>
      <c r="AB561" s="109" t="str">
        <f>UPPER(_xlfn.XLOOKUP(Z561,sectores_id!B:B,sectores_id!A:A))</f>
        <v>COMPOST &amp; FERTILIZANTES</v>
      </c>
      <c r="AC561" s="148" t="str">
        <f>_xlfn.XLOOKUP(AA561,'rubros_id_opex (2)'!B:B,'rubros_id_opex (2)'!A:A,gastos_final[[#This Row],[Líneas de factura/Producto]])</f>
        <v>PERSONAL</v>
      </c>
      <c r="AD561" s="169">
        <f>SUMIFS(Y:Y,C:C,gastos_final[[#This Row],[Número]])</f>
        <v>868719.74620000029</v>
      </c>
      <c r="AE561" s="169">
        <f>gastos_final[[#This Row],[MONTO_FINAL]]*-1-gastos_final[[#This Row],[monto_total_ampliado]]</f>
        <v>0</v>
      </c>
    </row>
    <row r="562" spans="1:31" hidden="1" x14ac:dyDescent="0.25">
      <c r="A562" vm="11">
        <v>46112</v>
      </c>
      <c r="B562" t="s">
        <v>1191</v>
      </c>
      <c r="C562" t="s">
        <v>1174</v>
      </c>
      <c r="D562" s="135">
        <v>-868719.74620000005</v>
      </c>
      <c r="E562" t="s">
        <v>173</v>
      </c>
      <c r="F562">
        <v>1</v>
      </c>
      <c r="G562" s="135">
        <v>868719.74620000005</v>
      </c>
      <c r="H562" t="s">
        <v>1192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353</v>
      </c>
      <c r="O562" t="s">
        <v>1193</v>
      </c>
      <c r="P562">
        <v>7</v>
      </c>
      <c r="Q562" t="s">
        <v>471</v>
      </c>
      <c r="R562">
        <v>1</v>
      </c>
      <c r="S562" s="136">
        <v>-868719.74620000005</v>
      </c>
      <c r="T562">
        <v>1</v>
      </c>
      <c r="U562" t="s">
        <v>199</v>
      </c>
      <c r="V562" t="s">
        <v>193</v>
      </c>
      <c r="W562" s="109" t="str">
        <f>_xlfn.CONCAT(N562,V562)</f>
        <v>CC22DISPOSICION FINAL DE R. LIQUIDOS</v>
      </c>
      <c r="X562" s="109">
        <f>_xlfn.XLOOKUP(W562,'cco '!C:C,'cco '!D:D,0)</f>
        <v>0.57830000000000004</v>
      </c>
      <c r="Y562" s="110">
        <f>$X562*$S562*-1</f>
        <v>502380.62922746007</v>
      </c>
      <c r="Z562" s="109">
        <f>_xlfn.XLOOKUP(V562,sectores_id!A:A,sectores_id!B:B)</f>
        <v>3</v>
      </c>
      <c r="AA562" s="109">
        <f>IF(J562="OPEX",_xlfn.XLOOKUP(I562,'rubros_id_opex (2)'!A:A,'rubros_id_opex (2)'!B:B,"RUBRO MC"),J562)</f>
        <v>10</v>
      </c>
      <c r="AB562" s="109" t="str">
        <f>UPPER(_xlfn.XLOOKUP(Z562,sectores_id!B:B,sectores_id!A:A))</f>
        <v>DISP. FINAL RESIDUOS LÍQUIDOS</v>
      </c>
      <c r="AC562" s="148" t="str">
        <f>_xlfn.XLOOKUP(AA562,'rubros_id_opex (2)'!B:B,'rubros_id_opex (2)'!A:A,gastos_final[[#This Row],[Líneas de factura/Producto]])</f>
        <v>PERSONAL</v>
      </c>
      <c r="AD562" s="169">
        <f>SUMIFS(Y:Y,C:C,gastos_final[[#This Row],[Número]])</f>
        <v>868719.74620000029</v>
      </c>
      <c r="AE562" s="169">
        <f>gastos_final[[#This Row],[MONTO_FINAL]]*-1-gastos_final[[#This Row],[monto_total_ampliado]]</f>
        <v>0</v>
      </c>
    </row>
    <row r="563" spans="1:31" hidden="1" x14ac:dyDescent="0.25">
      <c r="A563" vm="11">
        <v>46112</v>
      </c>
      <c r="B563" t="s">
        <v>1191</v>
      </c>
      <c r="C563" t="s">
        <v>1174</v>
      </c>
      <c r="D563" s="135">
        <v>-868719.74620000005</v>
      </c>
      <c r="E563" t="s">
        <v>173</v>
      </c>
      <c r="F563">
        <v>1</v>
      </c>
      <c r="G563" s="135">
        <v>868719.74620000005</v>
      </c>
      <c r="H563" t="s">
        <v>1192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353</v>
      </c>
      <c r="O563" t="s">
        <v>1193</v>
      </c>
      <c r="P563">
        <v>7</v>
      </c>
      <c r="Q563" t="s">
        <v>471</v>
      </c>
      <c r="R563">
        <v>1</v>
      </c>
      <c r="S563" s="136">
        <v>-868719.74620000005</v>
      </c>
      <c r="T563">
        <v>1</v>
      </c>
      <c r="U563" t="s">
        <v>199</v>
      </c>
      <c r="V563" t="s">
        <v>191</v>
      </c>
      <c r="W563" s="109" t="str">
        <f>_xlfn.CONCAT(N563,V563)</f>
        <v>CC22DISPOSICION FINAL DE R. SOLIDOS</v>
      </c>
      <c r="X563" s="109">
        <f>_xlfn.XLOOKUP(W563,'cco '!C:C,'cco '!D:D,0)</f>
        <v>0.23</v>
      </c>
      <c r="Y563" s="110">
        <f>$X563*$S563*-1</f>
        <v>199805.54162600002</v>
      </c>
      <c r="Z563" s="109">
        <f>_xlfn.XLOOKUP(V563,sectores_id!A:A,sectores_id!B:B)</f>
        <v>4</v>
      </c>
      <c r="AA563" s="109">
        <f>IF(J563="OPEX",_xlfn.XLOOKUP(I563,'rubros_id_opex (2)'!A:A,'rubros_id_opex (2)'!B:B,"RUBRO MC"),J563)</f>
        <v>10</v>
      </c>
      <c r="AB563" s="109" t="str">
        <f>UPPER(_xlfn.XLOOKUP(Z563,sectores_id!B:B,sectores_id!A:A))</f>
        <v>DISP. FINAL RESIDUOS SÓLIDOS</v>
      </c>
      <c r="AC563" s="148" t="str">
        <f>_xlfn.XLOOKUP(AA563,'rubros_id_opex (2)'!B:B,'rubros_id_opex (2)'!A:A,gastos_final[[#This Row],[Líneas de factura/Producto]])</f>
        <v>PERSONAL</v>
      </c>
      <c r="AD563" s="169">
        <f>SUMIFS(Y:Y,C:C,gastos_final[[#This Row],[Número]])</f>
        <v>868719.74620000029</v>
      </c>
      <c r="AE563" s="169">
        <f>gastos_final[[#This Row],[MONTO_FINAL]]*-1-gastos_final[[#This Row],[monto_total_ampliado]]</f>
        <v>0</v>
      </c>
    </row>
    <row r="564" spans="1:31" hidden="1" x14ac:dyDescent="0.25">
      <c r="A564" vm="11">
        <v>46112</v>
      </c>
      <c r="B564" t="s">
        <v>1191</v>
      </c>
      <c r="C564" t="s">
        <v>1174</v>
      </c>
      <c r="D564" s="135">
        <v>-868719.74620000005</v>
      </c>
      <c r="E564" t="s">
        <v>173</v>
      </c>
      <c r="F564">
        <v>1</v>
      </c>
      <c r="G564" s="135">
        <v>868719.74620000005</v>
      </c>
      <c r="H564" t="s">
        <v>1192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353</v>
      </c>
      <c r="O564" t="s">
        <v>1193</v>
      </c>
      <c r="P564">
        <v>7</v>
      </c>
      <c r="Q564" t="s">
        <v>471</v>
      </c>
      <c r="R564">
        <v>1</v>
      </c>
      <c r="S564" s="136">
        <v>-868719.74620000005</v>
      </c>
      <c r="T564">
        <v>1</v>
      </c>
      <c r="U564" t="s">
        <v>199</v>
      </c>
      <c r="V564" t="s">
        <v>80</v>
      </c>
      <c r="W564" s="109" t="str">
        <f>_xlfn.CONCAT(N564,V564)</f>
        <v>CC22EXPORTACION</v>
      </c>
      <c r="X564" s="109">
        <f>_xlfn.XLOOKUP(W564,'cco '!C:C,'cco '!D:D,0)</f>
        <v>0.10680000000000001</v>
      </c>
      <c r="Y564" s="110">
        <f>$X564*$S564*-1</f>
        <v>92779.268894160006</v>
      </c>
      <c r="Z564" s="109">
        <f>_xlfn.XLOOKUP(V564,sectores_id!A:A,sectores_id!B:B)</f>
        <v>5</v>
      </c>
      <c r="AA564" s="109">
        <f>IF(J564="OPEX",_xlfn.XLOOKUP(I564,'rubros_id_opex (2)'!A:A,'rubros_id_opex (2)'!B:B,"RUBRO MC"),J564)</f>
        <v>10</v>
      </c>
      <c r="AB564" s="109" t="str">
        <f>UPPER(_xlfn.XLOOKUP(Z564,sectores_id!B:B,sectores_id!A:A))</f>
        <v>EXPORTACION</v>
      </c>
      <c r="AC564" s="148" t="str">
        <f>_xlfn.XLOOKUP(AA564,'rubros_id_opex (2)'!B:B,'rubros_id_opex (2)'!A:A,gastos_final[[#This Row],[Líneas de factura/Producto]])</f>
        <v>PERSONAL</v>
      </c>
      <c r="AD564" s="169">
        <f>SUMIFS(Y:Y,C:C,gastos_final[[#This Row],[Número]])</f>
        <v>868719.74620000029</v>
      </c>
      <c r="AE564" s="169">
        <f>gastos_final[[#This Row],[MONTO_FINAL]]*-1-gastos_final[[#This Row],[monto_total_ampliado]]</f>
        <v>0</v>
      </c>
    </row>
    <row r="565" spans="1:31" hidden="1" x14ac:dyDescent="0.25">
      <c r="A565" vm="11">
        <v>46112</v>
      </c>
      <c r="B565" t="s">
        <v>1191</v>
      </c>
      <c r="C565" t="s">
        <v>1174</v>
      </c>
      <c r="D565" s="135">
        <v>-868719.74620000005</v>
      </c>
      <c r="E565" t="s">
        <v>173</v>
      </c>
      <c r="F565">
        <v>1</v>
      </c>
      <c r="G565" s="135">
        <v>868719.74620000005</v>
      </c>
      <c r="H565" t="s">
        <v>1192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353</v>
      </c>
      <c r="O565" t="s">
        <v>1193</v>
      </c>
      <c r="P565">
        <v>7</v>
      </c>
      <c r="Q565" t="s">
        <v>471</v>
      </c>
      <c r="R565">
        <v>1</v>
      </c>
      <c r="S565" s="136">
        <v>-868719.74620000005</v>
      </c>
      <c r="T565">
        <v>1</v>
      </c>
      <c r="U565" t="s">
        <v>199</v>
      </c>
      <c r="V565" t="s">
        <v>50</v>
      </c>
      <c r="W565" s="109" t="str">
        <f>_xlfn.CONCAT(N565,V565)</f>
        <v>CC22NFU</v>
      </c>
      <c r="X565" s="109">
        <f>_xlfn.XLOOKUP(W565,'cco '!C:C,'cco '!D:D,0)</f>
        <v>2.6100000000000002E-2</v>
      </c>
      <c r="Y565" s="110">
        <f>$X565*$S565*-1</f>
        <v>22673.585375820003</v>
      </c>
      <c r="Z565" s="109">
        <f>_xlfn.XLOOKUP(V565,sectores_id!A:A,sectores_id!B:B)</f>
        <v>6</v>
      </c>
      <c r="AA565" s="109">
        <f>IF(J565="OPEX",_xlfn.XLOOKUP(I565,'rubros_id_opex (2)'!A:A,'rubros_id_opex (2)'!B:B,"RUBRO MC"),J565)</f>
        <v>10</v>
      </c>
      <c r="AB565" s="109" t="str">
        <f>UPPER(_xlfn.XLOOKUP(Z565,sectores_id!B:B,sectores_id!A:A))</f>
        <v>NFU</v>
      </c>
      <c r="AC565" s="148" t="str">
        <f>_xlfn.XLOOKUP(AA565,'rubros_id_opex (2)'!B:B,'rubros_id_opex (2)'!A:A,gastos_final[[#This Row],[Líneas de factura/Producto]])</f>
        <v>PERSONAL</v>
      </c>
      <c r="AD565" s="169">
        <f>SUMIFS(Y:Y,C:C,gastos_final[[#This Row],[Número]])</f>
        <v>868719.74620000029</v>
      </c>
      <c r="AE565" s="169">
        <f>gastos_final[[#This Row],[MONTO_FINAL]]*-1-gastos_final[[#This Row],[monto_total_ampliado]]</f>
        <v>0</v>
      </c>
    </row>
    <row r="566" spans="1:31" hidden="1" x14ac:dyDescent="0.25">
      <c r="A566" vm="11">
        <v>46112</v>
      </c>
      <c r="B566" t="s">
        <v>1191</v>
      </c>
      <c r="C566" t="s">
        <v>1174</v>
      </c>
      <c r="D566" s="135">
        <v>-868719.74620000005</v>
      </c>
      <c r="E566" t="s">
        <v>173</v>
      </c>
      <c r="F566">
        <v>1</v>
      </c>
      <c r="G566" s="135">
        <v>868719.74620000005</v>
      </c>
      <c r="H566" t="s">
        <v>1192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353</v>
      </c>
      <c r="O566" t="s">
        <v>1193</v>
      </c>
      <c r="P566">
        <v>7</v>
      </c>
      <c r="Q566" t="s">
        <v>471</v>
      </c>
      <c r="R566">
        <v>1</v>
      </c>
      <c r="S566" s="136">
        <v>-868719.74620000005</v>
      </c>
      <c r="T566">
        <v>1</v>
      </c>
      <c r="U566" t="s">
        <v>199</v>
      </c>
      <c r="V566" t="s">
        <v>70</v>
      </c>
      <c r="W566" s="109" t="str">
        <f>_xlfn.CONCAT(N566,V566)</f>
        <v>CC22REACTORES</v>
      </c>
      <c r="X566" s="109">
        <f>_xlfn.XLOOKUP(W566,'cco '!C:C,'cco '!D:D,0)</f>
        <v>1.77E-2</v>
      </c>
      <c r="Y566" s="110">
        <f>$X566*$S566*-1</f>
        <v>15376.339507740002</v>
      </c>
      <c r="Z566" s="109">
        <f>_xlfn.XLOOKUP(V566,sectores_id!A:A,sectores_id!B:B)</f>
        <v>8</v>
      </c>
      <c r="AA566" s="109">
        <f>IF(J566="OPEX",_xlfn.XLOOKUP(I566,'rubros_id_opex (2)'!A:A,'rubros_id_opex (2)'!B:B,"RUBRO MC"),J566)</f>
        <v>10</v>
      </c>
      <c r="AB566" s="109" t="str">
        <f>UPPER(_xlfn.XLOOKUP(Z566,sectores_id!B:B,sectores_id!A:A))</f>
        <v>REACTORES</v>
      </c>
      <c r="AC566" s="148" t="str">
        <f>_xlfn.XLOOKUP(AA566,'rubros_id_opex (2)'!B:B,'rubros_id_opex (2)'!A:A,gastos_final[[#This Row],[Líneas de factura/Producto]])</f>
        <v>PERSONAL</v>
      </c>
      <c r="AD566" s="169">
        <f>SUMIFS(Y:Y,C:C,gastos_final[[#This Row],[Número]])</f>
        <v>868719.74620000029</v>
      </c>
      <c r="AE566" s="169">
        <f>gastos_final[[#This Row],[MONTO_FINAL]]*-1-gastos_final[[#This Row],[monto_total_ampliado]]</f>
        <v>0</v>
      </c>
    </row>
    <row r="567" spans="1:31" hidden="1" x14ac:dyDescent="0.25">
      <c r="A567" vm="11">
        <v>46112</v>
      </c>
      <c r="B567" t="s">
        <v>1191</v>
      </c>
      <c r="C567" t="s">
        <v>1121</v>
      </c>
      <c r="D567" s="135">
        <v>-861733.00679999997</v>
      </c>
      <c r="E567" t="s">
        <v>1328</v>
      </c>
      <c r="F567">
        <v>1</v>
      </c>
      <c r="G567" s="135">
        <v>861733.00679999997</v>
      </c>
      <c r="H567" t="s">
        <v>1192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373</v>
      </c>
      <c r="O567" t="s">
        <v>1193</v>
      </c>
      <c r="P567">
        <v>2</v>
      </c>
      <c r="Q567" t="s">
        <v>468</v>
      </c>
      <c r="R567">
        <v>1</v>
      </c>
      <c r="S567" s="136">
        <v>-861733.00679999997</v>
      </c>
      <c r="T567">
        <v>1</v>
      </c>
      <c r="U567" t="s">
        <v>199</v>
      </c>
      <c r="V567" t="s">
        <v>193</v>
      </c>
      <c r="W567" s="109" t="str">
        <f>_xlfn.CONCAT(N567,V567)</f>
        <v>CC25DISPOSICION FINAL DE R. LIQUIDOS</v>
      </c>
      <c r="X567" s="109">
        <f>_xlfn.XLOOKUP(W567,'cco '!C:C,'cco '!D:D,0)</f>
        <v>0.15</v>
      </c>
      <c r="Y567" s="110">
        <f>$X567*$S567*-1</f>
        <v>129259.95101999999</v>
      </c>
      <c r="Z567" s="109">
        <f>_xlfn.XLOOKUP(V567,sectores_id!A:A,sectores_id!B:B)</f>
        <v>3</v>
      </c>
      <c r="AA567" s="109">
        <f>IF(J567="OPEX",_xlfn.XLOOKUP(I567,'rubros_id_opex (2)'!A:A,'rubros_id_opex (2)'!B:B,"RUBRO MC"),J567)</f>
        <v>10</v>
      </c>
      <c r="AB567" s="109" t="str">
        <f>UPPER(_xlfn.XLOOKUP(Z567,sectores_id!B:B,sectores_id!A:A))</f>
        <v>DISP. FINAL RESIDUOS LÍQUIDOS</v>
      </c>
      <c r="AC567" s="148" t="str">
        <f>_xlfn.XLOOKUP(AA567,'rubros_id_opex (2)'!B:B,'rubros_id_opex (2)'!A:A,gastos_final[[#This Row],[Líneas de factura/Producto]])</f>
        <v>PERSONAL</v>
      </c>
      <c r="AD567" s="169">
        <f>SUMIFS(Y:Y,C:C,gastos_final[[#This Row],[Número]])</f>
        <v>861733.00679999997</v>
      </c>
      <c r="AE567" s="169">
        <f>gastos_final[[#This Row],[MONTO_FINAL]]*-1-gastos_final[[#This Row],[monto_total_ampliado]]</f>
        <v>0</v>
      </c>
    </row>
    <row r="568" spans="1:31" hidden="1" x14ac:dyDescent="0.25">
      <c r="A568" vm="11">
        <v>46112</v>
      </c>
      <c r="B568" t="s">
        <v>1191</v>
      </c>
      <c r="C568" t="s">
        <v>1121</v>
      </c>
      <c r="D568" s="135">
        <v>-861733.00679999997</v>
      </c>
      <c r="E568" t="s">
        <v>1328</v>
      </c>
      <c r="F568">
        <v>1</v>
      </c>
      <c r="G568" s="135">
        <v>861733.00679999997</v>
      </c>
      <c r="H568" t="s">
        <v>1192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373</v>
      </c>
      <c r="O568" t="s">
        <v>1193</v>
      </c>
      <c r="P568">
        <v>2</v>
      </c>
      <c r="Q568" t="s">
        <v>468</v>
      </c>
      <c r="R568">
        <v>1</v>
      </c>
      <c r="S568" s="136">
        <v>-861733.00679999997</v>
      </c>
      <c r="T568">
        <v>1</v>
      </c>
      <c r="U568" t="s">
        <v>199</v>
      </c>
      <c r="V568" t="s">
        <v>80</v>
      </c>
      <c r="W568" s="109" t="str">
        <f>_xlfn.CONCAT(N568,V568)</f>
        <v>CC25EXPORTACION</v>
      </c>
      <c r="X568" s="109">
        <f>_xlfn.XLOOKUP(W568,'cco '!C:C,'cco '!D:D,0)</f>
        <v>0.85</v>
      </c>
      <c r="Y568" s="110">
        <f>$X568*$S568*-1</f>
        <v>732473.05577999994</v>
      </c>
      <c r="Z568" s="109">
        <f>_xlfn.XLOOKUP(V568,sectores_id!A:A,sectores_id!B:B)</f>
        <v>5</v>
      </c>
      <c r="AA568" s="109">
        <f>IF(J568="OPEX",_xlfn.XLOOKUP(I568,'rubros_id_opex (2)'!A:A,'rubros_id_opex (2)'!B:B,"RUBRO MC"),J568)</f>
        <v>10</v>
      </c>
      <c r="AB568" s="109" t="str">
        <f>UPPER(_xlfn.XLOOKUP(Z568,sectores_id!B:B,sectores_id!A:A))</f>
        <v>EXPORTACION</v>
      </c>
      <c r="AC568" s="148" t="str">
        <f>_xlfn.XLOOKUP(AA568,'rubros_id_opex (2)'!B:B,'rubros_id_opex (2)'!A:A,gastos_final[[#This Row],[Líneas de factura/Producto]])</f>
        <v>PERSONAL</v>
      </c>
      <c r="AD568" s="169">
        <f>SUMIFS(Y:Y,C:C,gastos_final[[#This Row],[Número]])</f>
        <v>861733.00679999997</v>
      </c>
      <c r="AE568" s="169">
        <f>gastos_final[[#This Row],[MONTO_FINAL]]*-1-gastos_final[[#This Row],[monto_total_ampliado]]</f>
        <v>0</v>
      </c>
    </row>
    <row r="569" spans="1:31" hidden="1" x14ac:dyDescent="0.25">
      <c r="A569" vm="11">
        <v>46112</v>
      </c>
      <c r="B569" t="s">
        <v>1191</v>
      </c>
      <c r="C569" t="s">
        <v>1123</v>
      </c>
      <c r="D569" s="135">
        <v>-858612.70620000002</v>
      </c>
      <c r="E569" t="s">
        <v>1328</v>
      </c>
      <c r="F569">
        <v>1</v>
      </c>
      <c r="G569" s="135">
        <v>858612.70620000002</v>
      </c>
      <c r="H569" t="s">
        <v>1192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373</v>
      </c>
      <c r="O569" t="s">
        <v>1193</v>
      </c>
      <c r="P569">
        <v>2</v>
      </c>
      <c r="Q569" t="s">
        <v>468</v>
      </c>
      <c r="R569">
        <v>1</v>
      </c>
      <c r="S569" s="136">
        <v>-858612.70620000002</v>
      </c>
      <c r="T569">
        <v>1</v>
      </c>
      <c r="U569" t="s">
        <v>199</v>
      </c>
      <c r="V569" t="s">
        <v>193</v>
      </c>
      <c r="W569" s="109" t="str">
        <f>_xlfn.CONCAT(N569,V569)</f>
        <v>CC25DISPOSICION FINAL DE R. LIQUIDOS</v>
      </c>
      <c r="X569" s="109">
        <f>_xlfn.XLOOKUP(W569,'cco '!C:C,'cco '!D:D,0)</f>
        <v>0.15</v>
      </c>
      <c r="Y569" s="110">
        <f>$X569*$S569*-1</f>
        <v>128791.90592999999</v>
      </c>
      <c r="Z569" s="109">
        <f>_xlfn.XLOOKUP(V569,sectores_id!A:A,sectores_id!B:B)</f>
        <v>3</v>
      </c>
      <c r="AA569" s="109">
        <f>IF(J569="OPEX",_xlfn.XLOOKUP(I569,'rubros_id_opex (2)'!A:A,'rubros_id_opex (2)'!B:B,"RUBRO MC"),J569)</f>
        <v>10</v>
      </c>
      <c r="AB569" s="109" t="str">
        <f>UPPER(_xlfn.XLOOKUP(Z569,sectores_id!B:B,sectores_id!A:A))</f>
        <v>DISP. FINAL RESIDUOS LÍQUIDOS</v>
      </c>
      <c r="AC569" s="148" t="str">
        <f>_xlfn.XLOOKUP(AA569,'rubros_id_opex (2)'!B:B,'rubros_id_opex (2)'!A:A,gastos_final[[#This Row],[Líneas de factura/Producto]])</f>
        <v>PERSONAL</v>
      </c>
      <c r="AD569" s="169">
        <f>SUMIFS(Y:Y,C:C,gastos_final[[#This Row],[Número]])</f>
        <v>858612.70620000002</v>
      </c>
      <c r="AE569" s="169">
        <f>gastos_final[[#This Row],[MONTO_FINAL]]*-1-gastos_final[[#This Row],[monto_total_ampliado]]</f>
        <v>0</v>
      </c>
    </row>
    <row r="570" spans="1:31" hidden="1" x14ac:dyDescent="0.25">
      <c r="A570" vm="11">
        <v>46112</v>
      </c>
      <c r="B570" t="s">
        <v>1191</v>
      </c>
      <c r="C570" t="s">
        <v>1123</v>
      </c>
      <c r="D570" s="135">
        <v>-858612.70620000002</v>
      </c>
      <c r="E570" t="s">
        <v>1328</v>
      </c>
      <c r="F570">
        <v>1</v>
      </c>
      <c r="G570" s="135">
        <v>858612.70620000002</v>
      </c>
      <c r="H570" t="s">
        <v>1192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373</v>
      </c>
      <c r="O570" t="s">
        <v>1193</v>
      </c>
      <c r="P570">
        <v>2</v>
      </c>
      <c r="Q570" t="s">
        <v>468</v>
      </c>
      <c r="R570">
        <v>1</v>
      </c>
      <c r="S570" s="136">
        <v>-858612.70620000002</v>
      </c>
      <c r="T570">
        <v>1</v>
      </c>
      <c r="U570" t="s">
        <v>199</v>
      </c>
      <c r="V570" t="s">
        <v>80</v>
      </c>
      <c r="W570" s="109" t="str">
        <f>_xlfn.CONCAT(N570,V570)</f>
        <v>CC25EXPORTACION</v>
      </c>
      <c r="X570" s="109">
        <f>_xlfn.XLOOKUP(W570,'cco '!C:C,'cco '!D:D,0)</f>
        <v>0.85</v>
      </c>
      <c r="Y570" s="110">
        <f>$X570*$S570*-1</f>
        <v>729820.80027000001</v>
      </c>
      <c r="Z570" s="109">
        <f>_xlfn.XLOOKUP(V570,sectores_id!A:A,sectores_id!B:B)</f>
        <v>5</v>
      </c>
      <c r="AA570" s="109">
        <f>IF(J570="OPEX",_xlfn.XLOOKUP(I570,'rubros_id_opex (2)'!A:A,'rubros_id_opex (2)'!B:B,"RUBRO MC"),J570)</f>
        <v>10</v>
      </c>
      <c r="AB570" s="109" t="str">
        <f>UPPER(_xlfn.XLOOKUP(Z570,sectores_id!B:B,sectores_id!A:A))</f>
        <v>EXPORTACION</v>
      </c>
      <c r="AC570" s="148" t="str">
        <f>_xlfn.XLOOKUP(AA570,'rubros_id_opex (2)'!B:B,'rubros_id_opex (2)'!A:A,gastos_final[[#This Row],[Líneas de factura/Producto]])</f>
        <v>PERSONAL</v>
      </c>
      <c r="AD570" s="169">
        <f>SUMIFS(Y:Y,C:C,gastos_final[[#This Row],[Número]])</f>
        <v>858612.70620000002</v>
      </c>
      <c r="AE570" s="169">
        <f>gastos_final[[#This Row],[MONTO_FINAL]]*-1-gastos_final[[#This Row],[monto_total_ampliado]]</f>
        <v>0</v>
      </c>
    </row>
    <row r="571" spans="1:31" hidden="1" x14ac:dyDescent="0.25">
      <c r="A571" vm="13">
        <v>46091</v>
      </c>
      <c r="B571" t="s">
        <v>824</v>
      </c>
      <c r="C571" t="s">
        <v>927</v>
      </c>
      <c r="D571" s="135">
        <v>-1435000</v>
      </c>
      <c r="E571" t="s">
        <v>928</v>
      </c>
      <c r="F571">
        <v>1</v>
      </c>
      <c r="G571" s="135">
        <v>1435000</v>
      </c>
      <c r="H571" t="s">
        <v>510</v>
      </c>
      <c r="I571" t="s">
        <v>22</v>
      </c>
      <c r="J571" t="s">
        <v>137</v>
      </c>
      <c r="K571" t="s">
        <v>473</v>
      </c>
      <c r="L571" t="s">
        <v>138</v>
      </c>
      <c r="M571">
        <v>0</v>
      </c>
      <c r="N571" t="s">
        <v>34</v>
      </c>
      <c r="O571" t="s">
        <v>492</v>
      </c>
      <c r="P571">
        <v>1</v>
      </c>
      <c r="Q571" t="s">
        <v>80</v>
      </c>
      <c r="R571">
        <v>1</v>
      </c>
      <c r="S571" s="136">
        <v>-1435000</v>
      </c>
      <c r="T571">
        <v>1</v>
      </c>
      <c r="U571" t="s">
        <v>199</v>
      </c>
      <c r="V571" t="s">
        <v>80</v>
      </c>
      <c r="W571" s="109" t="str">
        <f>_xlfn.CONCAT(N571,V571)</f>
        <v>CC11EXPORTACION</v>
      </c>
      <c r="X571" s="109">
        <f>_xlfn.XLOOKUP(W571,'cco '!C:C,'cco '!D:D,0)</f>
        <v>1</v>
      </c>
      <c r="Y571" s="110">
        <f>$X571*$S571*-1</f>
        <v>1435000</v>
      </c>
      <c r="Z571" s="109">
        <f>_xlfn.XLOOKUP(V571,sectores_id!A:A,sectores_id!B:B)</f>
        <v>5</v>
      </c>
      <c r="AA571" s="109">
        <f>IF(J571="OPEX",_xlfn.XLOOKUP(I571,'rubros_id_opex (2)'!A:A,'rubros_id_opex (2)'!B:B,"RUBRO MC"),J571)</f>
        <v>2</v>
      </c>
      <c r="AB571" s="109" t="str">
        <f>UPPER(_xlfn.XLOOKUP(Z571,sectores_id!B:B,sectores_id!A:A))</f>
        <v>EXPORTACION</v>
      </c>
      <c r="AC571" s="148" t="str">
        <f>_xlfn.XLOOKUP(AA571,'rubros_id_opex (2)'!B:B,'rubros_id_opex (2)'!A:A,gastos_final[[#This Row],[Líneas de factura/Producto]])</f>
        <v>HABILITACIONES Y CERT</v>
      </c>
      <c r="AD571" s="169">
        <f>SUMIFS(Y:Y,C:C,gastos_final[[#This Row],[Número]])</f>
        <v>1435000</v>
      </c>
      <c r="AE571" s="169">
        <f>gastos_final[[#This Row],[MONTO_FINAL]]*-1-gastos_final[[#This Row],[monto_total_ampliado]]</f>
        <v>0</v>
      </c>
    </row>
    <row r="572" spans="1:31" hidden="1" x14ac:dyDescent="0.25">
      <c r="A572" vm="11">
        <v>46112</v>
      </c>
      <c r="B572" t="s">
        <v>1191</v>
      </c>
      <c r="C572" t="s">
        <v>438</v>
      </c>
      <c r="D572" s="135">
        <v>-853564.92</v>
      </c>
      <c r="E572" t="s">
        <v>1163</v>
      </c>
      <c r="F572">
        <v>1</v>
      </c>
      <c r="G572" s="135">
        <v>853564.92</v>
      </c>
      <c r="H572" t="s">
        <v>1192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350</v>
      </c>
      <c r="O572" t="s">
        <v>1193</v>
      </c>
      <c r="P572">
        <v>2</v>
      </c>
      <c r="Q572" t="s">
        <v>448</v>
      </c>
      <c r="R572">
        <v>1</v>
      </c>
      <c r="S572" s="136">
        <v>-853564.92</v>
      </c>
      <c r="T572">
        <v>1</v>
      </c>
      <c r="U572" t="s">
        <v>199</v>
      </c>
      <c r="V572" t="s">
        <v>72</v>
      </c>
      <c r="W572" s="109" t="str">
        <f>_xlfn.CONCAT(N572,V572)</f>
        <v>CC21BACHAS</v>
      </c>
      <c r="X572" s="109">
        <f>_xlfn.XLOOKUP(W572,'cco '!C:C,'cco '!D:D,0)</f>
        <v>0.05</v>
      </c>
      <c r="Y572" s="110">
        <f>$X572*$S572*-1</f>
        <v>42678.246000000006</v>
      </c>
      <c r="Z572" s="109">
        <f>_xlfn.XLOOKUP(V572,sectores_id!A:A,sectores_id!B:B)</f>
        <v>1</v>
      </c>
      <c r="AA572" s="109">
        <f>IF(J572="OPEX",_xlfn.XLOOKUP(I572,'rubros_id_opex (2)'!A:A,'rubros_id_opex (2)'!B:B,"RUBRO MC"),J572)</f>
        <v>10</v>
      </c>
      <c r="AB572" s="109" t="str">
        <f>UPPER(_xlfn.XLOOKUP(Z572,sectores_id!B:B,sectores_id!A:A))</f>
        <v>BACHAS</v>
      </c>
      <c r="AC572" s="148" t="str">
        <f>_xlfn.XLOOKUP(AA572,'rubros_id_opex (2)'!B:B,'rubros_id_opex (2)'!A:A,gastos_final[[#This Row],[Líneas de factura/Producto]])</f>
        <v>PERSONAL</v>
      </c>
      <c r="AD572" s="169">
        <f>SUMIFS(Y:Y,C:C,gastos_final[[#This Row],[Número]])</f>
        <v>853564.92</v>
      </c>
      <c r="AE572" s="169">
        <f>gastos_final[[#This Row],[MONTO_FINAL]]*-1-gastos_final[[#This Row],[monto_total_ampliado]]</f>
        <v>0</v>
      </c>
    </row>
    <row r="573" spans="1:31" hidden="1" x14ac:dyDescent="0.25">
      <c r="A573" vm="11">
        <v>46112</v>
      </c>
      <c r="B573" t="s">
        <v>1191</v>
      </c>
      <c r="C573" t="s">
        <v>438</v>
      </c>
      <c r="D573" s="135">
        <v>-853564.92</v>
      </c>
      <c r="E573" t="s">
        <v>1163</v>
      </c>
      <c r="F573">
        <v>1</v>
      </c>
      <c r="G573" s="135">
        <v>853564.92</v>
      </c>
      <c r="H573" t="s">
        <v>1192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350</v>
      </c>
      <c r="O573" t="s">
        <v>1193</v>
      </c>
      <c r="P573">
        <v>2</v>
      </c>
      <c r="Q573" t="s">
        <v>448</v>
      </c>
      <c r="R573">
        <v>1</v>
      </c>
      <c r="S573" s="136">
        <v>-853564.92</v>
      </c>
      <c r="T573">
        <v>1</v>
      </c>
      <c r="U573" t="s">
        <v>199</v>
      </c>
      <c r="V573" t="s">
        <v>68</v>
      </c>
      <c r="W573" s="109" t="str">
        <f>_xlfn.CONCAT(N573,V573)</f>
        <v>CC21PILETAS</v>
      </c>
      <c r="X573" s="109">
        <f>_xlfn.XLOOKUP(W573,'cco '!C:C,'cco '!D:D,0)</f>
        <v>0.95</v>
      </c>
      <c r="Y573" s="110">
        <f>$X573*$S573*-1</f>
        <v>810886.674</v>
      </c>
      <c r="Z573" s="109">
        <f>_xlfn.XLOOKUP(V573,sectores_id!A:A,sectores_id!B:B)</f>
        <v>7</v>
      </c>
      <c r="AA573" s="109">
        <f>IF(J573="OPEX",_xlfn.XLOOKUP(I573,'rubros_id_opex (2)'!A:A,'rubros_id_opex (2)'!B:B,"RUBRO MC"),J573)</f>
        <v>10</v>
      </c>
      <c r="AB573" s="109" t="str">
        <f>UPPER(_xlfn.XLOOKUP(Z573,sectores_id!B:B,sectores_id!A:A))</f>
        <v>PILETAS</v>
      </c>
      <c r="AC573" s="148" t="str">
        <f>_xlfn.XLOOKUP(AA573,'rubros_id_opex (2)'!B:B,'rubros_id_opex (2)'!A:A,gastos_final[[#This Row],[Líneas de factura/Producto]])</f>
        <v>PERSONAL</v>
      </c>
      <c r="AD573" s="169">
        <f>SUMIFS(Y:Y,C:C,gastos_final[[#This Row],[Número]])</f>
        <v>853564.92</v>
      </c>
      <c r="AE573" s="169">
        <f>gastos_final[[#This Row],[MONTO_FINAL]]*-1-gastos_final[[#This Row],[monto_total_ampliado]]</f>
        <v>0</v>
      </c>
    </row>
    <row r="574" spans="1:31" hidden="1" x14ac:dyDescent="0.25">
      <c r="A574" vm="1">
        <v>46111</v>
      </c>
      <c r="B574" t="s">
        <v>20</v>
      </c>
      <c r="C574" t="s">
        <v>792</v>
      </c>
      <c r="D574" s="135">
        <v>-1338535.2</v>
      </c>
      <c r="E574" t="s">
        <v>20</v>
      </c>
      <c r="F574">
        <v>1828.6</v>
      </c>
      <c r="G574" s="135">
        <v>0.5</v>
      </c>
      <c r="H574" t="s">
        <v>510</v>
      </c>
      <c r="I574" t="s">
        <v>20</v>
      </c>
      <c r="J574" t="s">
        <v>137</v>
      </c>
      <c r="K574" t="s">
        <v>473</v>
      </c>
      <c r="L574" t="s">
        <v>138</v>
      </c>
      <c r="M574">
        <v>0</v>
      </c>
      <c r="N574" t="s">
        <v>34</v>
      </c>
      <c r="O574" t="s">
        <v>493</v>
      </c>
      <c r="P574">
        <v>1</v>
      </c>
      <c r="Q574" t="s">
        <v>80</v>
      </c>
      <c r="R574">
        <v>1</v>
      </c>
      <c r="S574" s="136">
        <v>-1338535.2</v>
      </c>
      <c r="T574">
        <v>1828.6</v>
      </c>
      <c r="U574" t="s">
        <v>199</v>
      </c>
      <c r="V574" t="s">
        <v>80</v>
      </c>
      <c r="W574" s="109" t="str">
        <f>_xlfn.CONCAT(N574,V574)</f>
        <v>CC11EXPORTACION</v>
      </c>
      <c r="X574" s="109">
        <f>_xlfn.XLOOKUP(W574,'cco '!C:C,'cco '!D:D,0)</f>
        <v>1</v>
      </c>
      <c r="Y574" s="110">
        <f>$X574*$S574*-1</f>
        <v>1338535.2</v>
      </c>
      <c r="Z574" s="109">
        <f>_xlfn.XLOOKUP(V574,sectores_id!A:A,sectores_id!B:B)</f>
        <v>5</v>
      </c>
      <c r="AA574" s="109">
        <f>IF(J574="OPEX",_xlfn.XLOOKUP(I574,'rubros_id_opex (2)'!A:A,'rubros_id_opex (2)'!B:B,"RUBRO MC"),J574)</f>
        <v>4</v>
      </c>
      <c r="AB574" s="109" t="str">
        <f>UPPER(_xlfn.XLOOKUP(Z574,sectores_id!B:B,sectores_id!A:A))</f>
        <v>EXPORTACION</v>
      </c>
      <c r="AC574" s="148" t="str">
        <f>_xlfn.XLOOKUP(AA574,'rubros_id_opex (2)'!B:B,'rubros_id_opex (2)'!A:A,gastos_final[[#This Row],[Líneas de factura/Producto]])</f>
        <v>IMPUESTOS</v>
      </c>
      <c r="AD574" s="109">
        <f>SUMIFS(Y:Y,C:C,gastos_final[[#This Row],[Número]])</f>
        <v>1338535.2</v>
      </c>
      <c r="AE574" s="169">
        <f>gastos_final[[#This Row],[MONTO_FINAL]]*-1-gastos_final[[#This Row],[monto_total_ampliado]]</f>
        <v>0</v>
      </c>
    </row>
    <row r="575" spans="1:31" hidden="1" x14ac:dyDescent="0.25">
      <c r="A575" vm="19">
        <v>46107</v>
      </c>
      <c r="B575" t="s">
        <v>847</v>
      </c>
      <c r="C575" t="s">
        <v>1066</v>
      </c>
      <c r="D575" s="135">
        <v>-783466.9</v>
      </c>
      <c r="E575" t="s">
        <v>1067</v>
      </c>
      <c r="F575">
        <v>1</v>
      </c>
      <c r="G575" s="135">
        <v>345100</v>
      </c>
      <c r="H575" t="s">
        <v>510</v>
      </c>
      <c r="I575" t="s">
        <v>12</v>
      </c>
      <c r="J575" t="s">
        <v>137</v>
      </c>
      <c r="K575" t="s">
        <v>473</v>
      </c>
      <c r="L575" t="s">
        <v>138</v>
      </c>
      <c r="M575">
        <v>0</v>
      </c>
      <c r="N575" t="s">
        <v>34</v>
      </c>
      <c r="O575" t="s">
        <v>492</v>
      </c>
      <c r="P575">
        <v>1</v>
      </c>
      <c r="Q575" t="s">
        <v>80</v>
      </c>
      <c r="R575">
        <v>1</v>
      </c>
      <c r="S575" s="136">
        <v>-783466.9</v>
      </c>
      <c r="T575">
        <v>1</v>
      </c>
      <c r="U575" t="s">
        <v>199</v>
      </c>
      <c r="V575" t="s">
        <v>80</v>
      </c>
      <c r="W575" s="109" t="str">
        <f>_xlfn.CONCAT(N575,V575)</f>
        <v>CC11EXPORTACION</v>
      </c>
      <c r="X575" s="109">
        <f>_xlfn.XLOOKUP(W575,'cco '!C:C,'cco '!D:D,0)</f>
        <v>1</v>
      </c>
      <c r="Y575" s="110">
        <f>$X575*$S575*-1</f>
        <v>783466.9</v>
      </c>
      <c r="Z575" s="109">
        <f>_xlfn.XLOOKUP(V575,sectores_id!A:A,sectores_id!B:B)</f>
        <v>5</v>
      </c>
      <c r="AA575" s="109">
        <f>IF(J575="OPEX",_xlfn.XLOOKUP(I575,'rubros_id_opex (2)'!A:A,'rubros_id_opex (2)'!B:B,"RUBRO MC"),J575)</f>
        <v>11</v>
      </c>
      <c r="AB575" s="109" t="str">
        <f>UPPER(_xlfn.XLOOKUP(Z575,sectores_id!B:B,sectores_id!A:A))</f>
        <v>EXPORTACION</v>
      </c>
      <c r="AC575" s="148" t="str">
        <f>_xlfn.XLOOKUP(AA575,'rubros_id_opex (2)'!B:B,'rubros_id_opex (2)'!A:A,gastos_final[[#This Row],[Líneas de factura/Producto]])</f>
        <v>REPARACIONES</v>
      </c>
      <c r="AD575" s="109">
        <f>SUMIFS(Y:Y,C:C,gastos_final[[#This Row],[Número]])</f>
        <v>783466.9</v>
      </c>
      <c r="AE575" s="169">
        <f>gastos_final[[#This Row],[MONTO_FINAL]]*-1-gastos_final[[#This Row],[monto_total_ampliado]]</f>
        <v>0</v>
      </c>
    </row>
    <row r="576" spans="1:31" hidden="1" x14ac:dyDescent="0.25">
      <c r="A576" vm="11">
        <v>46112</v>
      </c>
      <c r="B576" t="s">
        <v>1191</v>
      </c>
      <c r="C576" t="s">
        <v>1154</v>
      </c>
      <c r="D576" s="135">
        <v>-846677.44140000001</v>
      </c>
      <c r="E576" t="s">
        <v>1152</v>
      </c>
      <c r="F576">
        <v>1</v>
      </c>
      <c r="G576" s="135">
        <v>846677.44140000001</v>
      </c>
      <c r="H576" t="s">
        <v>1192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347</v>
      </c>
      <c r="O576" t="s">
        <v>1193</v>
      </c>
      <c r="P576">
        <v>2</v>
      </c>
      <c r="Q576" t="s">
        <v>470</v>
      </c>
      <c r="R576">
        <v>1</v>
      </c>
      <c r="S576" s="136">
        <v>-846677.44140000001</v>
      </c>
      <c r="T576">
        <v>1</v>
      </c>
      <c r="U576" t="s">
        <v>199</v>
      </c>
      <c r="V576" t="s">
        <v>191</v>
      </c>
      <c r="W576" s="109" t="str">
        <f>_xlfn.CONCAT(N576,V576)</f>
        <v>CC20DISPOSICION FINAL DE R. SOLIDOS</v>
      </c>
      <c r="X576" s="109">
        <f>_xlfn.XLOOKUP(W576,'cco '!C:C,'cco '!D:D,0)</f>
        <v>0.03</v>
      </c>
      <c r="Y576" s="110">
        <f>$X576*$S576*-1</f>
        <v>25400.323241999999</v>
      </c>
      <c r="Z576" s="109">
        <f>_xlfn.XLOOKUP(V576,sectores_id!A:A,sectores_id!B:B)</f>
        <v>4</v>
      </c>
      <c r="AA576" s="109">
        <f>IF(J576="OPEX",_xlfn.XLOOKUP(I576,'rubros_id_opex (2)'!A:A,'rubros_id_opex (2)'!B:B,"RUBRO MC"),J576)</f>
        <v>10</v>
      </c>
      <c r="AB576" s="109" t="str">
        <f>UPPER(_xlfn.XLOOKUP(Z576,sectores_id!B:B,sectores_id!A:A))</f>
        <v>DISP. FINAL RESIDUOS SÓLIDOS</v>
      </c>
      <c r="AC576" s="148" t="str">
        <f>_xlfn.XLOOKUP(AA576,'rubros_id_opex (2)'!B:B,'rubros_id_opex (2)'!A:A,gastos_final[[#This Row],[Líneas de factura/Producto]])</f>
        <v>PERSONAL</v>
      </c>
      <c r="AD576" s="169">
        <f>SUMIFS(Y:Y,C:C,gastos_final[[#This Row],[Número]])</f>
        <v>846677.44139999989</v>
      </c>
      <c r="AE576" s="169">
        <f>gastos_final[[#This Row],[MONTO_FINAL]]*-1-gastos_final[[#This Row],[monto_total_ampliado]]</f>
        <v>0</v>
      </c>
    </row>
    <row r="577" spans="1:31" hidden="1" x14ac:dyDescent="0.25">
      <c r="A577" vm="11">
        <v>46112</v>
      </c>
      <c r="B577" t="s">
        <v>1191</v>
      </c>
      <c r="C577" t="s">
        <v>1154</v>
      </c>
      <c r="D577" s="135">
        <v>-846677.44140000001</v>
      </c>
      <c r="E577" t="s">
        <v>1152</v>
      </c>
      <c r="F577">
        <v>1</v>
      </c>
      <c r="G577" s="135">
        <v>846677.44140000001</v>
      </c>
      <c r="H577" t="s">
        <v>1192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347</v>
      </c>
      <c r="O577" t="s">
        <v>1193</v>
      </c>
      <c r="P577">
        <v>2</v>
      </c>
      <c r="Q577" t="s">
        <v>470</v>
      </c>
      <c r="R577">
        <v>1</v>
      </c>
      <c r="S577" s="136">
        <v>-846677.44140000001</v>
      </c>
      <c r="T577">
        <v>1</v>
      </c>
      <c r="U577" t="s">
        <v>199</v>
      </c>
      <c r="V577" t="s">
        <v>50</v>
      </c>
      <c r="W577" s="109" t="str">
        <f>_xlfn.CONCAT(N577,V577)</f>
        <v>CC20NFU</v>
      </c>
      <c r="X577" s="109">
        <f>_xlfn.XLOOKUP(W577,'cco '!C:C,'cco '!D:D,0)</f>
        <v>0.97</v>
      </c>
      <c r="Y577" s="110">
        <f>$X577*$S577*-1</f>
        <v>821277.11815799994</v>
      </c>
      <c r="Z577" s="109">
        <f>_xlfn.XLOOKUP(V577,sectores_id!A:A,sectores_id!B:B)</f>
        <v>6</v>
      </c>
      <c r="AA577" s="109">
        <f>IF(J577="OPEX",_xlfn.XLOOKUP(I577,'rubros_id_opex (2)'!A:A,'rubros_id_opex (2)'!B:B,"RUBRO MC"),J577)</f>
        <v>10</v>
      </c>
      <c r="AB577" s="109" t="str">
        <f>UPPER(_xlfn.XLOOKUP(Z577,sectores_id!B:B,sectores_id!A:A))</f>
        <v>NFU</v>
      </c>
      <c r="AC577" s="148" t="str">
        <f>_xlfn.XLOOKUP(AA577,'rubros_id_opex (2)'!B:B,'rubros_id_opex (2)'!A:A,gastos_final[[#This Row],[Líneas de factura/Producto]])</f>
        <v>PERSONAL</v>
      </c>
      <c r="AD577" s="169">
        <f>SUMIFS(Y:Y,C:C,gastos_final[[#This Row],[Número]])</f>
        <v>846677.44139999989</v>
      </c>
      <c r="AE577" s="169">
        <f>gastos_final[[#This Row],[MONTO_FINAL]]*-1-gastos_final[[#This Row],[monto_total_ampliado]]</f>
        <v>0</v>
      </c>
    </row>
    <row r="578" spans="1:31" hidden="1" x14ac:dyDescent="0.25">
      <c r="A578" vm="11">
        <v>46112</v>
      </c>
      <c r="B578" t="s">
        <v>1191</v>
      </c>
      <c r="C578" t="s">
        <v>1164</v>
      </c>
      <c r="D578" s="135">
        <v>-846304.06350000005</v>
      </c>
      <c r="E578" t="s">
        <v>1163</v>
      </c>
      <c r="F578">
        <v>1</v>
      </c>
      <c r="G578" s="135">
        <v>846304.06350000005</v>
      </c>
      <c r="H578" t="s">
        <v>1192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350</v>
      </c>
      <c r="O578" t="s">
        <v>1193</v>
      </c>
      <c r="P578">
        <v>2</v>
      </c>
      <c r="Q578" t="s">
        <v>448</v>
      </c>
      <c r="R578">
        <v>1</v>
      </c>
      <c r="S578" s="136">
        <v>-846304.06350000005</v>
      </c>
      <c r="T578">
        <v>1</v>
      </c>
      <c r="U578" t="s">
        <v>199</v>
      </c>
      <c r="V578" t="s">
        <v>72</v>
      </c>
      <c r="W578" s="109" t="str">
        <f>_xlfn.CONCAT(N578,V578)</f>
        <v>CC21BACHAS</v>
      </c>
      <c r="X578" s="109">
        <f>_xlfn.XLOOKUP(W578,'cco '!C:C,'cco '!D:D,0)</f>
        <v>0.05</v>
      </c>
      <c r="Y578" s="110">
        <f>$X578*$S578*-1</f>
        <v>42315.203175000002</v>
      </c>
      <c r="Z578" s="109">
        <f>_xlfn.XLOOKUP(V578,sectores_id!A:A,sectores_id!B:B)</f>
        <v>1</v>
      </c>
      <c r="AA578" s="109">
        <f>IF(J578="OPEX",_xlfn.XLOOKUP(I578,'rubros_id_opex (2)'!A:A,'rubros_id_opex (2)'!B:B,"RUBRO MC"),J578)</f>
        <v>10</v>
      </c>
      <c r="AB578" s="109" t="str">
        <f>UPPER(_xlfn.XLOOKUP(Z578,sectores_id!B:B,sectores_id!A:A))</f>
        <v>BACHAS</v>
      </c>
      <c r="AC578" s="148" t="str">
        <f>_xlfn.XLOOKUP(AA578,'rubros_id_opex (2)'!B:B,'rubros_id_opex (2)'!A:A,gastos_final[[#This Row],[Líneas de factura/Producto]])</f>
        <v>PERSONAL</v>
      </c>
      <c r="AD578" s="169">
        <f>SUMIFS(Y:Y,C:C,gastos_final[[#This Row],[Número]])</f>
        <v>846304.06350000005</v>
      </c>
      <c r="AE578" s="169">
        <f>gastos_final[[#This Row],[MONTO_FINAL]]*-1-gastos_final[[#This Row],[monto_total_ampliado]]</f>
        <v>0</v>
      </c>
    </row>
    <row r="579" spans="1:31" hidden="1" x14ac:dyDescent="0.25">
      <c r="A579" vm="11">
        <v>46112</v>
      </c>
      <c r="B579" t="s">
        <v>1191</v>
      </c>
      <c r="C579" t="s">
        <v>1164</v>
      </c>
      <c r="D579" s="135">
        <v>-846304.06350000005</v>
      </c>
      <c r="E579" t="s">
        <v>1163</v>
      </c>
      <c r="F579">
        <v>1</v>
      </c>
      <c r="G579" s="135">
        <v>846304.06350000005</v>
      </c>
      <c r="H579" t="s">
        <v>1192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350</v>
      </c>
      <c r="O579" t="s">
        <v>1193</v>
      </c>
      <c r="P579">
        <v>2</v>
      </c>
      <c r="Q579" t="s">
        <v>448</v>
      </c>
      <c r="R579">
        <v>1</v>
      </c>
      <c r="S579" s="136">
        <v>-846304.06350000005</v>
      </c>
      <c r="T579">
        <v>1</v>
      </c>
      <c r="U579" t="s">
        <v>199</v>
      </c>
      <c r="V579" t="s">
        <v>68</v>
      </c>
      <c r="W579" s="109" t="str">
        <f>_xlfn.CONCAT(N579,V579)</f>
        <v>CC21PILETAS</v>
      </c>
      <c r="X579" s="109">
        <f>_xlfn.XLOOKUP(W579,'cco '!C:C,'cco '!D:D,0)</f>
        <v>0.95</v>
      </c>
      <c r="Y579" s="110">
        <f>$X579*$S579*-1</f>
        <v>803988.86032500002</v>
      </c>
      <c r="Z579" s="109">
        <f>_xlfn.XLOOKUP(V579,sectores_id!A:A,sectores_id!B:B)</f>
        <v>7</v>
      </c>
      <c r="AA579" s="109">
        <f>IF(J579="OPEX",_xlfn.XLOOKUP(I579,'rubros_id_opex (2)'!A:A,'rubros_id_opex (2)'!B:B,"RUBRO MC"),J579)</f>
        <v>10</v>
      </c>
      <c r="AB579" s="109" t="str">
        <f>UPPER(_xlfn.XLOOKUP(Z579,sectores_id!B:B,sectores_id!A:A))</f>
        <v>PILETAS</v>
      </c>
      <c r="AC579" s="148" t="str">
        <f>_xlfn.XLOOKUP(AA579,'rubros_id_opex (2)'!B:B,'rubros_id_opex (2)'!A:A,gastos_final[[#This Row],[Líneas de factura/Producto]])</f>
        <v>PERSONAL</v>
      </c>
      <c r="AD579" s="169">
        <f>SUMIFS(Y:Y,C:C,gastos_final[[#This Row],[Número]])</f>
        <v>846304.06350000005</v>
      </c>
      <c r="AE579" s="169">
        <f>gastos_final[[#This Row],[MONTO_FINAL]]*-1-gastos_final[[#This Row],[monto_total_ampliado]]</f>
        <v>0</v>
      </c>
    </row>
    <row r="580" spans="1:31" hidden="1" x14ac:dyDescent="0.25">
      <c r="A580" vm="11">
        <v>46112</v>
      </c>
      <c r="B580" t="s">
        <v>1191</v>
      </c>
      <c r="C580" t="s">
        <v>1140</v>
      </c>
      <c r="D580" s="135">
        <v>-846149.05209999997</v>
      </c>
      <c r="E580" t="s">
        <v>168</v>
      </c>
      <c r="F580">
        <v>1</v>
      </c>
      <c r="G580" s="135">
        <v>846149.05209999997</v>
      </c>
      <c r="H580" t="s">
        <v>1192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332</v>
      </c>
      <c r="O580" t="s">
        <v>1193</v>
      </c>
      <c r="P580">
        <v>6</v>
      </c>
      <c r="Q580" t="s">
        <v>469</v>
      </c>
      <c r="R580">
        <v>1</v>
      </c>
      <c r="S580" s="136">
        <v>-846149.05209999997</v>
      </c>
      <c r="T580">
        <v>1</v>
      </c>
      <c r="U580" t="s">
        <v>199</v>
      </c>
      <c r="V580" t="s">
        <v>72</v>
      </c>
      <c r="W580" s="109" t="str">
        <f>_xlfn.CONCAT(N580,V580)</f>
        <v>CC17BACHAS</v>
      </c>
      <c r="X580" s="109">
        <f>_xlfn.XLOOKUP(W580,'cco '!C:C,'cco '!D:D,0)</f>
        <v>0.05</v>
      </c>
      <c r="Y580" s="110">
        <f>$X580*$S580*-1</f>
        <v>42307.452604999999</v>
      </c>
      <c r="Z580" s="109">
        <f>_xlfn.XLOOKUP(V580,sectores_id!A:A,sectores_id!B:B)</f>
        <v>1</v>
      </c>
      <c r="AA580" s="109">
        <f>IF(J580="OPEX",_xlfn.XLOOKUP(I580,'rubros_id_opex (2)'!A:A,'rubros_id_opex (2)'!B:B,"RUBRO MC"),J580)</f>
        <v>10</v>
      </c>
      <c r="AB580" s="109" t="str">
        <f>UPPER(_xlfn.XLOOKUP(Z580,sectores_id!B:B,sectores_id!A:A))</f>
        <v>BACHAS</v>
      </c>
      <c r="AC580" s="148" t="str">
        <f>_xlfn.XLOOKUP(AA580,'rubros_id_opex (2)'!B:B,'rubros_id_opex (2)'!A:A,gastos_final[[#This Row],[Líneas de factura/Producto]])</f>
        <v>PERSONAL</v>
      </c>
      <c r="AD580" s="169">
        <f>SUMIFS(Y:Y,C:C,gastos_final[[#This Row],[Número]])</f>
        <v>846149.05209999997</v>
      </c>
      <c r="AE580" s="169">
        <f>gastos_final[[#This Row],[MONTO_FINAL]]*-1-gastos_final[[#This Row],[monto_total_ampliado]]</f>
        <v>0</v>
      </c>
    </row>
    <row r="581" spans="1:31" hidden="1" x14ac:dyDescent="0.25">
      <c r="A581" vm="11">
        <v>46112</v>
      </c>
      <c r="B581" t="s">
        <v>1191</v>
      </c>
      <c r="C581" t="s">
        <v>1140</v>
      </c>
      <c r="D581" s="135">
        <v>-846149.05209999997</v>
      </c>
      <c r="E581" t="s">
        <v>168</v>
      </c>
      <c r="F581">
        <v>1</v>
      </c>
      <c r="G581" s="135">
        <v>846149.05209999997</v>
      </c>
      <c r="H581" t="s">
        <v>1192</v>
      </c>
      <c r="I581" t="s">
        <v>9</v>
      </c>
      <c r="J581" t="s">
        <v>137</v>
      </c>
      <c r="K581" t="s">
        <v>512</v>
      </c>
      <c r="L581" t="s">
        <v>138</v>
      </c>
      <c r="M581">
        <v>0</v>
      </c>
      <c r="N581" t="s">
        <v>332</v>
      </c>
      <c r="O581" t="s">
        <v>1193</v>
      </c>
      <c r="P581">
        <v>6</v>
      </c>
      <c r="Q581" t="s">
        <v>469</v>
      </c>
      <c r="R581">
        <v>1</v>
      </c>
      <c r="S581" s="136">
        <v>-846149.05209999997</v>
      </c>
      <c r="T581">
        <v>1</v>
      </c>
      <c r="U581" t="s">
        <v>199</v>
      </c>
      <c r="V581" t="s">
        <v>193</v>
      </c>
      <c r="W581" s="109" t="str">
        <f>_xlfn.CONCAT(N581,V581)</f>
        <v>CC17DISPOSICION FINAL DE R. LIQUIDOS</v>
      </c>
      <c r="X581" s="109">
        <f>_xlfn.XLOOKUP(W581,'cco '!C:C,'cco '!D:D,0)</f>
        <v>0.06</v>
      </c>
      <c r="Y581" s="110">
        <f>$X581*$S581*-1</f>
        <v>50768.943125999998</v>
      </c>
      <c r="Z581" s="109">
        <f>_xlfn.XLOOKUP(V581,sectores_id!A:A,sectores_id!B:B)</f>
        <v>3</v>
      </c>
      <c r="AA581" s="109">
        <f>IF(J581="OPEX",_xlfn.XLOOKUP(I581,'rubros_id_opex (2)'!A:A,'rubros_id_opex (2)'!B:B,"RUBRO MC"),J581)</f>
        <v>10</v>
      </c>
      <c r="AB581" s="109" t="str">
        <f>UPPER(_xlfn.XLOOKUP(Z581,sectores_id!B:B,sectores_id!A:A))</f>
        <v>DISP. FINAL RESIDUOS LÍQUIDOS</v>
      </c>
      <c r="AC581" s="148" t="str">
        <f>_xlfn.XLOOKUP(AA581,'rubros_id_opex (2)'!B:B,'rubros_id_opex (2)'!A:A,gastos_final[[#This Row],[Líneas de factura/Producto]])</f>
        <v>PERSONAL</v>
      </c>
      <c r="AD581" s="169">
        <f>SUMIFS(Y:Y,C:C,gastos_final[[#This Row],[Número]])</f>
        <v>846149.05209999997</v>
      </c>
      <c r="AE581" s="169">
        <f>gastos_final[[#This Row],[MONTO_FINAL]]*-1-gastos_final[[#This Row],[monto_total_ampliado]]</f>
        <v>0</v>
      </c>
    </row>
    <row r="582" spans="1:31" hidden="1" x14ac:dyDescent="0.25">
      <c r="A582" vm="11">
        <v>46112</v>
      </c>
      <c r="B582" t="s">
        <v>1191</v>
      </c>
      <c r="C582" t="s">
        <v>1140</v>
      </c>
      <c r="D582" s="135">
        <v>-846149.05209999997</v>
      </c>
      <c r="E582" t="s">
        <v>168</v>
      </c>
      <c r="F582">
        <v>1</v>
      </c>
      <c r="G582" s="135">
        <v>846149.05209999997</v>
      </c>
      <c r="H582" t="s">
        <v>1192</v>
      </c>
      <c r="I582" t="s">
        <v>9</v>
      </c>
      <c r="J582" t="s">
        <v>137</v>
      </c>
      <c r="K582" t="s">
        <v>512</v>
      </c>
      <c r="L582" t="s">
        <v>138</v>
      </c>
      <c r="M582">
        <v>0</v>
      </c>
      <c r="N582" t="s">
        <v>332</v>
      </c>
      <c r="O582" t="s">
        <v>1193</v>
      </c>
      <c r="P582">
        <v>6</v>
      </c>
      <c r="Q582" t="s">
        <v>469</v>
      </c>
      <c r="R582">
        <v>1</v>
      </c>
      <c r="S582" s="136">
        <v>-846149.05209999997</v>
      </c>
      <c r="T582">
        <v>1</v>
      </c>
      <c r="U582" t="s">
        <v>199</v>
      </c>
      <c r="V582" t="s">
        <v>80</v>
      </c>
      <c r="W582" s="109" t="str">
        <f>_xlfn.CONCAT(N582,V582)</f>
        <v>CC17EXPORTACION</v>
      </c>
      <c r="X582" s="109">
        <f>_xlfn.XLOOKUP(W582,'cco '!C:C,'cco '!D:D,0)</f>
        <v>0.63</v>
      </c>
      <c r="Y582" s="110">
        <f>$X582*$S582*-1</f>
        <v>533073.90282299998</v>
      </c>
      <c r="Z582" s="109">
        <f>_xlfn.XLOOKUP(V582,sectores_id!A:A,sectores_id!B:B)</f>
        <v>5</v>
      </c>
      <c r="AA582" s="109">
        <f>IF(J582="OPEX",_xlfn.XLOOKUP(I582,'rubros_id_opex (2)'!A:A,'rubros_id_opex (2)'!B:B,"RUBRO MC"),J582)</f>
        <v>10</v>
      </c>
      <c r="AB582" s="109" t="str">
        <f>UPPER(_xlfn.XLOOKUP(Z582,sectores_id!B:B,sectores_id!A:A))</f>
        <v>EXPORTACION</v>
      </c>
      <c r="AC582" s="148" t="str">
        <f>_xlfn.XLOOKUP(AA582,'rubros_id_opex (2)'!B:B,'rubros_id_opex (2)'!A:A,gastos_final[[#This Row],[Líneas de factura/Producto]])</f>
        <v>PERSONAL</v>
      </c>
      <c r="AD582" s="169">
        <f>SUMIFS(Y:Y,C:C,gastos_final[[#This Row],[Número]])</f>
        <v>846149.05209999997</v>
      </c>
      <c r="AE582" s="169">
        <f>gastos_final[[#This Row],[MONTO_FINAL]]*-1-gastos_final[[#This Row],[monto_total_ampliado]]</f>
        <v>0</v>
      </c>
    </row>
    <row r="583" spans="1:31" hidden="1" x14ac:dyDescent="0.25">
      <c r="A583" vm="11">
        <v>46112</v>
      </c>
      <c r="B583" t="s">
        <v>1191</v>
      </c>
      <c r="C583" t="s">
        <v>1140</v>
      </c>
      <c r="D583" s="135">
        <v>-846149.05209999997</v>
      </c>
      <c r="E583" t="s">
        <v>168</v>
      </c>
      <c r="F583">
        <v>1</v>
      </c>
      <c r="G583" s="135">
        <v>846149.05209999997</v>
      </c>
      <c r="H583" t="s">
        <v>1192</v>
      </c>
      <c r="I583" t="s">
        <v>9</v>
      </c>
      <c r="J583" t="s">
        <v>137</v>
      </c>
      <c r="K583" t="s">
        <v>512</v>
      </c>
      <c r="L583" t="s">
        <v>138</v>
      </c>
      <c r="M583">
        <v>0</v>
      </c>
      <c r="N583" t="s">
        <v>332</v>
      </c>
      <c r="O583" t="s">
        <v>1193</v>
      </c>
      <c r="P583">
        <v>6</v>
      </c>
      <c r="Q583" t="s">
        <v>469</v>
      </c>
      <c r="R583">
        <v>1</v>
      </c>
      <c r="S583" s="136">
        <v>-846149.05209999997</v>
      </c>
      <c r="T583">
        <v>1</v>
      </c>
      <c r="U583" t="s">
        <v>199</v>
      </c>
      <c r="V583" t="s">
        <v>50</v>
      </c>
      <c r="W583" s="109" t="str">
        <f>_xlfn.CONCAT(N583,V583)</f>
        <v>CC17NFU</v>
      </c>
      <c r="X583" s="109">
        <f>_xlfn.XLOOKUP(W583,'cco '!C:C,'cco '!D:D,0)</f>
        <v>0.05</v>
      </c>
      <c r="Y583" s="110">
        <f>$X583*$S583*-1</f>
        <v>42307.452604999999</v>
      </c>
      <c r="Z583" s="109">
        <f>_xlfn.XLOOKUP(V583,sectores_id!A:A,sectores_id!B:B)</f>
        <v>6</v>
      </c>
      <c r="AA583" s="109">
        <f>IF(J583="OPEX",_xlfn.XLOOKUP(I583,'rubros_id_opex (2)'!A:A,'rubros_id_opex (2)'!B:B,"RUBRO MC"),J583)</f>
        <v>10</v>
      </c>
      <c r="AB583" s="109" t="str">
        <f>UPPER(_xlfn.XLOOKUP(Z583,sectores_id!B:B,sectores_id!A:A))</f>
        <v>NFU</v>
      </c>
      <c r="AC583" s="148" t="str">
        <f>_xlfn.XLOOKUP(AA583,'rubros_id_opex (2)'!B:B,'rubros_id_opex (2)'!A:A,gastos_final[[#This Row],[Líneas de factura/Producto]])</f>
        <v>PERSONAL</v>
      </c>
      <c r="AD583" s="169">
        <f>SUMIFS(Y:Y,C:C,gastos_final[[#This Row],[Número]])</f>
        <v>846149.05209999997</v>
      </c>
      <c r="AE583" s="169">
        <f>gastos_final[[#This Row],[MONTO_FINAL]]*-1-gastos_final[[#This Row],[monto_total_ampliado]]</f>
        <v>0</v>
      </c>
    </row>
    <row r="584" spans="1:31" hidden="1" x14ac:dyDescent="0.25">
      <c r="A584" vm="11">
        <v>46112</v>
      </c>
      <c r="B584" t="s">
        <v>1191</v>
      </c>
      <c r="C584" t="s">
        <v>1140</v>
      </c>
      <c r="D584" s="135">
        <v>-846149.05209999997</v>
      </c>
      <c r="E584" t="s">
        <v>168</v>
      </c>
      <c r="F584">
        <v>1</v>
      </c>
      <c r="G584" s="135">
        <v>846149.05209999997</v>
      </c>
      <c r="H584" t="s">
        <v>1192</v>
      </c>
      <c r="I584" t="s">
        <v>9</v>
      </c>
      <c r="J584" t="s">
        <v>137</v>
      </c>
      <c r="K584" t="s">
        <v>512</v>
      </c>
      <c r="L584" t="s">
        <v>138</v>
      </c>
      <c r="M584">
        <v>0</v>
      </c>
      <c r="N584" t="s">
        <v>332</v>
      </c>
      <c r="O584" t="s">
        <v>1193</v>
      </c>
      <c r="P584">
        <v>6</v>
      </c>
      <c r="Q584" t="s">
        <v>469</v>
      </c>
      <c r="R584">
        <v>1</v>
      </c>
      <c r="S584" s="136">
        <v>-846149.05209999997</v>
      </c>
      <c r="T584">
        <v>1</v>
      </c>
      <c r="U584" t="s">
        <v>199</v>
      </c>
      <c r="V584" t="s">
        <v>68</v>
      </c>
      <c r="W584" s="109" t="str">
        <f>_xlfn.CONCAT(N584,V584)</f>
        <v>CC17PILETAS</v>
      </c>
      <c r="X584" s="109">
        <f>_xlfn.XLOOKUP(W584,'cco '!C:C,'cco '!D:D,0)</f>
        <v>0.14000000000000001</v>
      </c>
      <c r="Y584" s="110">
        <f>$X584*$S584*-1</f>
        <v>118460.86729400001</v>
      </c>
      <c r="Z584" s="109">
        <f>_xlfn.XLOOKUP(V584,sectores_id!A:A,sectores_id!B:B)</f>
        <v>7</v>
      </c>
      <c r="AA584" s="109">
        <f>IF(J584="OPEX",_xlfn.XLOOKUP(I584,'rubros_id_opex (2)'!A:A,'rubros_id_opex (2)'!B:B,"RUBRO MC"),J584)</f>
        <v>10</v>
      </c>
      <c r="AB584" s="109" t="str">
        <f>UPPER(_xlfn.XLOOKUP(Z584,sectores_id!B:B,sectores_id!A:A))</f>
        <v>PILETAS</v>
      </c>
      <c r="AC584" s="148" t="str">
        <f>_xlfn.XLOOKUP(AA584,'rubros_id_opex (2)'!B:B,'rubros_id_opex (2)'!A:A,gastos_final[[#This Row],[Líneas de factura/Producto]])</f>
        <v>PERSONAL</v>
      </c>
      <c r="AD584" s="169">
        <f>SUMIFS(Y:Y,C:C,gastos_final[[#This Row],[Número]])</f>
        <v>846149.05209999997</v>
      </c>
      <c r="AE584" s="169">
        <f>gastos_final[[#This Row],[MONTO_FINAL]]*-1-gastos_final[[#This Row],[monto_total_ampliado]]</f>
        <v>0</v>
      </c>
    </row>
    <row r="585" spans="1:31" hidden="1" x14ac:dyDescent="0.25">
      <c r="A585" vm="11">
        <v>46112</v>
      </c>
      <c r="B585" t="s">
        <v>1191</v>
      </c>
      <c r="C585" t="s">
        <v>1140</v>
      </c>
      <c r="D585" s="135">
        <v>-846149.05209999997</v>
      </c>
      <c r="E585" t="s">
        <v>168</v>
      </c>
      <c r="F585">
        <v>1</v>
      </c>
      <c r="G585" s="135">
        <v>846149.05209999997</v>
      </c>
      <c r="H585" t="s">
        <v>1192</v>
      </c>
      <c r="I585" t="s">
        <v>9</v>
      </c>
      <c r="J585" t="s">
        <v>137</v>
      </c>
      <c r="K585" t="s">
        <v>512</v>
      </c>
      <c r="L585" t="s">
        <v>138</v>
      </c>
      <c r="M585">
        <v>0</v>
      </c>
      <c r="N585" t="s">
        <v>332</v>
      </c>
      <c r="O585" t="s">
        <v>1193</v>
      </c>
      <c r="P585">
        <v>6</v>
      </c>
      <c r="Q585" t="s">
        <v>469</v>
      </c>
      <c r="R585">
        <v>1</v>
      </c>
      <c r="S585" s="136">
        <v>-846149.05209999997</v>
      </c>
      <c r="T585">
        <v>1</v>
      </c>
      <c r="U585" t="s">
        <v>199</v>
      </c>
      <c r="V585" t="s">
        <v>70</v>
      </c>
      <c r="W585" s="109" t="str">
        <f>_xlfn.CONCAT(N585,V585)</f>
        <v>CC17REACTORES</v>
      </c>
      <c r="X585" s="109">
        <f>_xlfn.XLOOKUP(W585,'cco '!C:C,'cco '!D:D,0)</f>
        <v>7.0000000000000007E-2</v>
      </c>
      <c r="Y585" s="110">
        <f>$X585*$S585*-1</f>
        <v>59230.433647000005</v>
      </c>
      <c r="Z585" s="109">
        <f>_xlfn.XLOOKUP(V585,sectores_id!A:A,sectores_id!B:B)</f>
        <v>8</v>
      </c>
      <c r="AA585" s="109">
        <f>IF(J585="OPEX",_xlfn.XLOOKUP(I585,'rubros_id_opex (2)'!A:A,'rubros_id_opex (2)'!B:B,"RUBRO MC"),J585)</f>
        <v>10</v>
      </c>
      <c r="AB585" s="109" t="str">
        <f>UPPER(_xlfn.XLOOKUP(Z585,sectores_id!B:B,sectores_id!A:A))</f>
        <v>REACTORES</v>
      </c>
      <c r="AC585" s="148" t="str">
        <f>_xlfn.XLOOKUP(AA585,'rubros_id_opex (2)'!B:B,'rubros_id_opex (2)'!A:A,gastos_final[[#This Row],[Líneas de factura/Producto]])</f>
        <v>PERSONAL</v>
      </c>
      <c r="AD585" s="169">
        <f>SUMIFS(Y:Y,C:C,gastos_final[[#This Row],[Número]])</f>
        <v>846149.05209999997</v>
      </c>
      <c r="AE585" s="169">
        <f>gastos_final[[#This Row],[MONTO_FINAL]]*-1-gastos_final[[#This Row],[monto_total_ampliado]]</f>
        <v>0</v>
      </c>
    </row>
    <row r="586" spans="1:31" hidden="1" x14ac:dyDescent="0.25">
      <c r="A586" vm="4">
        <v>46093</v>
      </c>
      <c r="B586" t="s">
        <v>941</v>
      </c>
      <c r="C586" t="s">
        <v>945</v>
      </c>
      <c r="D586" s="135">
        <v>-568000</v>
      </c>
      <c r="E586" t="s">
        <v>943</v>
      </c>
      <c r="F586">
        <v>10</v>
      </c>
      <c r="G586" s="135">
        <v>45440</v>
      </c>
      <c r="H586" t="s">
        <v>510</v>
      </c>
      <c r="I586" t="s">
        <v>10</v>
      </c>
      <c r="J586" t="s">
        <v>137</v>
      </c>
      <c r="K586" t="s">
        <v>473</v>
      </c>
      <c r="L586" t="s">
        <v>138</v>
      </c>
      <c r="M586">
        <v>0</v>
      </c>
      <c r="N586" t="s">
        <v>34</v>
      </c>
      <c r="O586" t="s">
        <v>492</v>
      </c>
      <c r="P586">
        <v>1</v>
      </c>
      <c r="Q586" t="s">
        <v>80</v>
      </c>
      <c r="R586">
        <v>1</v>
      </c>
      <c r="S586" s="136">
        <v>-568000</v>
      </c>
      <c r="T586">
        <v>10</v>
      </c>
      <c r="U586" t="s">
        <v>199</v>
      </c>
      <c r="V586" t="s">
        <v>80</v>
      </c>
      <c r="W586" s="109" t="str">
        <f>_xlfn.CONCAT(N586,V586)</f>
        <v>CC11EXPORTACION</v>
      </c>
      <c r="X586" s="109">
        <f>_xlfn.XLOOKUP(W586,'cco '!C:C,'cco '!D:D,0)</f>
        <v>1</v>
      </c>
      <c r="Y586" s="110">
        <f>$X586*$S586*-1</f>
        <v>568000</v>
      </c>
      <c r="Z586" s="109">
        <f>_xlfn.XLOOKUP(V586,sectores_id!A:A,sectores_id!B:B)</f>
        <v>5</v>
      </c>
      <c r="AA586" s="109">
        <f>IF(J586="OPEX",_xlfn.XLOOKUP(I586,'rubros_id_opex (2)'!A:A,'rubros_id_opex (2)'!B:B,"RUBRO MC"),J586)</f>
        <v>13</v>
      </c>
      <c r="AB586" s="109" t="str">
        <f>UPPER(_xlfn.XLOOKUP(Z586,sectores_id!B:B,sectores_id!A:A))</f>
        <v>EXPORTACION</v>
      </c>
      <c r="AC586" s="148" t="str">
        <f>_xlfn.XLOOKUP(AA586,'rubros_id_opex (2)'!B:B,'rubros_id_opex (2)'!A:A,gastos_final[[#This Row],[Líneas de factura/Producto]])</f>
        <v>SERVICIOS</v>
      </c>
      <c r="AD586" s="109">
        <f>SUMIFS(Y:Y,C:C,gastos_final[[#This Row],[Número]])</f>
        <v>568000</v>
      </c>
      <c r="AE586" s="169">
        <f>gastos_final[[#This Row],[MONTO_FINAL]]*-1-gastos_final[[#This Row],[monto_total_ampliado]]</f>
        <v>0</v>
      </c>
    </row>
    <row r="587" spans="1:31" hidden="1" x14ac:dyDescent="0.25">
      <c r="A587" vm="11">
        <v>46112</v>
      </c>
      <c r="B587" t="s">
        <v>1191</v>
      </c>
      <c r="C587" t="s">
        <v>1143</v>
      </c>
      <c r="D587" s="135">
        <v>-839892.73250000004</v>
      </c>
      <c r="E587" t="s">
        <v>168</v>
      </c>
      <c r="F587">
        <v>1</v>
      </c>
      <c r="G587" s="135">
        <v>839892.73250000004</v>
      </c>
      <c r="H587" t="s">
        <v>1192</v>
      </c>
      <c r="I587" t="s">
        <v>9</v>
      </c>
      <c r="J587" t="s">
        <v>137</v>
      </c>
      <c r="K587" t="s">
        <v>512</v>
      </c>
      <c r="L587" t="s">
        <v>138</v>
      </c>
      <c r="M587">
        <v>0</v>
      </c>
      <c r="N587" t="s">
        <v>332</v>
      </c>
      <c r="O587" t="s">
        <v>1193</v>
      </c>
      <c r="P587">
        <v>6</v>
      </c>
      <c r="Q587" t="s">
        <v>469</v>
      </c>
      <c r="R587">
        <v>1</v>
      </c>
      <c r="S587" s="136">
        <v>-839892.73250000004</v>
      </c>
      <c r="T587">
        <v>1</v>
      </c>
      <c r="U587" t="s">
        <v>199</v>
      </c>
      <c r="V587" t="s">
        <v>72</v>
      </c>
      <c r="W587" s="109" t="str">
        <f>_xlfn.CONCAT(N587,V587)</f>
        <v>CC17BACHAS</v>
      </c>
      <c r="X587" s="109">
        <f>_xlfn.XLOOKUP(W587,'cco '!C:C,'cco '!D:D,0)</f>
        <v>0.05</v>
      </c>
      <c r="Y587" s="110">
        <f>$X587*$S587*-1</f>
        <v>41994.636625000006</v>
      </c>
      <c r="Z587" s="109">
        <f>_xlfn.XLOOKUP(V587,sectores_id!A:A,sectores_id!B:B)</f>
        <v>1</v>
      </c>
      <c r="AA587" s="109">
        <f>IF(J587="OPEX",_xlfn.XLOOKUP(I587,'rubros_id_opex (2)'!A:A,'rubros_id_opex (2)'!B:B,"RUBRO MC"),J587)</f>
        <v>10</v>
      </c>
      <c r="AB587" s="109" t="str">
        <f>UPPER(_xlfn.XLOOKUP(Z587,sectores_id!B:B,sectores_id!A:A))</f>
        <v>BACHAS</v>
      </c>
      <c r="AC587" s="148" t="str">
        <f>_xlfn.XLOOKUP(AA587,'rubros_id_opex (2)'!B:B,'rubros_id_opex (2)'!A:A,gastos_final[[#This Row],[Líneas de factura/Producto]])</f>
        <v>PERSONAL</v>
      </c>
      <c r="AD587" s="169">
        <f>SUMIFS(Y:Y,C:C,gastos_final[[#This Row],[Número]])</f>
        <v>839892.73250000004</v>
      </c>
      <c r="AE587" s="169">
        <f>gastos_final[[#This Row],[MONTO_FINAL]]*-1-gastos_final[[#This Row],[monto_total_ampliado]]</f>
        <v>0</v>
      </c>
    </row>
    <row r="588" spans="1:31" hidden="1" x14ac:dyDescent="0.25">
      <c r="A588" vm="11">
        <v>46112</v>
      </c>
      <c r="B588" t="s">
        <v>1191</v>
      </c>
      <c r="C588" t="s">
        <v>1143</v>
      </c>
      <c r="D588" s="135">
        <v>-839892.73250000004</v>
      </c>
      <c r="E588" t="s">
        <v>168</v>
      </c>
      <c r="F588">
        <v>1</v>
      </c>
      <c r="G588" s="135">
        <v>839892.73250000004</v>
      </c>
      <c r="H588" t="s">
        <v>1192</v>
      </c>
      <c r="I588" t="s">
        <v>9</v>
      </c>
      <c r="J588" t="s">
        <v>137</v>
      </c>
      <c r="K588" t="s">
        <v>512</v>
      </c>
      <c r="L588" t="s">
        <v>138</v>
      </c>
      <c r="M588">
        <v>0</v>
      </c>
      <c r="N588" t="s">
        <v>332</v>
      </c>
      <c r="O588" t="s">
        <v>1193</v>
      </c>
      <c r="P588">
        <v>6</v>
      </c>
      <c r="Q588" t="s">
        <v>469</v>
      </c>
      <c r="R588">
        <v>1</v>
      </c>
      <c r="S588" s="136">
        <v>-839892.73250000004</v>
      </c>
      <c r="T588">
        <v>1</v>
      </c>
      <c r="U588" t="s">
        <v>199</v>
      </c>
      <c r="V588" t="s">
        <v>193</v>
      </c>
      <c r="W588" s="109" t="str">
        <f>_xlfn.CONCAT(N588,V588)</f>
        <v>CC17DISPOSICION FINAL DE R. LIQUIDOS</v>
      </c>
      <c r="X588" s="109">
        <f>_xlfn.XLOOKUP(W588,'cco '!C:C,'cco '!D:D,0)</f>
        <v>0.06</v>
      </c>
      <c r="Y588" s="110">
        <f>$X588*$S588*-1</f>
        <v>50393.563950000003</v>
      </c>
      <c r="Z588" s="109">
        <f>_xlfn.XLOOKUP(V588,sectores_id!A:A,sectores_id!B:B)</f>
        <v>3</v>
      </c>
      <c r="AA588" s="109">
        <f>IF(J588="OPEX",_xlfn.XLOOKUP(I588,'rubros_id_opex (2)'!A:A,'rubros_id_opex (2)'!B:B,"RUBRO MC"),J588)</f>
        <v>10</v>
      </c>
      <c r="AB588" s="109" t="str">
        <f>UPPER(_xlfn.XLOOKUP(Z588,sectores_id!B:B,sectores_id!A:A))</f>
        <v>DISP. FINAL RESIDUOS LÍQUIDOS</v>
      </c>
      <c r="AC588" s="148" t="str">
        <f>_xlfn.XLOOKUP(AA588,'rubros_id_opex (2)'!B:B,'rubros_id_opex (2)'!A:A,gastos_final[[#This Row],[Líneas de factura/Producto]])</f>
        <v>PERSONAL</v>
      </c>
      <c r="AD588" s="169">
        <f>SUMIFS(Y:Y,C:C,gastos_final[[#This Row],[Número]])</f>
        <v>839892.73250000004</v>
      </c>
      <c r="AE588" s="169">
        <f>gastos_final[[#This Row],[MONTO_FINAL]]*-1-gastos_final[[#This Row],[monto_total_ampliado]]</f>
        <v>0</v>
      </c>
    </row>
    <row r="589" spans="1:31" hidden="1" x14ac:dyDescent="0.25">
      <c r="A589" vm="11">
        <v>46112</v>
      </c>
      <c r="B589" t="s">
        <v>1191</v>
      </c>
      <c r="C589" t="s">
        <v>1143</v>
      </c>
      <c r="D589" s="135">
        <v>-839892.73250000004</v>
      </c>
      <c r="E589" t="s">
        <v>168</v>
      </c>
      <c r="F589">
        <v>1</v>
      </c>
      <c r="G589" s="135">
        <v>839892.73250000004</v>
      </c>
      <c r="H589" t="s">
        <v>1192</v>
      </c>
      <c r="I589" t="s">
        <v>9</v>
      </c>
      <c r="J589" t="s">
        <v>137</v>
      </c>
      <c r="K589" t="s">
        <v>512</v>
      </c>
      <c r="L589" t="s">
        <v>138</v>
      </c>
      <c r="M589">
        <v>0</v>
      </c>
      <c r="N589" t="s">
        <v>332</v>
      </c>
      <c r="O589" t="s">
        <v>1193</v>
      </c>
      <c r="P589">
        <v>6</v>
      </c>
      <c r="Q589" t="s">
        <v>469</v>
      </c>
      <c r="R589">
        <v>1</v>
      </c>
      <c r="S589" s="136">
        <v>-839892.73250000004</v>
      </c>
      <c r="T589">
        <v>1</v>
      </c>
      <c r="U589" t="s">
        <v>199</v>
      </c>
      <c r="V589" t="s">
        <v>80</v>
      </c>
      <c r="W589" s="109" t="str">
        <f>_xlfn.CONCAT(N589,V589)</f>
        <v>CC17EXPORTACION</v>
      </c>
      <c r="X589" s="109">
        <f>_xlfn.XLOOKUP(W589,'cco '!C:C,'cco '!D:D,0)</f>
        <v>0.63</v>
      </c>
      <c r="Y589" s="110">
        <f>$X589*$S589*-1</f>
        <v>529132.42147499998</v>
      </c>
      <c r="Z589" s="109">
        <f>_xlfn.XLOOKUP(V589,sectores_id!A:A,sectores_id!B:B)</f>
        <v>5</v>
      </c>
      <c r="AA589" s="109">
        <f>IF(J589="OPEX",_xlfn.XLOOKUP(I589,'rubros_id_opex (2)'!A:A,'rubros_id_opex (2)'!B:B,"RUBRO MC"),J589)</f>
        <v>10</v>
      </c>
      <c r="AB589" s="109" t="str">
        <f>UPPER(_xlfn.XLOOKUP(Z589,sectores_id!B:B,sectores_id!A:A))</f>
        <v>EXPORTACION</v>
      </c>
      <c r="AC589" s="148" t="str">
        <f>_xlfn.XLOOKUP(AA589,'rubros_id_opex (2)'!B:B,'rubros_id_opex (2)'!A:A,gastos_final[[#This Row],[Líneas de factura/Producto]])</f>
        <v>PERSONAL</v>
      </c>
      <c r="AD589" s="169">
        <f>SUMIFS(Y:Y,C:C,gastos_final[[#This Row],[Número]])</f>
        <v>839892.73250000004</v>
      </c>
      <c r="AE589" s="169">
        <f>gastos_final[[#This Row],[MONTO_FINAL]]*-1-gastos_final[[#This Row],[monto_total_ampliado]]</f>
        <v>0</v>
      </c>
    </row>
    <row r="590" spans="1:31" hidden="1" x14ac:dyDescent="0.25">
      <c r="A590" vm="11">
        <v>46112</v>
      </c>
      <c r="B590" t="s">
        <v>1191</v>
      </c>
      <c r="C590" t="s">
        <v>1143</v>
      </c>
      <c r="D590" s="135">
        <v>-839892.73250000004</v>
      </c>
      <c r="E590" t="s">
        <v>168</v>
      </c>
      <c r="F590">
        <v>1</v>
      </c>
      <c r="G590" s="135">
        <v>839892.73250000004</v>
      </c>
      <c r="H590" t="s">
        <v>1192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332</v>
      </c>
      <c r="O590" t="s">
        <v>1193</v>
      </c>
      <c r="P590">
        <v>6</v>
      </c>
      <c r="Q590" t="s">
        <v>469</v>
      </c>
      <c r="R590">
        <v>1</v>
      </c>
      <c r="S590" s="136">
        <v>-839892.73250000004</v>
      </c>
      <c r="T590">
        <v>1</v>
      </c>
      <c r="U590" t="s">
        <v>199</v>
      </c>
      <c r="V590" t="s">
        <v>50</v>
      </c>
      <c r="W590" s="109" t="str">
        <f>_xlfn.CONCAT(N590,V590)</f>
        <v>CC17NFU</v>
      </c>
      <c r="X590" s="109">
        <f>_xlfn.XLOOKUP(W590,'cco '!C:C,'cco '!D:D,0)</f>
        <v>0.05</v>
      </c>
      <c r="Y590" s="110">
        <f>$X590*$S590*-1</f>
        <v>41994.636625000006</v>
      </c>
      <c r="Z590" s="109">
        <f>_xlfn.XLOOKUP(V590,sectores_id!A:A,sectores_id!B:B)</f>
        <v>6</v>
      </c>
      <c r="AA590" s="109">
        <f>IF(J590="OPEX",_xlfn.XLOOKUP(I590,'rubros_id_opex (2)'!A:A,'rubros_id_opex (2)'!B:B,"RUBRO MC"),J590)</f>
        <v>10</v>
      </c>
      <c r="AB590" s="109" t="str">
        <f>UPPER(_xlfn.XLOOKUP(Z590,sectores_id!B:B,sectores_id!A:A))</f>
        <v>NFU</v>
      </c>
      <c r="AC590" s="148" t="str">
        <f>_xlfn.XLOOKUP(AA590,'rubros_id_opex (2)'!B:B,'rubros_id_opex (2)'!A:A,gastos_final[[#This Row],[Líneas de factura/Producto]])</f>
        <v>PERSONAL</v>
      </c>
      <c r="AD590" s="169">
        <f>SUMIFS(Y:Y,C:C,gastos_final[[#This Row],[Número]])</f>
        <v>839892.73250000004</v>
      </c>
      <c r="AE590" s="169">
        <f>gastos_final[[#This Row],[MONTO_FINAL]]*-1-gastos_final[[#This Row],[monto_total_ampliado]]</f>
        <v>0</v>
      </c>
    </row>
    <row r="591" spans="1:31" hidden="1" x14ac:dyDescent="0.25">
      <c r="A591" vm="11">
        <v>46112</v>
      </c>
      <c r="B591" t="s">
        <v>1191</v>
      </c>
      <c r="C591" t="s">
        <v>1143</v>
      </c>
      <c r="D591" s="135">
        <v>-839892.73250000004</v>
      </c>
      <c r="E591" t="s">
        <v>168</v>
      </c>
      <c r="F591">
        <v>1</v>
      </c>
      <c r="G591" s="135">
        <v>839892.73250000004</v>
      </c>
      <c r="H591" t="s">
        <v>1192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332</v>
      </c>
      <c r="O591" t="s">
        <v>1193</v>
      </c>
      <c r="P591">
        <v>6</v>
      </c>
      <c r="Q591" t="s">
        <v>469</v>
      </c>
      <c r="R591">
        <v>1</v>
      </c>
      <c r="S591" s="136">
        <v>-839892.73250000004</v>
      </c>
      <c r="T591">
        <v>1</v>
      </c>
      <c r="U591" t="s">
        <v>199</v>
      </c>
      <c r="V591" t="s">
        <v>68</v>
      </c>
      <c r="W591" s="109" t="str">
        <f>_xlfn.CONCAT(N591,V591)</f>
        <v>CC17PILETAS</v>
      </c>
      <c r="X591" s="109">
        <f>_xlfn.XLOOKUP(W591,'cco '!C:C,'cco '!D:D,0)</f>
        <v>0.14000000000000001</v>
      </c>
      <c r="Y591" s="110">
        <f>$X591*$S591*-1</f>
        <v>117584.98255000002</v>
      </c>
      <c r="Z591" s="109">
        <f>_xlfn.XLOOKUP(V591,sectores_id!A:A,sectores_id!B:B)</f>
        <v>7</v>
      </c>
      <c r="AA591" s="109">
        <f>IF(J591="OPEX",_xlfn.XLOOKUP(I591,'rubros_id_opex (2)'!A:A,'rubros_id_opex (2)'!B:B,"RUBRO MC"),J591)</f>
        <v>10</v>
      </c>
      <c r="AB591" s="109" t="str">
        <f>UPPER(_xlfn.XLOOKUP(Z591,sectores_id!B:B,sectores_id!A:A))</f>
        <v>PILETAS</v>
      </c>
      <c r="AC591" s="148" t="str">
        <f>_xlfn.XLOOKUP(AA591,'rubros_id_opex (2)'!B:B,'rubros_id_opex (2)'!A:A,gastos_final[[#This Row],[Líneas de factura/Producto]])</f>
        <v>PERSONAL</v>
      </c>
      <c r="AD591" s="169">
        <f>SUMIFS(Y:Y,C:C,gastos_final[[#This Row],[Número]])</f>
        <v>839892.73250000004</v>
      </c>
      <c r="AE591" s="169">
        <f>gastos_final[[#This Row],[MONTO_FINAL]]*-1-gastos_final[[#This Row],[monto_total_ampliado]]</f>
        <v>0</v>
      </c>
    </row>
    <row r="592" spans="1:31" hidden="1" x14ac:dyDescent="0.25">
      <c r="A592" vm="11">
        <v>46112</v>
      </c>
      <c r="B592" t="s">
        <v>1191</v>
      </c>
      <c r="C592" t="s">
        <v>1143</v>
      </c>
      <c r="D592" s="135">
        <v>-839892.73250000004</v>
      </c>
      <c r="E592" t="s">
        <v>168</v>
      </c>
      <c r="F592">
        <v>1</v>
      </c>
      <c r="G592" s="135">
        <v>839892.73250000004</v>
      </c>
      <c r="H592" t="s">
        <v>1192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332</v>
      </c>
      <c r="O592" t="s">
        <v>1193</v>
      </c>
      <c r="P592">
        <v>6</v>
      </c>
      <c r="Q592" t="s">
        <v>469</v>
      </c>
      <c r="R592">
        <v>1</v>
      </c>
      <c r="S592" s="136">
        <v>-839892.73250000004</v>
      </c>
      <c r="T592">
        <v>1</v>
      </c>
      <c r="U592" t="s">
        <v>199</v>
      </c>
      <c r="V592" t="s">
        <v>70</v>
      </c>
      <c r="W592" s="109" t="str">
        <f>_xlfn.CONCAT(N592,V592)</f>
        <v>CC17REACTORES</v>
      </c>
      <c r="X592" s="109">
        <f>_xlfn.XLOOKUP(W592,'cco '!C:C,'cco '!D:D,0)</f>
        <v>7.0000000000000007E-2</v>
      </c>
      <c r="Y592" s="110">
        <f>$X592*$S592*-1</f>
        <v>58792.491275000008</v>
      </c>
      <c r="Z592" s="109">
        <f>_xlfn.XLOOKUP(V592,sectores_id!A:A,sectores_id!B:B)</f>
        <v>8</v>
      </c>
      <c r="AA592" s="109">
        <f>IF(J592="OPEX",_xlfn.XLOOKUP(I592,'rubros_id_opex (2)'!A:A,'rubros_id_opex (2)'!B:B,"RUBRO MC"),J592)</f>
        <v>10</v>
      </c>
      <c r="AB592" s="109" t="str">
        <f>UPPER(_xlfn.XLOOKUP(Z592,sectores_id!B:B,sectores_id!A:A))</f>
        <v>REACTORES</v>
      </c>
      <c r="AC592" s="148" t="str">
        <f>_xlfn.XLOOKUP(AA592,'rubros_id_opex (2)'!B:B,'rubros_id_opex (2)'!A:A,gastos_final[[#This Row],[Líneas de factura/Producto]])</f>
        <v>PERSONAL</v>
      </c>
      <c r="AD592" s="169">
        <f>SUMIFS(Y:Y,C:C,gastos_final[[#This Row],[Número]])</f>
        <v>839892.73250000004</v>
      </c>
      <c r="AE592" s="169">
        <f>gastos_final[[#This Row],[MONTO_FINAL]]*-1-gastos_final[[#This Row],[monto_total_ampliado]]</f>
        <v>0</v>
      </c>
    </row>
    <row r="593" spans="1:31" hidden="1" x14ac:dyDescent="0.25">
      <c r="A593" vm="11">
        <v>46112</v>
      </c>
      <c r="B593" t="s">
        <v>1191</v>
      </c>
      <c r="C593" t="s">
        <v>1168</v>
      </c>
      <c r="D593" s="135">
        <v>-833074.67460000003</v>
      </c>
      <c r="E593" t="s">
        <v>1163</v>
      </c>
      <c r="F593">
        <v>1</v>
      </c>
      <c r="G593" s="135">
        <v>833074.67460000003</v>
      </c>
      <c r="H593" t="s">
        <v>1192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350</v>
      </c>
      <c r="O593" t="s">
        <v>1193</v>
      </c>
      <c r="P593">
        <v>2</v>
      </c>
      <c r="Q593" t="s">
        <v>448</v>
      </c>
      <c r="R593">
        <v>1</v>
      </c>
      <c r="S593" s="136">
        <v>-833074.67460000003</v>
      </c>
      <c r="T593">
        <v>1</v>
      </c>
      <c r="U593" t="s">
        <v>199</v>
      </c>
      <c r="V593" t="s">
        <v>72</v>
      </c>
      <c r="W593" s="109" t="str">
        <f>_xlfn.CONCAT(N593,V593)</f>
        <v>CC21BACHAS</v>
      </c>
      <c r="X593" s="109">
        <f>_xlfn.XLOOKUP(W593,'cco '!C:C,'cco '!D:D,0)</f>
        <v>0.05</v>
      </c>
      <c r="Y593" s="110">
        <f>$X593*$S593*-1</f>
        <v>41653.733730000007</v>
      </c>
      <c r="Z593" s="109">
        <f>_xlfn.XLOOKUP(V593,sectores_id!A:A,sectores_id!B:B)</f>
        <v>1</v>
      </c>
      <c r="AA593" s="109">
        <f>IF(J593="OPEX",_xlfn.XLOOKUP(I593,'rubros_id_opex (2)'!A:A,'rubros_id_opex (2)'!B:B,"RUBRO MC"),J593)</f>
        <v>10</v>
      </c>
      <c r="AB593" s="109" t="str">
        <f>UPPER(_xlfn.XLOOKUP(Z593,sectores_id!B:B,sectores_id!A:A))</f>
        <v>BACHAS</v>
      </c>
      <c r="AC593" s="148" t="str">
        <f>_xlfn.XLOOKUP(AA593,'rubros_id_opex (2)'!B:B,'rubros_id_opex (2)'!A:A,gastos_final[[#This Row],[Líneas de factura/Producto]])</f>
        <v>PERSONAL</v>
      </c>
      <c r="AD593" s="169">
        <f>SUMIFS(Y:Y,C:C,gastos_final[[#This Row],[Número]])</f>
        <v>833074.67459999991</v>
      </c>
      <c r="AE593" s="169">
        <f>gastos_final[[#This Row],[MONTO_FINAL]]*-1-gastos_final[[#This Row],[monto_total_ampliado]]</f>
        <v>0</v>
      </c>
    </row>
    <row r="594" spans="1:31" hidden="1" x14ac:dyDescent="0.25">
      <c r="A594" vm="11">
        <v>46112</v>
      </c>
      <c r="B594" t="s">
        <v>1191</v>
      </c>
      <c r="C594" t="s">
        <v>1168</v>
      </c>
      <c r="D594" s="135">
        <v>-833074.67460000003</v>
      </c>
      <c r="E594" t="s">
        <v>1163</v>
      </c>
      <c r="F594">
        <v>1</v>
      </c>
      <c r="G594" s="135">
        <v>833074.67460000003</v>
      </c>
      <c r="H594" t="s">
        <v>1192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350</v>
      </c>
      <c r="O594" t="s">
        <v>1193</v>
      </c>
      <c r="P594">
        <v>2</v>
      </c>
      <c r="Q594" t="s">
        <v>448</v>
      </c>
      <c r="R594">
        <v>1</v>
      </c>
      <c r="S594" s="136">
        <v>-833074.67460000003</v>
      </c>
      <c r="T594">
        <v>1</v>
      </c>
      <c r="U594" t="s">
        <v>199</v>
      </c>
      <c r="V594" t="s">
        <v>68</v>
      </c>
      <c r="W594" s="109" t="str">
        <f>_xlfn.CONCAT(N594,V594)</f>
        <v>CC21PILETAS</v>
      </c>
      <c r="X594" s="109">
        <f>_xlfn.XLOOKUP(W594,'cco '!C:C,'cco '!D:D,0)</f>
        <v>0.95</v>
      </c>
      <c r="Y594" s="110">
        <f>$X594*$S594*-1</f>
        <v>791420.94086999993</v>
      </c>
      <c r="Z594" s="109">
        <f>_xlfn.XLOOKUP(V594,sectores_id!A:A,sectores_id!B:B)</f>
        <v>7</v>
      </c>
      <c r="AA594" s="109">
        <f>IF(J594="OPEX",_xlfn.XLOOKUP(I594,'rubros_id_opex (2)'!A:A,'rubros_id_opex (2)'!B:B,"RUBRO MC"),J594)</f>
        <v>10</v>
      </c>
      <c r="AB594" s="109" t="str">
        <f>UPPER(_xlfn.XLOOKUP(Z594,sectores_id!B:B,sectores_id!A:A))</f>
        <v>PILETAS</v>
      </c>
      <c r="AC594" s="148" t="str">
        <f>_xlfn.XLOOKUP(AA594,'rubros_id_opex (2)'!B:B,'rubros_id_opex (2)'!A:A,gastos_final[[#This Row],[Líneas de factura/Producto]])</f>
        <v>PERSONAL</v>
      </c>
      <c r="AD594" s="169">
        <f>SUMIFS(Y:Y,C:C,gastos_final[[#This Row],[Número]])</f>
        <v>833074.67459999991</v>
      </c>
      <c r="AE594" s="169">
        <f>gastos_final[[#This Row],[MONTO_FINAL]]*-1-gastos_final[[#This Row],[monto_total_ampliado]]</f>
        <v>0</v>
      </c>
    </row>
    <row r="595" spans="1:31" hidden="1" x14ac:dyDescent="0.25">
      <c r="A595" vm="11">
        <v>46112</v>
      </c>
      <c r="B595" t="s">
        <v>1191</v>
      </c>
      <c r="C595" t="s">
        <v>1144</v>
      </c>
      <c r="D595" s="135">
        <v>-831799.31270000001</v>
      </c>
      <c r="E595" t="s">
        <v>13</v>
      </c>
      <c r="F595">
        <v>1</v>
      </c>
      <c r="G595" s="135">
        <v>831799.31270000001</v>
      </c>
      <c r="H595" t="s">
        <v>1192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338</v>
      </c>
      <c r="O595" t="s">
        <v>1193</v>
      </c>
      <c r="P595">
        <v>5</v>
      </c>
      <c r="Q595" t="s">
        <v>466</v>
      </c>
      <c r="R595">
        <v>1</v>
      </c>
      <c r="S595" s="136">
        <v>-831799.31270000001</v>
      </c>
      <c r="T595">
        <v>1</v>
      </c>
      <c r="U595" t="s">
        <v>199</v>
      </c>
      <c r="V595" t="s">
        <v>191</v>
      </c>
      <c r="W595" s="109" t="str">
        <f>_xlfn.CONCAT(N595,V595)</f>
        <v>CC18DISPOSICION FINAL DE R. SOLIDOS</v>
      </c>
      <c r="X595" s="109">
        <f>_xlfn.XLOOKUP(W595,'cco '!C:C,'cco '!D:D,0)</f>
        <v>0.37</v>
      </c>
      <c r="Y595" s="110">
        <f>$X595*$S595*-1</f>
        <v>307765.74569900002</v>
      </c>
      <c r="Z595" s="109">
        <f>_xlfn.XLOOKUP(V595,sectores_id!A:A,sectores_id!B:B)</f>
        <v>4</v>
      </c>
      <c r="AA595" s="109">
        <f>IF(J595="OPEX",_xlfn.XLOOKUP(I595,'rubros_id_opex (2)'!A:A,'rubros_id_opex (2)'!B:B,"RUBRO MC"),J595)</f>
        <v>10</v>
      </c>
      <c r="AB595" s="109" t="str">
        <f>UPPER(_xlfn.XLOOKUP(Z595,sectores_id!B:B,sectores_id!A:A))</f>
        <v>DISP. FINAL RESIDUOS SÓLIDOS</v>
      </c>
      <c r="AC595" s="148" t="str">
        <f>_xlfn.XLOOKUP(AA595,'rubros_id_opex (2)'!B:B,'rubros_id_opex (2)'!A:A,gastos_final[[#This Row],[Líneas de factura/Producto]])</f>
        <v>PERSONAL</v>
      </c>
      <c r="AD595" s="169">
        <f>SUMIFS(Y:Y,C:C,gastos_final[[#This Row],[Número]])</f>
        <v>831799.31270000013</v>
      </c>
      <c r="AE595" s="169">
        <f>gastos_final[[#This Row],[MONTO_FINAL]]*-1-gastos_final[[#This Row],[monto_total_ampliado]]</f>
        <v>0</v>
      </c>
    </row>
    <row r="596" spans="1:31" hidden="1" x14ac:dyDescent="0.25">
      <c r="A596" vm="11">
        <v>46112</v>
      </c>
      <c r="B596" t="s">
        <v>1191</v>
      </c>
      <c r="C596" t="s">
        <v>1144</v>
      </c>
      <c r="D596" s="135">
        <v>-831799.31270000001</v>
      </c>
      <c r="E596" t="s">
        <v>13</v>
      </c>
      <c r="F596">
        <v>1</v>
      </c>
      <c r="G596" s="135">
        <v>831799.31270000001</v>
      </c>
      <c r="H596" t="s">
        <v>1192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338</v>
      </c>
      <c r="O596" t="s">
        <v>1193</v>
      </c>
      <c r="P596">
        <v>5</v>
      </c>
      <c r="Q596" t="s">
        <v>466</v>
      </c>
      <c r="R596">
        <v>1</v>
      </c>
      <c r="S596" s="136">
        <v>-831799.31270000001</v>
      </c>
      <c r="T596">
        <v>1</v>
      </c>
      <c r="U596" t="s">
        <v>199</v>
      </c>
      <c r="V596" t="s">
        <v>80</v>
      </c>
      <c r="W596" s="109" t="str">
        <f>_xlfn.CONCAT(N596,V596)</f>
        <v>CC18EXPORTACION</v>
      </c>
      <c r="X596" s="109">
        <f>_xlfn.XLOOKUP(W596,'cco '!C:C,'cco '!D:D,0)</f>
        <v>0.2</v>
      </c>
      <c r="Y596" s="110">
        <f>$X596*$S596*-1</f>
        <v>166359.86254</v>
      </c>
      <c r="Z596" s="109">
        <f>_xlfn.XLOOKUP(V596,sectores_id!A:A,sectores_id!B:B)</f>
        <v>5</v>
      </c>
      <c r="AA596" s="109">
        <f>IF(J596="OPEX",_xlfn.XLOOKUP(I596,'rubros_id_opex (2)'!A:A,'rubros_id_opex (2)'!B:B,"RUBRO MC"),J596)</f>
        <v>10</v>
      </c>
      <c r="AB596" s="109" t="str">
        <f>UPPER(_xlfn.XLOOKUP(Z596,sectores_id!B:B,sectores_id!A:A))</f>
        <v>EXPORTACION</v>
      </c>
      <c r="AC596" s="148" t="str">
        <f>_xlfn.XLOOKUP(AA596,'rubros_id_opex (2)'!B:B,'rubros_id_opex (2)'!A:A,gastos_final[[#This Row],[Líneas de factura/Producto]])</f>
        <v>PERSONAL</v>
      </c>
      <c r="AD596" s="169">
        <f>SUMIFS(Y:Y,C:C,gastos_final[[#This Row],[Número]])</f>
        <v>831799.31270000013</v>
      </c>
      <c r="AE596" s="169">
        <f>gastos_final[[#This Row],[MONTO_FINAL]]*-1-gastos_final[[#This Row],[monto_total_ampliado]]</f>
        <v>0</v>
      </c>
    </row>
    <row r="597" spans="1:31" hidden="1" x14ac:dyDescent="0.25">
      <c r="A597" vm="11">
        <v>46112</v>
      </c>
      <c r="B597" t="s">
        <v>1191</v>
      </c>
      <c r="C597" t="s">
        <v>1144</v>
      </c>
      <c r="D597" s="135">
        <v>-831799.31270000001</v>
      </c>
      <c r="E597" t="s">
        <v>13</v>
      </c>
      <c r="F597">
        <v>1</v>
      </c>
      <c r="G597" s="135">
        <v>831799.31270000001</v>
      </c>
      <c r="H597" t="s">
        <v>1192</v>
      </c>
      <c r="I597" t="s">
        <v>9</v>
      </c>
      <c r="J597" t="s">
        <v>137</v>
      </c>
      <c r="K597" t="s">
        <v>512</v>
      </c>
      <c r="L597" t="s">
        <v>138</v>
      </c>
      <c r="M597">
        <v>0</v>
      </c>
      <c r="N597" t="s">
        <v>338</v>
      </c>
      <c r="O597" t="s">
        <v>1193</v>
      </c>
      <c r="P597">
        <v>5</v>
      </c>
      <c r="Q597" t="s">
        <v>466</v>
      </c>
      <c r="R597">
        <v>1</v>
      </c>
      <c r="S597" s="136">
        <v>-831799.31270000001</v>
      </c>
      <c r="T597">
        <v>1</v>
      </c>
      <c r="U597" t="s">
        <v>199</v>
      </c>
      <c r="V597" t="s">
        <v>50</v>
      </c>
      <c r="W597" s="109" t="str">
        <f>_xlfn.CONCAT(N597,V597)</f>
        <v>CC18NFU</v>
      </c>
      <c r="X597" s="109">
        <f>_xlfn.XLOOKUP(W597,'cco '!C:C,'cco '!D:D,0)</f>
        <v>0.12</v>
      </c>
      <c r="Y597" s="110">
        <f>$X597*$S597*-1</f>
        <v>99815.917524000004</v>
      </c>
      <c r="Z597" s="109">
        <f>_xlfn.XLOOKUP(V597,sectores_id!A:A,sectores_id!B:B)</f>
        <v>6</v>
      </c>
      <c r="AA597" s="109">
        <f>IF(J597="OPEX",_xlfn.XLOOKUP(I597,'rubros_id_opex (2)'!A:A,'rubros_id_opex (2)'!B:B,"RUBRO MC"),J597)</f>
        <v>10</v>
      </c>
      <c r="AB597" s="109" t="str">
        <f>UPPER(_xlfn.XLOOKUP(Z597,sectores_id!B:B,sectores_id!A:A))</f>
        <v>NFU</v>
      </c>
      <c r="AC597" s="148" t="str">
        <f>_xlfn.XLOOKUP(AA597,'rubros_id_opex (2)'!B:B,'rubros_id_opex (2)'!A:A,gastos_final[[#This Row],[Líneas de factura/Producto]])</f>
        <v>PERSONAL</v>
      </c>
      <c r="AD597" s="169">
        <f>SUMIFS(Y:Y,C:C,gastos_final[[#This Row],[Número]])</f>
        <v>831799.31270000013</v>
      </c>
      <c r="AE597" s="169">
        <f>gastos_final[[#This Row],[MONTO_FINAL]]*-1-gastos_final[[#This Row],[monto_total_ampliado]]</f>
        <v>0</v>
      </c>
    </row>
    <row r="598" spans="1:31" hidden="1" x14ac:dyDescent="0.25">
      <c r="A598" vm="11">
        <v>46112</v>
      </c>
      <c r="B598" t="s">
        <v>1191</v>
      </c>
      <c r="C598" t="s">
        <v>1144</v>
      </c>
      <c r="D598" s="135">
        <v>-831799.31270000001</v>
      </c>
      <c r="E598" t="s">
        <v>13</v>
      </c>
      <c r="F598">
        <v>1</v>
      </c>
      <c r="G598" s="135">
        <v>831799.31270000001</v>
      </c>
      <c r="H598" t="s">
        <v>1192</v>
      </c>
      <c r="I598" t="s">
        <v>9</v>
      </c>
      <c r="J598" t="s">
        <v>137</v>
      </c>
      <c r="K598" t="s">
        <v>512</v>
      </c>
      <c r="L598" t="s">
        <v>138</v>
      </c>
      <c r="M598">
        <v>0</v>
      </c>
      <c r="N598" t="s">
        <v>338</v>
      </c>
      <c r="O598" t="s">
        <v>1193</v>
      </c>
      <c r="P598">
        <v>5</v>
      </c>
      <c r="Q598" t="s">
        <v>466</v>
      </c>
      <c r="R598">
        <v>1</v>
      </c>
      <c r="S598" s="136">
        <v>-831799.31270000001</v>
      </c>
      <c r="T598">
        <v>1</v>
      </c>
      <c r="U598" t="s">
        <v>199</v>
      </c>
      <c r="V598" t="s">
        <v>68</v>
      </c>
      <c r="W598" s="109" t="str">
        <f>_xlfn.CONCAT(N598,V598)</f>
        <v>CC18PILETAS</v>
      </c>
      <c r="X598" s="109">
        <f>_xlfn.XLOOKUP(W598,'cco '!C:C,'cco '!D:D,0)</f>
        <v>0.17</v>
      </c>
      <c r="Y598" s="110">
        <f>$X598*$S598*-1</f>
        <v>141405.88315900002</v>
      </c>
      <c r="Z598" s="109">
        <f>_xlfn.XLOOKUP(V598,sectores_id!A:A,sectores_id!B:B)</f>
        <v>7</v>
      </c>
      <c r="AA598" s="109">
        <f>IF(J598="OPEX",_xlfn.XLOOKUP(I598,'rubros_id_opex (2)'!A:A,'rubros_id_opex (2)'!B:B,"RUBRO MC"),J598)</f>
        <v>10</v>
      </c>
      <c r="AB598" s="109" t="str">
        <f>UPPER(_xlfn.XLOOKUP(Z598,sectores_id!B:B,sectores_id!A:A))</f>
        <v>PILETAS</v>
      </c>
      <c r="AC598" s="148" t="str">
        <f>_xlfn.XLOOKUP(AA598,'rubros_id_opex (2)'!B:B,'rubros_id_opex (2)'!A:A,gastos_final[[#This Row],[Líneas de factura/Producto]])</f>
        <v>PERSONAL</v>
      </c>
      <c r="AD598" s="169">
        <f>SUMIFS(Y:Y,C:C,gastos_final[[#This Row],[Número]])</f>
        <v>831799.31270000013</v>
      </c>
      <c r="AE598" s="169">
        <f>gastos_final[[#This Row],[MONTO_FINAL]]*-1-gastos_final[[#This Row],[monto_total_ampliado]]</f>
        <v>0</v>
      </c>
    </row>
    <row r="599" spans="1:31" hidden="1" x14ac:dyDescent="0.25">
      <c r="A599" vm="11">
        <v>46112</v>
      </c>
      <c r="B599" t="s">
        <v>1191</v>
      </c>
      <c r="C599" t="s">
        <v>1144</v>
      </c>
      <c r="D599" s="135">
        <v>-831799.31270000001</v>
      </c>
      <c r="E599" t="s">
        <v>13</v>
      </c>
      <c r="F599">
        <v>1</v>
      </c>
      <c r="G599" s="135">
        <v>831799.31270000001</v>
      </c>
      <c r="H599" t="s">
        <v>1192</v>
      </c>
      <c r="I599" t="s">
        <v>9</v>
      </c>
      <c r="J599" t="s">
        <v>137</v>
      </c>
      <c r="K599" t="s">
        <v>512</v>
      </c>
      <c r="L599" t="s">
        <v>138</v>
      </c>
      <c r="M599">
        <v>0</v>
      </c>
      <c r="N599" t="s">
        <v>338</v>
      </c>
      <c r="O599" t="s">
        <v>1193</v>
      </c>
      <c r="P599">
        <v>5</v>
      </c>
      <c r="Q599" t="s">
        <v>466</v>
      </c>
      <c r="R599">
        <v>1</v>
      </c>
      <c r="S599" s="136">
        <v>-831799.31270000001</v>
      </c>
      <c r="T599">
        <v>1</v>
      </c>
      <c r="U599" t="s">
        <v>199</v>
      </c>
      <c r="V599" t="s">
        <v>70</v>
      </c>
      <c r="W599" s="109" t="str">
        <f>_xlfn.CONCAT(N599,V599)</f>
        <v>CC18REACTORES</v>
      </c>
      <c r="X599" s="109">
        <f>_xlfn.XLOOKUP(W599,'cco '!C:C,'cco '!D:D,0)</f>
        <v>0.14000000000000001</v>
      </c>
      <c r="Y599" s="110">
        <f>$X599*$S599*-1</f>
        <v>116451.90377800001</v>
      </c>
      <c r="Z599" s="109">
        <f>_xlfn.XLOOKUP(V599,sectores_id!A:A,sectores_id!B:B)</f>
        <v>8</v>
      </c>
      <c r="AA599" s="109">
        <f>IF(J599="OPEX",_xlfn.XLOOKUP(I599,'rubros_id_opex (2)'!A:A,'rubros_id_opex (2)'!B:B,"RUBRO MC"),J599)</f>
        <v>10</v>
      </c>
      <c r="AB599" s="109" t="str">
        <f>UPPER(_xlfn.XLOOKUP(Z599,sectores_id!B:B,sectores_id!A:A))</f>
        <v>REACTORES</v>
      </c>
      <c r="AC599" s="148" t="str">
        <f>_xlfn.XLOOKUP(AA599,'rubros_id_opex (2)'!B:B,'rubros_id_opex (2)'!A:A,gastos_final[[#This Row],[Líneas de factura/Producto]])</f>
        <v>PERSONAL</v>
      </c>
      <c r="AD599" s="109">
        <f>SUMIFS(Y:Y,C:C,gastos_final[[#This Row],[Número]])</f>
        <v>831799.31270000013</v>
      </c>
      <c r="AE599" s="169">
        <f>gastos_final[[#This Row],[MONTO_FINAL]]*-1-gastos_final[[#This Row],[monto_total_ampliado]]</f>
        <v>0</v>
      </c>
    </row>
    <row r="600" spans="1:31" hidden="1" x14ac:dyDescent="0.25">
      <c r="A600" vm="11">
        <v>46112</v>
      </c>
      <c r="B600" t="s">
        <v>1191</v>
      </c>
      <c r="C600" t="s">
        <v>1099</v>
      </c>
      <c r="D600" s="135">
        <v>-829607.9094</v>
      </c>
      <c r="E600" t="s">
        <v>164</v>
      </c>
      <c r="F600">
        <v>1</v>
      </c>
      <c r="G600" s="135">
        <v>829607.9094</v>
      </c>
      <c r="H600" t="s">
        <v>1192</v>
      </c>
      <c r="I600" t="s">
        <v>9</v>
      </c>
      <c r="J600" t="s">
        <v>137</v>
      </c>
      <c r="K600" t="s">
        <v>512</v>
      </c>
      <c r="L600" t="s">
        <v>156</v>
      </c>
      <c r="M600">
        <v>0</v>
      </c>
      <c r="N600" t="s">
        <v>32</v>
      </c>
      <c r="O600" t="s">
        <v>1193</v>
      </c>
      <c r="P600">
        <v>10</v>
      </c>
      <c r="Q600" t="s">
        <v>467</v>
      </c>
      <c r="R600">
        <v>1</v>
      </c>
      <c r="S600" s="136">
        <v>-829607.9094</v>
      </c>
      <c r="T600">
        <v>1</v>
      </c>
      <c r="U600" t="s">
        <v>199</v>
      </c>
      <c r="V600" t="s">
        <v>72</v>
      </c>
      <c r="W600" s="109" t="str">
        <f>_xlfn.CONCAT(N600,V600)</f>
        <v>CC15BACHAS</v>
      </c>
      <c r="X600" s="109">
        <f>_xlfn.XLOOKUP(W600,'cco '!C:C,'cco '!D:D,0)</f>
        <v>7.7777777777777779E-2</v>
      </c>
      <c r="Y600" s="110">
        <f>$X600*$S600*-1</f>
        <v>64525.05962</v>
      </c>
      <c r="Z600" s="109">
        <f>_xlfn.XLOOKUP(V600,sectores_id!A:A,sectores_id!B:B)</f>
        <v>1</v>
      </c>
      <c r="AA600" s="109">
        <f>IF(J600="OPEX",_xlfn.XLOOKUP(I600,'rubros_id_opex (2)'!A:A,'rubros_id_opex (2)'!B:B,"RUBRO MC"),J600)</f>
        <v>10</v>
      </c>
      <c r="AB600" s="109" t="str">
        <f>UPPER(_xlfn.XLOOKUP(Z600,sectores_id!B:B,sectores_id!A:A))</f>
        <v>BACHAS</v>
      </c>
      <c r="AC600" s="148" t="str">
        <f>_xlfn.XLOOKUP(AA600,'rubros_id_opex (2)'!B:B,'rubros_id_opex (2)'!A:A,gastos_final[[#This Row],[Líneas de factura/Producto]])</f>
        <v>PERSONAL</v>
      </c>
      <c r="AD600" s="109">
        <f>SUMIFS(Y:Y,C:C,gastos_final[[#This Row],[Número]])</f>
        <v>580725.53658000007</v>
      </c>
      <c r="AE600" s="169">
        <f>gastos_final[[#This Row],[MONTO_FINAL]]*-1-gastos_final[[#This Row],[monto_total_ampliado]]</f>
        <v>248882.37281999993</v>
      </c>
    </row>
    <row r="601" spans="1:31" hidden="1" x14ac:dyDescent="0.25">
      <c r="A601" vm="11">
        <v>46112</v>
      </c>
      <c r="B601" t="s">
        <v>1191</v>
      </c>
      <c r="C601" t="s">
        <v>1099</v>
      </c>
      <c r="D601" s="135">
        <v>-829607.9094</v>
      </c>
      <c r="E601" t="s">
        <v>164</v>
      </c>
      <c r="F601">
        <v>1</v>
      </c>
      <c r="G601" s="135">
        <v>829607.9094</v>
      </c>
      <c r="H601" t="s">
        <v>1192</v>
      </c>
      <c r="I601" t="s">
        <v>9</v>
      </c>
      <c r="J601" t="s">
        <v>137</v>
      </c>
      <c r="K601" t="s">
        <v>512</v>
      </c>
      <c r="L601" t="s">
        <v>156</v>
      </c>
      <c r="M601">
        <v>0</v>
      </c>
      <c r="N601" t="s">
        <v>32</v>
      </c>
      <c r="O601" t="s">
        <v>1193</v>
      </c>
      <c r="P601">
        <v>10</v>
      </c>
      <c r="Q601" t="s">
        <v>467</v>
      </c>
      <c r="R601">
        <v>1</v>
      </c>
      <c r="S601" s="136">
        <v>-829607.9094</v>
      </c>
      <c r="T601">
        <v>1</v>
      </c>
      <c r="U601" t="s">
        <v>199</v>
      </c>
      <c r="V601" t="s">
        <v>177</v>
      </c>
      <c r="W601" s="109" t="str">
        <f>_xlfn.CONCAT(N601,V601)</f>
        <v>CC15CEREAL Y POLVILLO</v>
      </c>
      <c r="X601" s="109">
        <f>_xlfn.XLOOKUP(W601,'cco '!C:C,'cco '!D:D,0)</f>
        <v>7.7777777777777779E-2</v>
      </c>
      <c r="Y601" s="110">
        <f>$X601*$S601*-1</f>
        <v>64525.05962</v>
      </c>
      <c r="Z601" s="109">
        <f>_xlfn.XLOOKUP(V601,sectores_id!A:A,sectores_id!B:B)</f>
        <v>2</v>
      </c>
      <c r="AA601" s="109">
        <f>IF(J601="OPEX",_xlfn.XLOOKUP(I601,'rubros_id_opex (2)'!A:A,'rubros_id_opex (2)'!B:B,"RUBRO MC"),J601)</f>
        <v>10</v>
      </c>
      <c r="AB601" s="109" t="str">
        <f>UPPER(_xlfn.XLOOKUP(Z601,sectores_id!B:B,sectores_id!A:A))</f>
        <v>CEREAL &amp; POLVILLO</v>
      </c>
      <c r="AC601" s="148" t="str">
        <f>_xlfn.XLOOKUP(AA601,'rubros_id_opex (2)'!B:B,'rubros_id_opex (2)'!A:A,gastos_final[[#This Row],[Líneas de factura/Producto]])</f>
        <v>PERSONAL</v>
      </c>
      <c r="AD601" s="109">
        <f>SUMIFS(Y:Y,C:C,gastos_final[[#This Row],[Número]])</f>
        <v>580725.53658000007</v>
      </c>
      <c r="AE601" s="169">
        <f>gastos_final[[#This Row],[MONTO_FINAL]]*-1-gastos_final[[#This Row],[monto_total_ampliado]]</f>
        <v>248882.37281999993</v>
      </c>
    </row>
    <row r="602" spans="1:31" hidden="1" x14ac:dyDescent="0.25">
      <c r="A602" vm="11">
        <v>46112</v>
      </c>
      <c r="B602" t="s">
        <v>1191</v>
      </c>
      <c r="C602" t="s">
        <v>1099</v>
      </c>
      <c r="D602" s="135">
        <v>-829607.9094</v>
      </c>
      <c r="E602" t="s">
        <v>164</v>
      </c>
      <c r="F602">
        <v>1</v>
      </c>
      <c r="G602" s="135">
        <v>829607.9094</v>
      </c>
      <c r="H602" t="s">
        <v>1192</v>
      </c>
      <c r="I602" t="s">
        <v>9</v>
      </c>
      <c r="J602" t="s">
        <v>137</v>
      </c>
      <c r="K602" t="s">
        <v>512</v>
      </c>
      <c r="L602" t="s">
        <v>156</v>
      </c>
      <c r="M602">
        <v>0</v>
      </c>
      <c r="N602" t="s">
        <v>32</v>
      </c>
      <c r="O602" t="s">
        <v>1193</v>
      </c>
      <c r="P602">
        <v>10</v>
      </c>
      <c r="Q602" t="s">
        <v>467</v>
      </c>
      <c r="R602">
        <v>1</v>
      </c>
      <c r="S602" s="136">
        <v>-829607.9094</v>
      </c>
      <c r="T602">
        <v>1</v>
      </c>
      <c r="U602" t="s">
        <v>199</v>
      </c>
      <c r="V602" t="s">
        <v>175</v>
      </c>
      <c r="W602" s="109" t="str">
        <f>_xlfn.CONCAT(N602,V602)</f>
        <v>CC15COMPOST Y FERTILIZANTES</v>
      </c>
      <c r="X602" s="109">
        <f>_xlfn.XLOOKUP(W602,'cco '!C:C,'cco '!D:D,0)</f>
        <v>7.7777777777777779E-2</v>
      </c>
      <c r="Y602" s="110">
        <f>$X602*$S602*-1</f>
        <v>64525.05962</v>
      </c>
      <c r="Z602" s="109">
        <f>_xlfn.XLOOKUP(V602,sectores_id!A:A,sectores_id!B:B)</f>
        <v>10</v>
      </c>
      <c r="AA602" s="109">
        <f>IF(J602="OPEX",_xlfn.XLOOKUP(I602,'rubros_id_opex (2)'!A:A,'rubros_id_opex (2)'!B:B,"RUBRO MC"),J602)</f>
        <v>10</v>
      </c>
      <c r="AB602" s="109" t="str">
        <f>UPPER(_xlfn.XLOOKUP(Z602,sectores_id!B:B,sectores_id!A:A))</f>
        <v>COMPOST &amp; FERTILIZANTES</v>
      </c>
      <c r="AC602" s="148" t="str">
        <f>_xlfn.XLOOKUP(AA602,'rubros_id_opex (2)'!B:B,'rubros_id_opex (2)'!A:A,gastos_final[[#This Row],[Líneas de factura/Producto]])</f>
        <v>PERSONAL</v>
      </c>
      <c r="AD602" s="109">
        <f>SUMIFS(Y:Y,C:C,gastos_final[[#This Row],[Número]])</f>
        <v>580725.53658000007</v>
      </c>
      <c r="AE602" s="169">
        <f>gastos_final[[#This Row],[MONTO_FINAL]]*-1-gastos_final[[#This Row],[monto_total_ampliado]]</f>
        <v>248882.37281999993</v>
      </c>
    </row>
    <row r="603" spans="1:31" hidden="1" x14ac:dyDescent="0.25">
      <c r="A603" vm="11">
        <v>46112</v>
      </c>
      <c r="B603" t="s">
        <v>1191</v>
      </c>
      <c r="C603" t="s">
        <v>1099</v>
      </c>
      <c r="D603" s="135">
        <v>-829607.9094</v>
      </c>
      <c r="E603" t="s">
        <v>164</v>
      </c>
      <c r="F603">
        <v>1</v>
      </c>
      <c r="G603" s="135">
        <v>829607.9094</v>
      </c>
      <c r="H603" t="s">
        <v>1192</v>
      </c>
      <c r="I603" t="s">
        <v>9</v>
      </c>
      <c r="J603" t="s">
        <v>137</v>
      </c>
      <c r="K603" t="s">
        <v>512</v>
      </c>
      <c r="L603" t="s">
        <v>156</v>
      </c>
      <c r="M603">
        <v>0</v>
      </c>
      <c r="N603" t="s">
        <v>32</v>
      </c>
      <c r="O603" t="s">
        <v>1193</v>
      </c>
      <c r="P603">
        <v>10</v>
      </c>
      <c r="Q603" t="s">
        <v>467</v>
      </c>
      <c r="R603">
        <v>1</v>
      </c>
      <c r="S603" s="136">
        <v>-829607.9094</v>
      </c>
      <c r="T603">
        <v>1</v>
      </c>
      <c r="U603" t="s">
        <v>199</v>
      </c>
      <c r="V603" t="s">
        <v>193</v>
      </c>
      <c r="W603" s="109" t="str">
        <f>_xlfn.CONCAT(N603,V603)</f>
        <v>CC15DISPOSICION FINAL DE R. LIQUIDOS</v>
      </c>
      <c r="X603" s="109">
        <f>_xlfn.XLOOKUP(W603,'cco '!C:C,'cco '!D:D,0)</f>
        <v>7.7777777777777779E-2</v>
      </c>
      <c r="Y603" s="110">
        <f>$X603*$S603*-1</f>
        <v>64525.05962</v>
      </c>
      <c r="Z603" s="109">
        <f>_xlfn.XLOOKUP(V603,sectores_id!A:A,sectores_id!B:B)</f>
        <v>3</v>
      </c>
      <c r="AA603" s="109">
        <f>IF(J603="OPEX",_xlfn.XLOOKUP(I603,'rubros_id_opex (2)'!A:A,'rubros_id_opex (2)'!B:B,"RUBRO MC"),J603)</f>
        <v>10</v>
      </c>
      <c r="AB603" s="109" t="str">
        <f>UPPER(_xlfn.XLOOKUP(Z603,sectores_id!B:B,sectores_id!A:A))</f>
        <v>DISP. FINAL RESIDUOS LÍQUIDOS</v>
      </c>
      <c r="AC603" s="148" t="str">
        <f>_xlfn.XLOOKUP(AA603,'rubros_id_opex (2)'!B:B,'rubros_id_opex (2)'!A:A,gastos_final[[#This Row],[Líneas de factura/Producto]])</f>
        <v>PERSONAL</v>
      </c>
      <c r="AD603" s="109">
        <f>SUMIFS(Y:Y,C:C,gastos_final[[#This Row],[Número]])</f>
        <v>580725.53658000007</v>
      </c>
      <c r="AE603" s="169">
        <f>gastos_final[[#This Row],[MONTO_FINAL]]*-1-gastos_final[[#This Row],[monto_total_ampliado]]</f>
        <v>248882.37281999993</v>
      </c>
    </row>
    <row r="604" spans="1:31" hidden="1" x14ac:dyDescent="0.25">
      <c r="A604" vm="11">
        <v>46112</v>
      </c>
      <c r="B604" t="s">
        <v>1191</v>
      </c>
      <c r="C604" t="s">
        <v>1099</v>
      </c>
      <c r="D604" s="135">
        <v>-829607.9094</v>
      </c>
      <c r="E604" t="s">
        <v>164</v>
      </c>
      <c r="F604">
        <v>1</v>
      </c>
      <c r="G604" s="135">
        <v>829607.9094</v>
      </c>
      <c r="H604" t="s">
        <v>1192</v>
      </c>
      <c r="I604" t="s">
        <v>9</v>
      </c>
      <c r="J604" t="s">
        <v>137</v>
      </c>
      <c r="K604" t="s">
        <v>512</v>
      </c>
      <c r="L604" t="s">
        <v>156</v>
      </c>
      <c r="M604">
        <v>0</v>
      </c>
      <c r="N604" t="s">
        <v>32</v>
      </c>
      <c r="O604" t="s">
        <v>1193</v>
      </c>
      <c r="P604">
        <v>10</v>
      </c>
      <c r="Q604" t="s">
        <v>467</v>
      </c>
      <c r="R604">
        <v>1</v>
      </c>
      <c r="S604" s="136">
        <v>-829607.9094</v>
      </c>
      <c r="T604">
        <v>1</v>
      </c>
      <c r="U604" t="s">
        <v>199</v>
      </c>
      <c r="V604" t="s">
        <v>191</v>
      </c>
      <c r="W604" s="109" t="str">
        <f>_xlfn.CONCAT(N604,V604)</f>
        <v>CC15DISPOSICION FINAL DE R. SOLIDOS</v>
      </c>
      <c r="X604" s="109">
        <f>_xlfn.XLOOKUP(W604,'cco '!C:C,'cco '!D:D,0)</f>
        <v>7.7777777777777779E-2</v>
      </c>
      <c r="Y604" s="110">
        <f>$X604*$S604*-1</f>
        <v>64525.05962</v>
      </c>
      <c r="Z604" s="109">
        <f>_xlfn.XLOOKUP(V604,sectores_id!A:A,sectores_id!B:B)</f>
        <v>4</v>
      </c>
      <c r="AA604" s="109">
        <f>IF(J604="OPEX",_xlfn.XLOOKUP(I604,'rubros_id_opex (2)'!A:A,'rubros_id_opex (2)'!B:B,"RUBRO MC"),J604)</f>
        <v>10</v>
      </c>
      <c r="AB604" s="109" t="str">
        <f>UPPER(_xlfn.XLOOKUP(Z604,sectores_id!B:B,sectores_id!A:A))</f>
        <v>DISP. FINAL RESIDUOS SÓLIDOS</v>
      </c>
      <c r="AC604" s="148" t="str">
        <f>_xlfn.XLOOKUP(AA604,'rubros_id_opex (2)'!B:B,'rubros_id_opex (2)'!A:A,gastos_final[[#This Row],[Líneas de factura/Producto]])</f>
        <v>PERSONAL</v>
      </c>
      <c r="AD604" s="109">
        <f>SUMIFS(Y:Y,C:C,gastos_final[[#This Row],[Número]])</f>
        <v>580725.53658000007</v>
      </c>
      <c r="AE604" s="169">
        <f>gastos_final[[#This Row],[MONTO_FINAL]]*-1-gastos_final[[#This Row],[monto_total_ampliado]]</f>
        <v>248882.37281999993</v>
      </c>
    </row>
    <row r="605" spans="1:31" hidden="1" x14ac:dyDescent="0.25">
      <c r="A605" vm="11">
        <v>46112</v>
      </c>
      <c r="B605" t="s">
        <v>1191</v>
      </c>
      <c r="C605" t="s">
        <v>1099</v>
      </c>
      <c r="D605" s="135">
        <v>-829607.9094</v>
      </c>
      <c r="E605" t="s">
        <v>164</v>
      </c>
      <c r="F605">
        <v>1</v>
      </c>
      <c r="G605" s="135">
        <v>829607.9094</v>
      </c>
      <c r="H605" t="s">
        <v>1192</v>
      </c>
      <c r="I605" t="s">
        <v>9</v>
      </c>
      <c r="J605" t="s">
        <v>137</v>
      </c>
      <c r="K605" t="s">
        <v>512</v>
      </c>
      <c r="L605" t="s">
        <v>156</v>
      </c>
      <c r="M605">
        <v>0</v>
      </c>
      <c r="N605" t="s">
        <v>32</v>
      </c>
      <c r="O605" t="s">
        <v>1193</v>
      </c>
      <c r="P605">
        <v>10</v>
      </c>
      <c r="Q605" t="s">
        <v>467</v>
      </c>
      <c r="R605">
        <v>1</v>
      </c>
      <c r="S605" s="136">
        <v>-829607.9094</v>
      </c>
      <c r="T605">
        <v>1</v>
      </c>
      <c r="U605" t="s">
        <v>199</v>
      </c>
      <c r="V605" t="s">
        <v>80</v>
      </c>
      <c r="W605" s="109" t="str">
        <f>_xlfn.CONCAT(N605,V605)</f>
        <v>CC15EXPORTACION</v>
      </c>
      <c r="X605" s="109">
        <f>_xlfn.XLOOKUP(W605,'cco '!C:C,'cco '!D:D,0)</f>
        <v>7.7777777777777779E-2</v>
      </c>
      <c r="Y605" s="110">
        <f>$X605*$S605*-1</f>
        <v>64525.05962</v>
      </c>
      <c r="Z605" s="109">
        <f>_xlfn.XLOOKUP(V605,sectores_id!A:A,sectores_id!B:B)</f>
        <v>5</v>
      </c>
      <c r="AA605" s="109">
        <f>IF(J605="OPEX",_xlfn.XLOOKUP(I605,'rubros_id_opex (2)'!A:A,'rubros_id_opex (2)'!B:B,"RUBRO MC"),J605)</f>
        <v>10</v>
      </c>
      <c r="AB605" s="109" t="str">
        <f>UPPER(_xlfn.XLOOKUP(Z605,sectores_id!B:B,sectores_id!A:A))</f>
        <v>EXPORTACION</v>
      </c>
      <c r="AC605" s="148" t="str">
        <f>_xlfn.XLOOKUP(AA605,'rubros_id_opex (2)'!B:B,'rubros_id_opex (2)'!A:A,gastos_final[[#This Row],[Líneas de factura/Producto]])</f>
        <v>PERSONAL</v>
      </c>
      <c r="AD605" s="109">
        <f>SUMIFS(Y:Y,C:C,gastos_final[[#This Row],[Número]])</f>
        <v>580725.53658000007</v>
      </c>
      <c r="AE605" s="169">
        <f>gastos_final[[#This Row],[MONTO_FINAL]]*-1-gastos_final[[#This Row],[monto_total_ampliado]]</f>
        <v>248882.37281999993</v>
      </c>
    </row>
    <row r="606" spans="1:31" hidden="1" x14ac:dyDescent="0.25">
      <c r="A606" vm="11">
        <v>46112</v>
      </c>
      <c r="B606" t="s">
        <v>1191</v>
      </c>
      <c r="C606" t="s">
        <v>1099</v>
      </c>
      <c r="D606" s="135">
        <v>-829607.9094</v>
      </c>
      <c r="E606" t="s">
        <v>164</v>
      </c>
      <c r="F606">
        <v>1</v>
      </c>
      <c r="G606" s="135">
        <v>829607.9094</v>
      </c>
      <c r="H606" t="s">
        <v>1192</v>
      </c>
      <c r="I606" t="s">
        <v>9</v>
      </c>
      <c r="J606" t="s">
        <v>137</v>
      </c>
      <c r="K606" t="s">
        <v>512</v>
      </c>
      <c r="L606" t="s">
        <v>156</v>
      </c>
      <c r="M606">
        <v>0</v>
      </c>
      <c r="N606" t="s">
        <v>32</v>
      </c>
      <c r="O606" t="s">
        <v>1193</v>
      </c>
      <c r="P606">
        <v>10</v>
      </c>
      <c r="Q606" t="s">
        <v>467</v>
      </c>
      <c r="R606">
        <v>1</v>
      </c>
      <c r="S606" s="136">
        <v>-829607.9094</v>
      </c>
      <c r="T606">
        <v>1</v>
      </c>
      <c r="U606" t="s">
        <v>199</v>
      </c>
      <c r="V606" t="s">
        <v>50</v>
      </c>
      <c r="W606" s="109" t="str">
        <f>_xlfn.CONCAT(N606,V606)</f>
        <v>CC15NFU</v>
      </c>
      <c r="X606" s="109">
        <f>_xlfn.XLOOKUP(W606,'cco '!C:C,'cco '!D:D,0)</f>
        <v>7.7777777777777779E-2</v>
      </c>
      <c r="Y606" s="110">
        <f>$X606*$S606*-1</f>
        <v>64525.05962</v>
      </c>
      <c r="Z606" s="109">
        <f>_xlfn.XLOOKUP(V606,sectores_id!A:A,sectores_id!B:B)</f>
        <v>6</v>
      </c>
      <c r="AA606" s="109">
        <f>IF(J606="OPEX",_xlfn.XLOOKUP(I606,'rubros_id_opex (2)'!A:A,'rubros_id_opex (2)'!B:B,"RUBRO MC"),J606)</f>
        <v>10</v>
      </c>
      <c r="AB606" s="109" t="str">
        <f>UPPER(_xlfn.XLOOKUP(Z606,sectores_id!B:B,sectores_id!A:A))</f>
        <v>NFU</v>
      </c>
      <c r="AC606" s="148" t="str">
        <f>_xlfn.XLOOKUP(AA606,'rubros_id_opex (2)'!B:B,'rubros_id_opex (2)'!A:A,gastos_final[[#This Row],[Líneas de factura/Producto]])</f>
        <v>PERSONAL</v>
      </c>
      <c r="AD606" s="109">
        <f>SUMIFS(Y:Y,C:C,gastos_final[[#This Row],[Número]])</f>
        <v>580725.53658000007</v>
      </c>
      <c r="AE606" s="169">
        <f>gastos_final[[#This Row],[MONTO_FINAL]]*-1-gastos_final[[#This Row],[monto_total_ampliado]]</f>
        <v>248882.37281999993</v>
      </c>
    </row>
    <row r="607" spans="1:31" hidden="1" x14ac:dyDescent="0.25">
      <c r="A607" vm="11">
        <v>46112</v>
      </c>
      <c r="B607" t="s">
        <v>1191</v>
      </c>
      <c r="C607" t="s">
        <v>1099</v>
      </c>
      <c r="D607" s="135">
        <v>-829607.9094</v>
      </c>
      <c r="E607" t="s">
        <v>164</v>
      </c>
      <c r="F607">
        <v>1</v>
      </c>
      <c r="G607" s="135">
        <v>829607.9094</v>
      </c>
      <c r="H607" t="s">
        <v>1192</v>
      </c>
      <c r="I607" t="s">
        <v>9</v>
      </c>
      <c r="J607" t="s">
        <v>137</v>
      </c>
      <c r="K607" t="s">
        <v>512</v>
      </c>
      <c r="L607" t="s">
        <v>156</v>
      </c>
      <c r="M607">
        <v>0</v>
      </c>
      <c r="N607" t="s">
        <v>32</v>
      </c>
      <c r="O607" t="s">
        <v>1193</v>
      </c>
      <c r="P607">
        <v>10</v>
      </c>
      <c r="Q607" t="s">
        <v>467</v>
      </c>
      <c r="R607">
        <v>1</v>
      </c>
      <c r="S607" s="136">
        <v>-829607.9094</v>
      </c>
      <c r="T607">
        <v>1</v>
      </c>
      <c r="U607" t="s">
        <v>199</v>
      </c>
      <c r="V607" t="s">
        <v>68</v>
      </c>
      <c r="W607" s="109" t="str">
        <f>_xlfn.CONCAT(N607,V607)</f>
        <v>CC15PILETAS</v>
      </c>
      <c r="X607" s="109">
        <f>_xlfn.XLOOKUP(W607,'cco '!C:C,'cco '!D:D,0)</f>
        <v>7.7777777777777779E-2</v>
      </c>
      <c r="Y607" s="110">
        <f>$X607*$S607*-1</f>
        <v>64525.05962</v>
      </c>
      <c r="Z607" s="109">
        <f>_xlfn.XLOOKUP(V607,sectores_id!A:A,sectores_id!B:B)</f>
        <v>7</v>
      </c>
      <c r="AA607" s="109">
        <f>IF(J607="OPEX",_xlfn.XLOOKUP(I607,'rubros_id_opex (2)'!A:A,'rubros_id_opex (2)'!B:B,"RUBRO MC"),J607)</f>
        <v>10</v>
      </c>
      <c r="AB607" s="109" t="str">
        <f>UPPER(_xlfn.XLOOKUP(Z607,sectores_id!B:B,sectores_id!A:A))</f>
        <v>PILETAS</v>
      </c>
      <c r="AC607" s="148" t="str">
        <f>_xlfn.XLOOKUP(AA607,'rubros_id_opex (2)'!B:B,'rubros_id_opex (2)'!A:A,gastos_final[[#This Row],[Líneas de factura/Producto]])</f>
        <v>PERSONAL</v>
      </c>
      <c r="AD607" s="109">
        <f>SUMIFS(Y:Y,C:C,gastos_final[[#This Row],[Número]])</f>
        <v>580725.53658000007</v>
      </c>
      <c r="AE607" s="169">
        <f>gastos_final[[#This Row],[MONTO_FINAL]]*-1-gastos_final[[#This Row],[monto_total_ampliado]]</f>
        <v>248882.37281999993</v>
      </c>
    </row>
    <row r="608" spans="1:31" hidden="1" x14ac:dyDescent="0.25">
      <c r="A608" vm="11">
        <v>46112</v>
      </c>
      <c r="B608" t="s">
        <v>1191</v>
      </c>
      <c r="C608" t="s">
        <v>1099</v>
      </c>
      <c r="D608" s="135">
        <v>-829607.9094</v>
      </c>
      <c r="E608" t="s">
        <v>164</v>
      </c>
      <c r="F608">
        <v>1</v>
      </c>
      <c r="G608" s="135">
        <v>829607.9094</v>
      </c>
      <c r="H608" t="s">
        <v>1192</v>
      </c>
      <c r="I608" t="s">
        <v>9</v>
      </c>
      <c r="J608" t="s">
        <v>137</v>
      </c>
      <c r="K608" t="s">
        <v>512</v>
      </c>
      <c r="L608" t="s">
        <v>156</v>
      </c>
      <c r="M608">
        <v>0</v>
      </c>
      <c r="N608" t="s">
        <v>32</v>
      </c>
      <c r="O608" t="s">
        <v>1193</v>
      </c>
      <c r="P608">
        <v>10</v>
      </c>
      <c r="Q608" t="s">
        <v>467</v>
      </c>
      <c r="R608">
        <v>1</v>
      </c>
      <c r="S608" s="136">
        <v>-829607.9094</v>
      </c>
      <c r="T608">
        <v>1</v>
      </c>
      <c r="U608" t="s">
        <v>199</v>
      </c>
      <c r="V608" t="s">
        <v>70</v>
      </c>
      <c r="W608" s="109" t="str">
        <f>_xlfn.CONCAT(N608,V608)</f>
        <v>CC15REACTORES</v>
      </c>
      <c r="X608" s="109">
        <f>_xlfn.XLOOKUP(W608,'cco '!C:C,'cco '!D:D,0)</f>
        <v>7.7777777777777779E-2</v>
      </c>
      <c r="Y608" s="110">
        <f>$X608*$S608*-1</f>
        <v>64525.05962</v>
      </c>
      <c r="Z608" s="109">
        <f>_xlfn.XLOOKUP(V608,sectores_id!A:A,sectores_id!B:B)</f>
        <v>8</v>
      </c>
      <c r="AA608" s="109">
        <f>IF(J608="OPEX",_xlfn.XLOOKUP(I608,'rubros_id_opex (2)'!A:A,'rubros_id_opex (2)'!B:B,"RUBRO MC"),J608)</f>
        <v>10</v>
      </c>
      <c r="AB608" s="109" t="str">
        <f>UPPER(_xlfn.XLOOKUP(Z608,sectores_id!B:B,sectores_id!A:A))</f>
        <v>REACTORES</v>
      </c>
      <c r="AC608" s="148" t="str">
        <f>_xlfn.XLOOKUP(AA608,'rubros_id_opex (2)'!B:B,'rubros_id_opex (2)'!A:A,gastos_final[[#This Row],[Líneas de factura/Producto]])</f>
        <v>PERSONAL</v>
      </c>
      <c r="AD608" s="109">
        <f>SUMIFS(Y:Y,C:C,gastos_final[[#This Row],[Número]])</f>
        <v>580725.53658000007</v>
      </c>
      <c r="AE608" s="169">
        <f>gastos_final[[#This Row],[MONTO_FINAL]]*-1-gastos_final[[#This Row],[monto_total_ampliado]]</f>
        <v>248882.37281999993</v>
      </c>
    </row>
    <row r="609" spans="1:31" hidden="1" x14ac:dyDescent="0.25">
      <c r="A609" vm="11">
        <v>46112</v>
      </c>
      <c r="B609" t="s">
        <v>1191</v>
      </c>
      <c r="C609" t="s">
        <v>1099</v>
      </c>
      <c r="D609" s="135">
        <v>-829607.9094</v>
      </c>
      <c r="E609" t="s">
        <v>164</v>
      </c>
      <c r="F609">
        <v>1</v>
      </c>
      <c r="G609" s="135">
        <v>829607.9094</v>
      </c>
      <c r="H609" t="s">
        <v>1192</v>
      </c>
      <c r="I609" t="s">
        <v>9</v>
      </c>
      <c r="J609" t="s">
        <v>137</v>
      </c>
      <c r="K609" t="s">
        <v>512</v>
      </c>
      <c r="L609" t="s">
        <v>156</v>
      </c>
      <c r="M609">
        <v>0</v>
      </c>
      <c r="N609" t="s">
        <v>32</v>
      </c>
      <c r="O609" t="s">
        <v>1193</v>
      </c>
      <c r="P609">
        <v>10</v>
      </c>
      <c r="Q609" t="s">
        <v>467</v>
      </c>
      <c r="R609">
        <v>1</v>
      </c>
      <c r="S609" s="136">
        <v>-829607.9094</v>
      </c>
      <c r="T609">
        <v>1</v>
      </c>
      <c r="U609" t="s">
        <v>199</v>
      </c>
      <c r="V609" t="s">
        <v>181</v>
      </c>
      <c r="W609" s="109" t="str">
        <f>_xlfn.CONCAT(N609,V609)</f>
        <v>CC15TIERRAS FILTRANTES</v>
      </c>
      <c r="X609" s="109">
        <f>_xlfn.XLOOKUP(W609,'cco '!C:C,'cco '!D:D,0)</f>
        <v>0</v>
      </c>
      <c r="Y609" s="110">
        <f>$X609*$S609*-1</f>
        <v>0</v>
      </c>
      <c r="Z609" s="109">
        <f>_xlfn.XLOOKUP(V609,sectores_id!A:A,sectores_id!B:B)</f>
        <v>9</v>
      </c>
      <c r="AA609" s="109">
        <f>IF(J609="OPEX",_xlfn.XLOOKUP(I609,'rubros_id_opex (2)'!A:A,'rubros_id_opex (2)'!B:B,"RUBRO MC"),J609)</f>
        <v>10</v>
      </c>
      <c r="AB609" s="109" t="str">
        <f>UPPER(_xlfn.XLOOKUP(Z609,sectores_id!B:B,sectores_id!A:A))</f>
        <v>TIERRAS FILTRANTES</v>
      </c>
      <c r="AC609" s="148" t="str">
        <f>_xlfn.XLOOKUP(AA609,'rubros_id_opex (2)'!B:B,'rubros_id_opex (2)'!A:A,gastos_final[[#This Row],[Líneas de factura/Producto]])</f>
        <v>PERSONAL</v>
      </c>
      <c r="AD609" s="109">
        <f>SUMIFS(Y:Y,C:C,gastos_final[[#This Row],[Número]])</f>
        <v>580725.53658000007</v>
      </c>
      <c r="AE609" s="169">
        <f>gastos_final[[#This Row],[MONTO_FINAL]]*-1-gastos_final[[#This Row],[monto_total_ampliado]]</f>
        <v>248882.37281999993</v>
      </c>
    </row>
    <row r="610" spans="1:31" hidden="1" x14ac:dyDescent="0.25">
      <c r="A610" vm="11">
        <v>46112</v>
      </c>
      <c r="B610" t="s">
        <v>1191</v>
      </c>
      <c r="C610" t="s">
        <v>1138</v>
      </c>
      <c r="D610" s="135">
        <v>-829161.74549999996</v>
      </c>
      <c r="E610" t="s">
        <v>168</v>
      </c>
      <c r="F610">
        <v>1</v>
      </c>
      <c r="G610" s="135">
        <v>829161.74549999996</v>
      </c>
      <c r="H610" t="s">
        <v>1192</v>
      </c>
      <c r="I610" t="s">
        <v>9</v>
      </c>
      <c r="J610" t="s">
        <v>137</v>
      </c>
      <c r="K610" t="s">
        <v>512</v>
      </c>
      <c r="L610" t="s">
        <v>138</v>
      </c>
      <c r="M610">
        <v>0</v>
      </c>
      <c r="N610" t="s">
        <v>332</v>
      </c>
      <c r="O610" t="s">
        <v>1193</v>
      </c>
      <c r="P610">
        <v>6</v>
      </c>
      <c r="Q610" t="s">
        <v>469</v>
      </c>
      <c r="R610">
        <v>1</v>
      </c>
      <c r="S610" s="136">
        <v>-829161.74549999996</v>
      </c>
      <c r="T610">
        <v>1</v>
      </c>
      <c r="U610" t="s">
        <v>199</v>
      </c>
      <c r="V610" t="s">
        <v>72</v>
      </c>
      <c r="W610" s="109" t="str">
        <f>_xlfn.CONCAT(N610,V610)</f>
        <v>CC17BACHAS</v>
      </c>
      <c r="X610" s="109">
        <f>_xlfn.XLOOKUP(W610,'cco '!C:C,'cco '!D:D,0)</f>
        <v>0.05</v>
      </c>
      <c r="Y610" s="110">
        <f>$X610*$S610*-1</f>
        <v>41458.087274999998</v>
      </c>
      <c r="Z610" s="109">
        <f>_xlfn.XLOOKUP(V610,sectores_id!A:A,sectores_id!B:B)</f>
        <v>1</v>
      </c>
      <c r="AA610" s="109">
        <f>IF(J610="OPEX",_xlfn.XLOOKUP(I610,'rubros_id_opex (2)'!A:A,'rubros_id_opex (2)'!B:B,"RUBRO MC"),J610)</f>
        <v>10</v>
      </c>
      <c r="AB610" s="109" t="str">
        <f>UPPER(_xlfn.XLOOKUP(Z610,sectores_id!B:B,sectores_id!A:A))</f>
        <v>BACHAS</v>
      </c>
      <c r="AC610" s="148" t="str">
        <f>_xlfn.XLOOKUP(AA610,'rubros_id_opex (2)'!B:B,'rubros_id_opex (2)'!A:A,gastos_final[[#This Row],[Líneas de factura/Producto]])</f>
        <v>PERSONAL</v>
      </c>
      <c r="AD610" s="109">
        <f>SUMIFS(Y:Y,C:C,gastos_final[[#This Row],[Número]])</f>
        <v>829161.74549999996</v>
      </c>
      <c r="AE610" s="169">
        <f>gastos_final[[#This Row],[MONTO_FINAL]]*-1-gastos_final[[#This Row],[monto_total_ampliado]]</f>
        <v>0</v>
      </c>
    </row>
    <row r="611" spans="1:31" hidden="1" x14ac:dyDescent="0.25">
      <c r="A611" vm="11">
        <v>46112</v>
      </c>
      <c r="B611" t="s">
        <v>1191</v>
      </c>
      <c r="C611" t="s">
        <v>1138</v>
      </c>
      <c r="D611" s="135">
        <v>-829161.74549999996</v>
      </c>
      <c r="E611" t="s">
        <v>168</v>
      </c>
      <c r="F611">
        <v>1</v>
      </c>
      <c r="G611" s="135">
        <v>829161.74549999996</v>
      </c>
      <c r="H611" t="s">
        <v>1192</v>
      </c>
      <c r="I611" t="s">
        <v>9</v>
      </c>
      <c r="J611" t="s">
        <v>137</v>
      </c>
      <c r="K611" t="s">
        <v>512</v>
      </c>
      <c r="L611" t="s">
        <v>138</v>
      </c>
      <c r="M611">
        <v>0</v>
      </c>
      <c r="N611" t="s">
        <v>332</v>
      </c>
      <c r="O611" t="s">
        <v>1193</v>
      </c>
      <c r="P611">
        <v>6</v>
      </c>
      <c r="Q611" t="s">
        <v>469</v>
      </c>
      <c r="R611">
        <v>1</v>
      </c>
      <c r="S611" s="136">
        <v>-829161.74549999996</v>
      </c>
      <c r="T611">
        <v>1</v>
      </c>
      <c r="U611" t="s">
        <v>199</v>
      </c>
      <c r="V611" t="s">
        <v>193</v>
      </c>
      <c r="W611" s="109" t="str">
        <f>_xlfn.CONCAT(N611,V611)</f>
        <v>CC17DISPOSICION FINAL DE R. LIQUIDOS</v>
      </c>
      <c r="X611" s="109">
        <f>_xlfn.XLOOKUP(W611,'cco '!C:C,'cco '!D:D,0)</f>
        <v>0.06</v>
      </c>
      <c r="Y611" s="110">
        <f>$X611*$S611*-1</f>
        <v>49749.704729999998</v>
      </c>
      <c r="Z611" s="109">
        <f>_xlfn.XLOOKUP(V611,sectores_id!A:A,sectores_id!B:B)</f>
        <v>3</v>
      </c>
      <c r="AA611" s="109">
        <f>IF(J611="OPEX",_xlfn.XLOOKUP(I611,'rubros_id_opex (2)'!A:A,'rubros_id_opex (2)'!B:B,"RUBRO MC"),J611)</f>
        <v>10</v>
      </c>
      <c r="AB611" s="109" t="str">
        <f>UPPER(_xlfn.XLOOKUP(Z611,sectores_id!B:B,sectores_id!A:A))</f>
        <v>DISP. FINAL RESIDUOS LÍQUIDOS</v>
      </c>
      <c r="AC611" s="148" t="str">
        <f>_xlfn.XLOOKUP(AA611,'rubros_id_opex (2)'!B:B,'rubros_id_opex (2)'!A:A,gastos_final[[#This Row],[Líneas de factura/Producto]])</f>
        <v>PERSONAL</v>
      </c>
      <c r="AD611" s="109">
        <f>SUMIFS(Y:Y,C:C,gastos_final[[#This Row],[Número]])</f>
        <v>829161.74549999996</v>
      </c>
      <c r="AE611" s="169">
        <f>gastos_final[[#This Row],[MONTO_FINAL]]*-1-gastos_final[[#This Row],[monto_total_ampliado]]</f>
        <v>0</v>
      </c>
    </row>
    <row r="612" spans="1:31" hidden="1" x14ac:dyDescent="0.25">
      <c r="A612" vm="11">
        <v>46112</v>
      </c>
      <c r="B612" t="s">
        <v>1191</v>
      </c>
      <c r="C612" t="s">
        <v>1138</v>
      </c>
      <c r="D612" s="135">
        <v>-829161.74549999996</v>
      </c>
      <c r="E612" t="s">
        <v>168</v>
      </c>
      <c r="F612">
        <v>1</v>
      </c>
      <c r="G612" s="135">
        <v>829161.74549999996</v>
      </c>
      <c r="H612" t="s">
        <v>1192</v>
      </c>
      <c r="I612" t="s">
        <v>9</v>
      </c>
      <c r="J612" t="s">
        <v>137</v>
      </c>
      <c r="K612" t="s">
        <v>512</v>
      </c>
      <c r="L612" t="s">
        <v>138</v>
      </c>
      <c r="M612">
        <v>0</v>
      </c>
      <c r="N612" t="s">
        <v>332</v>
      </c>
      <c r="O612" t="s">
        <v>1193</v>
      </c>
      <c r="P612">
        <v>6</v>
      </c>
      <c r="Q612" t="s">
        <v>469</v>
      </c>
      <c r="R612">
        <v>1</v>
      </c>
      <c r="S612" s="136">
        <v>-829161.74549999996</v>
      </c>
      <c r="T612">
        <v>1</v>
      </c>
      <c r="U612" t="s">
        <v>199</v>
      </c>
      <c r="V612" t="s">
        <v>80</v>
      </c>
      <c r="W612" s="109" t="str">
        <f>_xlfn.CONCAT(N612,V612)</f>
        <v>CC17EXPORTACION</v>
      </c>
      <c r="X612" s="109">
        <f>_xlfn.XLOOKUP(W612,'cco '!C:C,'cco '!D:D,0)</f>
        <v>0.63</v>
      </c>
      <c r="Y612" s="110">
        <f>$X612*$S612*-1</f>
        <v>522371.89966499998</v>
      </c>
      <c r="Z612" s="109">
        <f>_xlfn.XLOOKUP(V612,sectores_id!A:A,sectores_id!B:B)</f>
        <v>5</v>
      </c>
      <c r="AA612" s="109">
        <f>IF(J612="OPEX",_xlfn.XLOOKUP(I612,'rubros_id_opex (2)'!A:A,'rubros_id_opex (2)'!B:B,"RUBRO MC"),J612)</f>
        <v>10</v>
      </c>
      <c r="AB612" s="109" t="str">
        <f>UPPER(_xlfn.XLOOKUP(Z612,sectores_id!B:B,sectores_id!A:A))</f>
        <v>EXPORTACION</v>
      </c>
      <c r="AC612" s="148" t="str">
        <f>_xlfn.XLOOKUP(AA612,'rubros_id_opex (2)'!B:B,'rubros_id_opex (2)'!A:A,gastos_final[[#This Row],[Líneas de factura/Producto]])</f>
        <v>PERSONAL</v>
      </c>
      <c r="AD612" s="109">
        <f>SUMIFS(Y:Y,C:C,gastos_final[[#This Row],[Número]])</f>
        <v>829161.74549999996</v>
      </c>
      <c r="AE612" s="169">
        <f>gastos_final[[#This Row],[MONTO_FINAL]]*-1-gastos_final[[#This Row],[monto_total_ampliado]]</f>
        <v>0</v>
      </c>
    </row>
    <row r="613" spans="1:31" hidden="1" x14ac:dyDescent="0.25">
      <c r="A613" vm="11">
        <v>46112</v>
      </c>
      <c r="B613" t="s">
        <v>1191</v>
      </c>
      <c r="C613" t="s">
        <v>1138</v>
      </c>
      <c r="D613" s="135">
        <v>-829161.74549999996</v>
      </c>
      <c r="E613" t="s">
        <v>168</v>
      </c>
      <c r="F613">
        <v>1</v>
      </c>
      <c r="G613" s="135">
        <v>829161.74549999996</v>
      </c>
      <c r="H613" t="s">
        <v>1192</v>
      </c>
      <c r="I613" t="s">
        <v>9</v>
      </c>
      <c r="J613" t="s">
        <v>137</v>
      </c>
      <c r="K613" t="s">
        <v>512</v>
      </c>
      <c r="L613" t="s">
        <v>138</v>
      </c>
      <c r="M613">
        <v>0</v>
      </c>
      <c r="N613" t="s">
        <v>332</v>
      </c>
      <c r="O613" t="s">
        <v>1193</v>
      </c>
      <c r="P613">
        <v>6</v>
      </c>
      <c r="Q613" t="s">
        <v>469</v>
      </c>
      <c r="R613">
        <v>1</v>
      </c>
      <c r="S613" s="136">
        <v>-829161.74549999996</v>
      </c>
      <c r="T613">
        <v>1</v>
      </c>
      <c r="U613" t="s">
        <v>199</v>
      </c>
      <c r="V613" t="s">
        <v>50</v>
      </c>
      <c r="W613" s="109" t="str">
        <f>_xlfn.CONCAT(N613,V613)</f>
        <v>CC17NFU</v>
      </c>
      <c r="X613" s="109">
        <f>_xlfn.XLOOKUP(W613,'cco '!C:C,'cco '!D:D,0)</f>
        <v>0.05</v>
      </c>
      <c r="Y613" s="110">
        <f>$X613*$S613*-1</f>
        <v>41458.087274999998</v>
      </c>
      <c r="Z613" s="109">
        <f>_xlfn.XLOOKUP(V613,sectores_id!A:A,sectores_id!B:B)</f>
        <v>6</v>
      </c>
      <c r="AA613" s="109">
        <f>IF(J613="OPEX",_xlfn.XLOOKUP(I613,'rubros_id_opex (2)'!A:A,'rubros_id_opex (2)'!B:B,"RUBRO MC"),J613)</f>
        <v>10</v>
      </c>
      <c r="AB613" s="109" t="str">
        <f>UPPER(_xlfn.XLOOKUP(Z613,sectores_id!B:B,sectores_id!A:A))</f>
        <v>NFU</v>
      </c>
      <c r="AC613" s="148" t="str">
        <f>_xlfn.XLOOKUP(AA613,'rubros_id_opex (2)'!B:B,'rubros_id_opex (2)'!A:A,gastos_final[[#This Row],[Líneas de factura/Producto]])</f>
        <v>PERSONAL</v>
      </c>
      <c r="AD613" s="109">
        <f>SUMIFS(Y:Y,C:C,gastos_final[[#This Row],[Número]])</f>
        <v>829161.74549999996</v>
      </c>
      <c r="AE613" s="169">
        <f>gastos_final[[#This Row],[MONTO_FINAL]]*-1-gastos_final[[#This Row],[monto_total_ampliado]]</f>
        <v>0</v>
      </c>
    </row>
    <row r="614" spans="1:31" hidden="1" x14ac:dyDescent="0.25">
      <c r="A614" vm="11">
        <v>46112</v>
      </c>
      <c r="B614" t="s">
        <v>1191</v>
      </c>
      <c r="C614" t="s">
        <v>1138</v>
      </c>
      <c r="D614" s="135">
        <v>-829161.74549999996</v>
      </c>
      <c r="E614" t="s">
        <v>168</v>
      </c>
      <c r="F614">
        <v>1</v>
      </c>
      <c r="G614" s="135">
        <v>829161.74549999996</v>
      </c>
      <c r="H614" t="s">
        <v>1192</v>
      </c>
      <c r="I614" t="s">
        <v>9</v>
      </c>
      <c r="J614" t="s">
        <v>137</v>
      </c>
      <c r="K614" t="s">
        <v>512</v>
      </c>
      <c r="L614" t="s">
        <v>138</v>
      </c>
      <c r="M614">
        <v>0</v>
      </c>
      <c r="N614" t="s">
        <v>332</v>
      </c>
      <c r="O614" t="s">
        <v>1193</v>
      </c>
      <c r="P614">
        <v>6</v>
      </c>
      <c r="Q614" t="s">
        <v>469</v>
      </c>
      <c r="R614">
        <v>1</v>
      </c>
      <c r="S614" s="136">
        <v>-829161.74549999996</v>
      </c>
      <c r="T614">
        <v>1</v>
      </c>
      <c r="U614" t="s">
        <v>199</v>
      </c>
      <c r="V614" t="s">
        <v>68</v>
      </c>
      <c r="W614" s="109" t="str">
        <f>_xlfn.CONCAT(N614,V614)</f>
        <v>CC17PILETAS</v>
      </c>
      <c r="X614" s="109">
        <f>_xlfn.XLOOKUP(W614,'cco '!C:C,'cco '!D:D,0)</f>
        <v>0.14000000000000001</v>
      </c>
      <c r="Y614" s="110">
        <f>$X614*$S614*-1</f>
        <v>116082.64437000001</v>
      </c>
      <c r="Z614" s="109">
        <f>_xlfn.XLOOKUP(V614,sectores_id!A:A,sectores_id!B:B)</f>
        <v>7</v>
      </c>
      <c r="AA614" s="109">
        <f>IF(J614="OPEX",_xlfn.XLOOKUP(I614,'rubros_id_opex (2)'!A:A,'rubros_id_opex (2)'!B:B,"RUBRO MC"),J614)</f>
        <v>10</v>
      </c>
      <c r="AB614" s="109" t="str">
        <f>UPPER(_xlfn.XLOOKUP(Z614,sectores_id!B:B,sectores_id!A:A))</f>
        <v>PILETAS</v>
      </c>
      <c r="AC614" s="148" t="str">
        <f>_xlfn.XLOOKUP(AA614,'rubros_id_opex (2)'!B:B,'rubros_id_opex (2)'!A:A,gastos_final[[#This Row],[Líneas de factura/Producto]])</f>
        <v>PERSONAL</v>
      </c>
      <c r="AD614" s="109">
        <f>SUMIFS(Y:Y,C:C,gastos_final[[#This Row],[Número]])</f>
        <v>829161.74549999996</v>
      </c>
      <c r="AE614" s="169">
        <f>gastos_final[[#This Row],[MONTO_FINAL]]*-1-gastos_final[[#This Row],[monto_total_ampliado]]</f>
        <v>0</v>
      </c>
    </row>
    <row r="615" spans="1:31" hidden="1" x14ac:dyDescent="0.25">
      <c r="A615" vm="11">
        <v>46112</v>
      </c>
      <c r="B615" t="s">
        <v>1191</v>
      </c>
      <c r="C615" t="s">
        <v>1138</v>
      </c>
      <c r="D615" s="135">
        <v>-829161.74549999996</v>
      </c>
      <c r="E615" t="s">
        <v>168</v>
      </c>
      <c r="F615">
        <v>1</v>
      </c>
      <c r="G615" s="135">
        <v>829161.74549999996</v>
      </c>
      <c r="H615" t="s">
        <v>1192</v>
      </c>
      <c r="I615" t="s">
        <v>9</v>
      </c>
      <c r="J615" t="s">
        <v>137</v>
      </c>
      <c r="K615" t="s">
        <v>512</v>
      </c>
      <c r="L615" t="s">
        <v>138</v>
      </c>
      <c r="M615">
        <v>0</v>
      </c>
      <c r="N615" t="s">
        <v>332</v>
      </c>
      <c r="O615" t="s">
        <v>1193</v>
      </c>
      <c r="P615">
        <v>6</v>
      </c>
      <c r="Q615" t="s">
        <v>469</v>
      </c>
      <c r="R615">
        <v>1</v>
      </c>
      <c r="S615" s="136">
        <v>-829161.74549999996</v>
      </c>
      <c r="T615">
        <v>1</v>
      </c>
      <c r="U615" t="s">
        <v>199</v>
      </c>
      <c r="V615" t="s">
        <v>70</v>
      </c>
      <c r="W615" s="109" t="str">
        <f>_xlfn.CONCAT(N615,V615)</f>
        <v>CC17REACTORES</v>
      </c>
      <c r="X615" s="109">
        <f>_xlfn.XLOOKUP(W615,'cco '!C:C,'cco '!D:D,0)</f>
        <v>7.0000000000000007E-2</v>
      </c>
      <c r="Y615" s="110">
        <f>$X615*$S615*-1</f>
        <v>58041.322185000005</v>
      </c>
      <c r="Z615" s="109">
        <f>_xlfn.XLOOKUP(V615,sectores_id!A:A,sectores_id!B:B)</f>
        <v>8</v>
      </c>
      <c r="AA615" s="109">
        <f>IF(J615="OPEX",_xlfn.XLOOKUP(I615,'rubros_id_opex (2)'!A:A,'rubros_id_opex (2)'!B:B,"RUBRO MC"),J615)</f>
        <v>10</v>
      </c>
      <c r="AB615" s="109" t="str">
        <f>UPPER(_xlfn.XLOOKUP(Z615,sectores_id!B:B,sectores_id!A:A))</f>
        <v>REACTORES</v>
      </c>
      <c r="AC615" s="148" t="str">
        <f>_xlfn.XLOOKUP(AA615,'rubros_id_opex (2)'!B:B,'rubros_id_opex (2)'!A:A,gastos_final[[#This Row],[Líneas de factura/Producto]])</f>
        <v>PERSONAL</v>
      </c>
      <c r="AD615" s="109">
        <f>SUMIFS(Y:Y,C:C,gastos_final[[#This Row],[Número]])</f>
        <v>829161.74549999996</v>
      </c>
      <c r="AE615" s="169">
        <f>gastos_final[[#This Row],[MONTO_FINAL]]*-1-gastos_final[[#This Row],[monto_total_ampliado]]</f>
        <v>0</v>
      </c>
    </row>
    <row r="616" spans="1:31" hidden="1" x14ac:dyDescent="0.25">
      <c r="A616" vm="11">
        <v>46112</v>
      </c>
      <c r="B616" t="s">
        <v>1191</v>
      </c>
      <c r="C616" t="s">
        <v>1101</v>
      </c>
      <c r="D616" s="135">
        <v>-827362.89709999994</v>
      </c>
      <c r="E616" t="s">
        <v>164</v>
      </c>
      <c r="F616">
        <v>1</v>
      </c>
      <c r="G616" s="135">
        <v>827362.89709999994</v>
      </c>
      <c r="H616" t="s">
        <v>1192</v>
      </c>
      <c r="I616" t="s">
        <v>9</v>
      </c>
      <c r="J616" t="s">
        <v>137</v>
      </c>
      <c r="K616" t="s">
        <v>512</v>
      </c>
      <c r="L616" t="s">
        <v>156</v>
      </c>
      <c r="M616">
        <v>0</v>
      </c>
      <c r="N616" t="s">
        <v>32</v>
      </c>
      <c r="O616" t="s">
        <v>1193</v>
      </c>
      <c r="P616">
        <v>10</v>
      </c>
      <c r="Q616" t="s">
        <v>467</v>
      </c>
      <c r="R616">
        <v>1</v>
      </c>
      <c r="S616" s="136">
        <v>-827362.89709999994</v>
      </c>
      <c r="T616">
        <v>1</v>
      </c>
      <c r="U616" t="s">
        <v>199</v>
      </c>
      <c r="V616" t="s">
        <v>72</v>
      </c>
      <c r="W616" s="109" t="str">
        <f>_xlfn.CONCAT(N616,V616)</f>
        <v>CC15BACHAS</v>
      </c>
      <c r="X616" s="109">
        <f>_xlfn.XLOOKUP(W616,'cco '!C:C,'cco '!D:D,0)</f>
        <v>7.7777777777777779E-2</v>
      </c>
      <c r="Y616" s="110">
        <f>$X616*$S616*-1</f>
        <v>64350.44755222222</v>
      </c>
      <c r="Z616" s="109">
        <f>_xlfn.XLOOKUP(V616,sectores_id!A:A,sectores_id!B:B)</f>
        <v>1</v>
      </c>
      <c r="AA616" s="109">
        <f>IF(J616="OPEX",_xlfn.XLOOKUP(I616,'rubros_id_opex (2)'!A:A,'rubros_id_opex (2)'!B:B,"RUBRO MC"),J616)</f>
        <v>10</v>
      </c>
      <c r="AB616" s="109" t="str">
        <f>UPPER(_xlfn.XLOOKUP(Z616,sectores_id!B:B,sectores_id!A:A))</f>
        <v>BACHAS</v>
      </c>
      <c r="AC616" s="148" t="str">
        <f>_xlfn.XLOOKUP(AA616,'rubros_id_opex (2)'!B:B,'rubros_id_opex (2)'!A:A,gastos_final[[#This Row],[Líneas de factura/Producto]])</f>
        <v>PERSONAL</v>
      </c>
      <c r="AD616" s="109">
        <f>SUMIFS(Y:Y,C:C,gastos_final[[#This Row],[Número]])</f>
        <v>579154.02797000005</v>
      </c>
      <c r="AE616" s="169">
        <f>gastos_final[[#This Row],[MONTO_FINAL]]*-1-gastos_final[[#This Row],[monto_total_ampliado]]</f>
        <v>248208.86912999989</v>
      </c>
    </row>
    <row r="617" spans="1:31" hidden="1" x14ac:dyDescent="0.25">
      <c r="A617" vm="11">
        <v>46112</v>
      </c>
      <c r="B617" t="s">
        <v>1191</v>
      </c>
      <c r="C617" t="s">
        <v>1101</v>
      </c>
      <c r="D617" s="135">
        <v>-827362.89709999994</v>
      </c>
      <c r="E617" t="s">
        <v>164</v>
      </c>
      <c r="F617">
        <v>1</v>
      </c>
      <c r="G617" s="135">
        <v>827362.89709999994</v>
      </c>
      <c r="H617" t="s">
        <v>1192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1193</v>
      </c>
      <c r="P617">
        <v>10</v>
      </c>
      <c r="Q617" t="s">
        <v>467</v>
      </c>
      <c r="R617">
        <v>1</v>
      </c>
      <c r="S617" s="136">
        <v>-827362.89709999994</v>
      </c>
      <c r="T617">
        <v>1</v>
      </c>
      <c r="U617" t="s">
        <v>199</v>
      </c>
      <c r="V617" t="s">
        <v>177</v>
      </c>
      <c r="W617" s="109" t="str">
        <f>_xlfn.CONCAT(N617,V617)</f>
        <v>CC15CEREAL Y POLVILLO</v>
      </c>
      <c r="X617" s="109">
        <f>_xlfn.XLOOKUP(W617,'cco '!C:C,'cco '!D:D,0)</f>
        <v>7.7777777777777779E-2</v>
      </c>
      <c r="Y617" s="110">
        <f>$X617*$S617*-1</f>
        <v>64350.44755222222</v>
      </c>
      <c r="Z617" s="109">
        <f>_xlfn.XLOOKUP(V617,sectores_id!A:A,sectores_id!B:B)</f>
        <v>2</v>
      </c>
      <c r="AA617" s="109">
        <f>IF(J617="OPEX",_xlfn.XLOOKUP(I617,'rubros_id_opex (2)'!A:A,'rubros_id_opex (2)'!B:B,"RUBRO MC"),J617)</f>
        <v>10</v>
      </c>
      <c r="AB617" s="109" t="str">
        <f>UPPER(_xlfn.XLOOKUP(Z617,sectores_id!B:B,sectores_id!A:A))</f>
        <v>CEREAL &amp; POLVILLO</v>
      </c>
      <c r="AC617" s="148" t="str">
        <f>_xlfn.XLOOKUP(AA617,'rubros_id_opex (2)'!B:B,'rubros_id_opex (2)'!A:A,gastos_final[[#This Row],[Líneas de factura/Producto]])</f>
        <v>PERSONAL</v>
      </c>
      <c r="AD617" s="109">
        <f>SUMIFS(Y:Y,C:C,gastos_final[[#This Row],[Número]])</f>
        <v>579154.02797000005</v>
      </c>
      <c r="AE617" s="169">
        <f>gastos_final[[#This Row],[MONTO_FINAL]]*-1-gastos_final[[#This Row],[monto_total_ampliado]]</f>
        <v>248208.86912999989</v>
      </c>
    </row>
    <row r="618" spans="1:31" hidden="1" x14ac:dyDescent="0.25">
      <c r="A618" vm="11">
        <v>46112</v>
      </c>
      <c r="B618" t="s">
        <v>1191</v>
      </c>
      <c r="C618" t="s">
        <v>1101</v>
      </c>
      <c r="D618" s="135">
        <v>-827362.89709999994</v>
      </c>
      <c r="E618" t="s">
        <v>164</v>
      </c>
      <c r="F618">
        <v>1</v>
      </c>
      <c r="G618" s="135">
        <v>827362.89709999994</v>
      </c>
      <c r="H618" t="s">
        <v>1192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1193</v>
      </c>
      <c r="P618">
        <v>10</v>
      </c>
      <c r="Q618" t="s">
        <v>467</v>
      </c>
      <c r="R618">
        <v>1</v>
      </c>
      <c r="S618" s="136">
        <v>-827362.89709999994</v>
      </c>
      <c r="T618">
        <v>1</v>
      </c>
      <c r="U618" t="s">
        <v>199</v>
      </c>
      <c r="V618" t="s">
        <v>175</v>
      </c>
      <c r="W618" s="109" t="str">
        <f>_xlfn.CONCAT(N618,V618)</f>
        <v>CC15COMPOST Y FERTILIZANTES</v>
      </c>
      <c r="X618" s="109">
        <f>_xlfn.XLOOKUP(W618,'cco '!C:C,'cco '!D:D,0)</f>
        <v>7.7777777777777779E-2</v>
      </c>
      <c r="Y618" s="110">
        <f>$X618*$S618*-1</f>
        <v>64350.44755222222</v>
      </c>
      <c r="Z618" s="109">
        <f>_xlfn.XLOOKUP(V618,sectores_id!A:A,sectores_id!B:B)</f>
        <v>10</v>
      </c>
      <c r="AA618" s="109">
        <f>IF(J618="OPEX",_xlfn.XLOOKUP(I618,'rubros_id_opex (2)'!A:A,'rubros_id_opex (2)'!B:B,"RUBRO MC"),J618)</f>
        <v>10</v>
      </c>
      <c r="AB618" s="109" t="str">
        <f>UPPER(_xlfn.XLOOKUP(Z618,sectores_id!B:B,sectores_id!A:A))</f>
        <v>COMPOST &amp; FERTILIZANTES</v>
      </c>
      <c r="AC618" s="148" t="str">
        <f>_xlfn.XLOOKUP(AA618,'rubros_id_opex (2)'!B:B,'rubros_id_opex (2)'!A:A,gastos_final[[#This Row],[Líneas de factura/Producto]])</f>
        <v>PERSONAL</v>
      </c>
      <c r="AD618" s="109">
        <f>SUMIFS(Y:Y,C:C,gastos_final[[#This Row],[Número]])</f>
        <v>579154.02797000005</v>
      </c>
      <c r="AE618" s="169">
        <f>gastos_final[[#This Row],[MONTO_FINAL]]*-1-gastos_final[[#This Row],[monto_total_ampliado]]</f>
        <v>248208.86912999989</v>
      </c>
    </row>
    <row r="619" spans="1:31" hidden="1" x14ac:dyDescent="0.25">
      <c r="A619" vm="11">
        <v>46112</v>
      </c>
      <c r="B619" t="s">
        <v>1191</v>
      </c>
      <c r="C619" t="s">
        <v>1101</v>
      </c>
      <c r="D619" s="135">
        <v>-827362.89709999994</v>
      </c>
      <c r="E619" t="s">
        <v>164</v>
      </c>
      <c r="F619">
        <v>1</v>
      </c>
      <c r="G619" s="135">
        <v>827362.89709999994</v>
      </c>
      <c r="H619" t="s">
        <v>1192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1193</v>
      </c>
      <c r="P619">
        <v>10</v>
      </c>
      <c r="Q619" t="s">
        <v>467</v>
      </c>
      <c r="R619">
        <v>1</v>
      </c>
      <c r="S619" s="136">
        <v>-827362.89709999994</v>
      </c>
      <c r="T619">
        <v>1</v>
      </c>
      <c r="U619" t="s">
        <v>199</v>
      </c>
      <c r="V619" t="s">
        <v>193</v>
      </c>
      <c r="W619" s="109" t="str">
        <f>_xlfn.CONCAT(N619,V619)</f>
        <v>CC15DISPOSICION FINAL DE R. LIQUIDOS</v>
      </c>
      <c r="X619" s="109">
        <f>_xlfn.XLOOKUP(W619,'cco '!C:C,'cco '!D:D,0)</f>
        <v>7.7777777777777779E-2</v>
      </c>
      <c r="Y619" s="110">
        <f>$X619*$S619*-1</f>
        <v>64350.44755222222</v>
      </c>
      <c r="Z619" s="109">
        <f>_xlfn.XLOOKUP(V619,sectores_id!A:A,sectores_id!B:B)</f>
        <v>3</v>
      </c>
      <c r="AA619" s="109">
        <f>IF(J619="OPEX",_xlfn.XLOOKUP(I619,'rubros_id_opex (2)'!A:A,'rubros_id_opex (2)'!B:B,"RUBRO MC"),J619)</f>
        <v>10</v>
      </c>
      <c r="AB619" s="109" t="str">
        <f>UPPER(_xlfn.XLOOKUP(Z619,sectores_id!B:B,sectores_id!A:A))</f>
        <v>DISP. FINAL RESIDUOS LÍQUIDOS</v>
      </c>
      <c r="AC619" s="148" t="str">
        <f>_xlfn.XLOOKUP(AA619,'rubros_id_opex (2)'!B:B,'rubros_id_opex (2)'!A:A,gastos_final[[#This Row],[Líneas de factura/Producto]])</f>
        <v>PERSONAL</v>
      </c>
      <c r="AD619" s="109">
        <f>SUMIFS(Y:Y,C:C,gastos_final[[#This Row],[Número]])</f>
        <v>579154.02797000005</v>
      </c>
      <c r="AE619" s="169">
        <f>gastos_final[[#This Row],[MONTO_FINAL]]*-1-gastos_final[[#This Row],[monto_total_ampliado]]</f>
        <v>248208.86912999989</v>
      </c>
    </row>
    <row r="620" spans="1:31" hidden="1" x14ac:dyDescent="0.25">
      <c r="A620" vm="11">
        <v>46112</v>
      </c>
      <c r="B620" t="s">
        <v>1191</v>
      </c>
      <c r="C620" t="s">
        <v>1101</v>
      </c>
      <c r="D620" s="135">
        <v>-827362.89709999994</v>
      </c>
      <c r="E620" t="s">
        <v>164</v>
      </c>
      <c r="F620">
        <v>1</v>
      </c>
      <c r="G620" s="135">
        <v>827362.89709999994</v>
      </c>
      <c r="H620" t="s">
        <v>1192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1193</v>
      </c>
      <c r="P620">
        <v>10</v>
      </c>
      <c r="Q620" t="s">
        <v>467</v>
      </c>
      <c r="R620">
        <v>1</v>
      </c>
      <c r="S620" s="136">
        <v>-827362.89709999994</v>
      </c>
      <c r="T620">
        <v>1</v>
      </c>
      <c r="U620" t="s">
        <v>199</v>
      </c>
      <c r="V620" t="s">
        <v>191</v>
      </c>
      <c r="W620" s="109" t="str">
        <f>_xlfn.CONCAT(N620,V620)</f>
        <v>CC15DISPOSICION FINAL DE R. SOLIDOS</v>
      </c>
      <c r="X620" s="109">
        <f>_xlfn.XLOOKUP(W620,'cco '!C:C,'cco '!D:D,0)</f>
        <v>7.7777777777777779E-2</v>
      </c>
      <c r="Y620" s="110">
        <f>$X620*$S620*-1</f>
        <v>64350.44755222222</v>
      </c>
      <c r="Z620" s="109">
        <f>_xlfn.XLOOKUP(V620,sectores_id!A:A,sectores_id!B:B)</f>
        <v>4</v>
      </c>
      <c r="AA620" s="109">
        <f>IF(J620="OPEX",_xlfn.XLOOKUP(I620,'rubros_id_opex (2)'!A:A,'rubros_id_opex (2)'!B:B,"RUBRO MC"),J620)</f>
        <v>10</v>
      </c>
      <c r="AB620" s="109" t="str">
        <f>UPPER(_xlfn.XLOOKUP(Z620,sectores_id!B:B,sectores_id!A:A))</f>
        <v>DISP. FINAL RESIDUOS SÓLIDOS</v>
      </c>
      <c r="AC620" s="148" t="str">
        <f>_xlfn.XLOOKUP(AA620,'rubros_id_opex (2)'!B:B,'rubros_id_opex (2)'!A:A,gastos_final[[#This Row],[Líneas de factura/Producto]])</f>
        <v>PERSONAL</v>
      </c>
      <c r="AD620" s="169">
        <f>SUMIFS(Y:Y,C:C,gastos_final[[#This Row],[Número]])</f>
        <v>579154.02797000005</v>
      </c>
      <c r="AE620" s="169">
        <f>gastos_final[[#This Row],[MONTO_FINAL]]*-1-gastos_final[[#This Row],[monto_total_ampliado]]</f>
        <v>248208.86912999989</v>
      </c>
    </row>
    <row r="621" spans="1:31" hidden="1" x14ac:dyDescent="0.25">
      <c r="A621" vm="11">
        <v>46112</v>
      </c>
      <c r="B621" t="s">
        <v>1191</v>
      </c>
      <c r="C621" t="s">
        <v>1101</v>
      </c>
      <c r="D621" s="135">
        <v>-827362.89709999994</v>
      </c>
      <c r="E621" t="s">
        <v>164</v>
      </c>
      <c r="F621">
        <v>1</v>
      </c>
      <c r="G621" s="135">
        <v>827362.89709999994</v>
      </c>
      <c r="H621" t="s">
        <v>1192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1193</v>
      </c>
      <c r="P621">
        <v>10</v>
      </c>
      <c r="Q621" t="s">
        <v>467</v>
      </c>
      <c r="R621">
        <v>1</v>
      </c>
      <c r="S621" s="136">
        <v>-827362.89709999994</v>
      </c>
      <c r="T621">
        <v>1</v>
      </c>
      <c r="U621" t="s">
        <v>199</v>
      </c>
      <c r="V621" t="s">
        <v>80</v>
      </c>
      <c r="W621" s="109" t="str">
        <f>_xlfn.CONCAT(N621,V621)</f>
        <v>CC15EXPORTACION</v>
      </c>
      <c r="X621" s="109">
        <f>_xlfn.XLOOKUP(W621,'cco '!C:C,'cco '!D:D,0)</f>
        <v>7.7777777777777779E-2</v>
      </c>
      <c r="Y621" s="110">
        <f>$X621*$S621*-1</f>
        <v>64350.44755222222</v>
      </c>
      <c r="Z621" s="109">
        <f>_xlfn.XLOOKUP(V621,sectores_id!A:A,sectores_id!B:B)</f>
        <v>5</v>
      </c>
      <c r="AA621" s="109">
        <f>IF(J621="OPEX",_xlfn.XLOOKUP(I621,'rubros_id_opex (2)'!A:A,'rubros_id_opex (2)'!B:B,"RUBRO MC"),J621)</f>
        <v>10</v>
      </c>
      <c r="AB621" s="109" t="str">
        <f>UPPER(_xlfn.XLOOKUP(Z621,sectores_id!B:B,sectores_id!A:A))</f>
        <v>EXPORTACION</v>
      </c>
      <c r="AC621" s="148" t="str">
        <f>_xlfn.XLOOKUP(AA621,'rubros_id_opex (2)'!B:B,'rubros_id_opex (2)'!A:A,gastos_final[[#This Row],[Líneas de factura/Producto]])</f>
        <v>PERSONAL</v>
      </c>
      <c r="AD621" s="169">
        <f>SUMIFS(Y:Y,C:C,gastos_final[[#This Row],[Número]])</f>
        <v>579154.02797000005</v>
      </c>
      <c r="AE621" s="169">
        <f>gastos_final[[#This Row],[MONTO_FINAL]]*-1-gastos_final[[#This Row],[monto_total_ampliado]]</f>
        <v>248208.86912999989</v>
      </c>
    </row>
    <row r="622" spans="1:31" hidden="1" x14ac:dyDescent="0.25">
      <c r="A622" vm="11">
        <v>46112</v>
      </c>
      <c r="B622" t="s">
        <v>1191</v>
      </c>
      <c r="C622" t="s">
        <v>1101</v>
      </c>
      <c r="D622" s="135">
        <v>-827362.89709999994</v>
      </c>
      <c r="E622" t="s">
        <v>164</v>
      </c>
      <c r="F622">
        <v>1</v>
      </c>
      <c r="G622" s="135">
        <v>827362.89709999994</v>
      </c>
      <c r="H622" t="s">
        <v>1192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1193</v>
      </c>
      <c r="P622">
        <v>10</v>
      </c>
      <c r="Q622" t="s">
        <v>467</v>
      </c>
      <c r="R622">
        <v>1</v>
      </c>
      <c r="S622" s="136">
        <v>-827362.89709999994</v>
      </c>
      <c r="T622">
        <v>1</v>
      </c>
      <c r="U622" t="s">
        <v>199</v>
      </c>
      <c r="V622" t="s">
        <v>50</v>
      </c>
      <c r="W622" s="109" t="str">
        <f>_xlfn.CONCAT(N622,V622)</f>
        <v>CC15NFU</v>
      </c>
      <c r="X622" s="109">
        <f>_xlfn.XLOOKUP(W622,'cco '!C:C,'cco '!D:D,0)</f>
        <v>7.7777777777777779E-2</v>
      </c>
      <c r="Y622" s="110">
        <f>$X622*$S622*-1</f>
        <v>64350.44755222222</v>
      </c>
      <c r="Z622" s="109">
        <f>_xlfn.XLOOKUP(V622,sectores_id!A:A,sectores_id!B:B)</f>
        <v>6</v>
      </c>
      <c r="AA622" s="109">
        <f>IF(J622="OPEX",_xlfn.XLOOKUP(I622,'rubros_id_opex (2)'!A:A,'rubros_id_opex (2)'!B:B,"RUBRO MC"),J622)</f>
        <v>10</v>
      </c>
      <c r="AB622" s="109" t="str">
        <f>UPPER(_xlfn.XLOOKUP(Z622,sectores_id!B:B,sectores_id!A:A))</f>
        <v>NFU</v>
      </c>
      <c r="AC622" s="148" t="str">
        <f>_xlfn.XLOOKUP(AA622,'rubros_id_opex (2)'!B:B,'rubros_id_opex (2)'!A:A,gastos_final[[#This Row],[Líneas de factura/Producto]])</f>
        <v>PERSONAL</v>
      </c>
      <c r="AD622" s="169">
        <f>SUMIFS(Y:Y,C:C,gastos_final[[#This Row],[Número]])</f>
        <v>579154.02797000005</v>
      </c>
      <c r="AE622" s="169">
        <f>gastos_final[[#This Row],[MONTO_FINAL]]*-1-gastos_final[[#This Row],[monto_total_ampliado]]</f>
        <v>248208.86912999989</v>
      </c>
    </row>
    <row r="623" spans="1:31" hidden="1" x14ac:dyDescent="0.25">
      <c r="A623" vm="11">
        <v>46112</v>
      </c>
      <c r="B623" t="s">
        <v>1191</v>
      </c>
      <c r="C623" t="s">
        <v>1101</v>
      </c>
      <c r="D623" s="135">
        <v>-827362.89709999994</v>
      </c>
      <c r="E623" t="s">
        <v>164</v>
      </c>
      <c r="F623">
        <v>1</v>
      </c>
      <c r="G623" s="135">
        <v>827362.89709999994</v>
      </c>
      <c r="H623" t="s">
        <v>1192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1193</v>
      </c>
      <c r="P623">
        <v>10</v>
      </c>
      <c r="Q623" t="s">
        <v>467</v>
      </c>
      <c r="R623">
        <v>1</v>
      </c>
      <c r="S623" s="136">
        <v>-827362.89709999994</v>
      </c>
      <c r="T623">
        <v>1</v>
      </c>
      <c r="U623" t="s">
        <v>199</v>
      </c>
      <c r="V623" t="s">
        <v>68</v>
      </c>
      <c r="W623" s="109" t="str">
        <f>_xlfn.CONCAT(N623,V623)</f>
        <v>CC15PILETAS</v>
      </c>
      <c r="X623" s="109">
        <f>_xlfn.XLOOKUP(W623,'cco '!C:C,'cco '!D:D,0)</f>
        <v>7.7777777777777779E-2</v>
      </c>
      <c r="Y623" s="110">
        <f>$X623*$S623*-1</f>
        <v>64350.44755222222</v>
      </c>
      <c r="Z623" s="109">
        <f>_xlfn.XLOOKUP(V623,sectores_id!A:A,sectores_id!B:B)</f>
        <v>7</v>
      </c>
      <c r="AA623" s="109">
        <f>IF(J623="OPEX",_xlfn.XLOOKUP(I623,'rubros_id_opex (2)'!A:A,'rubros_id_opex (2)'!B:B,"RUBRO MC"),J623)</f>
        <v>10</v>
      </c>
      <c r="AB623" s="109" t="str">
        <f>UPPER(_xlfn.XLOOKUP(Z623,sectores_id!B:B,sectores_id!A:A))</f>
        <v>PILETAS</v>
      </c>
      <c r="AC623" s="148" t="str">
        <f>_xlfn.XLOOKUP(AA623,'rubros_id_opex (2)'!B:B,'rubros_id_opex (2)'!A:A,gastos_final[[#This Row],[Líneas de factura/Producto]])</f>
        <v>PERSONAL</v>
      </c>
      <c r="AD623" s="169">
        <f>SUMIFS(Y:Y,C:C,gastos_final[[#This Row],[Número]])</f>
        <v>579154.02797000005</v>
      </c>
      <c r="AE623" s="169">
        <f>gastos_final[[#This Row],[MONTO_FINAL]]*-1-gastos_final[[#This Row],[monto_total_ampliado]]</f>
        <v>248208.86912999989</v>
      </c>
    </row>
    <row r="624" spans="1:31" hidden="1" x14ac:dyDescent="0.25">
      <c r="A624" vm="11">
        <v>46112</v>
      </c>
      <c r="B624" t="s">
        <v>1191</v>
      </c>
      <c r="C624" t="s">
        <v>1101</v>
      </c>
      <c r="D624" s="135">
        <v>-827362.89709999994</v>
      </c>
      <c r="E624" t="s">
        <v>164</v>
      </c>
      <c r="F624">
        <v>1</v>
      </c>
      <c r="G624" s="135">
        <v>827362.89709999994</v>
      </c>
      <c r="H624" t="s">
        <v>1192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1193</v>
      </c>
      <c r="P624">
        <v>10</v>
      </c>
      <c r="Q624" t="s">
        <v>467</v>
      </c>
      <c r="R624">
        <v>1</v>
      </c>
      <c r="S624" s="136">
        <v>-827362.89709999994</v>
      </c>
      <c r="T624">
        <v>1</v>
      </c>
      <c r="U624" t="s">
        <v>199</v>
      </c>
      <c r="V624" t="s">
        <v>70</v>
      </c>
      <c r="W624" s="109" t="str">
        <f>_xlfn.CONCAT(N624,V624)</f>
        <v>CC15REACTORES</v>
      </c>
      <c r="X624" s="109">
        <f>_xlfn.XLOOKUP(W624,'cco '!C:C,'cco '!D:D,0)</f>
        <v>7.7777777777777779E-2</v>
      </c>
      <c r="Y624" s="110">
        <f>$X624*$S624*-1</f>
        <v>64350.44755222222</v>
      </c>
      <c r="Z624" s="109">
        <f>_xlfn.XLOOKUP(V624,sectores_id!A:A,sectores_id!B:B)</f>
        <v>8</v>
      </c>
      <c r="AA624" s="109">
        <f>IF(J624="OPEX",_xlfn.XLOOKUP(I624,'rubros_id_opex (2)'!A:A,'rubros_id_opex (2)'!B:B,"RUBRO MC"),J624)</f>
        <v>10</v>
      </c>
      <c r="AB624" s="109" t="str">
        <f>UPPER(_xlfn.XLOOKUP(Z624,sectores_id!B:B,sectores_id!A:A))</f>
        <v>REACTORES</v>
      </c>
      <c r="AC624" s="148" t="str">
        <f>_xlfn.XLOOKUP(AA624,'rubros_id_opex (2)'!B:B,'rubros_id_opex (2)'!A:A,gastos_final[[#This Row],[Líneas de factura/Producto]])</f>
        <v>PERSONAL</v>
      </c>
      <c r="AD624" s="169">
        <f>SUMIFS(Y:Y,C:C,gastos_final[[#This Row],[Número]])</f>
        <v>579154.02797000005</v>
      </c>
      <c r="AE624" s="169">
        <f>gastos_final[[#This Row],[MONTO_FINAL]]*-1-gastos_final[[#This Row],[monto_total_ampliado]]</f>
        <v>248208.86912999989</v>
      </c>
    </row>
    <row r="625" spans="1:31" hidden="1" x14ac:dyDescent="0.25">
      <c r="A625" vm="11">
        <v>46112</v>
      </c>
      <c r="B625" t="s">
        <v>1191</v>
      </c>
      <c r="C625" t="s">
        <v>1101</v>
      </c>
      <c r="D625" s="135">
        <v>-827362.89709999994</v>
      </c>
      <c r="E625" t="s">
        <v>164</v>
      </c>
      <c r="F625">
        <v>1</v>
      </c>
      <c r="G625" s="135">
        <v>827362.89709999994</v>
      </c>
      <c r="H625" t="s">
        <v>1192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1193</v>
      </c>
      <c r="P625">
        <v>10</v>
      </c>
      <c r="Q625" t="s">
        <v>467</v>
      </c>
      <c r="R625">
        <v>1</v>
      </c>
      <c r="S625" s="136">
        <v>-827362.89709999994</v>
      </c>
      <c r="T625">
        <v>1</v>
      </c>
      <c r="U625" t="s">
        <v>199</v>
      </c>
      <c r="V625" t="s">
        <v>181</v>
      </c>
      <c r="W625" s="109" t="str">
        <f>_xlfn.CONCAT(N625,V625)</f>
        <v>CC15TIERRAS FILTRANTES</v>
      </c>
      <c r="X625" s="109">
        <f>_xlfn.XLOOKUP(W625,'cco '!C:C,'cco '!D:D,0)</f>
        <v>0</v>
      </c>
      <c r="Y625" s="110">
        <f>$X625*$S625*-1</f>
        <v>0</v>
      </c>
      <c r="Z625" s="109">
        <f>_xlfn.XLOOKUP(V625,sectores_id!A:A,sectores_id!B:B)</f>
        <v>9</v>
      </c>
      <c r="AA625" s="109">
        <f>IF(J625="OPEX",_xlfn.XLOOKUP(I625,'rubros_id_opex (2)'!A:A,'rubros_id_opex (2)'!B:B,"RUBRO MC"),J625)</f>
        <v>10</v>
      </c>
      <c r="AB625" s="109" t="str">
        <f>UPPER(_xlfn.XLOOKUP(Z625,sectores_id!B:B,sectores_id!A:A))</f>
        <v>TIERRAS FILTRANTES</v>
      </c>
      <c r="AC625" s="148" t="str">
        <f>_xlfn.XLOOKUP(AA625,'rubros_id_opex (2)'!B:B,'rubros_id_opex (2)'!A:A,gastos_final[[#This Row],[Líneas de factura/Producto]])</f>
        <v>PERSONAL</v>
      </c>
      <c r="AD625" s="169">
        <f>SUMIFS(Y:Y,C:C,gastos_final[[#This Row],[Número]])</f>
        <v>579154.02797000005</v>
      </c>
      <c r="AE625" s="169">
        <f>gastos_final[[#This Row],[MONTO_FINAL]]*-1-gastos_final[[#This Row],[monto_total_ampliado]]</f>
        <v>248208.86912999989</v>
      </c>
    </row>
    <row r="626" spans="1:31" hidden="1" x14ac:dyDescent="0.25">
      <c r="A626" vm="11">
        <v>46112</v>
      </c>
      <c r="B626" t="s">
        <v>1191</v>
      </c>
      <c r="C626" t="s">
        <v>1185</v>
      </c>
      <c r="D626" s="135">
        <v>-827089.77249999996</v>
      </c>
      <c r="E626" t="s">
        <v>179</v>
      </c>
      <c r="F626">
        <v>1</v>
      </c>
      <c r="G626" s="135">
        <v>827089.77249999996</v>
      </c>
      <c r="H626" t="s">
        <v>1192</v>
      </c>
      <c r="I626" t="s">
        <v>9</v>
      </c>
      <c r="J626" t="s">
        <v>137</v>
      </c>
      <c r="K626" t="s">
        <v>512</v>
      </c>
      <c r="L626" t="s">
        <v>138</v>
      </c>
      <c r="M626">
        <v>0</v>
      </c>
      <c r="N626" t="s">
        <v>360</v>
      </c>
      <c r="O626" t="s">
        <v>1193</v>
      </c>
      <c r="P626">
        <v>10</v>
      </c>
      <c r="Q626" t="s">
        <v>467</v>
      </c>
      <c r="R626">
        <v>1</v>
      </c>
      <c r="S626" s="136">
        <v>-827089.77249999996</v>
      </c>
      <c r="T626">
        <v>1</v>
      </c>
      <c r="U626" t="s">
        <v>199</v>
      </c>
      <c r="V626" t="s">
        <v>72</v>
      </c>
      <c r="W626" s="109" t="str">
        <f>_xlfn.CONCAT(N626,V626)</f>
        <v>CC23BACHAS</v>
      </c>
      <c r="X626" s="109">
        <f>_xlfn.XLOOKUP(W626,'cco '!C:C,'cco '!D:D,0)</f>
        <v>0.14000000000000001</v>
      </c>
      <c r="Y626" s="110">
        <f>$X626*$S626*-1</f>
        <v>115792.56815000001</v>
      </c>
      <c r="Z626" s="109">
        <f>_xlfn.XLOOKUP(V626,sectores_id!A:A,sectores_id!B:B)</f>
        <v>1</v>
      </c>
      <c r="AA626" s="109">
        <f>IF(J626="OPEX",_xlfn.XLOOKUP(I626,'rubros_id_opex (2)'!A:A,'rubros_id_opex (2)'!B:B,"RUBRO MC"),J626)</f>
        <v>10</v>
      </c>
      <c r="AB626" s="109" t="str">
        <f>UPPER(_xlfn.XLOOKUP(Z626,sectores_id!B:B,sectores_id!A:A))</f>
        <v>BACHAS</v>
      </c>
      <c r="AC626" s="148" t="str">
        <f>_xlfn.XLOOKUP(AA626,'rubros_id_opex (2)'!B:B,'rubros_id_opex (2)'!A:A,gastos_final[[#This Row],[Líneas de factura/Producto]])</f>
        <v>PERSONAL</v>
      </c>
      <c r="AD626" s="169">
        <f>SUMIFS(Y:Y,C:C,gastos_final[[#This Row],[Número]])</f>
        <v>727838.99979999999</v>
      </c>
      <c r="AE626" s="169">
        <f>gastos_final[[#This Row],[MONTO_FINAL]]*-1-gastos_final[[#This Row],[monto_total_ampliado]]</f>
        <v>99250.772699999972</v>
      </c>
    </row>
    <row r="627" spans="1:31" hidden="1" x14ac:dyDescent="0.25">
      <c r="A627" vm="11">
        <v>46112</v>
      </c>
      <c r="B627" t="s">
        <v>1191</v>
      </c>
      <c r="C627" t="s">
        <v>1185</v>
      </c>
      <c r="D627" s="135">
        <v>-827089.77249999996</v>
      </c>
      <c r="E627" t="s">
        <v>179</v>
      </c>
      <c r="F627">
        <v>1</v>
      </c>
      <c r="G627" s="135">
        <v>827089.77249999996</v>
      </c>
      <c r="H627" t="s">
        <v>1192</v>
      </c>
      <c r="I627" t="s">
        <v>9</v>
      </c>
      <c r="J627" t="s">
        <v>137</v>
      </c>
      <c r="K627" t="s">
        <v>512</v>
      </c>
      <c r="L627" t="s">
        <v>138</v>
      </c>
      <c r="M627">
        <v>0</v>
      </c>
      <c r="N627" t="s">
        <v>360</v>
      </c>
      <c r="O627" t="s">
        <v>1193</v>
      </c>
      <c r="P627">
        <v>10</v>
      </c>
      <c r="Q627" t="s">
        <v>467</v>
      </c>
      <c r="R627">
        <v>1</v>
      </c>
      <c r="S627" s="136">
        <v>-827089.77249999996</v>
      </c>
      <c r="T627">
        <v>1</v>
      </c>
      <c r="U627" t="s">
        <v>199</v>
      </c>
      <c r="V627" t="s">
        <v>177</v>
      </c>
      <c r="W627" s="109" t="str">
        <f>_xlfn.CONCAT(N627,V627)</f>
        <v>CC23CEREAL Y POLVILLO</v>
      </c>
      <c r="X627" s="109">
        <f>_xlfn.XLOOKUP(W627,'cco '!C:C,'cco '!D:D,0)</f>
        <v>7.0000000000000007E-2</v>
      </c>
      <c r="Y627" s="110">
        <f>$X627*$S627*-1</f>
        <v>57896.284075000003</v>
      </c>
      <c r="Z627" s="109">
        <f>_xlfn.XLOOKUP(V627,sectores_id!A:A,sectores_id!B:B)</f>
        <v>2</v>
      </c>
      <c r="AA627" s="109">
        <f>IF(J627="OPEX",_xlfn.XLOOKUP(I627,'rubros_id_opex (2)'!A:A,'rubros_id_opex (2)'!B:B,"RUBRO MC"),J627)</f>
        <v>10</v>
      </c>
      <c r="AB627" s="109" t="str">
        <f>UPPER(_xlfn.XLOOKUP(Z627,sectores_id!B:B,sectores_id!A:A))</f>
        <v>CEREAL &amp; POLVILLO</v>
      </c>
      <c r="AC627" s="148" t="str">
        <f>_xlfn.XLOOKUP(AA627,'rubros_id_opex (2)'!B:B,'rubros_id_opex (2)'!A:A,gastos_final[[#This Row],[Líneas de factura/Producto]])</f>
        <v>PERSONAL</v>
      </c>
      <c r="AD627" s="169">
        <f>SUMIFS(Y:Y,C:C,gastos_final[[#This Row],[Número]])</f>
        <v>727838.99979999999</v>
      </c>
      <c r="AE627" s="169">
        <f>gastos_final[[#This Row],[MONTO_FINAL]]*-1-gastos_final[[#This Row],[monto_total_ampliado]]</f>
        <v>99250.772699999972</v>
      </c>
    </row>
    <row r="628" spans="1:31" hidden="1" x14ac:dyDescent="0.25">
      <c r="A628" vm="11">
        <v>46112</v>
      </c>
      <c r="B628" t="s">
        <v>1191</v>
      </c>
      <c r="C628" t="s">
        <v>1185</v>
      </c>
      <c r="D628" s="135">
        <v>-827089.77249999996</v>
      </c>
      <c r="E628" t="s">
        <v>179</v>
      </c>
      <c r="F628">
        <v>1</v>
      </c>
      <c r="G628" s="135">
        <v>827089.77249999996</v>
      </c>
      <c r="H628" t="s">
        <v>1192</v>
      </c>
      <c r="I628" t="s">
        <v>9</v>
      </c>
      <c r="J628" t="s">
        <v>137</v>
      </c>
      <c r="K628" t="s">
        <v>512</v>
      </c>
      <c r="L628" t="s">
        <v>138</v>
      </c>
      <c r="M628">
        <v>0</v>
      </c>
      <c r="N628" t="s">
        <v>360</v>
      </c>
      <c r="O628" t="s">
        <v>1193</v>
      </c>
      <c r="P628">
        <v>10</v>
      </c>
      <c r="Q628" t="s">
        <v>467</v>
      </c>
      <c r="R628">
        <v>1</v>
      </c>
      <c r="S628" s="136">
        <v>-827089.77249999996</v>
      </c>
      <c r="T628">
        <v>1</v>
      </c>
      <c r="U628" t="s">
        <v>199</v>
      </c>
      <c r="V628" t="s">
        <v>175</v>
      </c>
      <c r="W628" s="109" t="str">
        <f>_xlfn.CONCAT(N628,V628)</f>
        <v>CC23COMPOST Y FERTILIZANTES</v>
      </c>
      <c r="X628" s="109">
        <f>_xlfn.XLOOKUP(W628,'cco '!C:C,'cco '!D:D,0)</f>
        <v>7.0000000000000007E-2</v>
      </c>
      <c r="Y628" s="110">
        <f>$X628*$S628*-1</f>
        <v>57896.284075000003</v>
      </c>
      <c r="Z628" s="109">
        <f>_xlfn.XLOOKUP(V628,sectores_id!A:A,sectores_id!B:B)</f>
        <v>10</v>
      </c>
      <c r="AA628" s="109">
        <f>IF(J628="OPEX",_xlfn.XLOOKUP(I628,'rubros_id_opex (2)'!A:A,'rubros_id_opex (2)'!B:B,"RUBRO MC"),J628)</f>
        <v>10</v>
      </c>
      <c r="AB628" s="109" t="str">
        <f>UPPER(_xlfn.XLOOKUP(Z628,sectores_id!B:B,sectores_id!A:A))</f>
        <v>COMPOST &amp; FERTILIZANTES</v>
      </c>
      <c r="AC628" s="148" t="str">
        <f>_xlfn.XLOOKUP(AA628,'rubros_id_opex (2)'!B:B,'rubros_id_opex (2)'!A:A,gastos_final[[#This Row],[Líneas de factura/Producto]])</f>
        <v>PERSONAL</v>
      </c>
      <c r="AD628" s="169">
        <f>SUMIFS(Y:Y,C:C,gastos_final[[#This Row],[Número]])</f>
        <v>727838.99979999999</v>
      </c>
      <c r="AE628" s="169">
        <f>gastos_final[[#This Row],[MONTO_FINAL]]*-1-gastos_final[[#This Row],[monto_total_ampliado]]</f>
        <v>99250.772699999972</v>
      </c>
    </row>
    <row r="629" spans="1:31" hidden="1" x14ac:dyDescent="0.25">
      <c r="A629" vm="11">
        <v>46112</v>
      </c>
      <c r="B629" t="s">
        <v>1191</v>
      </c>
      <c r="C629" t="s">
        <v>1185</v>
      </c>
      <c r="D629" s="135">
        <v>-827089.77249999996</v>
      </c>
      <c r="E629" t="s">
        <v>179</v>
      </c>
      <c r="F629">
        <v>1</v>
      </c>
      <c r="G629" s="135">
        <v>827089.77249999996</v>
      </c>
      <c r="H629" t="s">
        <v>1192</v>
      </c>
      <c r="I629" t="s">
        <v>9</v>
      </c>
      <c r="J629" t="s">
        <v>137</v>
      </c>
      <c r="K629" t="s">
        <v>512</v>
      </c>
      <c r="L629" t="s">
        <v>138</v>
      </c>
      <c r="M629">
        <v>0</v>
      </c>
      <c r="N629" t="s">
        <v>360</v>
      </c>
      <c r="O629" t="s">
        <v>1193</v>
      </c>
      <c r="P629">
        <v>10</v>
      </c>
      <c r="Q629" t="s">
        <v>467</v>
      </c>
      <c r="R629">
        <v>1</v>
      </c>
      <c r="S629" s="136">
        <v>-827089.77249999996</v>
      </c>
      <c r="T629">
        <v>1</v>
      </c>
      <c r="U629" t="s">
        <v>199</v>
      </c>
      <c r="V629" t="s">
        <v>193</v>
      </c>
      <c r="W629" s="109" t="str">
        <f>_xlfn.CONCAT(N629,V629)</f>
        <v>CC23DISPOSICION FINAL DE R. LIQUIDOS</v>
      </c>
      <c r="X629" s="109">
        <f>_xlfn.XLOOKUP(W629,'cco '!C:C,'cco '!D:D,0)</f>
        <v>0.06</v>
      </c>
      <c r="Y629" s="110">
        <f>$X629*$S629*-1</f>
        <v>49625.386349999993</v>
      </c>
      <c r="Z629" s="109">
        <f>_xlfn.XLOOKUP(V629,sectores_id!A:A,sectores_id!B:B)</f>
        <v>3</v>
      </c>
      <c r="AA629" s="109">
        <f>IF(J629="OPEX",_xlfn.XLOOKUP(I629,'rubros_id_opex (2)'!A:A,'rubros_id_opex (2)'!B:B,"RUBRO MC"),J629)</f>
        <v>10</v>
      </c>
      <c r="AB629" s="109" t="str">
        <f>UPPER(_xlfn.XLOOKUP(Z629,sectores_id!B:B,sectores_id!A:A))</f>
        <v>DISP. FINAL RESIDUOS LÍQUIDOS</v>
      </c>
      <c r="AC629" s="148" t="str">
        <f>_xlfn.XLOOKUP(AA629,'rubros_id_opex (2)'!B:B,'rubros_id_opex (2)'!A:A,gastos_final[[#This Row],[Líneas de factura/Producto]])</f>
        <v>PERSONAL</v>
      </c>
      <c r="AD629" s="169">
        <f>SUMIFS(Y:Y,C:C,gastos_final[[#This Row],[Número]])</f>
        <v>727838.99979999999</v>
      </c>
      <c r="AE629" s="169">
        <f>gastos_final[[#This Row],[MONTO_FINAL]]*-1-gastos_final[[#This Row],[monto_total_ampliado]]</f>
        <v>99250.772699999972</v>
      </c>
    </row>
    <row r="630" spans="1:31" hidden="1" x14ac:dyDescent="0.25">
      <c r="A630" vm="11">
        <v>46112</v>
      </c>
      <c r="B630" t="s">
        <v>1191</v>
      </c>
      <c r="C630" t="s">
        <v>1185</v>
      </c>
      <c r="D630" s="135">
        <v>-827089.77249999996</v>
      </c>
      <c r="E630" t="s">
        <v>179</v>
      </c>
      <c r="F630">
        <v>1</v>
      </c>
      <c r="G630" s="135">
        <v>827089.77249999996</v>
      </c>
      <c r="H630" t="s">
        <v>1192</v>
      </c>
      <c r="I630" t="s">
        <v>9</v>
      </c>
      <c r="J630" t="s">
        <v>137</v>
      </c>
      <c r="K630" t="s">
        <v>512</v>
      </c>
      <c r="L630" t="s">
        <v>138</v>
      </c>
      <c r="M630">
        <v>0</v>
      </c>
      <c r="N630" t="s">
        <v>360</v>
      </c>
      <c r="O630" t="s">
        <v>1193</v>
      </c>
      <c r="P630">
        <v>10</v>
      </c>
      <c r="Q630" t="s">
        <v>467</v>
      </c>
      <c r="R630">
        <v>1</v>
      </c>
      <c r="S630" s="136">
        <v>-827089.77249999996</v>
      </c>
      <c r="T630">
        <v>1</v>
      </c>
      <c r="U630" t="s">
        <v>199</v>
      </c>
      <c r="V630" t="s">
        <v>191</v>
      </c>
      <c r="W630" s="109" t="str">
        <f>_xlfn.CONCAT(N630,V630)</f>
        <v>CC23DISPOSICION FINAL DE R. SOLIDOS</v>
      </c>
      <c r="X630" s="109">
        <f>_xlfn.XLOOKUP(W630,'cco '!C:C,'cco '!D:D,0)</f>
        <v>0.09</v>
      </c>
      <c r="Y630" s="110">
        <f>$X630*$S630*-1</f>
        <v>74438.079524999994</v>
      </c>
      <c r="Z630" s="109">
        <f>_xlfn.XLOOKUP(V630,sectores_id!A:A,sectores_id!B:B)</f>
        <v>4</v>
      </c>
      <c r="AA630" s="109">
        <f>IF(J630="OPEX",_xlfn.XLOOKUP(I630,'rubros_id_opex (2)'!A:A,'rubros_id_opex (2)'!B:B,"RUBRO MC"),J630)</f>
        <v>10</v>
      </c>
      <c r="AB630" s="109" t="str">
        <f>UPPER(_xlfn.XLOOKUP(Z630,sectores_id!B:B,sectores_id!A:A))</f>
        <v>DISP. FINAL RESIDUOS SÓLIDOS</v>
      </c>
      <c r="AC630" s="148" t="str">
        <f>_xlfn.XLOOKUP(AA630,'rubros_id_opex (2)'!B:B,'rubros_id_opex (2)'!A:A,gastos_final[[#This Row],[Líneas de factura/Producto]])</f>
        <v>PERSONAL</v>
      </c>
      <c r="AD630" s="169">
        <f>SUMIFS(Y:Y,C:C,gastos_final[[#This Row],[Número]])</f>
        <v>727838.99979999999</v>
      </c>
      <c r="AE630" s="169">
        <f>gastos_final[[#This Row],[MONTO_FINAL]]*-1-gastos_final[[#This Row],[monto_total_ampliado]]</f>
        <v>99250.772699999972</v>
      </c>
    </row>
    <row r="631" spans="1:31" hidden="1" x14ac:dyDescent="0.25">
      <c r="A631" vm="11">
        <v>46112</v>
      </c>
      <c r="B631" t="s">
        <v>1191</v>
      </c>
      <c r="C631" t="s">
        <v>1185</v>
      </c>
      <c r="D631" s="135">
        <v>-827089.77249999996</v>
      </c>
      <c r="E631" t="s">
        <v>179</v>
      </c>
      <c r="F631">
        <v>1</v>
      </c>
      <c r="G631" s="135">
        <v>827089.77249999996</v>
      </c>
      <c r="H631" t="s">
        <v>1192</v>
      </c>
      <c r="I631" t="s">
        <v>9</v>
      </c>
      <c r="J631" t="s">
        <v>137</v>
      </c>
      <c r="K631" t="s">
        <v>512</v>
      </c>
      <c r="L631" t="s">
        <v>138</v>
      </c>
      <c r="M631">
        <v>0</v>
      </c>
      <c r="N631" t="s">
        <v>360</v>
      </c>
      <c r="O631" t="s">
        <v>1193</v>
      </c>
      <c r="P631">
        <v>10</v>
      </c>
      <c r="Q631" t="s">
        <v>467</v>
      </c>
      <c r="R631">
        <v>1</v>
      </c>
      <c r="S631" s="136">
        <v>-827089.77249999996</v>
      </c>
      <c r="T631">
        <v>1</v>
      </c>
      <c r="U631" t="s">
        <v>199</v>
      </c>
      <c r="V631" t="s">
        <v>80</v>
      </c>
      <c r="W631" s="109" t="str">
        <f>_xlfn.CONCAT(N631,V631)</f>
        <v>CC23EXPORTACION</v>
      </c>
      <c r="X631" s="109">
        <f>_xlfn.XLOOKUP(W631,'cco '!C:C,'cco '!D:D,0)</f>
        <v>0.15</v>
      </c>
      <c r="Y631" s="110">
        <f>$X631*$S631*-1</f>
        <v>124063.46587499999</v>
      </c>
      <c r="Z631" s="109">
        <f>_xlfn.XLOOKUP(V631,sectores_id!A:A,sectores_id!B:B)</f>
        <v>5</v>
      </c>
      <c r="AA631" s="109">
        <f>IF(J631="OPEX",_xlfn.XLOOKUP(I631,'rubros_id_opex (2)'!A:A,'rubros_id_opex (2)'!B:B,"RUBRO MC"),J631)</f>
        <v>10</v>
      </c>
      <c r="AB631" s="109" t="str">
        <f>UPPER(_xlfn.XLOOKUP(Z631,sectores_id!B:B,sectores_id!A:A))</f>
        <v>EXPORTACION</v>
      </c>
      <c r="AC631" s="148" t="str">
        <f>_xlfn.XLOOKUP(AA631,'rubros_id_opex (2)'!B:B,'rubros_id_opex (2)'!A:A,gastos_final[[#This Row],[Líneas de factura/Producto]])</f>
        <v>PERSONAL</v>
      </c>
      <c r="AD631" s="169">
        <f>SUMIFS(Y:Y,C:C,gastos_final[[#This Row],[Número]])</f>
        <v>727838.99979999999</v>
      </c>
      <c r="AE631" s="169">
        <f>gastos_final[[#This Row],[MONTO_FINAL]]*-1-gastos_final[[#This Row],[monto_total_ampliado]]</f>
        <v>99250.772699999972</v>
      </c>
    </row>
    <row r="632" spans="1:31" hidden="1" x14ac:dyDescent="0.25">
      <c r="A632" vm="11">
        <v>46112</v>
      </c>
      <c r="B632" t="s">
        <v>1191</v>
      </c>
      <c r="C632" t="s">
        <v>1185</v>
      </c>
      <c r="D632" s="135">
        <v>-827089.77249999996</v>
      </c>
      <c r="E632" t="s">
        <v>179</v>
      </c>
      <c r="F632">
        <v>1</v>
      </c>
      <c r="G632" s="135">
        <v>827089.77249999996</v>
      </c>
      <c r="H632" t="s">
        <v>1192</v>
      </c>
      <c r="I632" t="s">
        <v>9</v>
      </c>
      <c r="J632" t="s">
        <v>137</v>
      </c>
      <c r="K632" t="s">
        <v>512</v>
      </c>
      <c r="L632" t="s">
        <v>138</v>
      </c>
      <c r="M632">
        <v>0</v>
      </c>
      <c r="N632" t="s">
        <v>360</v>
      </c>
      <c r="O632" t="s">
        <v>1193</v>
      </c>
      <c r="P632">
        <v>10</v>
      </c>
      <c r="Q632" t="s">
        <v>467</v>
      </c>
      <c r="R632">
        <v>1</v>
      </c>
      <c r="S632" s="136">
        <v>-827089.77249999996</v>
      </c>
      <c r="T632">
        <v>1</v>
      </c>
      <c r="U632" t="s">
        <v>199</v>
      </c>
      <c r="V632" t="s">
        <v>50</v>
      </c>
      <c r="W632" s="109" t="str">
        <f>_xlfn.CONCAT(N632,V632)</f>
        <v>CC23NFU</v>
      </c>
      <c r="X632" s="109">
        <f>_xlfn.XLOOKUP(W632,'cco '!C:C,'cco '!D:D,0)</f>
        <v>0.1</v>
      </c>
      <c r="Y632" s="110">
        <f>$X632*$S632*-1</f>
        <v>82708.977249999996</v>
      </c>
      <c r="Z632" s="109">
        <f>_xlfn.XLOOKUP(V632,sectores_id!A:A,sectores_id!B:B)</f>
        <v>6</v>
      </c>
      <c r="AA632" s="109">
        <f>IF(J632="OPEX",_xlfn.XLOOKUP(I632,'rubros_id_opex (2)'!A:A,'rubros_id_opex (2)'!B:B,"RUBRO MC"),J632)</f>
        <v>10</v>
      </c>
      <c r="AB632" s="109" t="str">
        <f>UPPER(_xlfn.XLOOKUP(Z632,sectores_id!B:B,sectores_id!A:A))</f>
        <v>NFU</v>
      </c>
      <c r="AC632" s="148" t="str">
        <f>_xlfn.XLOOKUP(AA632,'rubros_id_opex (2)'!B:B,'rubros_id_opex (2)'!A:A,gastos_final[[#This Row],[Líneas de factura/Producto]])</f>
        <v>PERSONAL</v>
      </c>
      <c r="AD632" s="169">
        <f>SUMIFS(Y:Y,C:C,gastos_final[[#This Row],[Número]])</f>
        <v>727838.99979999999</v>
      </c>
      <c r="AE632" s="169">
        <f>gastos_final[[#This Row],[MONTO_FINAL]]*-1-gastos_final[[#This Row],[monto_total_ampliado]]</f>
        <v>99250.772699999972</v>
      </c>
    </row>
    <row r="633" spans="1:31" hidden="1" x14ac:dyDescent="0.25">
      <c r="A633" vm="11">
        <v>46112</v>
      </c>
      <c r="B633" t="s">
        <v>1191</v>
      </c>
      <c r="C633" t="s">
        <v>1185</v>
      </c>
      <c r="D633" s="135">
        <v>-827089.77249999996</v>
      </c>
      <c r="E633" t="s">
        <v>179</v>
      </c>
      <c r="F633">
        <v>1</v>
      </c>
      <c r="G633" s="135">
        <v>827089.77249999996</v>
      </c>
      <c r="H633" t="s">
        <v>1192</v>
      </c>
      <c r="I633" t="s">
        <v>9</v>
      </c>
      <c r="J633" t="s">
        <v>137</v>
      </c>
      <c r="K633" t="s">
        <v>512</v>
      </c>
      <c r="L633" t="s">
        <v>138</v>
      </c>
      <c r="M633">
        <v>0</v>
      </c>
      <c r="N633" t="s">
        <v>360</v>
      </c>
      <c r="O633" t="s">
        <v>1193</v>
      </c>
      <c r="P633">
        <v>10</v>
      </c>
      <c r="Q633" t="s">
        <v>467</v>
      </c>
      <c r="R633">
        <v>1</v>
      </c>
      <c r="S633" s="136">
        <v>-827089.77249999996</v>
      </c>
      <c r="T633">
        <v>1</v>
      </c>
      <c r="U633" t="s">
        <v>199</v>
      </c>
      <c r="V633" t="s">
        <v>68</v>
      </c>
      <c r="W633" s="109" t="str">
        <f>_xlfn.CONCAT(N633,V633)</f>
        <v>CC23PILETAS</v>
      </c>
      <c r="X633" s="109">
        <f>_xlfn.XLOOKUP(W633,'cco '!C:C,'cco '!D:D,0)</f>
        <v>0.2</v>
      </c>
      <c r="Y633" s="110">
        <f>$X633*$S633*-1</f>
        <v>165417.95449999999</v>
      </c>
      <c r="Z633" s="109">
        <f>_xlfn.XLOOKUP(V633,sectores_id!A:A,sectores_id!B:B)</f>
        <v>7</v>
      </c>
      <c r="AA633" s="109">
        <f>IF(J633="OPEX",_xlfn.XLOOKUP(I633,'rubros_id_opex (2)'!A:A,'rubros_id_opex (2)'!B:B,"RUBRO MC"),J633)</f>
        <v>10</v>
      </c>
      <c r="AB633" s="109" t="str">
        <f>UPPER(_xlfn.XLOOKUP(Z633,sectores_id!B:B,sectores_id!A:A))</f>
        <v>PILETAS</v>
      </c>
      <c r="AC633" s="148" t="str">
        <f>_xlfn.XLOOKUP(AA633,'rubros_id_opex (2)'!B:B,'rubros_id_opex (2)'!A:A,gastos_final[[#This Row],[Líneas de factura/Producto]])</f>
        <v>PERSONAL</v>
      </c>
      <c r="AD633" s="169">
        <f>SUMIFS(Y:Y,C:C,gastos_final[[#This Row],[Número]])</f>
        <v>727838.99979999999</v>
      </c>
      <c r="AE633" s="169">
        <f>gastos_final[[#This Row],[MONTO_FINAL]]*-1-gastos_final[[#This Row],[monto_total_ampliado]]</f>
        <v>99250.772699999972</v>
      </c>
    </row>
    <row r="634" spans="1:31" hidden="1" x14ac:dyDescent="0.25">
      <c r="A634" vm="11">
        <v>46112</v>
      </c>
      <c r="B634" t="s">
        <v>1191</v>
      </c>
      <c r="C634" t="s">
        <v>1185</v>
      </c>
      <c r="D634" s="135">
        <v>-827089.77249999996</v>
      </c>
      <c r="E634" t="s">
        <v>179</v>
      </c>
      <c r="F634">
        <v>1</v>
      </c>
      <c r="G634" s="135">
        <v>827089.77249999996</v>
      </c>
      <c r="H634" t="s">
        <v>1192</v>
      </c>
      <c r="I634" t="s">
        <v>9</v>
      </c>
      <c r="J634" t="s">
        <v>137</v>
      </c>
      <c r="K634" t="s">
        <v>512</v>
      </c>
      <c r="L634" t="s">
        <v>138</v>
      </c>
      <c r="M634">
        <v>0</v>
      </c>
      <c r="N634" t="s">
        <v>360</v>
      </c>
      <c r="O634" t="s">
        <v>1193</v>
      </c>
      <c r="P634">
        <v>10</v>
      </c>
      <c r="Q634" t="s">
        <v>467</v>
      </c>
      <c r="R634">
        <v>1</v>
      </c>
      <c r="S634" s="136">
        <v>-827089.77249999996</v>
      </c>
      <c r="T634">
        <v>1</v>
      </c>
      <c r="U634" t="s">
        <v>199</v>
      </c>
      <c r="V634" t="s">
        <v>70</v>
      </c>
      <c r="W634" s="109" t="str">
        <f>_xlfn.CONCAT(N634,V634)</f>
        <v>CC23REACTORES</v>
      </c>
      <c r="X634" s="109">
        <f>_xlfn.XLOOKUP(W634,'cco '!C:C,'cco '!D:D,0)</f>
        <v>0</v>
      </c>
      <c r="Y634" s="110">
        <f>$X634*$S634*-1</f>
        <v>0</v>
      </c>
      <c r="Z634" s="109">
        <f>_xlfn.XLOOKUP(V634,sectores_id!A:A,sectores_id!B:B)</f>
        <v>8</v>
      </c>
      <c r="AA634" s="109">
        <f>IF(J634="OPEX",_xlfn.XLOOKUP(I634,'rubros_id_opex (2)'!A:A,'rubros_id_opex (2)'!B:B,"RUBRO MC"),J634)</f>
        <v>10</v>
      </c>
      <c r="AB634" s="109" t="str">
        <f>UPPER(_xlfn.XLOOKUP(Z634,sectores_id!B:B,sectores_id!A:A))</f>
        <v>REACTORES</v>
      </c>
      <c r="AC634" s="148" t="str">
        <f>_xlfn.XLOOKUP(AA634,'rubros_id_opex (2)'!B:B,'rubros_id_opex (2)'!A:A,gastos_final[[#This Row],[Líneas de factura/Producto]])</f>
        <v>PERSONAL</v>
      </c>
      <c r="AD634" s="169">
        <f>SUMIFS(Y:Y,C:C,gastos_final[[#This Row],[Número]])</f>
        <v>727838.99979999999</v>
      </c>
      <c r="AE634" s="169">
        <f>gastos_final[[#This Row],[MONTO_FINAL]]*-1-gastos_final[[#This Row],[monto_total_ampliado]]</f>
        <v>99250.772699999972</v>
      </c>
    </row>
    <row r="635" spans="1:31" hidden="1" x14ac:dyDescent="0.25">
      <c r="A635" vm="11">
        <v>46112</v>
      </c>
      <c r="B635" t="s">
        <v>1191</v>
      </c>
      <c r="C635" t="s">
        <v>1185</v>
      </c>
      <c r="D635" s="135">
        <v>-827089.77249999996</v>
      </c>
      <c r="E635" t="s">
        <v>179</v>
      </c>
      <c r="F635">
        <v>1</v>
      </c>
      <c r="G635" s="135">
        <v>827089.77249999996</v>
      </c>
      <c r="H635" t="s">
        <v>1192</v>
      </c>
      <c r="I635" t="s">
        <v>9</v>
      </c>
      <c r="J635" t="s">
        <v>137</v>
      </c>
      <c r="K635" t="s">
        <v>512</v>
      </c>
      <c r="L635" t="s">
        <v>138</v>
      </c>
      <c r="M635">
        <v>0</v>
      </c>
      <c r="N635" t="s">
        <v>360</v>
      </c>
      <c r="O635" t="s">
        <v>1193</v>
      </c>
      <c r="P635">
        <v>10</v>
      </c>
      <c r="Q635" t="s">
        <v>467</v>
      </c>
      <c r="R635">
        <v>1</v>
      </c>
      <c r="S635" s="136">
        <v>-827089.77249999996</v>
      </c>
      <c r="T635">
        <v>1</v>
      </c>
      <c r="U635" t="s">
        <v>199</v>
      </c>
      <c r="V635" t="s">
        <v>181</v>
      </c>
      <c r="W635" s="109" t="str">
        <f>_xlfn.CONCAT(N635,V635)</f>
        <v>CC23TIERRAS FILTRANTES</v>
      </c>
      <c r="X635" s="109">
        <f>_xlfn.XLOOKUP(W635,'cco '!C:C,'cco '!D:D,0)</f>
        <v>0</v>
      </c>
      <c r="Y635" s="110">
        <f>$X635*$S635*-1</f>
        <v>0</v>
      </c>
      <c r="Z635" s="109">
        <f>_xlfn.XLOOKUP(V635,sectores_id!A:A,sectores_id!B:B)</f>
        <v>9</v>
      </c>
      <c r="AA635" s="109">
        <f>IF(J635="OPEX",_xlfn.XLOOKUP(I635,'rubros_id_opex (2)'!A:A,'rubros_id_opex (2)'!B:B,"RUBRO MC"),J635)</f>
        <v>10</v>
      </c>
      <c r="AB635" s="109" t="str">
        <f>UPPER(_xlfn.XLOOKUP(Z635,sectores_id!B:B,sectores_id!A:A))</f>
        <v>TIERRAS FILTRANTES</v>
      </c>
      <c r="AC635" s="148" t="str">
        <f>_xlfn.XLOOKUP(AA635,'rubros_id_opex (2)'!B:B,'rubros_id_opex (2)'!A:A,gastos_final[[#This Row],[Líneas de factura/Producto]])</f>
        <v>PERSONAL</v>
      </c>
      <c r="AD635" s="169">
        <f>SUMIFS(Y:Y,C:C,gastos_final[[#This Row],[Número]])</f>
        <v>727838.99979999999</v>
      </c>
      <c r="AE635" s="169">
        <f>gastos_final[[#This Row],[MONTO_FINAL]]*-1-gastos_final[[#This Row],[monto_total_ampliado]]</f>
        <v>99250.772699999972</v>
      </c>
    </row>
    <row r="636" spans="1:31" hidden="1" x14ac:dyDescent="0.25">
      <c r="A636" vm="11">
        <v>46112</v>
      </c>
      <c r="B636" t="s">
        <v>1191</v>
      </c>
      <c r="C636" t="s">
        <v>1142</v>
      </c>
      <c r="D636" s="135">
        <v>-826212.76789999998</v>
      </c>
      <c r="E636" t="s">
        <v>168</v>
      </c>
      <c r="F636">
        <v>1</v>
      </c>
      <c r="G636" s="135">
        <v>826212.76789999998</v>
      </c>
      <c r="H636" t="s">
        <v>1192</v>
      </c>
      <c r="I636" t="s">
        <v>9</v>
      </c>
      <c r="J636" t="s">
        <v>137</v>
      </c>
      <c r="K636" t="s">
        <v>512</v>
      </c>
      <c r="L636" t="s">
        <v>138</v>
      </c>
      <c r="M636">
        <v>0</v>
      </c>
      <c r="N636" t="s">
        <v>332</v>
      </c>
      <c r="O636" t="s">
        <v>1193</v>
      </c>
      <c r="P636">
        <v>6</v>
      </c>
      <c r="Q636" t="s">
        <v>469</v>
      </c>
      <c r="R636">
        <v>1</v>
      </c>
      <c r="S636" s="136">
        <v>-826212.76789999998</v>
      </c>
      <c r="T636">
        <v>1</v>
      </c>
      <c r="U636" t="s">
        <v>199</v>
      </c>
      <c r="V636" t="s">
        <v>72</v>
      </c>
      <c r="W636" s="109" t="str">
        <f>_xlfn.CONCAT(N636,V636)</f>
        <v>CC17BACHAS</v>
      </c>
      <c r="X636" s="109">
        <f>_xlfn.XLOOKUP(W636,'cco '!C:C,'cco '!D:D,0)</f>
        <v>0.05</v>
      </c>
      <c r="Y636" s="110">
        <f>$X636*$S636*-1</f>
        <v>41310.638395000002</v>
      </c>
      <c r="Z636" s="109">
        <f>_xlfn.XLOOKUP(V636,sectores_id!A:A,sectores_id!B:B)</f>
        <v>1</v>
      </c>
      <c r="AA636" s="109">
        <f>IF(J636="OPEX",_xlfn.XLOOKUP(I636,'rubros_id_opex (2)'!A:A,'rubros_id_opex (2)'!B:B,"RUBRO MC"),J636)</f>
        <v>10</v>
      </c>
      <c r="AB636" s="109" t="str">
        <f>UPPER(_xlfn.XLOOKUP(Z636,sectores_id!B:B,sectores_id!A:A))</f>
        <v>BACHAS</v>
      </c>
      <c r="AC636" s="148" t="str">
        <f>_xlfn.XLOOKUP(AA636,'rubros_id_opex (2)'!B:B,'rubros_id_opex (2)'!A:A,gastos_final[[#This Row],[Líneas de factura/Producto]])</f>
        <v>PERSONAL</v>
      </c>
      <c r="AD636" s="169">
        <f>SUMIFS(Y:Y,C:C,gastos_final[[#This Row],[Número]])</f>
        <v>826212.76789999998</v>
      </c>
      <c r="AE636" s="169">
        <f>gastos_final[[#This Row],[MONTO_FINAL]]*-1-gastos_final[[#This Row],[monto_total_ampliado]]</f>
        <v>0</v>
      </c>
    </row>
    <row r="637" spans="1:31" hidden="1" x14ac:dyDescent="0.25">
      <c r="A637" vm="11">
        <v>46112</v>
      </c>
      <c r="B637" t="s">
        <v>1191</v>
      </c>
      <c r="C637" t="s">
        <v>1142</v>
      </c>
      <c r="D637" s="135">
        <v>-826212.76789999998</v>
      </c>
      <c r="E637" t="s">
        <v>168</v>
      </c>
      <c r="F637">
        <v>1</v>
      </c>
      <c r="G637" s="135">
        <v>826212.76789999998</v>
      </c>
      <c r="H637" t="s">
        <v>1192</v>
      </c>
      <c r="I637" t="s">
        <v>9</v>
      </c>
      <c r="J637" t="s">
        <v>137</v>
      </c>
      <c r="K637" t="s">
        <v>512</v>
      </c>
      <c r="L637" t="s">
        <v>138</v>
      </c>
      <c r="M637">
        <v>0</v>
      </c>
      <c r="N637" t="s">
        <v>332</v>
      </c>
      <c r="O637" t="s">
        <v>1193</v>
      </c>
      <c r="P637">
        <v>6</v>
      </c>
      <c r="Q637" t="s">
        <v>469</v>
      </c>
      <c r="R637">
        <v>1</v>
      </c>
      <c r="S637" s="136">
        <v>-826212.76789999998</v>
      </c>
      <c r="T637">
        <v>1</v>
      </c>
      <c r="U637" t="s">
        <v>199</v>
      </c>
      <c r="V637" t="s">
        <v>193</v>
      </c>
      <c r="W637" s="109" t="str">
        <f>_xlfn.CONCAT(N637,V637)</f>
        <v>CC17DISPOSICION FINAL DE R. LIQUIDOS</v>
      </c>
      <c r="X637" s="109">
        <f>_xlfn.XLOOKUP(W637,'cco '!C:C,'cco '!D:D,0)</f>
        <v>0.06</v>
      </c>
      <c r="Y637" s="110">
        <f>$X637*$S637*-1</f>
        <v>49572.766073999999</v>
      </c>
      <c r="Z637" s="109">
        <f>_xlfn.XLOOKUP(V637,sectores_id!A:A,sectores_id!B:B)</f>
        <v>3</v>
      </c>
      <c r="AA637" s="109">
        <f>IF(J637="OPEX",_xlfn.XLOOKUP(I637,'rubros_id_opex (2)'!A:A,'rubros_id_opex (2)'!B:B,"RUBRO MC"),J637)</f>
        <v>10</v>
      </c>
      <c r="AB637" s="109" t="str">
        <f>UPPER(_xlfn.XLOOKUP(Z637,sectores_id!B:B,sectores_id!A:A))</f>
        <v>DISP. FINAL RESIDUOS LÍQUIDOS</v>
      </c>
      <c r="AC637" s="148" t="str">
        <f>_xlfn.XLOOKUP(AA637,'rubros_id_opex (2)'!B:B,'rubros_id_opex (2)'!A:A,gastos_final[[#This Row],[Líneas de factura/Producto]])</f>
        <v>PERSONAL</v>
      </c>
      <c r="AD637" s="169">
        <f>SUMIFS(Y:Y,C:C,gastos_final[[#This Row],[Número]])</f>
        <v>826212.76789999998</v>
      </c>
      <c r="AE637" s="169">
        <f>gastos_final[[#This Row],[MONTO_FINAL]]*-1-gastos_final[[#This Row],[monto_total_ampliado]]</f>
        <v>0</v>
      </c>
    </row>
    <row r="638" spans="1:31" hidden="1" x14ac:dyDescent="0.25">
      <c r="A638" vm="11">
        <v>46112</v>
      </c>
      <c r="B638" t="s">
        <v>1191</v>
      </c>
      <c r="C638" t="s">
        <v>1142</v>
      </c>
      <c r="D638" s="135">
        <v>-826212.76789999998</v>
      </c>
      <c r="E638" t="s">
        <v>168</v>
      </c>
      <c r="F638">
        <v>1</v>
      </c>
      <c r="G638" s="135">
        <v>826212.76789999998</v>
      </c>
      <c r="H638" t="s">
        <v>1192</v>
      </c>
      <c r="I638" t="s">
        <v>9</v>
      </c>
      <c r="J638" t="s">
        <v>137</v>
      </c>
      <c r="K638" t="s">
        <v>512</v>
      </c>
      <c r="L638" t="s">
        <v>138</v>
      </c>
      <c r="M638">
        <v>0</v>
      </c>
      <c r="N638" t="s">
        <v>332</v>
      </c>
      <c r="O638" t="s">
        <v>1193</v>
      </c>
      <c r="P638">
        <v>6</v>
      </c>
      <c r="Q638" t="s">
        <v>469</v>
      </c>
      <c r="R638">
        <v>1</v>
      </c>
      <c r="S638" s="136">
        <v>-826212.76789999998</v>
      </c>
      <c r="T638">
        <v>1</v>
      </c>
      <c r="U638" t="s">
        <v>199</v>
      </c>
      <c r="V638" t="s">
        <v>80</v>
      </c>
      <c r="W638" s="109" t="str">
        <f>_xlfn.CONCAT(N638,V638)</f>
        <v>CC17EXPORTACION</v>
      </c>
      <c r="X638" s="109">
        <f>_xlfn.XLOOKUP(W638,'cco '!C:C,'cco '!D:D,0)</f>
        <v>0.63</v>
      </c>
      <c r="Y638" s="110">
        <f>$X638*$S638*-1</f>
        <v>520514.04377699998</v>
      </c>
      <c r="Z638" s="109">
        <f>_xlfn.XLOOKUP(V638,sectores_id!A:A,sectores_id!B:B)</f>
        <v>5</v>
      </c>
      <c r="AA638" s="109">
        <f>IF(J638="OPEX",_xlfn.XLOOKUP(I638,'rubros_id_opex (2)'!A:A,'rubros_id_opex (2)'!B:B,"RUBRO MC"),J638)</f>
        <v>10</v>
      </c>
      <c r="AB638" s="109" t="str">
        <f>UPPER(_xlfn.XLOOKUP(Z638,sectores_id!B:B,sectores_id!A:A))</f>
        <v>EXPORTACION</v>
      </c>
      <c r="AC638" s="148" t="str">
        <f>_xlfn.XLOOKUP(AA638,'rubros_id_opex (2)'!B:B,'rubros_id_opex (2)'!A:A,gastos_final[[#This Row],[Líneas de factura/Producto]])</f>
        <v>PERSONAL</v>
      </c>
      <c r="AD638" s="169">
        <f>SUMIFS(Y:Y,C:C,gastos_final[[#This Row],[Número]])</f>
        <v>826212.76789999998</v>
      </c>
      <c r="AE638" s="169">
        <f>gastos_final[[#This Row],[MONTO_FINAL]]*-1-gastos_final[[#This Row],[monto_total_ampliado]]</f>
        <v>0</v>
      </c>
    </row>
    <row r="639" spans="1:31" hidden="1" x14ac:dyDescent="0.25">
      <c r="A639" vm="11">
        <v>46112</v>
      </c>
      <c r="B639" t="s">
        <v>1191</v>
      </c>
      <c r="C639" t="s">
        <v>1142</v>
      </c>
      <c r="D639" s="135">
        <v>-826212.76789999998</v>
      </c>
      <c r="E639" t="s">
        <v>168</v>
      </c>
      <c r="F639">
        <v>1</v>
      </c>
      <c r="G639" s="135">
        <v>826212.76789999998</v>
      </c>
      <c r="H639" t="s">
        <v>1192</v>
      </c>
      <c r="I639" t="s">
        <v>9</v>
      </c>
      <c r="J639" t="s">
        <v>137</v>
      </c>
      <c r="K639" t="s">
        <v>512</v>
      </c>
      <c r="L639" t="s">
        <v>138</v>
      </c>
      <c r="M639">
        <v>0</v>
      </c>
      <c r="N639" t="s">
        <v>332</v>
      </c>
      <c r="O639" t="s">
        <v>1193</v>
      </c>
      <c r="P639">
        <v>6</v>
      </c>
      <c r="Q639" t="s">
        <v>469</v>
      </c>
      <c r="R639">
        <v>1</v>
      </c>
      <c r="S639" s="136">
        <v>-826212.76789999998</v>
      </c>
      <c r="T639">
        <v>1</v>
      </c>
      <c r="U639" t="s">
        <v>199</v>
      </c>
      <c r="V639" t="s">
        <v>50</v>
      </c>
      <c r="W639" s="109" t="str">
        <f>_xlfn.CONCAT(N639,V639)</f>
        <v>CC17NFU</v>
      </c>
      <c r="X639" s="109">
        <f>_xlfn.XLOOKUP(W639,'cco '!C:C,'cco '!D:D,0)</f>
        <v>0.05</v>
      </c>
      <c r="Y639" s="110">
        <f>$X639*$S639*-1</f>
        <v>41310.638395000002</v>
      </c>
      <c r="Z639" s="109">
        <f>_xlfn.XLOOKUP(V639,sectores_id!A:A,sectores_id!B:B)</f>
        <v>6</v>
      </c>
      <c r="AA639" s="109">
        <f>IF(J639="OPEX",_xlfn.XLOOKUP(I639,'rubros_id_opex (2)'!A:A,'rubros_id_opex (2)'!B:B,"RUBRO MC"),J639)</f>
        <v>10</v>
      </c>
      <c r="AB639" s="109" t="str">
        <f>UPPER(_xlfn.XLOOKUP(Z639,sectores_id!B:B,sectores_id!A:A))</f>
        <v>NFU</v>
      </c>
      <c r="AC639" s="148" t="str">
        <f>_xlfn.XLOOKUP(AA639,'rubros_id_opex (2)'!B:B,'rubros_id_opex (2)'!A:A,gastos_final[[#This Row],[Líneas de factura/Producto]])</f>
        <v>PERSONAL</v>
      </c>
      <c r="AD639" s="169">
        <f>SUMIFS(Y:Y,C:C,gastos_final[[#This Row],[Número]])</f>
        <v>826212.76789999998</v>
      </c>
      <c r="AE639" s="169">
        <f>gastos_final[[#This Row],[MONTO_FINAL]]*-1-gastos_final[[#This Row],[monto_total_ampliado]]</f>
        <v>0</v>
      </c>
    </row>
    <row r="640" spans="1:31" hidden="1" x14ac:dyDescent="0.25">
      <c r="A640" vm="11">
        <v>46112</v>
      </c>
      <c r="B640" t="s">
        <v>1191</v>
      </c>
      <c r="C640" t="s">
        <v>1142</v>
      </c>
      <c r="D640" s="135">
        <v>-826212.76789999998</v>
      </c>
      <c r="E640" t="s">
        <v>168</v>
      </c>
      <c r="F640">
        <v>1</v>
      </c>
      <c r="G640" s="135">
        <v>826212.76789999998</v>
      </c>
      <c r="H640" t="s">
        <v>1192</v>
      </c>
      <c r="I640" t="s">
        <v>9</v>
      </c>
      <c r="J640" t="s">
        <v>137</v>
      </c>
      <c r="K640" t="s">
        <v>512</v>
      </c>
      <c r="L640" t="s">
        <v>138</v>
      </c>
      <c r="M640">
        <v>0</v>
      </c>
      <c r="N640" t="s">
        <v>332</v>
      </c>
      <c r="O640" t="s">
        <v>1193</v>
      </c>
      <c r="P640">
        <v>6</v>
      </c>
      <c r="Q640" t="s">
        <v>469</v>
      </c>
      <c r="R640">
        <v>1</v>
      </c>
      <c r="S640" s="136">
        <v>-826212.76789999998</v>
      </c>
      <c r="T640">
        <v>1</v>
      </c>
      <c r="U640" t="s">
        <v>199</v>
      </c>
      <c r="V640" t="s">
        <v>68</v>
      </c>
      <c r="W640" s="109" t="str">
        <f>_xlfn.CONCAT(N640,V640)</f>
        <v>CC17PILETAS</v>
      </c>
      <c r="X640" s="109">
        <f>_xlfn.XLOOKUP(W640,'cco '!C:C,'cco '!D:D,0)</f>
        <v>0.14000000000000001</v>
      </c>
      <c r="Y640" s="110">
        <f>$X640*$S640*-1</f>
        <v>115669.78750600001</v>
      </c>
      <c r="Z640" s="109">
        <f>_xlfn.XLOOKUP(V640,sectores_id!A:A,sectores_id!B:B)</f>
        <v>7</v>
      </c>
      <c r="AA640" s="109">
        <f>IF(J640="OPEX",_xlfn.XLOOKUP(I640,'rubros_id_opex (2)'!A:A,'rubros_id_opex (2)'!B:B,"RUBRO MC"),J640)</f>
        <v>10</v>
      </c>
      <c r="AB640" s="109" t="str">
        <f>UPPER(_xlfn.XLOOKUP(Z640,sectores_id!B:B,sectores_id!A:A))</f>
        <v>PILETAS</v>
      </c>
      <c r="AC640" s="148" t="str">
        <f>_xlfn.XLOOKUP(AA640,'rubros_id_opex (2)'!B:B,'rubros_id_opex (2)'!A:A,gastos_final[[#This Row],[Líneas de factura/Producto]])</f>
        <v>PERSONAL</v>
      </c>
      <c r="AD640" s="169">
        <f>SUMIFS(Y:Y,C:C,gastos_final[[#This Row],[Número]])</f>
        <v>826212.76789999998</v>
      </c>
      <c r="AE640" s="169">
        <f>gastos_final[[#This Row],[MONTO_FINAL]]*-1-gastos_final[[#This Row],[monto_total_ampliado]]</f>
        <v>0</v>
      </c>
    </row>
    <row r="641" spans="1:31" hidden="1" x14ac:dyDescent="0.25">
      <c r="A641" vm="11">
        <v>46112</v>
      </c>
      <c r="B641" t="s">
        <v>1191</v>
      </c>
      <c r="C641" t="s">
        <v>1142</v>
      </c>
      <c r="D641" s="135">
        <v>-826212.76789999998</v>
      </c>
      <c r="E641" t="s">
        <v>168</v>
      </c>
      <c r="F641">
        <v>1</v>
      </c>
      <c r="G641" s="135">
        <v>826212.76789999998</v>
      </c>
      <c r="H641" t="s">
        <v>1192</v>
      </c>
      <c r="I641" t="s">
        <v>9</v>
      </c>
      <c r="J641" t="s">
        <v>137</v>
      </c>
      <c r="K641" t="s">
        <v>512</v>
      </c>
      <c r="L641" t="s">
        <v>138</v>
      </c>
      <c r="M641">
        <v>0</v>
      </c>
      <c r="N641" t="s">
        <v>332</v>
      </c>
      <c r="O641" t="s">
        <v>1193</v>
      </c>
      <c r="P641">
        <v>6</v>
      </c>
      <c r="Q641" t="s">
        <v>469</v>
      </c>
      <c r="R641">
        <v>1</v>
      </c>
      <c r="S641" s="136">
        <v>-826212.76789999998</v>
      </c>
      <c r="T641">
        <v>1</v>
      </c>
      <c r="U641" t="s">
        <v>199</v>
      </c>
      <c r="V641" t="s">
        <v>70</v>
      </c>
      <c r="W641" s="109" t="str">
        <f>_xlfn.CONCAT(N641,V641)</f>
        <v>CC17REACTORES</v>
      </c>
      <c r="X641" s="109">
        <f>_xlfn.XLOOKUP(W641,'cco '!C:C,'cco '!D:D,0)</f>
        <v>7.0000000000000007E-2</v>
      </c>
      <c r="Y641" s="110">
        <f>$X641*$S641*-1</f>
        <v>57834.893753000004</v>
      </c>
      <c r="Z641" s="109">
        <f>_xlfn.XLOOKUP(V641,sectores_id!A:A,sectores_id!B:B)</f>
        <v>8</v>
      </c>
      <c r="AA641" s="109">
        <f>IF(J641="OPEX",_xlfn.XLOOKUP(I641,'rubros_id_opex (2)'!A:A,'rubros_id_opex (2)'!B:B,"RUBRO MC"),J641)</f>
        <v>10</v>
      </c>
      <c r="AB641" s="109" t="str">
        <f>UPPER(_xlfn.XLOOKUP(Z641,sectores_id!B:B,sectores_id!A:A))</f>
        <v>REACTORES</v>
      </c>
      <c r="AC641" s="148" t="str">
        <f>_xlfn.XLOOKUP(AA641,'rubros_id_opex (2)'!B:B,'rubros_id_opex (2)'!A:A,gastos_final[[#This Row],[Líneas de factura/Producto]])</f>
        <v>PERSONAL</v>
      </c>
      <c r="AD641" s="109">
        <f>SUMIFS(Y:Y,C:C,gastos_final[[#This Row],[Número]])</f>
        <v>826212.76789999998</v>
      </c>
      <c r="AE641" s="169">
        <f>gastos_final[[#This Row],[MONTO_FINAL]]*-1-gastos_final[[#This Row],[monto_total_ampliado]]</f>
        <v>0</v>
      </c>
    </row>
    <row r="642" spans="1:31" hidden="1" x14ac:dyDescent="0.25">
      <c r="A642" vm="17">
        <v>46092</v>
      </c>
      <c r="B642" t="s">
        <v>985</v>
      </c>
      <c r="C642" t="s">
        <v>986</v>
      </c>
      <c r="D642" s="135">
        <v>-816750</v>
      </c>
      <c r="E642" t="s">
        <v>987</v>
      </c>
      <c r="F642">
        <v>1</v>
      </c>
      <c r="G642" s="135">
        <v>675000</v>
      </c>
      <c r="H642" t="s">
        <v>510</v>
      </c>
      <c r="I642" t="s">
        <v>529</v>
      </c>
      <c r="J642" t="s">
        <v>137</v>
      </c>
      <c r="K642" t="s">
        <v>473</v>
      </c>
      <c r="L642" t="s">
        <v>156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 s="136">
        <v>-816750</v>
      </c>
      <c r="T642">
        <v>1</v>
      </c>
      <c r="U642" t="s">
        <v>199</v>
      </c>
      <c r="V642" t="s">
        <v>72</v>
      </c>
      <c r="W642" s="109" t="str">
        <f>_xlfn.CONCAT(N642,V642)</f>
        <v>CC1BACHAS</v>
      </c>
      <c r="X642" s="109">
        <f>_xlfn.XLOOKUP(W642,'cco '!C:C,'cco '!D:D,0)</f>
        <v>3.2417236735101898E-2</v>
      </c>
      <c r="Y642" s="110">
        <f>$X642*$S642*-1</f>
        <v>26476.778103394474</v>
      </c>
      <c r="Z642" s="109">
        <f>_xlfn.XLOOKUP(V642,sectores_id!A:A,sectores_id!B:B)</f>
        <v>1</v>
      </c>
      <c r="AA642" s="109">
        <f>IF(J642="OPEX",_xlfn.XLOOKUP(I642,'rubros_id_opex (2)'!A:A,'rubros_id_opex (2)'!B:B,"RUBRO MC"),J642)</f>
        <v>13</v>
      </c>
      <c r="AB642" s="109" t="str">
        <f>UPPER(_xlfn.XLOOKUP(Z642,sectores_id!B:B,sectores_id!A:A))</f>
        <v>BACHAS</v>
      </c>
      <c r="AC642" s="148" t="str">
        <f>_xlfn.XLOOKUP(AA642,'rubros_id_opex (2)'!B:B,'rubros_id_opex (2)'!A:A,gastos_final[[#This Row],[Líneas de factura/Producto]])</f>
        <v>SERVICIOS</v>
      </c>
      <c r="AD642" s="169">
        <f>SUMIFS(Y:Y,C:C,gastos_final[[#This Row],[Número]])</f>
        <v>816749.99999999988</v>
      </c>
      <c r="AE642" s="169">
        <f>gastos_final[[#This Row],[MONTO_FINAL]]*-1-gastos_final[[#This Row],[monto_total_ampliado]]</f>
        <v>0</v>
      </c>
    </row>
    <row r="643" spans="1:31" hidden="1" x14ac:dyDescent="0.25">
      <c r="A643" vm="17">
        <v>46092</v>
      </c>
      <c r="B643" t="s">
        <v>985</v>
      </c>
      <c r="C643" t="s">
        <v>986</v>
      </c>
      <c r="D643" s="135">
        <v>-816750</v>
      </c>
      <c r="E643" t="s">
        <v>987</v>
      </c>
      <c r="F643">
        <v>1</v>
      </c>
      <c r="G643" s="135">
        <v>675000</v>
      </c>
      <c r="H643" t="s">
        <v>510</v>
      </c>
      <c r="I643" t="s">
        <v>529</v>
      </c>
      <c r="J643" t="s">
        <v>137</v>
      </c>
      <c r="K643" t="s">
        <v>473</v>
      </c>
      <c r="L643" t="s">
        <v>156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 s="136">
        <v>-816750</v>
      </c>
      <c r="T643">
        <v>1</v>
      </c>
      <c r="U643" t="s">
        <v>199</v>
      </c>
      <c r="V643" t="s">
        <v>77</v>
      </c>
      <c r="W643" s="109" t="str">
        <f>_xlfn.CONCAT(N643,V643)</f>
        <v>CC1CEREAL &amp; POLVILLO</v>
      </c>
      <c r="X643" s="109">
        <f>_xlfn.XLOOKUP(W643,'cco '!C:C,'cco '!D:D,0)</f>
        <v>7.0597149630605652E-3</v>
      </c>
      <c r="Y643" s="110">
        <f>$X643*$S643*-1</f>
        <v>5766.0221960797171</v>
      </c>
      <c r="Z643" s="109">
        <f>_xlfn.XLOOKUP(V643,sectores_id!A:A,sectores_id!B:B)</f>
        <v>2</v>
      </c>
      <c r="AA643" s="109">
        <f>IF(J643="OPEX",_xlfn.XLOOKUP(I643,'rubros_id_opex (2)'!A:A,'rubros_id_opex (2)'!B:B,"RUBRO MC"),J643)</f>
        <v>13</v>
      </c>
      <c r="AB643" s="109" t="str">
        <f>UPPER(_xlfn.XLOOKUP(Z643,sectores_id!B:B,sectores_id!A:A))</f>
        <v>CEREAL &amp; POLVILLO</v>
      </c>
      <c r="AC643" s="148" t="str">
        <f>_xlfn.XLOOKUP(AA643,'rubros_id_opex (2)'!B:B,'rubros_id_opex (2)'!A:A,gastos_final[[#This Row],[Líneas de factura/Producto]])</f>
        <v>SERVICIOS</v>
      </c>
      <c r="AD643" s="169">
        <f>SUMIFS(Y:Y,C:C,gastos_final[[#This Row],[Número]])</f>
        <v>816749.99999999988</v>
      </c>
      <c r="AE643" s="169">
        <f>gastos_final[[#This Row],[MONTO_FINAL]]*-1-gastos_final[[#This Row],[monto_total_ampliado]]</f>
        <v>0</v>
      </c>
    </row>
    <row r="644" spans="1:31" hidden="1" x14ac:dyDescent="0.25">
      <c r="A644" vm="17">
        <v>46092</v>
      </c>
      <c r="B644" t="s">
        <v>985</v>
      </c>
      <c r="C644" t="s">
        <v>986</v>
      </c>
      <c r="D644" s="135">
        <v>-816750</v>
      </c>
      <c r="E644" t="s">
        <v>987</v>
      </c>
      <c r="F644">
        <v>1</v>
      </c>
      <c r="G644" s="135">
        <v>675000</v>
      </c>
      <c r="H644" t="s">
        <v>510</v>
      </c>
      <c r="I644" t="s">
        <v>529</v>
      </c>
      <c r="J644" t="s">
        <v>137</v>
      </c>
      <c r="K644" t="s">
        <v>473</v>
      </c>
      <c r="L644" t="s">
        <v>156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 s="136">
        <v>-816750</v>
      </c>
      <c r="T644">
        <v>1</v>
      </c>
      <c r="U644" t="s">
        <v>199</v>
      </c>
      <c r="V644" t="s">
        <v>75</v>
      </c>
      <c r="W644" s="109" t="str">
        <f>_xlfn.CONCAT(N644,V644)</f>
        <v>CC1COMPOST &amp; FERTILIZANTES</v>
      </c>
      <c r="X644" s="109">
        <f>_xlfn.XLOOKUP(W644,'cco '!C:C,'cco '!D:D,0)</f>
        <v>4.0653249223577111E-4</v>
      </c>
      <c r="Y644" s="110">
        <f>$X644*$S644*-1</f>
        <v>332.03541303356604</v>
      </c>
      <c r="Z644" s="109">
        <f>_xlfn.XLOOKUP(V644,sectores_id!A:A,sectores_id!B:B)</f>
        <v>10</v>
      </c>
      <c r="AA644" s="109">
        <f>IF(J644="OPEX",_xlfn.XLOOKUP(I644,'rubros_id_opex (2)'!A:A,'rubros_id_opex (2)'!B:B,"RUBRO MC"),J644)</f>
        <v>13</v>
      </c>
      <c r="AB644" s="109" t="str">
        <f>UPPER(_xlfn.XLOOKUP(Z644,sectores_id!B:B,sectores_id!A:A))</f>
        <v>COMPOST &amp; FERTILIZANTES</v>
      </c>
      <c r="AC644" s="148" t="str">
        <f>_xlfn.XLOOKUP(AA644,'rubros_id_opex (2)'!B:B,'rubros_id_opex (2)'!A:A,gastos_final[[#This Row],[Líneas de factura/Producto]])</f>
        <v>SERVICIOS</v>
      </c>
      <c r="AD644" s="169">
        <f>SUMIFS(Y:Y,C:C,gastos_final[[#This Row],[Número]])</f>
        <v>816749.99999999988</v>
      </c>
      <c r="AE644" s="169">
        <f>gastos_final[[#This Row],[MONTO_FINAL]]*-1-gastos_final[[#This Row],[monto_total_ampliado]]</f>
        <v>0</v>
      </c>
    </row>
    <row r="645" spans="1:31" hidden="1" x14ac:dyDescent="0.25">
      <c r="A645" vm="17">
        <v>46092</v>
      </c>
      <c r="B645" t="s">
        <v>985</v>
      </c>
      <c r="C645" t="s">
        <v>986</v>
      </c>
      <c r="D645" s="135">
        <v>-816750</v>
      </c>
      <c r="E645" t="s">
        <v>987</v>
      </c>
      <c r="F645">
        <v>1</v>
      </c>
      <c r="G645" s="135">
        <v>675000</v>
      </c>
      <c r="H645" t="s">
        <v>510</v>
      </c>
      <c r="I645" t="s">
        <v>529</v>
      </c>
      <c r="J645" t="s">
        <v>137</v>
      </c>
      <c r="K645" t="s">
        <v>473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6">
        <v>-816750</v>
      </c>
      <c r="T645">
        <v>1</v>
      </c>
      <c r="U645" t="s">
        <v>199</v>
      </c>
      <c r="V645" t="s">
        <v>66</v>
      </c>
      <c r="W645" s="109" t="str">
        <f>_xlfn.CONCAT(N645,V645)</f>
        <v>CC1DISPOSICIÓN FINAL RESIDUOS LIQUIDOS</v>
      </c>
      <c r="X645" s="109">
        <f>_xlfn.XLOOKUP(W645,'cco '!C:C,'cco '!D:D,0)</f>
        <v>5.9791078481547098E-2</v>
      </c>
      <c r="Y645" s="110">
        <f>$X645*$S645*-1</f>
        <v>48834.363349803592</v>
      </c>
      <c r="Z645" s="109">
        <f>_xlfn.XLOOKUP(V645,sectores_id!A:A,sectores_id!B:B)</f>
        <v>3</v>
      </c>
      <c r="AA645" s="109">
        <f>IF(J645="OPEX",_xlfn.XLOOKUP(I645,'rubros_id_opex (2)'!A:A,'rubros_id_opex (2)'!B:B,"RUBRO MC"),J645)</f>
        <v>13</v>
      </c>
      <c r="AB645" s="109" t="str">
        <f>UPPER(_xlfn.XLOOKUP(Z645,sectores_id!B:B,sectores_id!A:A))</f>
        <v>DISP. FINAL RESIDUOS LÍQUIDOS</v>
      </c>
      <c r="AC645" s="148" t="str">
        <f>_xlfn.XLOOKUP(AA645,'rubros_id_opex (2)'!B:B,'rubros_id_opex (2)'!A:A,gastos_final[[#This Row],[Líneas de factura/Producto]])</f>
        <v>SERVICIOS</v>
      </c>
      <c r="AD645" s="169">
        <f>SUMIFS(Y:Y,C:C,gastos_final[[#This Row],[Número]])</f>
        <v>816749.99999999988</v>
      </c>
      <c r="AE645" s="169">
        <f>gastos_final[[#This Row],[MONTO_FINAL]]*-1-gastos_final[[#This Row],[monto_total_ampliado]]</f>
        <v>0</v>
      </c>
    </row>
    <row r="646" spans="1:31" hidden="1" x14ac:dyDescent="0.25">
      <c r="A646" vm="17">
        <v>46092</v>
      </c>
      <c r="B646" t="s">
        <v>985</v>
      </c>
      <c r="C646" t="s">
        <v>986</v>
      </c>
      <c r="D646" s="135">
        <v>-816750</v>
      </c>
      <c r="E646" t="s">
        <v>987</v>
      </c>
      <c r="F646">
        <v>1</v>
      </c>
      <c r="G646" s="135">
        <v>675000</v>
      </c>
      <c r="H646" t="s">
        <v>510</v>
      </c>
      <c r="I646" t="s">
        <v>529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6">
        <v>-816750</v>
      </c>
      <c r="T646">
        <v>1</v>
      </c>
      <c r="U646" t="s">
        <v>199</v>
      </c>
      <c r="V646" t="s">
        <v>63</v>
      </c>
      <c r="W646" s="109" t="str">
        <f>_xlfn.CONCAT(N646,V646)</f>
        <v>CC1DISPOSICIÓN FINAL RESIDUOS SOLIDOS</v>
      </c>
      <c r="X646" s="109">
        <f>_xlfn.XLOOKUP(W646,'cco '!C:C,'cco '!D:D,0)</f>
        <v>4.8738124634855849E-3</v>
      </c>
      <c r="Y646" s="110">
        <f>$X646*$S646*-1</f>
        <v>3980.6863295518515</v>
      </c>
      <c r="Z646" s="109">
        <f>_xlfn.XLOOKUP(V646,sectores_id!A:A,sectores_id!B:B)</f>
        <v>4</v>
      </c>
      <c r="AA646" s="109">
        <f>IF(J646="OPEX",_xlfn.XLOOKUP(I646,'rubros_id_opex (2)'!A:A,'rubros_id_opex (2)'!B:B,"RUBRO MC"),J646)</f>
        <v>13</v>
      </c>
      <c r="AB646" s="109" t="str">
        <f>UPPER(_xlfn.XLOOKUP(Z646,sectores_id!B:B,sectores_id!A:A))</f>
        <v>DISP. FINAL RESIDUOS SÓLIDOS</v>
      </c>
      <c r="AC646" s="148" t="str">
        <f>_xlfn.XLOOKUP(AA646,'rubros_id_opex (2)'!B:B,'rubros_id_opex (2)'!A:A,gastos_final[[#This Row],[Líneas de factura/Producto]])</f>
        <v>SERVICIOS</v>
      </c>
      <c r="AD646" s="169">
        <f>SUMIFS(Y:Y,C:C,gastos_final[[#This Row],[Número]])</f>
        <v>816749.99999999988</v>
      </c>
      <c r="AE646" s="169">
        <f>gastos_final[[#This Row],[MONTO_FINAL]]*-1-gastos_final[[#This Row],[monto_total_ampliado]]</f>
        <v>0</v>
      </c>
    </row>
    <row r="647" spans="1:31" hidden="1" x14ac:dyDescent="0.25">
      <c r="A647" vm="17">
        <v>46092</v>
      </c>
      <c r="B647" t="s">
        <v>985</v>
      </c>
      <c r="C647" t="s">
        <v>986</v>
      </c>
      <c r="D647" s="135">
        <v>-816750</v>
      </c>
      <c r="E647" t="s">
        <v>987</v>
      </c>
      <c r="F647">
        <v>1</v>
      </c>
      <c r="G647" s="135">
        <v>675000</v>
      </c>
      <c r="H647" t="s">
        <v>510</v>
      </c>
      <c r="I647" t="s">
        <v>529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6">
        <v>-816750</v>
      </c>
      <c r="T647">
        <v>1</v>
      </c>
      <c r="U647" t="s">
        <v>199</v>
      </c>
      <c r="V647" t="s">
        <v>80</v>
      </c>
      <c r="W647" s="109" t="str">
        <f>_xlfn.CONCAT(N647,V647)</f>
        <v>CC1EXPORTACION</v>
      </c>
      <c r="X647" s="109">
        <f>_xlfn.XLOOKUP(W647,'cco '!C:C,'cco '!D:D,0)</f>
        <v>0.73411048911804788</v>
      </c>
      <c r="Y647" s="110">
        <f>$X647*$S647*-1</f>
        <v>599584.74198716565</v>
      </c>
      <c r="Z647" s="109">
        <f>_xlfn.XLOOKUP(V647,sectores_id!A:A,sectores_id!B:B)</f>
        <v>5</v>
      </c>
      <c r="AA647" s="109">
        <f>IF(J647="OPEX",_xlfn.XLOOKUP(I647,'rubros_id_opex (2)'!A:A,'rubros_id_opex (2)'!B:B,"RUBRO MC"),J647)</f>
        <v>13</v>
      </c>
      <c r="AB647" s="109" t="str">
        <f>UPPER(_xlfn.XLOOKUP(Z647,sectores_id!B:B,sectores_id!A:A))</f>
        <v>EXPORTACION</v>
      </c>
      <c r="AC647" s="148" t="str">
        <f>_xlfn.XLOOKUP(AA647,'rubros_id_opex (2)'!B:B,'rubros_id_opex (2)'!A:A,gastos_final[[#This Row],[Líneas de factura/Producto]])</f>
        <v>SERVICIOS</v>
      </c>
      <c r="AD647" s="169">
        <f>SUMIFS(Y:Y,C:C,gastos_final[[#This Row],[Número]])</f>
        <v>816749.99999999988</v>
      </c>
      <c r="AE647" s="169">
        <f>gastos_final[[#This Row],[MONTO_FINAL]]*-1-gastos_final[[#This Row],[monto_total_ampliado]]</f>
        <v>0</v>
      </c>
    </row>
    <row r="648" spans="1:31" hidden="1" x14ac:dyDescent="0.25">
      <c r="A648" vm="17">
        <v>46092</v>
      </c>
      <c r="B648" t="s">
        <v>985</v>
      </c>
      <c r="C648" t="s">
        <v>986</v>
      </c>
      <c r="D648" s="135">
        <v>-816750</v>
      </c>
      <c r="E648" t="s">
        <v>987</v>
      </c>
      <c r="F648">
        <v>1</v>
      </c>
      <c r="G648" s="135">
        <v>675000</v>
      </c>
      <c r="H648" t="s">
        <v>510</v>
      </c>
      <c r="I648" t="s">
        <v>529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6">
        <v>-816750</v>
      </c>
      <c r="T648">
        <v>1</v>
      </c>
      <c r="U648" t="s">
        <v>199</v>
      </c>
      <c r="V648" t="s">
        <v>50</v>
      </c>
      <c r="W648" s="109" t="str">
        <f>_xlfn.CONCAT(N648,V648)</f>
        <v>CC1NFU</v>
      </c>
      <c r="X648" s="109">
        <f>_xlfn.XLOOKUP(W648,'cco '!C:C,'cco '!D:D,0)</f>
        <v>1.4065386597374174E-2</v>
      </c>
      <c r="Y648" s="110">
        <f>$X648*$S648*-1</f>
        <v>11487.904503405356</v>
      </c>
      <c r="Z648" s="109">
        <f>_xlfn.XLOOKUP(V648,sectores_id!A:A,sectores_id!B:B)</f>
        <v>6</v>
      </c>
      <c r="AA648" s="109">
        <f>IF(J648="OPEX",_xlfn.XLOOKUP(I648,'rubros_id_opex (2)'!A:A,'rubros_id_opex (2)'!B:B,"RUBRO MC"),J648)</f>
        <v>13</v>
      </c>
      <c r="AB648" s="109" t="str">
        <f>UPPER(_xlfn.XLOOKUP(Z648,sectores_id!B:B,sectores_id!A:A))</f>
        <v>NFU</v>
      </c>
      <c r="AC648" s="148" t="str">
        <f>_xlfn.XLOOKUP(AA648,'rubros_id_opex (2)'!B:B,'rubros_id_opex (2)'!A:A,gastos_final[[#This Row],[Líneas de factura/Producto]])</f>
        <v>SERVICIOS</v>
      </c>
      <c r="AD648" s="169">
        <f>SUMIFS(Y:Y,C:C,gastos_final[[#This Row],[Número]])</f>
        <v>816749.99999999988</v>
      </c>
      <c r="AE648" s="169">
        <f>gastos_final[[#This Row],[MONTO_FINAL]]*-1-gastos_final[[#This Row],[monto_total_ampliado]]</f>
        <v>0</v>
      </c>
    </row>
    <row r="649" spans="1:31" hidden="1" x14ac:dyDescent="0.25">
      <c r="A649" vm="17">
        <v>46092</v>
      </c>
      <c r="B649" t="s">
        <v>985</v>
      </c>
      <c r="C649" t="s">
        <v>986</v>
      </c>
      <c r="D649" s="135">
        <v>-816750</v>
      </c>
      <c r="E649" t="s">
        <v>987</v>
      </c>
      <c r="F649">
        <v>1</v>
      </c>
      <c r="G649" s="135">
        <v>675000</v>
      </c>
      <c r="H649" t="s">
        <v>510</v>
      </c>
      <c r="I649" t="s">
        <v>529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6">
        <v>-816750</v>
      </c>
      <c r="T649">
        <v>1</v>
      </c>
      <c r="U649" t="s">
        <v>199</v>
      </c>
      <c r="V649" t="s">
        <v>68</v>
      </c>
      <c r="W649" s="109" t="str">
        <f>_xlfn.CONCAT(N649,V649)</f>
        <v>CC1PILETAS</v>
      </c>
      <c r="X649" s="109">
        <f>_xlfn.XLOOKUP(W649,'cco '!C:C,'cco '!D:D,0)</f>
        <v>0.10760032914202722</v>
      </c>
      <c r="Y649" s="110">
        <f>$X649*$S649*-1</f>
        <v>87882.568826750736</v>
      </c>
      <c r="Z649" s="109">
        <f>_xlfn.XLOOKUP(V649,sectores_id!A:A,sectores_id!B:B)</f>
        <v>7</v>
      </c>
      <c r="AA649" s="109">
        <f>IF(J649="OPEX",_xlfn.XLOOKUP(I649,'rubros_id_opex (2)'!A:A,'rubros_id_opex (2)'!B:B,"RUBRO MC"),J649)</f>
        <v>13</v>
      </c>
      <c r="AB649" s="109" t="str">
        <f>UPPER(_xlfn.XLOOKUP(Z649,sectores_id!B:B,sectores_id!A:A))</f>
        <v>PILETAS</v>
      </c>
      <c r="AC649" s="148" t="str">
        <f>_xlfn.XLOOKUP(AA649,'rubros_id_opex (2)'!B:B,'rubros_id_opex (2)'!A:A,gastos_final[[#This Row],[Líneas de factura/Producto]])</f>
        <v>SERVICIOS</v>
      </c>
      <c r="AD649" s="169">
        <f>SUMIFS(Y:Y,C:C,gastos_final[[#This Row],[Número]])</f>
        <v>816749.99999999988</v>
      </c>
      <c r="AE649" s="169">
        <f>gastos_final[[#This Row],[MONTO_FINAL]]*-1-gastos_final[[#This Row],[monto_total_ampliado]]</f>
        <v>0</v>
      </c>
    </row>
    <row r="650" spans="1:31" hidden="1" x14ac:dyDescent="0.25">
      <c r="A650" vm="17">
        <v>46092</v>
      </c>
      <c r="B650" t="s">
        <v>985</v>
      </c>
      <c r="C650" t="s">
        <v>986</v>
      </c>
      <c r="D650" s="135">
        <v>-816750</v>
      </c>
      <c r="E650" t="s">
        <v>987</v>
      </c>
      <c r="F650">
        <v>1</v>
      </c>
      <c r="G650" s="135">
        <v>675000</v>
      </c>
      <c r="H650" t="s">
        <v>510</v>
      </c>
      <c r="I650" t="s">
        <v>529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6">
        <v>-816750</v>
      </c>
      <c r="T650">
        <v>1</v>
      </c>
      <c r="U650" t="s">
        <v>199</v>
      </c>
      <c r="V650" t="s">
        <v>70</v>
      </c>
      <c r="W650" s="109" t="str">
        <f>_xlfn.CONCAT(N650,V650)</f>
        <v>CC1REACTORES</v>
      </c>
      <c r="X650" s="109">
        <f>_xlfn.XLOOKUP(W650,'cco '!C:C,'cco '!D:D,0)</f>
        <v>3.9675420007119738E-2</v>
      </c>
      <c r="Y650" s="110">
        <f>$X650*$S650*-1</f>
        <v>32404.899290815047</v>
      </c>
      <c r="Z650" s="109">
        <f>_xlfn.XLOOKUP(V650,sectores_id!A:A,sectores_id!B:B)</f>
        <v>8</v>
      </c>
      <c r="AA650" s="109">
        <f>IF(J650="OPEX",_xlfn.XLOOKUP(I650,'rubros_id_opex (2)'!A:A,'rubros_id_opex (2)'!B:B,"RUBRO MC"),J650)</f>
        <v>13</v>
      </c>
      <c r="AB650" s="109" t="str">
        <f>UPPER(_xlfn.XLOOKUP(Z650,sectores_id!B:B,sectores_id!A:A))</f>
        <v>REACTORES</v>
      </c>
      <c r="AC650" s="148" t="str">
        <f>_xlfn.XLOOKUP(AA650,'rubros_id_opex (2)'!B:B,'rubros_id_opex (2)'!A:A,gastos_final[[#This Row],[Líneas de factura/Producto]])</f>
        <v>SERVICIOS</v>
      </c>
      <c r="AD650" s="169">
        <f>SUMIFS(Y:Y,C:C,gastos_final[[#This Row],[Número]])</f>
        <v>816749.99999999988</v>
      </c>
      <c r="AE650" s="169">
        <f>gastos_final[[#This Row],[MONTO_FINAL]]*-1-gastos_final[[#This Row],[monto_total_ampliado]]</f>
        <v>0</v>
      </c>
    </row>
    <row r="651" spans="1:31" hidden="1" x14ac:dyDescent="0.25">
      <c r="A651" vm="17">
        <v>46092</v>
      </c>
      <c r="B651" t="s">
        <v>985</v>
      </c>
      <c r="C651" t="s">
        <v>986</v>
      </c>
      <c r="D651" s="135">
        <v>-816750</v>
      </c>
      <c r="E651" t="s">
        <v>987</v>
      </c>
      <c r="F651">
        <v>1</v>
      </c>
      <c r="G651" s="135">
        <v>675000</v>
      </c>
      <c r="H651" t="s">
        <v>510</v>
      </c>
      <c r="I651" t="s">
        <v>529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6">
        <v>-816750</v>
      </c>
      <c r="T651">
        <v>1</v>
      </c>
      <c r="U651" t="s">
        <v>199</v>
      </c>
      <c r="V651" t="s">
        <v>181</v>
      </c>
      <c r="W651" s="109" t="str">
        <f>_xlfn.CONCAT(N651,V651)</f>
        <v>CC1TIERRAS FILTRANTES</v>
      </c>
      <c r="X651" s="109">
        <f>_xlfn.XLOOKUP(W651,'cco '!C:C,'cco '!D:D,0)</f>
        <v>0</v>
      </c>
      <c r="Y651" s="110">
        <f>$X651*$S651*-1</f>
        <v>0</v>
      </c>
      <c r="Z651" s="109">
        <f>_xlfn.XLOOKUP(V651,sectores_id!A:A,sectores_id!B:B)</f>
        <v>9</v>
      </c>
      <c r="AA651" s="109">
        <f>IF(J651="OPEX",_xlfn.XLOOKUP(I651,'rubros_id_opex (2)'!A:A,'rubros_id_opex (2)'!B:B,"RUBRO MC"),J651)</f>
        <v>13</v>
      </c>
      <c r="AB651" s="109" t="str">
        <f>UPPER(_xlfn.XLOOKUP(Z651,sectores_id!B:B,sectores_id!A:A))</f>
        <v>TIERRAS FILTRANTES</v>
      </c>
      <c r="AC651" s="148" t="str">
        <f>_xlfn.XLOOKUP(AA651,'rubros_id_opex (2)'!B:B,'rubros_id_opex (2)'!A:A,gastos_final[[#This Row],[Líneas de factura/Producto]])</f>
        <v>SERVICIOS</v>
      </c>
      <c r="AD651" s="169">
        <f>SUMIFS(Y:Y,C:C,gastos_final[[#This Row],[Número]])</f>
        <v>816749.99999999988</v>
      </c>
      <c r="AE651" s="169">
        <f>gastos_final[[#This Row],[MONTO_FINAL]]*-1-gastos_final[[#This Row],[monto_total_ampliado]]</f>
        <v>0</v>
      </c>
    </row>
    <row r="652" spans="1:31" hidden="1" x14ac:dyDescent="0.25">
      <c r="A652" vm="18">
        <v>46099</v>
      </c>
      <c r="B652" t="s">
        <v>1061</v>
      </c>
      <c r="C652" t="s">
        <v>1062</v>
      </c>
      <c r="D652" s="135">
        <v>-816750</v>
      </c>
      <c r="E652" t="s">
        <v>1063</v>
      </c>
      <c r="F652">
        <v>1</v>
      </c>
      <c r="G652" s="135">
        <v>675000</v>
      </c>
      <c r="H652" t="s">
        <v>510</v>
      </c>
      <c r="I652" t="s">
        <v>12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6">
        <v>-816750</v>
      </c>
      <c r="T652">
        <v>1</v>
      </c>
      <c r="U652" t="s">
        <v>199</v>
      </c>
      <c r="V652" t="s">
        <v>72</v>
      </c>
      <c r="W652" s="109" t="str">
        <f>_xlfn.CONCAT(N652,V652)</f>
        <v>CC1BACHAS</v>
      </c>
      <c r="X652" s="109">
        <f>_xlfn.XLOOKUP(W652,'cco '!C:C,'cco '!D:D,0)</f>
        <v>3.2417236735101898E-2</v>
      </c>
      <c r="Y652" s="110">
        <f>$X652*$S652*-1</f>
        <v>26476.778103394474</v>
      </c>
      <c r="Z652" s="109">
        <f>_xlfn.XLOOKUP(V652,sectores_id!A:A,sectores_id!B:B)</f>
        <v>1</v>
      </c>
      <c r="AA652" s="109">
        <f>IF(J652="OPEX",_xlfn.XLOOKUP(I652,'rubros_id_opex (2)'!A:A,'rubros_id_opex (2)'!B:B,"RUBRO MC"),J652)</f>
        <v>11</v>
      </c>
      <c r="AB652" s="109" t="str">
        <f>UPPER(_xlfn.XLOOKUP(Z652,sectores_id!B:B,sectores_id!A:A))</f>
        <v>BACHAS</v>
      </c>
      <c r="AC652" s="148" t="str">
        <f>_xlfn.XLOOKUP(AA652,'rubros_id_opex (2)'!B:B,'rubros_id_opex (2)'!A:A,gastos_final[[#This Row],[Líneas de factura/Producto]])</f>
        <v>REPARACIONES</v>
      </c>
      <c r="AD652" s="169">
        <f>SUMIFS(Y:Y,C:C,gastos_final[[#This Row],[Número]])</f>
        <v>816749.99999999988</v>
      </c>
      <c r="AE652" s="169">
        <f>gastos_final[[#This Row],[MONTO_FINAL]]*-1-gastos_final[[#This Row],[monto_total_ampliado]]</f>
        <v>0</v>
      </c>
    </row>
    <row r="653" spans="1:31" hidden="1" x14ac:dyDescent="0.25">
      <c r="A653" vm="18">
        <v>46099</v>
      </c>
      <c r="B653" t="s">
        <v>1061</v>
      </c>
      <c r="C653" t="s">
        <v>1062</v>
      </c>
      <c r="D653" s="135">
        <v>-816750</v>
      </c>
      <c r="E653" t="s">
        <v>1063</v>
      </c>
      <c r="F653">
        <v>1</v>
      </c>
      <c r="G653" s="135">
        <v>675000</v>
      </c>
      <c r="H653" t="s">
        <v>510</v>
      </c>
      <c r="I653" t="s">
        <v>12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6">
        <v>-816750</v>
      </c>
      <c r="T653">
        <v>1</v>
      </c>
      <c r="U653" t="s">
        <v>199</v>
      </c>
      <c r="V653" t="s">
        <v>77</v>
      </c>
      <c r="W653" s="109" t="str">
        <f>_xlfn.CONCAT(N653,V653)</f>
        <v>CC1CEREAL &amp; POLVILLO</v>
      </c>
      <c r="X653" s="109">
        <f>_xlfn.XLOOKUP(W653,'cco '!C:C,'cco '!D:D,0)</f>
        <v>7.0597149630605652E-3</v>
      </c>
      <c r="Y653" s="110">
        <f>$X653*$S653*-1</f>
        <v>5766.0221960797171</v>
      </c>
      <c r="Z653" s="109">
        <f>_xlfn.XLOOKUP(V653,sectores_id!A:A,sectores_id!B:B)</f>
        <v>2</v>
      </c>
      <c r="AA653" s="109">
        <f>IF(J653="OPEX",_xlfn.XLOOKUP(I653,'rubros_id_opex (2)'!A:A,'rubros_id_opex (2)'!B:B,"RUBRO MC"),J653)</f>
        <v>11</v>
      </c>
      <c r="AB653" s="109" t="str">
        <f>UPPER(_xlfn.XLOOKUP(Z653,sectores_id!B:B,sectores_id!A:A))</f>
        <v>CEREAL &amp; POLVILLO</v>
      </c>
      <c r="AC653" s="148" t="str">
        <f>_xlfn.XLOOKUP(AA653,'rubros_id_opex (2)'!B:B,'rubros_id_opex (2)'!A:A,gastos_final[[#This Row],[Líneas de factura/Producto]])</f>
        <v>REPARACIONES</v>
      </c>
      <c r="AD653" s="169">
        <f>SUMIFS(Y:Y,C:C,gastos_final[[#This Row],[Número]])</f>
        <v>816749.99999999988</v>
      </c>
      <c r="AE653" s="169">
        <f>gastos_final[[#This Row],[MONTO_FINAL]]*-1-gastos_final[[#This Row],[monto_total_ampliado]]</f>
        <v>0</v>
      </c>
    </row>
    <row r="654" spans="1:31" hidden="1" x14ac:dyDescent="0.25">
      <c r="A654" vm="18">
        <v>46099</v>
      </c>
      <c r="B654" t="s">
        <v>1061</v>
      </c>
      <c r="C654" t="s">
        <v>1062</v>
      </c>
      <c r="D654" s="135">
        <v>-816750</v>
      </c>
      <c r="E654" t="s">
        <v>1063</v>
      </c>
      <c r="F654">
        <v>1</v>
      </c>
      <c r="G654" s="135">
        <v>675000</v>
      </c>
      <c r="H654" t="s">
        <v>510</v>
      </c>
      <c r="I654" t="s">
        <v>12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6">
        <v>-816750</v>
      </c>
      <c r="T654">
        <v>1</v>
      </c>
      <c r="U654" t="s">
        <v>199</v>
      </c>
      <c r="V654" t="s">
        <v>75</v>
      </c>
      <c r="W654" s="109" t="str">
        <f>_xlfn.CONCAT(N654,V654)</f>
        <v>CC1COMPOST &amp; FERTILIZANTES</v>
      </c>
      <c r="X654" s="109">
        <f>_xlfn.XLOOKUP(W654,'cco '!C:C,'cco '!D:D,0)</f>
        <v>4.0653249223577111E-4</v>
      </c>
      <c r="Y654" s="110">
        <f>$X654*$S654*-1</f>
        <v>332.03541303356604</v>
      </c>
      <c r="Z654" s="109">
        <f>_xlfn.XLOOKUP(V654,sectores_id!A:A,sectores_id!B:B)</f>
        <v>10</v>
      </c>
      <c r="AA654" s="109">
        <f>IF(J654="OPEX",_xlfn.XLOOKUP(I654,'rubros_id_opex (2)'!A:A,'rubros_id_opex (2)'!B:B,"RUBRO MC"),J654)</f>
        <v>11</v>
      </c>
      <c r="AB654" s="109" t="str">
        <f>UPPER(_xlfn.XLOOKUP(Z654,sectores_id!B:B,sectores_id!A:A))</f>
        <v>COMPOST &amp; FERTILIZANTES</v>
      </c>
      <c r="AC654" s="148" t="str">
        <f>_xlfn.XLOOKUP(AA654,'rubros_id_opex (2)'!B:B,'rubros_id_opex (2)'!A:A,gastos_final[[#This Row],[Líneas de factura/Producto]])</f>
        <v>REPARACIONES</v>
      </c>
      <c r="AD654" s="169">
        <f>SUMIFS(Y:Y,C:C,gastos_final[[#This Row],[Número]])</f>
        <v>816749.99999999988</v>
      </c>
      <c r="AE654" s="169">
        <f>gastos_final[[#This Row],[MONTO_FINAL]]*-1-gastos_final[[#This Row],[monto_total_ampliado]]</f>
        <v>0</v>
      </c>
    </row>
    <row r="655" spans="1:31" hidden="1" x14ac:dyDescent="0.25">
      <c r="A655" vm="18">
        <v>46099</v>
      </c>
      <c r="B655" t="s">
        <v>1061</v>
      </c>
      <c r="C655" t="s">
        <v>1062</v>
      </c>
      <c r="D655" s="135">
        <v>-816750</v>
      </c>
      <c r="E655" t="s">
        <v>1063</v>
      </c>
      <c r="F655">
        <v>1</v>
      </c>
      <c r="G655" s="135">
        <v>675000</v>
      </c>
      <c r="H655" t="s">
        <v>510</v>
      </c>
      <c r="I655" t="s">
        <v>12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6">
        <v>-816750</v>
      </c>
      <c r="T655">
        <v>1</v>
      </c>
      <c r="U655" t="s">
        <v>199</v>
      </c>
      <c r="V655" t="s">
        <v>66</v>
      </c>
      <c r="W655" s="109" t="str">
        <f>_xlfn.CONCAT(N655,V655)</f>
        <v>CC1DISPOSICIÓN FINAL RESIDUOS LIQUIDOS</v>
      </c>
      <c r="X655" s="109">
        <f>_xlfn.XLOOKUP(W655,'cco '!C:C,'cco '!D:D,0)</f>
        <v>5.9791078481547098E-2</v>
      </c>
      <c r="Y655" s="110">
        <f>$X655*$S655*-1</f>
        <v>48834.363349803592</v>
      </c>
      <c r="Z655" s="109">
        <f>_xlfn.XLOOKUP(V655,sectores_id!A:A,sectores_id!B:B)</f>
        <v>3</v>
      </c>
      <c r="AA655" s="109">
        <f>IF(J655="OPEX",_xlfn.XLOOKUP(I655,'rubros_id_opex (2)'!A:A,'rubros_id_opex (2)'!B:B,"RUBRO MC"),J655)</f>
        <v>11</v>
      </c>
      <c r="AB655" s="109" t="str">
        <f>UPPER(_xlfn.XLOOKUP(Z655,sectores_id!B:B,sectores_id!A:A))</f>
        <v>DISP. FINAL RESIDUOS LÍQUIDOS</v>
      </c>
      <c r="AC655" s="148" t="str">
        <f>_xlfn.XLOOKUP(AA655,'rubros_id_opex (2)'!B:B,'rubros_id_opex (2)'!A:A,gastos_final[[#This Row],[Líneas de factura/Producto]])</f>
        <v>REPARACIONES</v>
      </c>
      <c r="AD655" s="169">
        <f>SUMIFS(Y:Y,C:C,gastos_final[[#This Row],[Número]])</f>
        <v>816749.99999999988</v>
      </c>
      <c r="AE655" s="169">
        <f>gastos_final[[#This Row],[MONTO_FINAL]]*-1-gastos_final[[#This Row],[monto_total_ampliado]]</f>
        <v>0</v>
      </c>
    </row>
    <row r="656" spans="1:31" hidden="1" x14ac:dyDescent="0.25">
      <c r="A656" vm="18">
        <v>46099</v>
      </c>
      <c r="B656" t="s">
        <v>1061</v>
      </c>
      <c r="C656" t="s">
        <v>1062</v>
      </c>
      <c r="D656" s="135">
        <v>-816750</v>
      </c>
      <c r="E656" t="s">
        <v>1063</v>
      </c>
      <c r="F656">
        <v>1</v>
      </c>
      <c r="G656" s="135">
        <v>675000</v>
      </c>
      <c r="H656" t="s">
        <v>510</v>
      </c>
      <c r="I656" t="s">
        <v>12</v>
      </c>
      <c r="J656" t="s">
        <v>137</v>
      </c>
      <c r="K656" t="s">
        <v>473</v>
      </c>
      <c r="L656" t="s">
        <v>156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 s="136">
        <v>-816750</v>
      </c>
      <c r="T656">
        <v>1</v>
      </c>
      <c r="U656" t="s">
        <v>199</v>
      </c>
      <c r="V656" t="s">
        <v>63</v>
      </c>
      <c r="W656" s="109" t="str">
        <f>_xlfn.CONCAT(N656,V656)</f>
        <v>CC1DISPOSICIÓN FINAL RESIDUOS SOLIDOS</v>
      </c>
      <c r="X656" s="109">
        <f>_xlfn.XLOOKUP(W656,'cco '!C:C,'cco '!D:D,0)</f>
        <v>4.8738124634855849E-3</v>
      </c>
      <c r="Y656" s="110">
        <f>$X656*$S656*-1</f>
        <v>3980.6863295518515</v>
      </c>
      <c r="Z656" s="109">
        <f>_xlfn.XLOOKUP(V656,sectores_id!A:A,sectores_id!B:B)</f>
        <v>4</v>
      </c>
      <c r="AA656" s="109">
        <f>IF(J656="OPEX",_xlfn.XLOOKUP(I656,'rubros_id_opex (2)'!A:A,'rubros_id_opex (2)'!B:B,"RUBRO MC"),J656)</f>
        <v>11</v>
      </c>
      <c r="AB656" s="109" t="str">
        <f>UPPER(_xlfn.XLOOKUP(Z656,sectores_id!B:B,sectores_id!A:A))</f>
        <v>DISP. FINAL RESIDUOS SÓLIDOS</v>
      </c>
      <c r="AC656" s="148" t="str">
        <f>_xlfn.XLOOKUP(AA656,'rubros_id_opex (2)'!B:B,'rubros_id_opex (2)'!A:A,gastos_final[[#This Row],[Líneas de factura/Producto]])</f>
        <v>REPARACIONES</v>
      </c>
      <c r="AD656" s="169">
        <f>SUMIFS(Y:Y,C:C,gastos_final[[#This Row],[Número]])</f>
        <v>816749.99999999988</v>
      </c>
      <c r="AE656" s="169">
        <f>gastos_final[[#This Row],[MONTO_FINAL]]*-1-gastos_final[[#This Row],[monto_total_ampliado]]</f>
        <v>0</v>
      </c>
    </row>
    <row r="657" spans="1:31" hidden="1" x14ac:dyDescent="0.25">
      <c r="A657" vm="18">
        <v>46099</v>
      </c>
      <c r="B657" t="s">
        <v>1061</v>
      </c>
      <c r="C657" t="s">
        <v>1062</v>
      </c>
      <c r="D657" s="135">
        <v>-816750</v>
      </c>
      <c r="E657" t="s">
        <v>1063</v>
      </c>
      <c r="F657">
        <v>1</v>
      </c>
      <c r="G657" s="135">
        <v>675000</v>
      </c>
      <c r="H657" t="s">
        <v>510</v>
      </c>
      <c r="I657" t="s">
        <v>12</v>
      </c>
      <c r="J657" t="s">
        <v>137</v>
      </c>
      <c r="K657" t="s">
        <v>473</v>
      </c>
      <c r="L657" t="s">
        <v>156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 s="136">
        <v>-816750</v>
      </c>
      <c r="T657">
        <v>1</v>
      </c>
      <c r="U657" t="s">
        <v>199</v>
      </c>
      <c r="V657" t="s">
        <v>80</v>
      </c>
      <c r="W657" s="109" t="str">
        <f>_xlfn.CONCAT(N657,V657)</f>
        <v>CC1EXPORTACION</v>
      </c>
      <c r="X657" s="109">
        <f>_xlfn.XLOOKUP(W657,'cco '!C:C,'cco '!D:D,0)</f>
        <v>0.73411048911804788</v>
      </c>
      <c r="Y657" s="110">
        <f>$X657*$S657*-1</f>
        <v>599584.74198716565</v>
      </c>
      <c r="Z657" s="109">
        <f>_xlfn.XLOOKUP(V657,sectores_id!A:A,sectores_id!B:B)</f>
        <v>5</v>
      </c>
      <c r="AA657" s="109">
        <f>IF(J657="OPEX",_xlfn.XLOOKUP(I657,'rubros_id_opex (2)'!A:A,'rubros_id_opex (2)'!B:B,"RUBRO MC"),J657)</f>
        <v>11</v>
      </c>
      <c r="AB657" s="109" t="str">
        <f>UPPER(_xlfn.XLOOKUP(Z657,sectores_id!B:B,sectores_id!A:A))</f>
        <v>EXPORTACION</v>
      </c>
      <c r="AC657" s="148" t="str">
        <f>_xlfn.XLOOKUP(AA657,'rubros_id_opex (2)'!B:B,'rubros_id_opex (2)'!A:A,gastos_final[[#This Row],[Líneas de factura/Producto]])</f>
        <v>REPARACIONES</v>
      </c>
      <c r="AD657" s="169">
        <f>SUMIFS(Y:Y,C:C,gastos_final[[#This Row],[Número]])</f>
        <v>816749.99999999988</v>
      </c>
      <c r="AE657" s="169">
        <f>gastos_final[[#This Row],[MONTO_FINAL]]*-1-gastos_final[[#This Row],[monto_total_ampliado]]</f>
        <v>0</v>
      </c>
    </row>
    <row r="658" spans="1:31" hidden="1" x14ac:dyDescent="0.25">
      <c r="A658" vm="18">
        <v>46099</v>
      </c>
      <c r="B658" t="s">
        <v>1061</v>
      </c>
      <c r="C658" t="s">
        <v>1062</v>
      </c>
      <c r="D658" s="135">
        <v>-816750</v>
      </c>
      <c r="E658" t="s">
        <v>1063</v>
      </c>
      <c r="F658">
        <v>1</v>
      </c>
      <c r="G658" s="135">
        <v>675000</v>
      </c>
      <c r="H658" t="s">
        <v>510</v>
      </c>
      <c r="I658" t="s">
        <v>12</v>
      </c>
      <c r="J658" t="s">
        <v>137</v>
      </c>
      <c r="K658" t="s">
        <v>473</v>
      </c>
      <c r="L658" t="s">
        <v>156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 s="136">
        <v>-816750</v>
      </c>
      <c r="T658">
        <v>1</v>
      </c>
      <c r="U658" t="s">
        <v>199</v>
      </c>
      <c r="V658" t="s">
        <v>50</v>
      </c>
      <c r="W658" s="109" t="str">
        <f>_xlfn.CONCAT(N658,V658)</f>
        <v>CC1NFU</v>
      </c>
      <c r="X658" s="109">
        <f>_xlfn.XLOOKUP(W658,'cco '!C:C,'cco '!D:D,0)</f>
        <v>1.4065386597374174E-2</v>
      </c>
      <c r="Y658" s="110">
        <f>$X658*$S658*-1</f>
        <v>11487.904503405356</v>
      </c>
      <c r="Z658" s="109">
        <f>_xlfn.XLOOKUP(V658,sectores_id!A:A,sectores_id!B:B)</f>
        <v>6</v>
      </c>
      <c r="AA658" s="109">
        <f>IF(J658="OPEX",_xlfn.XLOOKUP(I658,'rubros_id_opex (2)'!A:A,'rubros_id_opex (2)'!B:B,"RUBRO MC"),J658)</f>
        <v>11</v>
      </c>
      <c r="AB658" s="109" t="str">
        <f>UPPER(_xlfn.XLOOKUP(Z658,sectores_id!B:B,sectores_id!A:A))</f>
        <v>NFU</v>
      </c>
      <c r="AC658" s="148" t="str">
        <f>_xlfn.XLOOKUP(AA658,'rubros_id_opex (2)'!B:B,'rubros_id_opex (2)'!A:A,gastos_final[[#This Row],[Líneas de factura/Producto]])</f>
        <v>REPARACIONES</v>
      </c>
      <c r="AD658" s="169">
        <f>SUMIFS(Y:Y,C:C,gastos_final[[#This Row],[Número]])</f>
        <v>816749.99999999988</v>
      </c>
      <c r="AE658" s="169">
        <f>gastos_final[[#This Row],[MONTO_FINAL]]*-1-gastos_final[[#This Row],[monto_total_ampliado]]</f>
        <v>0</v>
      </c>
    </row>
    <row r="659" spans="1:31" hidden="1" x14ac:dyDescent="0.25">
      <c r="A659" vm="18">
        <v>46099</v>
      </c>
      <c r="B659" t="s">
        <v>1061</v>
      </c>
      <c r="C659" t="s">
        <v>1062</v>
      </c>
      <c r="D659" s="135">
        <v>-816750</v>
      </c>
      <c r="E659" t="s">
        <v>1063</v>
      </c>
      <c r="F659">
        <v>1</v>
      </c>
      <c r="G659" s="135">
        <v>675000</v>
      </c>
      <c r="H659" t="s">
        <v>510</v>
      </c>
      <c r="I659" t="s">
        <v>12</v>
      </c>
      <c r="J659" t="s">
        <v>137</v>
      </c>
      <c r="K659" t="s">
        <v>473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6">
        <v>-816750</v>
      </c>
      <c r="T659">
        <v>1</v>
      </c>
      <c r="U659" t="s">
        <v>199</v>
      </c>
      <c r="V659" t="s">
        <v>68</v>
      </c>
      <c r="W659" s="109" t="str">
        <f>_xlfn.CONCAT(N659,V659)</f>
        <v>CC1PILETAS</v>
      </c>
      <c r="X659" s="109">
        <f>_xlfn.XLOOKUP(W659,'cco '!C:C,'cco '!D:D,0)</f>
        <v>0.10760032914202722</v>
      </c>
      <c r="Y659" s="110">
        <f>$X659*$S659*-1</f>
        <v>87882.568826750736</v>
      </c>
      <c r="Z659" s="109">
        <f>_xlfn.XLOOKUP(V659,sectores_id!A:A,sectores_id!B:B)</f>
        <v>7</v>
      </c>
      <c r="AA659" s="109">
        <f>IF(J659="OPEX",_xlfn.XLOOKUP(I659,'rubros_id_opex (2)'!A:A,'rubros_id_opex (2)'!B:B,"RUBRO MC"),J659)</f>
        <v>11</v>
      </c>
      <c r="AB659" s="109" t="str">
        <f>UPPER(_xlfn.XLOOKUP(Z659,sectores_id!B:B,sectores_id!A:A))</f>
        <v>PILETAS</v>
      </c>
      <c r="AC659" s="148" t="str">
        <f>_xlfn.XLOOKUP(AA659,'rubros_id_opex (2)'!B:B,'rubros_id_opex (2)'!A:A,gastos_final[[#This Row],[Líneas de factura/Producto]])</f>
        <v>REPARACIONES</v>
      </c>
      <c r="AD659" s="169">
        <f>SUMIFS(Y:Y,C:C,gastos_final[[#This Row],[Número]])</f>
        <v>816749.99999999988</v>
      </c>
      <c r="AE659" s="169">
        <f>gastos_final[[#This Row],[MONTO_FINAL]]*-1-gastos_final[[#This Row],[monto_total_ampliado]]</f>
        <v>0</v>
      </c>
    </row>
    <row r="660" spans="1:31" hidden="1" x14ac:dyDescent="0.25">
      <c r="A660" vm="18">
        <v>46099</v>
      </c>
      <c r="B660" t="s">
        <v>1061</v>
      </c>
      <c r="C660" t="s">
        <v>1062</v>
      </c>
      <c r="D660" s="135">
        <v>-816750</v>
      </c>
      <c r="E660" t="s">
        <v>1063</v>
      </c>
      <c r="F660">
        <v>1</v>
      </c>
      <c r="G660" s="135">
        <v>675000</v>
      </c>
      <c r="H660" t="s">
        <v>510</v>
      </c>
      <c r="I660" t="s">
        <v>12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6">
        <v>-816750</v>
      </c>
      <c r="T660">
        <v>1</v>
      </c>
      <c r="U660" t="s">
        <v>199</v>
      </c>
      <c r="V660" t="s">
        <v>70</v>
      </c>
      <c r="W660" s="109" t="str">
        <f>_xlfn.CONCAT(N660,V660)</f>
        <v>CC1REACTORES</v>
      </c>
      <c r="X660" s="109">
        <f>_xlfn.XLOOKUP(W660,'cco '!C:C,'cco '!D:D,0)</f>
        <v>3.9675420007119738E-2</v>
      </c>
      <c r="Y660" s="110">
        <f>$X660*$S660*-1</f>
        <v>32404.899290815047</v>
      </c>
      <c r="Z660" s="109">
        <f>_xlfn.XLOOKUP(V660,sectores_id!A:A,sectores_id!B:B)</f>
        <v>8</v>
      </c>
      <c r="AA660" s="109">
        <f>IF(J660="OPEX",_xlfn.XLOOKUP(I660,'rubros_id_opex (2)'!A:A,'rubros_id_opex (2)'!B:B,"RUBRO MC"),J660)</f>
        <v>11</v>
      </c>
      <c r="AB660" s="109" t="str">
        <f>UPPER(_xlfn.XLOOKUP(Z660,sectores_id!B:B,sectores_id!A:A))</f>
        <v>REACTORES</v>
      </c>
      <c r="AC660" s="148" t="str">
        <f>_xlfn.XLOOKUP(AA660,'rubros_id_opex (2)'!B:B,'rubros_id_opex (2)'!A:A,gastos_final[[#This Row],[Líneas de factura/Producto]])</f>
        <v>REPARACIONES</v>
      </c>
      <c r="AD660" s="169">
        <f>SUMIFS(Y:Y,C:C,gastos_final[[#This Row],[Número]])</f>
        <v>816749.99999999988</v>
      </c>
      <c r="AE660" s="169">
        <f>gastos_final[[#This Row],[MONTO_FINAL]]*-1-gastos_final[[#This Row],[monto_total_ampliado]]</f>
        <v>0</v>
      </c>
    </row>
    <row r="661" spans="1:31" hidden="1" x14ac:dyDescent="0.25">
      <c r="A661" vm="18">
        <v>46099</v>
      </c>
      <c r="B661" t="s">
        <v>1061</v>
      </c>
      <c r="C661" t="s">
        <v>1062</v>
      </c>
      <c r="D661" s="135">
        <v>-816750</v>
      </c>
      <c r="E661" t="s">
        <v>1063</v>
      </c>
      <c r="F661">
        <v>1</v>
      </c>
      <c r="G661" s="135">
        <v>675000</v>
      </c>
      <c r="H661" t="s">
        <v>510</v>
      </c>
      <c r="I661" t="s">
        <v>12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6">
        <v>-816750</v>
      </c>
      <c r="T661">
        <v>1</v>
      </c>
      <c r="U661" t="s">
        <v>199</v>
      </c>
      <c r="V661" t="s">
        <v>181</v>
      </c>
      <c r="W661" s="109" t="str">
        <f>_xlfn.CONCAT(N661,V661)</f>
        <v>CC1TIERRAS FILTRANTES</v>
      </c>
      <c r="X661" s="109">
        <f>_xlfn.XLOOKUP(W661,'cco '!C:C,'cco '!D:D,0)</f>
        <v>0</v>
      </c>
      <c r="Y661" s="110">
        <f>$X661*$S661*-1</f>
        <v>0</v>
      </c>
      <c r="Z661" s="109">
        <f>_xlfn.XLOOKUP(V661,sectores_id!A:A,sectores_id!B:B)</f>
        <v>9</v>
      </c>
      <c r="AA661" s="109">
        <f>IF(J661="OPEX",_xlfn.XLOOKUP(I661,'rubros_id_opex (2)'!A:A,'rubros_id_opex (2)'!B:B,"RUBRO MC"),J661)</f>
        <v>11</v>
      </c>
      <c r="AB661" s="109" t="str">
        <f>UPPER(_xlfn.XLOOKUP(Z661,sectores_id!B:B,sectores_id!A:A))</f>
        <v>TIERRAS FILTRANTES</v>
      </c>
      <c r="AC661" s="148" t="str">
        <f>_xlfn.XLOOKUP(AA661,'rubros_id_opex (2)'!B:B,'rubros_id_opex (2)'!A:A,gastos_final[[#This Row],[Líneas de factura/Producto]])</f>
        <v>REPARACIONES</v>
      </c>
      <c r="AD661" s="169">
        <f>SUMIFS(Y:Y,C:C,gastos_final[[#This Row],[Número]])</f>
        <v>816749.99999999988</v>
      </c>
      <c r="AE661" s="169">
        <f>gastos_final[[#This Row],[MONTO_FINAL]]*-1-gastos_final[[#This Row],[monto_total_ampliado]]</f>
        <v>0</v>
      </c>
    </row>
    <row r="662" spans="1:31" hidden="1" x14ac:dyDescent="0.25">
      <c r="A662" vm="15">
        <v>46094</v>
      </c>
      <c r="B662" t="s">
        <v>941</v>
      </c>
      <c r="C662" t="s">
        <v>944</v>
      </c>
      <c r="D662" s="135">
        <v>-566000</v>
      </c>
      <c r="E662" t="s">
        <v>943</v>
      </c>
      <c r="F662">
        <v>10</v>
      </c>
      <c r="G662" s="135">
        <v>45280</v>
      </c>
      <c r="H662" t="s">
        <v>510</v>
      </c>
      <c r="I662" t="s">
        <v>10</v>
      </c>
      <c r="J662" t="s">
        <v>137</v>
      </c>
      <c r="K662" t="s">
        <v>473</v>
      </c>
      <c r="L662" t="s">
        <v>138</v>
      </c>
      <c r="M662">
        <v>0</v>
      </c>
      <c r="N662" t="s">
        <v>34</v>
      </c>
      <c r="O662" t="s">
        <v>492</v>
      </c>
      <c r="P662">
        <v>1</v>
      </c>
      <c r="Q662" t="s">
        <v>80</v>
      </c>
      <c r="R662">
        <v>1</v>
      </c>
      <c r="S662" s="136">
        <v>-566000</v>
      </c>
      <c r="T662">
        <v>10</v>
      </c>
      <c r="U662" t="s">
        <v>199</v>
      </c>
      <c r="V662" t="s">
        <v>80</v>
      </c>
      <c r="W662" s="109" t="str">
        <f>_xlfn.CONCAT(N662,V662)</f>
        <v>CC11EXPORTACION</v>
      </c>
      <c r="X662" s="109">
        <f>_xlfn.XLOOKUP(W662,'cco '!C:C,'cco '!D:D,0)</f>
        <v>1</v>
      </c>
      <c r="Y662" s="110">
        <f>$X662*$S662*-1</f>
        <v>566000</v>
      </c>
      <c r="Z662" s="109">
        <f>_xlfn.XLOOKUP(V662,sectores_id!A:A,sectores_id!B:B)</f>
        <v>5</v>
      </c>
      <c r="AA662" s="109">
        <f>IF(J662="OPEX",_xlfn.XLOOKUP(I662,'rubros_id_opex (2)'!A:A,'rubros_id_opex (2)'!B:B,"RUBRO MC"),J662)</f>
        <v>13</v>
      </c>
      <c r="AB662" s="109" t="str">
        <f>UPPER(_xlfn.XLOOKUP(Z662,sectores_id!B:B,sectores_id!A:A))</f>
        <v>EXPORTACION</v>
      </c>
      <c r="AC662" s="148" t="str">
        <f>_xlfn.XLOOKUP(AA662,'rubros_id_opex (2)'!B:B,'rubros_id_opex (2)'!A:A,gastos_final[[#This Row],[Líneas de factura/Producto]])</f>
        <v>SERVICIOS</v>
      </c>
      <c r="AD662" s="109">
        <f>SUMIFS(Y:Y,C:C,gastos_final[[#This Row],[Número]])</f>
        <v>566000</v>
      </c>
      <c r="AE662" s="169">
        <f>gastos_final[[#This Row],[MONTO_FINAL]]*-1-gastos_final[[#This Row],[monto_total_ampliado]]</f>
        <v>0</v>
      </c>
    </row>
    <row r="663" spans="1:31" hidden="1" x14ac:dyDescent="0.25">
      <c r="A663" vm="11">
        <v>46112</v>
      </c>
      <c r="B663" t="s">
        <v>1191</v>
      </c>
      <c r="C663" t="s">
        <v>1172</v>
      </c>
      <c r="D663" s="135">
        <v>-813389.75950000004</v>
      </c>
      <c r="E663" t="s">
        <v>173</v>
      </c>
      <c r="F663">
        <v>1</v>
      </c>
      <c r="G663" s="135">
        <v>813389.75950000004</v>
      </c>
      <c r="H663" t="s">
        <v>1192</v>
      </c>
      <c r="I663" t="s">
        <v>9</v>
      </c>
      <c r="J663" t="s">
        <v>137</v>
      </c>
      <c r="K663" t="s">
        <v>512</v>
      </c>
      <c r="L663" t="s">
        <v>138</v>
      </c>
      <c r="M663">
        <v>0</v>
      </c>
      <c r="N663" t="s">
        <v>353</v>
      </c>
      <c r="O663" t="s">
        <v>1193</v>
      </c>
      <c r="P663">
        <v>7</v>
      </c>
      <c r="Q663" t="s">
        <v>471</v>
      </c>
      <c r="R663">
        <v>1</v>
      </c>
      <c r="S663" s="136">
        <v>-813389.75950000004</v>
      </c>
      <c r="T663">
        <v>1</v>
      </c>
      <c r="U663" t="s">
        <v>199</v>
      </c>
      <c r="V663" t="s">
        <v>72</v>
      </c>
      <c r="W663" s="109" t="str">
        <f>_xlfn.CONCAT(N663,V663)</f>
        <v>CC22BACHAS</v>
      </c>
      <c r="X663" s="109">
        <f>_xlfn.XLOOKUP(W663,'cco '!C:C,'cco '!D:D,0)</f>
        <v>0.02</v>
      </c>
      <c r="Y663" s="110">
        <f>$X663*$S663*-1</f>
        <v>16267.795190000001</v>
      </c>
      <c r="Z663" s="109">
        <f>_xlfn.XLOOKUP(V663,sectores_id!A:A,sectores_id!B:B)</f>
        <v>1</v>
      </c>
      <c r="AA663" s="109">
        <f>IF(J663="OPEX",_xlfn.XLOOKUP(I663,'rubros_id_opex (2)'!A:A,'rubros_id_opex (2)'!B:B,"RUBRO MC"),J663)</f>
        <v>10</v>
      </c>
      <c r="AB663" s="109" t="str">
        <f>UPPER(_xlfn.XLOOKUP(Z663,sectores_id!B:B,sectores_id!A:A))</f>
        <v>BACHAS</v>
      </c>
      <c r="AC663" s="148" t="str">
        <f>_xlfn.XLOOKUP(AA663,'rubros_id_opex (2)'!B:B,'rubros_id_opex (2)'!A:A,gastos_final[[#This Row],[Líneas de factura/Producto]])</f>
        <v>PERSONAL</v>
      </c>
      <c r="AD663" s="169">
        <f>SUMIFS(Y:Y,C:C,gastos_final[[#This Row],[Número]])</f>
        <v>813389.75950000016</v>
      </c>
      <c r="AE663" s="169">
        <f>gastos_final[[#This Row],[MONTO_FINAL]]*-1-gastos_final[[#This Row],[monto_total_ampliado]]</f>
        <v>0</v>
      </c>
    </row>
    <row r="664" spans="1:31" hidden="1" x14ac:dyDescent="0.25">
      <c r="A664" vm="11">
        <v>46112</v>
      </c>
      <c r="B664" t="s">
        <v>1191</v>
      </c>
      <c r="C664" t="s">
        <v>1172</v>
      </c>
      <c r="D664" s="135">
        <v>-813389.75950000004</v>
      </c>
      <c r="E664" t="s">
        <v>173</v>
      </c>
      <c r="F664">
        <v>1</v>
      </c>
      <c r="G664" s="135">
        <v>813389.75950000004</v>
      </c>
      <c r="H664" t="s">
        <v>1192</v>
      </c>
      <c r="I664" t="s">
        <v>9</v>
      </c>
      <c r="J664" t="s">
        <v>137</v>
      </c>
      <c r="K664" t="s">
        <v>512</v>
      </c>
      <c r="L664" t="s">
        <v>138</v>
      </c>
      <c r="M664">
        <v>0</v>
      </c>
      <c r="N664" t="s">
        <v>353</v>
      </c>
      <c r="O664" t="s">
        <v>1193</v>
      </c>
      <c r="P664">
        <v>7</v>
      </c>
      <c r="Q664" t="s">
        <v>471</v>
      </c>
      <c r="R664">
        <v>1</v>
      </c>
      <c r="S664" s="136">
        <v>-813389.75950000004</v>
      </c>
      <c r="T664">
        <v>1</v>
      </c>
      <c r="U664" t="s">
        <v>199</v>
      </c>
      <c r="V664" t="s">
        <v>175</v>
      </c>
      <c r="W664" s="109" t="str">
        <f>_xlfn.CONCAT(N664,V664)</f>
        <v>CC22COMPOST Y FERTILIZANTES</v>
      </c>
      <c r="X664" s="109">
        <f>_xlfn.XLOOKUP(W664,'cco '!C:C,'cco '!D:D,0)</f>
        <v>2.1100000000000001E-2</v>
      </c>
      <c r="Y664" s="110">
        <f>$X664*$S664*-1</f>
        <v>17162.523925450001</v>
      </c>
      <c r="Z664" s="109">
        <f>_xlfn.XLOOKUP(V664,sectores_id!A:A,sectores_id!B:B)</f>
        <v>10</v>
      </c>
      <c r="AA664" s="109">
        <f>IF(J664="OPEX",_xlfn.XLOOKUP(I664,'rubros_id_opex (2)'!A:A,'rubros_id_opex (2)'!B:B,"RUBRO MC"),J664)</f>
        <v>10</v>
      </c>
      <c r="AB664" s="109" t="str">
        <f>UPPER(_xlfn.XLOOKUP(Z664,sectores_id!B:B,sectores_id!A:A))</f>
        <v>COMPOST &amp; FERTILIZANTES</v>
      </c>
      <c r="AC664" s="148" t="str">
        <f>_xlfn.XLOOKUP(AA664,'rubros_id_opex (2)'!B:B,'rubros_id_opex (2)'!A:A,gastos_final[[#This Row],[Líneas de factura/Producto]])</f>
        <v>PERSONAL</v>
      </c>
      <c r="AD664" s="169">
        <f>SUMIFS(Y:Y,C:C,gastos_final[[#This Row],[Número]])</f>
        <v>813389.75950000016</v>
      </c>
      <c r="AE664" s="169">
        <f>gastos_final[[#This Row],[MONTO_FINAL]]*-1-gastos_final[[#This Row],[monto_total_ampliado]]</f>
        <v>0</v>
      </c>
    </row>
    <row r="665" spans="1:31" hidden="1" x14ac:dyDescent="0.25">
      <c r="A665" vm="11">
        <v>46112</v>
      </c>
      <c r="B665" t="s">
        <v>1191</v>
      </c>
      <c r="C665" t="s">
        <v>1172</v>
      </c>
      <c r="D665" s="135">
        <v>-813389.75950000004</v>
      </c>
      <c r="E665" t="s">
        <v>173</v>
      </c>
      <c r="F665">
        <v>1</v>
      </c>
      <c r="G665" s="135">
        <v>813389.75950000004</v>
      </c>
      <c r="H665" t="s">
        <v>1192</v>
      </c>
      <c r="I665" t="s">
        <v>9</v>
      </c>
      <c r="J665" t="s">
        <v>137</v>
      </c>
      <c r="K665" t="s">
        <v>512</v>
      </c>
      <c r="L665" t="s">
        <v>138</v>
      </c>
      <c r="M665">
        <v>0</v>
      </c>
      <c r="N665" t="s">
        <v>353</v>
      </c>
      <c r="O665" t="s">
        <v>1193</v>
      </c>
      <c r="P665">
        <v>7</v>
      </c>
      <c r="Q665" t="s">
        <v>471</v>
      </c>
      <c r="R665">
        <v>1</v>
      </c>
      <c r="S665" s="136">
        <v>-813389.75950000004</v>
      </c>
      <c r="T665">
        <v>1</v>
      </c>
      <c r="U665" t="s">
        <v>199</v>
      </c>
      <c r="V665" t="s">
        <v>193</v>
      </c>
      <c r="W665" s="109" t="str">
        <f>_xlfn.CONCAT(N665,V665)</f>
        <v>CC22DISPOSICION FINAL DE R. LIQUIDOS</v>
      </c>
      <c r="X665" s="109">
        <f>_xlfn.XLOOKUP(W665,'cco '!C:C,'cco '!D:D,0)</f>
        <v>0.57830000000000004</v>
      </c>
      <c r="Y665" s="110">
        <f>$X665*$S665*-1</f>
        <v>470383.29791885003</v>
      </c>
      <c r="Z665" s="109">
        <f>_xlfn.XLOOKUP(V665,sectores_id!A:A,sectores_id!B:B)</f>
        <v>3</v>
      </c>
      <c r="AA665" s="109">
        <f>IF(J665="OPEX",_xlfn.XLOOKUP(I665,'rubros_id_opex (2)'!A:A,'rubros_id_opex (2)'!B:B,"RUBRO MC"),J665)</f>
        <v>10</v>
      </c>
      <c r="AB665" s="109" t="str">
        <f>UPPER(_xlfn.XLOOKUP(Z665,sectores_id!B:B,sectores_id!A:A))</f>
        <v>DISP. FINAL RESIDUOS LÍQUIDOS</v>
      </c>
      <c r="AC665" s="148" t="str">
        <f>_xlfn.XLOOKUP(AA665,'rubros_id_opex (2)'!B:B,'rubros_id_opex (2)'!A:A,gastos_final[[#This Row],[Líneas de factura/Producto]])</f>
        <v>PERSONAL</v>
      </c>
      <c r="AD665" s="169">
        <f>SUMIFS(Y:Y,C:C,gastos_final[[#This Row],[Número]])</f>
        <v>813389.75950000016</v>
      </c>
      <c r="AE665" s="169">
        <f>gastos_final[[#This Row],[MONTO_FINAL]]*-1-gastos_final[[#This Row],[monto_total_ampliado]]</f>
        <v>0</v>
      </c>
    </row>
    <row r="666" spans="1:31" hidden="1" x14ac:dyDescent="0.25">
      <c r="A666" vm="11">
        <v>46112</v>
      </c>
      <c r="B666" t="s">
        <v>1191</v>
      </c>
      <c r="C666" t="s">
        <v>1172</v>
      </c>
      <c r="D666" s="135">
        <v>-813389.75950000004</v>
      </c>
      <c r="E666" t="s">
        <v>173</v>
      </c>
      <c r="F666">
        <v>1</v>
      </c>
      <c r="G666" s="135">
        <v>813389.75950000004</v>
      </c>
      <c r="H666" t="s">
        <v>1192</v>
      </c>
      <c r="I666" t="s">
        <v>9</v>
      </c>
      <c r="J666" t="s">
        <v>137</v>
      </c>
      <c r="K666" t="s">
        <v>512</v>
      </c>
      <c r="L666" t="s">
        <v>138</v>
      </c>
      <c r="M666">
        <v>0</v>
      </c>
      <c r="N666" t="s">
        <v>353</v>
      </c>
      <c r="O666" t="s">
        <v>1193</v>
      </c>
      <c r="P666">
        <v>7</v>
      </c>
      <c r="Q666" t="s">
        <v>471</v>
      </c>
      <c r="R666">
        <v>1</v>
      </c>
      <c r="S666" s="136">
        <v>-813389.75950000004</v>
      </c>
      <c r="T666">
        <v>1</v>
      </c>
      <c r="U666" t="s">
        <v>199</v>
      </c>
      <c r="V666" t="s">
        <v>191</v>
      </c>
      <c r="W666" s="109" t="str">
        <f>_xlfn.CONCAT(N666,V666)</f>
        <v>CC22DISPOSICION FINAL DE R. SOLIDOS</v>
      </c>
      <c r="X666" s="109">
        <f>_xlfn.XLOOKUP(W666,'cco '!C:C,'cco '!D:D,0)</f>
        <v>0.23</v>
      </c>
      <c r="Y666" s="110">
        <f>$X666*$S666*-1</f>
        <v>187079.64468500001</v>
      </c>
      <c r="Z666" s="109">
        <f>_xlfn.XLOOKUP(V666,sectores_id!A:A,sectores_id!B:B)</f>
        <v>4</v>
      </c>
      <c r="AA666" s="109">
        <f>IF(J666="OPEX",_xlfn.XLOOKUP(I666,'rubros_id_opex (2)'!A:A,'rubros_id_opex (2)'!B:B,"RUBRO MC"),J666)</f>
        <v>10</v>
      </c>
      <c r="AB666" s="109" t="str">
        <f>UPPER(_xlfn.XLOOKUP(Z666,sectores_id!B:B,sectores_id!A:A))</f>
        <v>DISP. FINAL RESIDUOS SÓLIDOS</v>
      </c>
      <c r="AC666" s="148" t="str">
        <f>_xlfn.XLOOKUP(AA666,'rubros_id_opex (2)'!B:B,'rubros_id_opex (2)'!A:A,gastos_final[[#This Row],[Líneas de factura/Producto]])</f>
        <v>PERSONAL</v>
      </c>
      <c r="AD666" s="169">
        <f>SUMIFS(Y:Y,C:C,gastos_final[[#This Row],[Número]])</f>
        <v>813389.75950000016</v>
      </c>
      <c r="AE666" s="169">
        <f>gastos_final[[#This Row],[MONTO_FINAL]]*-1-gastos_final[[#This Row],[monto_total_ampliado]]</f>
        <v>0</v>
      </c>
    </row>
    <row r="667" spans="1:31" hidden="1" x14ac:dyDescent="0.25">
      <c r="A667" vm="11">
        <v>46112</v>
      </c>
      <c r="B667" t="s">
        <v>1191</v>
      </c>
      <c r="C667" t="s">
        <v>1172</v>
      </c>
      <c r="D667" s="135">
        <v>-813389.75950000004</v>
      </c>
      <c r="E667" t="s">
        <v>173</v>
      </c>
      <c r="F667">
        <v>1</v>
      </c>
      <c r="G667" s="135">
        <v>813389.75950000004</v>
      </c>
      <c r="H667" t="s">
        <v>1192</v>
      </c>
      <c r="I667" t="s">
        <v>9</v>
      </c>
      <c r="J667" t="s">
        <v>137</v>
      </c>
      <c r="K667" t="s">
        <v>512</v>
      </c>
      <c r="L667" t="s">
        <v>138</v>
      </c>
      <c r="M667">
        <v>0</v>
      </c>
      <c r="N667" t="s">
        <v>353</v>
      </c>
      <c r="O667" t="s">
        <v>1193</v>
      </c>
      <c r="P667">
        <v>7</v>
      </c>
      <c r="Q667" t="s">
        <v>471</v>
      </c>
      <c r="R667">
        <v>1</v>
      </c>
      <c r="S667" s="136">
        <v>-813389.75950000004</v>
      </c>
      <c r="T667">
        <v>1</v>
      </c>
      <c r="U667" t="s">
        <v>199</v>
      </c>
      <c r="V667" t="s">
        <v>80</v>
      </c>
      <c r="W667" s="109" t="str">
        <f>_xlfn.CONCAT(N667,V667)</f>
        <v>CC22EXPORTACION</v>
      </c>
      <c r="X667" s="109">
        <f>_xlfn.XLOOKUP(W667,'cco '!C:C,'cco '!D:D,0)</f>
        <v>0.10680000000000001</v>
      </c>
      <c r="Y667" s="110">
        <f>$X667*$S667*-1</f>
        <v>86870.026314600007</v>
      </c>
      <c r="Z667" s="109">
        <f>_xlfn.XLOOKUP(V667,sectores_id!A:A,sectores_id!B:B)</f>
        <v>5</v>
      </c>
      <c r="AA667" s="109">
        <f>IF(J667="OPEX",_xlfn.XLOOKUP(I667,'rubros_id_opex (2)'!A:A,'rubros_id_opex (2)'!B:B,"RUBRO MC"),J667)</f>
        <v>10</v>
      </c>
      <c r="AB667" s="109" t="str">
        <f>UPPER(_xlfn.XLOOKUP(Z667,sectores_id!B:B,sectores_id!A:A))</f>
        <v>EXPORTACION</v>
      </c>
      <c r="AC667" s="148" t="str">
        <f>_xlfn.XLOOKUP(AA667,'rubros_id_opex (2)'!B:B,'rubros_id_opex (2)'!A:A,gastos_final[[#This Row],[Líneas de factura/Producto]])</f>
        <v>PERSONAL</v>
      </c>
      <c r="AD667" s="169">
        <f>SUMIFS(Y:Y,C:C,gastos_final[[#This Row],[Número]])</f>
        <v>813389.75950000016</v>
      </c>
      <c r="AE667" s="169">
        <f>gastos_final[[#This Row],[MONTO_FINAL]]*-1-gastos_final[[#This Row],[monto_total_ampliado]]</f>
        <v>0</v>
      </c>
    </row>
    <row r="668" spans="1:31" hidden="1" x14ac:dyDescent="0.25">
      <c r="A668" vm="11">
        <v>46112</v>
      </c>
      <c r="B668" t="s">
        <v>1191</v>
      </c>
      <c r="C668" t="s">
        <v>1172</v>
      </c>
      <c r="D668" s="135">
        <v>-813389.75950000004</v>
      </c>
      <c r="E668" t="s">
        <v>173</v>
      </c>
      <c r="F668">
        <v>1</v>
      </c>
      <c r="G668" s="135">
        <v>813389.75950000004</v>
      </c>
      <c r="H668" t="s">
        <v>1192</v>
      </c>
      <c r="I668" t="s">
        <v>9</v>
      </c>
      <c r="J668" t="s">
        <v>137</v>
      </c>
      <c r="K668" t="s">
        <v>512</v>
      </c>
      <c r="L668" t="s">
        <v>138</v>
      </c>
      <c r="M668">
        <v>0</v>
      </c>
      <c r="N668" t="s">
        <v>353</v>
      </c>
      <c r="O668" t="s">
        <v>1193</v>
      </c>
      <c r="P668">
        <v>7</v>
      </c>
      <c r="Q668" t="s">
        <v>471</v>
      </c>
      <c r="R668">
        <v>1</v>
      </c>
      <c r="S668" s="136">
        <v>-813389.75950000004</v>
      </c>
      <c r="T668">
        <v>1</v>
      </c>
      <c r="U668" t="s">
        <v>199</v>
      </c>
      <c r="V668" t="s">
        <v>50</v>
      </c>
      <c r="W668" s="109" t="str">
        <f>_xlfn.CONCAT(N668,V668)</f>
        <v>CC22NFU</v>
      </c>
      <c r="X668" s="109">
        <f>_xlfn.XLOOKUP(W668,'cco '!C:C,'cco '!D:D,0)</f>
        <v>2.6100000000000002E-2</v>
      </c>
      <c r="Y668" s="110">
        <f>$X668*$S668*-1</f>
        <v>21229.472722950002</v>
      </c>
      <c r="Z668" s="109">
        <f>_xlfn.XLOOKUP(V668,sectores_id!A:A,sectores_id!B:B)</f>
        <v>6</v>
      </c>
      <c r="AA668" s="109">
        <f>IF(J668="OPEX",_xlfn.XLOOKUP(I668,'rubros_id_opex (2)'!A:A,'rubros_id_opex (2)'!B:B,"RUBRO MC"),J668)</f>
        <v>10</v>
      </c>
      <c r="AB668" s="109" t="str">
        <f>UPPER(_xlfn.XLOOKUP(Z668,sectores_id!B:B,sectores_id!A:A))</f>
        <v>NFU</v>
      </c>
      <c r="AC668" s="148" t="str">
        <f>_xlfn.XLOOKUP(AA668,'rubros_id_opex (2)'!B:B,'rubros_id_opex (2)'!A:A,gastos_final[[#This Row],[Líneas de factura/Producto]])</f>
        <v>PERSONAL</v>
      </c>
      <c r="AD668" s="169">
        <f>SUMIFS(Y:Y,C:C,gastos_final[[#This Row],[Número]])</f>
        <v>813389.75950000016</v>
      </c>
      <c r="AE668" s="169">
        <f>gastos_final[[#This Row],[MONTO_FINAL]]*-1-gastos_final[[#This Row],[monto_total_ampliado]]</f>
        <v>0</v>
      </c>
    </row>
    <row r="669" spans="1:31" hidden="1" x14ac:dyDescent="0.25">
      <c r="A669" vm="11">
        <v>46112</v>
      </c>
      <c r="B669" t="s">
        <v>1191</v>
      </c>
      <c r="C669" t="s">
        <v>1172</v>
      </c>
      <c r="D669" s="135">
        <v>-813389.75950000004</v>
      </c>
      <c r="E669" t="s">
        <v>173</v>
      </c>
      <c r="F669">
        <v>1</v>
      </c>
      <c r="G669" s="135">
        <v>813389.75950000004</v>
      </c>
      <c r="H669" t="s">
        <v>1192</v>
      </c>
      <c r="I669" t="s">
        <v>9</v>
      </c>
      <c r="J669" t="s">
        <v>137</v>
      </c>
      <c r="K669" t="s">
        <v>512</v>
      </c>
      <c r="L669" t="s">
        <v>138</v>
      </c>
      <c r="M669">
        <v>0</v>
      </c>
      <c r="N669" t="s">
        <v>353</v>
      </c>
      <c r="O669" t="s">
        <v>1193</v>
      </c>
      <c r="P669">
        <v>7</v>
      </c>
      <c r="Q669" t="s">
        <v>471</v>
      </c>
      <c r="R669">
        <v>1</v>
      </c>
      <c r="S669" s="136">
        <v>-813389.75950000004</v>
      </c>
      <c r="T669">
        <v>1</v>
      </c>
      <c r="U669" t="s">
        <v>199</v>
      </c>
      <c r="V669" t="s">
        <v>70</v>
      </c>
      <c r="W669" s="109" t="str">
        <f>_xlfn.CONCAT(N669,V669)</f>
        <v>CC22REACTORES</v>
      </c>
      <c r="X669" s="109">
        <f>_xlfn.XLOOKUP(W669,'cco '!C:C,'cco '!D:D,0)</f>
        <v>1.77E-2</v>
      </c>
      <c r="Y669" s="110">
        <f>$X669*$S669*-1</f>
        <v>14396.998743150001</v>
      </c>
      <c r="Z669" s="109">
        <f>_xlfn.XLOOKUP(V669,sectores_id!A:A,sectores_id!B:B)</f>
        <v>8</v>
      </c>
      <c r="AA669" s="109">
        <f>IF(J669="OPEX",_xlfn.XLOOKUP(I669,'rubros_id_opex (2)'!A:A,'rubros_id_opex (2)'!B:B,"RUBRO MC"),J669)</f>
        <v>10</v>
      </c>
      <c r="AB669" s="109" t="str">
        <f>UPPER(_xlfn.XLOOKUP(Z669,sectores_id!B:B,sectores_id!A:A))</f>
        <v>REACTORES</v>
      </c>
      <c r="AC669" s="148" t="str">
        <f>_xlfn.XLOOKUP(AA669,'rubros_id_opex (2)'!B:B,'rubros_id_opex (2)'!A:A,gastos_final[[#This Row],[Líneas de factura/Producto]])</f>
        <v>PERSONAL</v>
      </c>
      <c r="AD669" s="169">
        <f>SUMIFS(Y:Y,C:C,gastos_final[[#This Row],[Número]])</f>
        <v>813389.75950000016</v>
      </c>
      <c r="AE669" s="169">
        <f>gastos_final[[#This Row],[MONTO_FINAL]]*-1-gastos_final[[#This Row],[monto_total_ampliado]]</f>
        <v>0</v>
      </c>
    </row>
    <row r="670" spans="1:31" hidden="1" x14ac:dyDescent="0.25">
      <c r="A670" vm="11">
        <v>46112</v>
      </c>
      <c r="B670" t="s">
        <v>1191</v>
      </c>
      <c r="C670" t="s">
        <v>1189</v>
      </c>
      <c r="D670" s="135">
        <v>-801923.79749999999</v>
      </c>
      <c r="E670" t="s">
        <v>183</v>
      </c>
      <c r="F670">
        <v>1</v>
      </c>
      <c r="G670" s="135">
        <v>801923.79749999999</v>
      </c>
      <c r="H670" t="s">
        <v>1192</v>
      </c>
      <c r="I670" t="s">
        <v>9</v>
      </c>
      <c r="J670" t="s">
        <v>137</v>
      </c>
      <c r="K670" t="s">
        <v>512</v>
      </c>
      <c r="L670" t="s">
        <v>156</v>
      </c>
      <c r="M670">
        <v>0</v>
      </c>
      <c r="N670" t="s">
        <v>396</v>
      </c>
      <c r="O670" t="s">
        <v>1193</v>
      </c>
      <c r="P670">
        <v>10</v>
      </c>
      <c r="Q670" t="s">
        <v>467</v>
      </c>
      <c r="R670">
        <v>1</v>
      </c>
      <c r="S670" s="136">
        <v>-801923.79749999999</v>
      </c>
      <c r="T670">
        <v>1</v>
      </c>
      <c r="U670" t="s">
        <v>199</v>
      </c>
      <c r="V670" t="s">
        <v>72</v>
      </c>
      <c r="W670" s="109" t="str">
        <f>_xlfn.CONCAT(N670,V670)</f>
        <v>CC29BACHAS</v>
      </c>
      <c r="X670" s="109">
        <f>_xlfn.XLOOKUP(W670,'cco '!C:C,'cco '!D:D,0)</f>
        <v>0.1111</v>
      </c>
      <c r="Y670" s="110">
        <f>$X670*$S670*-1</f>
        <v>89093.733902250009</v>
      </c>
      <c r="Z670" s="109">
        <f>_xlfn.XLOOKUP(V670,sectores_id!A:A,sectores_id!B:B)</f>
        <v>1</v>
      </c>
      <c r="AA670" s="109">
        <f>IF(J670="OPEX",_xlfn.XLOOKUP(I670,'rubros_id_opex (2)'!A:A,'rubros_id_opex (2)'!B:B,"RUBRO MC"),J670)</f>
        <v>10</v>
      </c>
      <c r="AB670" s="109" t="str">
        <f>UPPER(_xlfn.XLOOKUP(Z670,sectores_id!B:B,sectores_id!A:A))</f>
        <v>BACHAS</v>
      </c>
      <c r="AC670" s="148" t="str">
        <f>_xlfn.XLOOKUP(AA670,'rubros_id_opex (2)'!B:B,'rubros_id_opex (2)'!A:A,gastos_final[[#This Row],[Líneas de factura/Producto]])</f>
        <v>PERSONAL</v>
      </c>
      <c r="AD670" s="169">
        <f>SUMIFS(Y:Y,C:C,gastos_final[[#This Row],[Número]])</f>
        <v>801843.60512025002</v>
      </c>
      <c r="AE670" s="169">
        <f>gastos_final[[#This Row],[MONTO_FINAL]]*-1-gastos_final[[#This Row],[monto_total_ampliado]]</f>
        <v>80.192379749962129</v>
      </c>
    </row>
    <row r="671" spans="1:31" hidden="1" x14ac:dyDescent="0.25">
      <c r="A671" vm="11">
        <v>46112</v>
      </c>
      <c r="B671" t="s">
        <v>1191</v>
      </c>
      <c r="C671" t="s">
        <v>1189</v>
      </c>
      <c r="D671" s="135">
        <v>-801923.79749999999</v>
      </c>
      <c r="E671" t="s">
        <v>183</v>
      </c>
      <c r="F671">
        <v>1</v>
      </c>
      <c r="G671" s="135">
        <v>801923.79749999999</v>
      </c>
      <c r="H671" t="s">
        <v>1192</v>
      </c>
      <c r="I671" t="s">
        <v>9</v>
      </c>
      <c r="J671" t="s">
        <v>137</v>
      </c>
      <c r="K671" t="s">
        <v>512</v>
      </c>
      <c r="L671" t="s">
        <v>156</v>
      </c>
      <c r="M671">
        <v>0</v>
      </c>
      <c r="N671" t="s">
        <v>396</v>
      </c>
      <c r="O671" t="s">
        <v>1193</v>
      </c>
      <c r="P671">
        <v>10</v>
      </c>
      <c r="Q671" t="s">
        <v>467</v>
      </c>
      <c r="R671">
        <v>1</v>
      </c>
      <c r="S671" s="136">
        <v>-801923.79749999999</v>
      </c>
      <c r="T671">
        <v>1</v>
      </c>
      <c r="U671" t="s">
        <v>199</v>
      </c>
      <c r="V671" t="s">
        <v>177</v>
      </c>
      <c r="W671" s="109" t="str">
        <f>_xlfn.CONCAT(N671,V671)</f>
        <v>CC29CEREAL Y POLVILLO</v>
      </c>
      <c r="X671" s="109">
        <f>_xlfn.XLOOKUP(W671,'cco '!C:C,'cco '!D:D,0)</f>
        <v>0.1111</v>
      </c>
      <c r="Y671" s="110">
        <f>$X671*$S671*-1</f>
        <v>89093.733902250009</v>
      </c>
      <c r="Z671" s="109">
        <f>_xlfn.XLOOKUP(V671,sectores_id!A:A,sectores_id!B:B)</f>
        <v>2</v>
      </c>
      <c r="AA671" s="109">
        <f>IF(J671="OPEX",_xlfn.XLOOKUP(I671,'rubros_id_opex (2)'!A:A,'rubros_id_opex (2)'!B:B,"RUBRO MC"),J671)</f>
        <v>10</v>
      </c>
      <c r="AB671" s="109" t="str">
        <f>UPPER(_xlfn.XLOOKUP(Z671,sectores_id!B:B,sectores_id!A:A))</f>
        <v>CEREAL &amp; POLVILLO</v>
      </c>
      <c r="AC671" s="148" t="str">
        <f>_xlfn.XLOOKUP(AA671,'rubros_id_opex (2)'!B:B,'rubros_id_opex (2)'!A:A,gastos_final[[#This Row],[Líneas de factura/Producto]])</f>
        <v>PERSONAL</v>
      </c>
      <c r="AD671" s="169">
        <f>SUMIFS(Y:Y,C:C,gastos_final[[#This Row],[Número]])</f>
        <v>801843.60512025002</v>
      </c>
      <c r="AE671" s="169">
        <f>gastos_final[[#This Row],[MONTO_FINAL]]*-1-gastos_final[[#This Row],[monto_total_ampliado]]</f>
        <v>80.192379749962129</v>
      </c>
    </row>
    <row r="672" spans="1:31" hidden="1" x14ac:dyDescent="0.25">
      <c r="A672" vm="11">
        <v>46112</v>
      </c>
      <c r="B672" t="s">
        <v>1191</v>
      </c>
      <c r="C672" t="s">
        <v>1189</v>
      </c>
      <c r="D672" s="135">
        <v>-801923.79749999999</v>
      </c>
      <c r="E672" t="s">
        <v>183</v>
      </c>
      <c r="F672">
        <v>1</v>
      </c>
      <c r="G672" s="135">
        <v>801923.79749999999</v>
      </c>
      <c r="H672" t="s">
        <v>1192</v>
      </c>
      <c r="I672" t="s">
        <v>9</v>
      </c>
      <c r="J672" t="s">
        <v>137</v>
      </c>
      <c r="K672" t="s">
        <v>512</v>
      </c>
      <c r="L672" t="s">
        <v>156</v>
      </c>
      <c r="M672">
        <v>0</v>
      </c>
      <c r="N672" t="s">
        <v>396</v>
      </c>
      <c r="O672" t="s">
        <v>1193</v>
      </c>
      <c r="P672">
        <v>10</v>
      </c>
      <c r="Q672" t="s">
        <v>467</v>
      </c>
      <c r="R672">
        <v>1</v>
      </c>
      <c r="S672" s="136">
        <v>-801923.79749999999</v>
      </c>
      <c r="T672">
        <v>1</v>
      </c>
      <c r="U672" t="s">
        <v>199</v>
      </c>
      <c r="V672" t="s">
        <v>175</v>
      </c>
      <c r="W672" s="109" t="str">
        <f>_xlfn.CONCAT(N672,V672)</f>
        <v>CC29COMPOST Y FERTILIZANTES</v>
      </c>
      <c r="X672" s="109">
        <f>_xlfn.XLOOKUP(W672,'cco '!C:C,'cco '!D:D,0)</f>
        <v>0.1111</v>
      </c>
      <c r="Y672" s="110">
        <f>$X672*$S672*-1</f>
        <v>89093.733902250009</v>
      </c>
      <c r="Z672" s="109">
        <f>_xlfn.XLOOKUP(V672,sectores_id!A:A,sectores_id!B:B)</f>
        <v>10</v>
      </c>
      <c r="AA672" s="109">
        <f>IF(J672="OPEX",_xlfn.XLOOKUP(I672,'rubros_id_opex (2)'!A:A,'rubros_id_opex (2)'!B:B,"RUBRO MC"),J672)</f>
        <v>10</v>
      </c>
      <c r="AB672" s="109" t="str">
        <f>UPPER(_xlfn.XLOOKUP(Z672,sectores_id!B:B,sectores_id!A:A))</f>
        <v>COMPOST &amp; FERTILIZANTES</v>
      </c>
      <c r="AC672" s="148" t="str">
        <f>_xlfn.XLOOKUP(AA672,'rubros_id_opex (2)'!B:B,'rubros_id_opex (2)'!A:A,gastos_final[[#This Row],[Líneas de factura/Producto]])</f>
        <v>PERSONAL</v>
      </c>
      <c r="AD672" s="169">
        <f>SUMIFS(Y:Y,C:C,gastos_final[[#This Row],[Número]])</f>
        <v>801843.60512025002</v>
      </c>
      <c r="AE672" s="169">
        <f>gastos_final[[#This Row],[MONTO_FINAL]]*-1-gastos_final[[#This Row],[monto_total_ampliado]]</f>
        <v>80.192379749962129</v>
      </c>
    </row>
    <row r="673" spans="1:31" hidden="1" x14ac:dyDescent="0.25">
      <c r="A673" vm="11">
        <v>46112</v>
      </c>
      <c r="B673" t="s">
        <v>1191</v>
      </c>
      <c r="C673" t="s">
        <v>1189</v>
      </c>
      <c r="D673" s="135">
        <v>-801923.79749999999</v>
      </c>
      <c r="E673" t="s">
        <v>183</v>
      </c>
      <c r="F673">
        <v>1</v>
      </c>
      <c r="G673" s="135">
        <v>801923.79749999999</v>
      </c>
      <c r="H673" t="s">
        <v>1192</v>
      </c>
      <c r="I673" t="s">
        <v>9</v>
      </c>
      <c r="J673" t="s">
        <v>137</v>
      </c>
      <c r="K673" t="s">
        <v>512</v>
      </c>
      <c r="L673" t="s">
        <v>156</v>
      </c>
      <c r="M673">
        <v>0</v>
      </c>
      <c r="N673" t="s">
        <v>396</v>
      </c>
      <c r="O673" t="s">
        <v>1193</v>
      </c>
      <c r="P673">
        <v>10</v>
      </c>
      <c r="Q673" t="s">
        <v>467</v>
      </c>
      <c r="R673">
        <v>1</v>
      </c>
      <c r="S673" s="136">
        <v>-801923.79749999999</v>
      </c>
      <c r="T673">
        <v>1</v>
      </c>
      <c r="U673" t="s">
        <v>199</v>
      </c>
      <c r="V673" t="s">
        <v>193</v>
      </c>
      <c r="W673" s="109" t="str">
        <f>_xlfn.CONCAT(N673,V673)</f>
        <v>CC29DISPOSICION FINAL DE R. LIQUIDOS</v>
      </c>
      <c r="X673" s="109">
        <f>_xlfn.XLOOKUP(W673,'cco '!C:C,'cco '!D:D,0)</f>
        <v>0.1111</v>
      </c>
      <c r="Y673" s="110">
        <f>$X673*$S673*-1</f>
        <v>89093.733902250009</v>
      </c>
      <c r="Z673" s="109">
        <f>_xlfn.XLOOKUP(V673,sectores_id!A:A,sectores_id!B:B)</f>
        <v>3</v>
      </c>
      <c r="AA673" s="109">
        <f>IF(J673="OPEX",_xlfn.XLOOKUP(I673,'rubros_id_opex (2)'!A:A,'rubros_id_opex (2)'!B:B,"RUBRO MC"),J673)</f>
        <v>10</v>
      </c>
      <c r="AB673" s="109" t="str">
        <f>UPPER(_xlfn.XLOOKUP(Z673,sectores_id!B:B,sectores_id!A:A))</f>
        <v>DISP. FINAL RESIDUOS LÍQUIDOS</v>
      </c>
      <c r="AC673" s="148" t="str">
        <f>_xlfn.XLOOKUP(AA673,'rubros_id_opex (2)'!B:B,'rubros_id_opex (2)'!A:A,gastos_final[[#This Row],[Líneas de factura/Producto]])</f>
        <v>PERSONAL</v>
      </c>
      <c r="AD673" s="169">
        <f>SUMIFS(Y:Y,C:C,gastos_final[[#This Row],[Número]])</f>
        <v>801843.60512025002</v>
      </c>
      <c r="AE673" s="169">
        <f>gastos_final[[#This Row],[MONTO_FINAL]]*-1-gastos_final[[#This Row],[monto_total_ampliado]]</f>
        <v>80.192379749962129</v>
      </c>
    </row>
    <row r="674" spans="1:31" hidden="1" x14ac:dyDescent="0.25">
      <c r="A674" vm="11">
        <v>46112</v>
      </c>
      <c r="B674" t="s">
        <v>1191</v>
      </c>
      <c r="C674" t="s">
        <v>1189</v>
      </c>
      <c r="D674" s="135">
        <v>-801923.79749999999</v>
      </c>
      <c r="E674" t="s">
        <v>183</v>
      </c>
      <c r="F674">
        <v>1</v>
      </c>
      <c r="G674" s="135">
        <v>801923.79749999999</v>
      </c>
      <c r="H674" t="s">
        <v>1192</v>
      </c>
      <c r="I674" t="s">
        <v>9</v>
      </c>
      <c r="J674" t="s">
        <v>137</v>
      </c>
      <c r="K674" t="s">
        <v>512</v>
      </c>
      <c r="L674" t="s">
        <v>156</v>
      </c>
      <c r="M674">
        <v>0</v>
      </c>
      <c r="N674" t="s">
        <v>396</v>
      </c>
      <c r="O674" t="s">
        <v>1193</v>
      </c>
      <c r="P674">
        <v>10</v>
      </c>
      <c r="Q674" t="s">
        <v>467</v>
      </c>
      <c r="R674">
        <v>1</v>
      </c>
      <c r="S674" s="136">
        <v>-801923.79749999999</v>
      </c>
      <c r="T674">
        <v>1</v>
      </c>
      <c r="U674" t="s">
        <v>199</v>
      </c>
      <c r="V674" t="s">
        <v>191</v>
      </c>
      <c r="W674" s="109" t="str">
        <f>_xlfn.CONCAT(N674,V674)</f>
        <v>CC29DISPOSICION FINAL DE R. SOLIDOS</v>
      </c>
      <c r="X674" s="109">
        <f>_xlfn.XLOOKUP(W674,'cco '!C:C,'cco '!D:D,0)</f>
        <v>0.1111</v>
      </c>
      <c r="Y674" s="110">
        <f>$X674*$S674*-1</f>
        <v>89093.733902250009</v>
      </c>
      <c r="Z674" s="109">
        <f>_xlfn.XLOOKUP(V674,sectores_id!A:A,sectores_id!B:B)</f>
        <v>4</v>
      </c>
      <c r="AA674" s="109">
        <f>IF(J674="OPEX",_xlfn.XLOOKUP(I674,'rubros_id_opex (2)'!A:A,'rubros_id_opex (2)'!B:B,"RUBRO MC"),J674)</f>
        <v>10</v>
      </c>
      <c r="AB674" s="109" t="str">
        <f>UPPER(_xlfn.XLOOKUP(Z674,sectores_id!B:B,sectores_id!A:A))</f>
        <v>DISP. FINAL RESIDUOS SÓLIDOS</v>
      </c>
      <c r="AC674" s="148" t="str">
        <f>_xlfn.XLOOKUP(AA674,'rubros_id_opex (2)'!B:B,'rubros_id_opex (2)'!A:A,gastos_final[[#This Row],[Líneas de factura/Producto]])</f>
        <v>PERSONAL</v>
      </c>
      <c r="AD674" s="169">
        <f>SUMIFS(Y:Y,C:C,gastos_final[[#This Row],[Número]])</f>
        <v>801843.60512025002</v>
      </c>
      <c r="AE674" s="169">
        <f>gastos_final[[#This Row],[MONTO_FINAL]]*-1-gastos_final[[#This Row],[monto_total_ampliado]]</f>
        <v>80.192379749962129</v>
      </c>
    </row>
    <row r="675" spans="1:31" hidden="1" x14ac:dyDescent="0.25">
      <c r="A675" vm="11">
        <v>46112</v>
      </c>
      <c r="B675" t="s">
        <v>1191</v>
      </c>
      <c r="C675" t="s">
        <v>1189</v>
      </c>
      <c r="D675" s="135">
        <v>-801923.79749999999</v>
      </c>
      <c r="E675" t="s">
        <v>183</v>
      </c>
      <c r="F675">
        <v>1</v>
      </c>
      <c r="G675" s="135">
        <v>801923.79749999999</v>
      </c>
      <c r="H675" t="s">
        <v>1192</v>
      </c>
      <c r="I675" t="s">
        <v>9</v>
      </c>
      <c r="J675" t="s">
        <v>137</v>
      </c>
      <c r="K675" t="s">
        <v>512</v>
      </c>
      <c r="L675" t="s">
        <v>156</v>
      </c>
      <c r="M675">
        <v>0</v>
      </c>
      <c r="N675" t="s">
        <v>396</v>
      </c>
      <c r="O675" t="s">
        <v>1193</v>
      </c>
      <c r="P675">
        <v>10</v>
      </c>
      <c r="Q675" t="s">
        <v>467</v>
      </c>
      <c r="R675">
        <v>1</v>
      </c>
      <c r="S675" s="136">
        <v>-801923.79749999999</v>
      </c>
      <c r="T675">
        <v>1</v>
      </c>
      <c r="U675" t="s">
        <v>199</v>
      </c>
      <c r="V675" t="s">
        <v>80</v>
      </c>
      <c r="W675" s="109" t="str">
        <f>_xlfn.CONCAT(N675,V675)</f>
        <v>CC29EXPORTACION</v>
      </c>
      <c r="X675" s="109">
        <f>_xlfn.XLOOKUP(W675,'cco '!C:C,'cco '!D:D,0)</f>
        <v>0.1111</v>
      </c>
      <c r="Y675" s="110">
        <f>$X675*$S675*-1</f>
        <v>89093.733902250009</v>
      </c>
      <c r="Z675" s="109">
        <f>_xlfn.XLOOKUP(V675,sectores_id!A:A,sectores_id!B:B)</f>
        <v>5</v>
      </c>
      <c r="AA675" s="109">
        <f>IF(J675="OPEX",_xlfn.XLOOKUP(I675,'rubros_id_opex (2)'!A:A,'rubros_id_opex (2)'!B:B,"RUBRO MC"),J675)</f>
        <v>10</v>
      </c>
      <c r="AB675" s="109" t="str">
        <f>UPPER(_xlfn.XLOOKUP(Z675,sectores_id!B:B,sectores_id!A:A))</f>
        <v>EXPORTACION</v>
      </c>
      <c r="AC675" s="148" t="str">
        <f>_xlfn.XLOOKUP(AA675,'rubros_id_opex (2)'!B:B,'rubros_id_opex (2)'!A:A,gastos_final[[#This Row],[Líneas de factura/Producto]])</f>
        <v>PERSONAL</v>
      </c>
      <c r="AD675" s="169">
        <f>SUMIFS(Y:Y,C:C,gastos_final[[#This Row],[Número]])</f>
        <v>801843.60512025002</v>
      </c>
      <c r="AE675" s="169">
        <f>gastos_final[[#This Row],[MONTO_FINAL]]*-1-gastos_final[[#This Row],[monto_total_ampliado]]</f>
        <v>80.192379749962129</v>
      </c>
    </row>
    <row r="676" spans="1:31" hidden="1" x14ac:dyDescent="0.25">
      <c r="A676" vm="11">
        <v>46112</v>
      </c>
      <c r="B676" t="s">
        <v>1191</v>
      </c>
      <c r="C676" t="s">
        <v>1189</v>
      </c>
      <c r="D676" s="135">
        <v>-801923.79749999999</v>
      </c>
      <c r="E676" t="s">
        <v>183</v>
      </c>
      <c r="F676">
        <v>1</v>
      </c>
      <c r="G676" s="135">
        <v>801923.79749999999</v>
      </c>
      <c r="H676" t="s">
        <v>1192</v>
      </c>
      <c r="I676" t="s">
        <v>9</v>
      </c>
      <c r="J676" t="s">
        <v>137</v>
      </c>
      <c r="K676" t="s">
        <v>512</v>
      </c>
      <c r="L676" t="s">
        <v>156</v>
      </c>
      <c r="M676">
        <v>0</v>
      </c>
      <c r="N676" t="s">
        <v>396</v>
      </c>
      <c r="O676" t="s">
        <v>1193</v>
      </c>
      <c r="P676">
        <v>10</v>
      </c>
      <c r="Q676" t="s">
        <v>467</v>
      </c>
      <c r="R676">
        <v>1</v>
      </c>
      <c r="S676" s="136">
        <v>-801923.79749999999</v>
      </c>
      <c r="T676">
        <v>1</v>
      </c>
      <c r="U676" t="s">
        <v>199</v>
      </c>
      <c r="V676" t="s">
        <v>50</v>
      </c>
      <c r="W676" s="109" t="str">
        <f>_xlfn.CONCAT(N676,V676)</f>
        <v>CC29NFU</v>
      </c>
      <c r="X676" s="109">
        <f>_xlfn.XLOOKUP(W676,'cco '!C:C,'cco '!D:D,0)</f>
        <v>0.1111</v>
      </c>
      <c r="Y676" s="110">
        <f>$X676*$S676*-1</f>
        <v>89093.733902250009</v>
      </c>
      <c r="Z676" s="109">
        <f>_xlfn.XLOOKUP(V676,sectores_id!A:A,sectores_id!B:B)</f>
        <v>6</v>
      </c>
      <c r="AA676" s="109">
        <f>IF(J676="OPEX",_xlfn.XLOOKUP(I676,'rubros_id_opex (2)'!A:A,'rubros_id_opex (2)'!B:B,"RUBRO MC"),J676)</f>
        <v>10</v>
      </c>
      <c r="AB676" s="109" t="str">
        <f>UPPER(_xlfn.XLOOKUP(Z676,sectores_id!B:B,sectores_id!A:A))</f>
        <v>NFU</v>
      </c>
      <c r="AC676" s="148" t="str">
        <f>_xlfn.XLOOKUP(AA676,'rubros_id_opex (2)'!B:B,'rubros_id_opex (2)'!A:A,gastos_final[[#This Row],[Líneas de factura/Producto]])</f>
        <v>PERSONAL</v>
      </c>
      <c r="AD676" s="169">
        <f>SUMIFS(Y:Y,C:C,gastos_final[[#This Row],[Número]])</f>
        <v>801843.60512025002</v>
      </c>
      <c r="AE676" s="169">
        <f>gastos_final[[#This Row],[MONTO_FINAL]]*-1-gastos_final[[#This Row],[monto_total_ampliado]]</f>
        <v>80.192379749962129</v>
      </c>
    </row>
    <row r="677" spans="1:31" hidden="1" x14ac:dyDescent="0.25">
      <c r="A677" vm="11">
        <v>46112</v>
      </c>
      <c r="B677" t="s">
        <v>1191</v>
      </c>
      <c r="C677" t="s">
        <v>1189</v>
      </c>
      <c r="D677" s="135">
        <v>-801923.79749999999</v>
      </c>
      <c r="E677" t="s">
        <v>183</v>
      </c>
      <c r="F677">
        <v>1</v>
      </c>
      <c r="G677" s="135">
        <v>801923.79749999999</v>
      </c>
      <c r="H677" t="s">
        <v>1192</v>
      </c>
      <c r="I677" t="s">
        <v>9</v>
      </c>
      <c r="J677" t="s">
        <v>137</v>
      </c>
      <c r="K677" t="s">
        <v>512</v>
      </c>
      <c r="L677" t="s">
        <v>156</v>
      </c>
      <c r="M677">
        <v>0</v>
      </c>
      <c r="N677" t="s">
        <v>396</v>
      </c>
      <c r="O677" t="s">
        <v>1193</v>
      </c>
      <c r="P677">
        <v>10</v>
      </c>
      <c r="Q677" t="s">
        <v>467</v>
      </c>
      <c r="R677">
        <v>1</v>
      </c>
      <c r="S677" s="136">
        <v>-801923.79749999999</v>
      </c>
      <c r="T677">
        <v>1</v>
      </c>
      <c r="U677" t="s">
        <v>199</v>
      </c>
      <c r="V677" t="s">
        <v>68</v>
      </c>
      <c r="W677" s="109" t="str">
        <f>_xlfn.CONCAT(N677,V677)</f>
        <v>CC29PILETAS</v>
      </c>
      <c r="X677" s="109">
        <f>_xlfn.XLOOKUP(W677,'cco '!C:C,'cco '!D:D,0)</f>
        <v>0.1111</v>
      </c>
      <c r="Y677" s="110">
        <f>$X677*$S677*-1</f>
        <v>89093.733902250009</v>
      </c>
      <c r="Z677" s="109">
        <f>_xlfn.XLOOKUP(V677,sectores_id!A:A,sectores_id!B:B)</f>
        <v>7</v>
      </c>
      <c r="AA677" s="109">
        <f>IF(J677="OPEX",_xlfn.XLOOKUP(I677,'rubros_id_opex (2)'!A:A,'rubros_id_opex (2)'!B:B,"RUBRO MC"),J677)</f>
        <v>10</v>
      </c>
      <c r="AB677" s="109" t="str">
        <f>UPPER(_xlfn.XLOOKUP(Z677,sectores_id!B:B,sectores_id!A:A))</f>
        <v>PILETAS</v>
      </c>
      <c r="AC677" s="148" t="str">
        <f>_xlfn.XLOOKUP(AA677,'rubros_id_opex (2)'!B:B,'rubros_id_opex (2)'!A:A,gastos_final[[#This Row],[Líneas de factura/Producto]])</f>
        <v>PERSONAL</v>
      </c>
      <c r="AD677" s="169">
        <f>SUMIFS(Y:Y,C:C,gastos_final[[#This Row],[Número]])</f>
        <v>801843.60512025002</v>
      </c>
      <c r="AE677" s="169">
        <f>gastos_final[[#This Row],[MONTO_FINAL]]*-1-gastos_final[[#This Row],[monto_total_ampliado]]</f>
        <v>80.192379749962129</v>
      </c>
    </row>
    <row r="678" spans="1:31" hidden="1" x14ac:dyDescent="0.25">
      <c r="A678" vm="11">
        <v>46112</v>
      </c>
      <c r="B678" t="s">
        <v>1191</v>
      </c>
      <c r="C678" t="s">
        <v>1189</v>
      </c>
      <c r="D678" s="135">
        <v>-801923.79749999999</v>
      </c>
      <c r="E678" t="s">
        <v>183</v>
      </c>
      <c r="F678">
        <v>1</v>
      </c>
      <c r="G678" s="135">
        <v>801923.79749999999</v>
      </c>
      <c r="H678" t="s">
        <v>1192</v>
      </c>
      <c r="I678" t="s">
        <v>9</v>
      </c>
      <c r="J678" t="s">
        <v>137</v>
      </c>
      <c r="K678" t="s">
        <v>512</v>
      </c>
      <c r="L678" t="s">
        <v>156</v>
      </c>
      <c r="M678">
        <v>0</v>
      </c>
      <c r="N678" t="s">
        <v>396</v>
      </c>
      <c r="O678" t="s">
        <v>1193</v>
      </c>
      <c r="P678">
        <v>10</v>
      </c>
      <c r="Q678" t="s">
        <v>467</v>
      </c>
      <c r="R678">
        <v>1</v>
      </c>
      <c r="S678" s="136">
        <v>-801923.79749999999</v>
      </c>
      <c r="T678">
        <v>1</v>
      </c>
      <c r="U678" t="s">
        <v>199</v>
      </c>
      <c r="V678" t="s">
        <v>70</v>
      </c>
      <c r="W678" s="109" t="str">
        <f>_xlfn.CONCAT(N678,V678)</f>
        <v>CC29REACTORES</v>
      </c>
      <c r="X678" s="109">
        <f>_xlfn.XLOOKUP(W678,'cco '!C:C,'cco '!D:D,0)</f>
        <v>0.1111</v>
      </c>
      <c r="Y678" s="110">
        <f>$X678*$S678*-1</f>
        <v>89093.733902250009</v>
      </c>
      <c r="Z678" s="109">
        <f>_xlfn.XLOOKUP(V678,sectores_id!A:A,sectores_id!B:B)</f>
        <v>8</v>
      </c>
      <c r="AA678" s="109">
        <f>IF(J678="OPEX",_xlfn.XLOOKUP(I678,'rubros_id_opex (2)'!A:A,'rubros_id_opex (2)'!B:B,"RUBRO MC"),J678)</f>
        <v>10</v>
      </c>
      <c r="AB678" s="109" t="str">
        <f>UPPER(_xlfn.XLOOKUP(Z678,sectores_id!B:B,sectores_id!A:A))</f>
        <v>REACTORES</v>
      </c>
      <c r="AC678" s="148" t="str">
        <f>_xlfn.XLOOKUP(AA678,'rubros_id_opex (2)'!B:B,'rubros_id_opex (2)'!A:A,gastos_final[[#This Row],[Líneas de factura/Producto]])</f>
        <v>PERSONAL</v>
      </c>
      <c r="AD678" s="169">
        <f>SUMIFS(Y:Y,C:C,gastos_final[[#This Row],[Número]])</f>
        <v>801843.60512025002</v>
      </c>
      <c r="AE678" s="169">
        <f>gastos_final[[#This Row],[MONTO_FINAL]]*-1-gastos_final[[#This Row],[monto_total_ampliado]]</f>
        <v>80.192379749962129</v>
      </c>
    </row>
    <row r="679" spans="1:31" hidden="1" x14ac:dyDescent="0.25">
      <c r="A679" vm="11">
        <v>46112</v>
      </c>
      <c r="B679" t="s">
        <v>1191</v>
      </c>
      <c r="C679" t="s">
        <v>1189</v>
      </c>
      <c r="D679" s="135">
        <v>-801923.79749999999</v>
      </c>
      <c r="E679" t="s">
        <v>183</v>
      </c>
      <c r="F679">
        <v>1</v>
      </c>
      <c r="G679" s="135">
        <v>801923.79749999999</v>
      </c>
      <c r="H679" t="s">
        <v>1192</v>
      </c>
      <c r="I679" t="s">
        <v>9</v>
      </c>
      <c r="J679" t="s">
        <v>137</v>
      </c>
      <c r="K679" t="s">
        <v>512</v>
      </c>
      <c r="L679" t="s">
        <v>156</v>
      </c>
      <c r="M679">
        <v>0</v>
      </c>
      <c r="N679" t="s">
        <v>396</v>
      </c>
      <c r="O679" t="s">
        <v>1193</v>
      </c>
      <c r="P679">
        <v>10</v>
      </c>
      <c r="Q679" t="s">
        <v>467</v>
      </c>
      <c r="R679">
        <v>1</v>
      </c>
      <c r="S679" s="136">
        <v>-801923.79749999999</v>
      </c>
      <c r="T679">
        <v>1</v>
      </c>
      <c r="U679" t="s">
        <v>199</v>
      </c>
      <c r="V679" t="s">
        <v>181</v>
      </c>
      <c r="W679" s="109" t="str">
        <f>_xlfn.CONCAT(N679,V679)</f>
        <v>CC29TIERRAS FILTRANTES</v>
      </c>
      <c r="X679" s="109">
        <f>_xlfn.XLOOKUP(W679,'cco '!C:C,'cco '!D:D,0)</f>
        <v>0</v>
      </c>
      <c r="Y679" s="110">
        <f>$X679*$S679*-1</f>
        <v>0</v>
      </c>
      <c r="Z679" s="109">
        <f>_xlfn.XLOOKUP(V679,sectores_id!A:A,sectores_id!B:B)</f>
        <v>9</v>
      </c>
      <c r="AA679" s="109">
        <f>IF(J679="OPEX",_xlfn.XLOOKUP(I679,'rubros_id_opex (2)'!A:A,'rubros_id_opex (2)'!B:B,"RUBRO MC"),J679)</f>
        <v>10</v>
      </c>
      <c r="AB679" s="109" t="str">
        <f>UPPER(_xlfn.XLOOKUP(Z679,sectores_id!B:B,sectores_id!A:A))</f>
        <v>TIERRAS FILTRANTES</v>
      </c>
      <c r="AC679" s="148" t="str">
        <f>_xlfn.XLOOKUP(AA679,'rubros_id_opex (2)'!B:B,'rubros_id_opex (2)'!A:A,gastos_final[[#This Row],[Líneas de factura/Producto]])</f>
        <v>PERSONAL</v>
      </c>
      <c r="AD679" s="169">
        <f>SUMIFS(Y:Y,C:C,gastos_final[[#This Row],[Número]])</f>
        <v>801843.60512025002</v>
      </c>
      <c r="AE679" s="169">
        <f>gastos_final[[#This Row],[MONTO_FINAL]]*-1-gastos_final[[#This Row],[monto_total_ampliado]]</f>
        <v>80.192379749962129</v>
      </c>
    </row>
    <row r="680" spans="1:31" hidden="1" x14ac:dyDescent="0.25">
      <c r="A680" vm="11">
        <v>46112</v>
      </c>
      <c r="B680" t="s">
        <v>1191</v>
      </c>
      <c r="C680" t="s">
        <v>1157</v>
      </c>
      <c r="D680" s="135">
        <v>-800838.84629999998</v>
      </c>
      <c r="E680" t="s">
        <v>1152</v>
      </c>
      <c r="F680">
        <v>1</v>
      </c>
      <c r="G680" s="135">
        <v>800838.84629999998</v>
      </c>
      <c r="H680" t="s">
        <v>1192</v>
      </c>
      <c r="I680" t="s">
        <v>9</v>
      </c>
      <c r="J680" t="s">
        <v>137</v>
      </c>
      <c r="K680" t="s">
        <v>512</v>
      </c>
      <c r="L680" t="s">
        <v>138</v>
      </c>
      <c r="M680">
        <v>0</v>
      </c>
      <c r="N680" t="s">
        <v>347</v>
      </c>
      <c r="O680" t="s">
        <v>1193</v>
      </c>
      <c r="P680">
        <v>2</v>
      </c>
      <c r="Q680" t="s">
        <v>470</v>
      </c>
      <c r="R680">
        <v>1</v>
      </c>
      <c r="S680" s="136">
        <v>-800838.84629999998</v>
      </c>
      <c r="T680">
        <v>1</v>
      </c>
      <c r="U680" t="s">
        <v>199</v>
      </c>
      <c r="V680" t="s">
        <v>191</v>
      </c>
      <c r="W680" s="109" t="str">
        <f>_xlfn.CONCAT(N680,V680)</f>
        <v>CC20DISPOSICION FINAL DE R. SOLIDOS</v>
      </c>
      <c r="X680" s="109">
        <f>_xlfn.XLOOKUP(W680,'cco '!C:C,'cco '!D:D,0)</f>
        <v>0.03</v>
      </c>
      <c r="Y680" s="110">
        <f>$X680*$S680*-1</f>
        <v>24025.165388999998</v>
      </c>
      <c r="Z680" s="109">
        <f>_xlfn.XLOOKUP(V680,sectores_id!A:A,sectores_id!B:B)</f>
        <v>4</v>
      </c>
      <c r="AA680" s="109">
        <f>IF(J680="OPEX",_xlfn.XLOOKUP(I680,'rubros_id_opex (2)'!A:A,'rubros_id_opex (2)'!B:B,"RUBRO MC"),J680)</f>
        <v>10</v>
      </c>
      <c r="AB680" s="109" t="str">
        <f>UPPER(_xlfn.XLOOKUP(Z680,sectores_id!B:B,sectores_id!A:A))</f>
        <v>DISP. FINAL RESIDUOS SÓLIDOS</v>
      </c>
      <c r="AC680" s="148" t="str">
        <f>_xlfn.XLOOKUP(AA680,'rubros_id_opex (2)'!B:B,'rubros_id_opex (2)'!A:A,gastos_final[[#This Row],[Líneas de factura/Producto]])</f>
        <v>PERSONAL</v>
      </c>
      <c r="AD680" s="169">
        <f>SUMIFS(Y:Y,C:C,gastos_final[[#This Row],[Número]])</f>
        <v>800838.84629999998</v>
      </c>
      <c r="AE680" s="169">
        <f>gastos_final[[#This Row],[MONTO_FINAL]]*-1-gastos_final[[#This Row],[monto_total_ampliado]]</f>
        <v>0</v>
      </c>
    </row>
    <row r="681" spans="1:31" hidden="1" x14ac:dyDescent="0.25">
      <c r="A681" vm="11">
        <v>46112</v>
      </c>
      <c r="B681" t="s">
        <v>1191</v>
      </c>
      <c r="C681" t="s">
        <v>1157</v>
      </c>
      <c r="D681" s="135">
        <v>-800838.84629999998</v>
      </c>
      <c r="E681" t="s">
        <v>1152</v>
      </c>
      <c r="F681">
        <v>1</v>
      </c>
      <c r="G681" s="135">
        <v>800838.84629999998</v>
      </c>
      <c r="H681" t="s">
        <v>1192</v>
      </c>
      <c r="I681" t="s">
        <v>9</v>
      </c>
      <c r="J681" t="s">
        <v>137</v>
      </c>
      <c r="K681" t="s">
        <v>512</v>
      </c>
      <c r="L681" t="s">
        <v>138</v>
      </c>
      <c r="M681">
        <v>0</v>
      </c>
      <c r="N681" t="s">
        <v>347</v>
      </c>
      <c r="O681" t="s">
        <v>1193</v>
      </c>
      <c r="P681">
        <v>2</v>
      </c>
      <c r="Q681" t="s">
        <v>470</v>
      </c>
      <c r="R681">
        <v>1</v>
      </c>
      <c r="S681" s="136">
        <v>-800838.84629999998</v>
      </c>
      <c r="T681">
        <v>1</v>
      </c>
      <c r="U681" t="s">
        <v>199</v>
      </c>
      <c r="V681" t="s">
        <v>50</v>
      </c>
      <c r="W681" s="109" t="str">
        <f>_xlfn.CONCAT(N681,V681)</f>
        <v>CC20NFU</v>
      </c>
      <c r="X681" s="109">
        <f>_xlfn.XLOOKUP(W681,'cco '!C:C,'cco '!D:D,0)</f>
        <v>0.97</v>
      </c>
      <c r="Y681" s="110">
        <f>$X681*$S681*-1</f>
        <v>776813.680911</v>
      </c>
      <c r="Z681" s="109">
        <f>_xlfn.XLOOKUP(V681,sectores_id!A:A,sectores_id!B:B)</f>
        <v>6</v>
      </c>
      <c r="AA681" s="109">
        <f>IF(J681="OPEX",_xlfn.XLOOKUP(I681,'rubros_id_opex (2)'!A:A,'rubros_id_opex (2)'!B:B,"RUBRO MC"),J681)</f>
        <v>10</v>
      </c>
      <c r="AB681" s="109" t="str">
        <f>UPPER(_xlfn.XLOOKUP(Z681,sectores_id!B:B,sectores_id!A:A))</f>
        <v>NFU</v>
      </c>
      <c r="AC681" s="148" t="str">
        <f>_xlfn.XLOOKUP(AA681,'rubros_id_opex (2)'!B:B,'rubros_id_opex (2)'!A:A,gastos_final[[#This Row],[Líneas de factura/Producto]])</f>
        <v>PERSONAL</v>
      </c>
      <c r="AD681" s="109">
        <f>SUMIFS(Y:Y,C:C,gastos_final[[#This Row],[Número]])</f>
        <v>800838.84629999998</v>
      </c>
      <c r="AE681" s="169">
        <f>gastos_final[[#This Row],[MONTO_FINAL]]*-1-gastos_final[[#This Row],[monto_total_ampliado]]</f>
        <v>0</v>
      </c>
    </row>
    <row r="682" spans="1:31" hidden="1" x14ac:dyDescent="0.25">
      <c r="A682" vm="11">
        <v>46112</v>
      </c>
      <c r="B682" t="s">
        <v>1191</v>
      </c>
      <c r="C682" t="s">
        <v>1103</v>
      </c>
      <c r="D682" s="135">
        <v>-798562.3861</v>
      </c>
      <c r="E682" t="s">
        <v>164</v>
      </c>
      <c r="F682">
        <v>1</v>
      </c>
      <c r="G682" s="135">
        <v>798562.3861</v>
      </c>
      <c r="H682" t="s">
        <v>1192</v>
      </c>
      <c r="I682" t="s">
        <v>9</v>
      </c>
      <c r="J682" t="s">
        <v>137</v>
      </c>
      <c r="K682" t="s">
        <v>512</v>
      </c>
      <c r="L682" t="s">
        <v>156</v>
      </c>
      <c r="M682">
        <v>0</v>
      </c>
      <c r="N682" t="s">
        <v>32</v>
      </c>
      <c r="O682" t="s">
        <v>1193</v>
      </c>
      <c r="P682">
        <v>10</v>
      </c>
      <c r="Q682" t="s">
        <v>467</v>
      </c>
      <c r="R682">
        <v>1</v>
      </c>
      <c r="S682" s="136">
        <v>-798562.3861</v>
      </c>
      <c r="T682">
        <v>1</v>
      </c>
      <c r="U682" t="s">
        <v>199</v>
      </c>
      <c r="V682" t="s">
        <v>72</v>
      </c>
      <c r="W682" s="109" t="str">
        <f>_xlfn.CONCAT(N682,V682)</f>
        <v>CC15BACHAS</v>
      </c>
      <c r="X682" s="109">
        <f>_xlfn.XLOOKUP(W682,'cco '!C:C,'cco '!D:D,0)</f>
        <v>7.7777777777777779E-2</v>
      </c>
      <c r="Y682" s="110">
        <f>$X682*$S682*-1</f>
        <v>62110.407807777781</v>
      </c>
      <c r="Z682" s="109">
        <f>_xlfn.XLOOKUP(V682,sectores_id!A:A,sectores_id!B:B)</f>
        <v>1</v>
      </c>
      <c r="AA682" s="109">
        <f>IF(J682="OPEX",_xlfn.XLOOKUP(I682,'rubros_id_opex (2)'!A:A,'rubros_id_opex (2)'!B:B,"RUBRO MC"),J682)</f>
        <v>10</v>
      </c>
      <c r="AB682" s="109" t="str">
        <f>UPPER(_xlfn.XLOOKUP(Z682,sectores_id!B:B,sectores_id!A:A))</f>
        <v>BACHAS</v>
      </c>
      <c r="AC682" s="148" t="str">
        <f>_xlfn.XLOOKUP(AA682,'rubros_id_opex (2)'!B:B,'rubros_id_opex (2)'!A:A,gastos_final[[#This Row],[Líneas de factura/Producto]])</f>
        <v>PERSONAL</v>
      </c>
      <c r="AD682" s="109">
        <f>SUMIFS(Y:Y,C:C,gastos_final[[#This Row],[Número]])</f>
        <v>558993.67026999989</v>
      </c>
      <c r="AE682" s="169">
        <f>gastos_final[[#This Row],[MONTO_FINAL]]*-1-gastos_final[[#This Row],[monto_total_ampliado]]</f>
        <v>239568.71583000012</v>
      </c>
    </row>
    <row r="683" spans="1:31" hidden="1" x14ac:dyDescent="0.25">
      <c r="A683" vm="11">
        <v>46112</v>
      </c>
      <c r="B683" t="s">
        <v>1191</v>
      </c>
      <c r="C683" t="s">
        <v>1103</v>
      </c>
      <c r="D683" s="135">
        <v>-798562.3861</v>
      </c>
      <c r="E683" t="s">
        <v>164</v>
      </c>
      <c r="F683">
        <v>1</v>
      </c>
      <c r="G683" s="135">
        <v>798562.3861</v>
      </c>
      <c r="H683" t="s">
        <v>1192</v>
      </c>
      <c r="I683" t="s">
        <v>9</v>
      </c>
      <c r="J683" t="s">
        <v>137</v>
      </c>
      <c r="K683" t="s">
        <v>512</v>
      </c>
      <c r="L683" t="s">
        <v>156</v>
      </c>
      <c r="M683">
        <v>0</v>
      </c>
      <c r="N683" t="s">
        <v>32</v>
      </c>
      <c r="O683" t="s">
        <v>1193</v>
      </c>
      <c r="P683">
        <v>10</v>
      </c>
      <c r="Q683" t="s">
        <v>467</v>
      </c>
      <c r="R683">
        <v>1</v>
      </c>
      <c r="S683" s="136">
        <v>-798562.3861</v>
      </c>
      <c r="T683">
        <v>1</v>
      </c>
      <c r="U683" t="s">
        <v>199</v>
      </c>
      <c r="V683" t="s">
        <v>177</v>
      </c>
      <c r="W683" s="109" t="str">
        <f>_xlfn.CONCAT(N683,V683)</f>
        <v>CC15CEREAL Y POLVILLO</v>
      </c>
      <c r="X683" s="109">
        <f>_xlfn.XLOOKUP(W683,'cco '!C:C,'cco '!D:D,0)</f>
        <v>7.7777777777777779E-2</v>
      </c>
      <c r="Y683" s="110">
        <f>$X683*$S683*-1</f>
        <v>62110.407807777781</v>
      </c>
      <c r="Z683" s="109">
        <f>_xlfn.XLOOKUP(V683,sectores_id!A:A,sectores_id!B:B)</f>
        <v>2</v>
      </c>
      <c r="AA683" s="109">
        <f>IF(J683="OPEX",_xlfn.XLOOKUP(I683,'rubros_id_opex (2)'!A:A,'rubros_id_opex (2)'!B:B,"RUBRO MC"),J683)</f>
        <v>10</v>
      </c>
      <c r="AB683" s="109" t="str">
        <f>UPPER(_xlfn.XLOOKUP(Z683,sectores_id!B:B,sectores_id!A:A))</f>
        <v>CEREAL &amp; POLVILLO</v>
      </c>
      <c r="AC683" s="148" t="str">
        <f>_xlfn.XLOOKUP(AA683,'rubros_id_opex (2)'!B:B,'rubros_id_opex (2)'!A:A,gastos_final[[#This Row],[Líneas de factura/Producto]])</f>
        <v>PERSONAL</v>
      </c>
      <c r="AD683" s="109">
        <f>SUMIFS(Y:Y,C:C,gastos_final[[#This Row],[Número]])</f>
        <v>558993.67026999989</v>
      </c>
      <c r="AE683" s="169">
        <f>gastos_final[[#This Row],[MONTO_FINAL]]*-1-gastos_final[[#This Row],[monto_total_ampliado]]</f>
        <v>239568.71583000012</v>
      </c>
    </row>
    <row r="684" spans="1:31" hidden="1" x14ac:dyDescent="0.25">
      <c r="A684" vm="11">
        <v>46112</v>
      </c>
      <c r="B684" t="s">
        <v>1191</v>
      </c>
      <c r="C684" t="s">
        <v>1103</v>
      </c>
      <c r="D684" s="135">
        <v>-798562.3861</v>
      </c>
      <c r="E684" t="s">
        <v>164</v>
      </c>
      <c r="F684">
        <v>1</v>
      </c>
      <c r="G684" s="135">
        <v>798562.3861</v>
      </c>
      <c r="H684" t="s">
        <v>1192</v>
      </c>
      <c r="I684" t="s">
        <v>9</v>
      </c>
      <c r="J684" t="s">
        <v>137</v>
      </c>
      <c r="K684" t="s">
        <v>512</v>
      </c>
      <c r="L684" t="s">
        <v>156</v>
      </c>
      <c r="M684">
        <v>0</v>
      </c>
      <c r="N684" t="s">
        <v>32</v>
      </c>
      <c r="O684" t="s">
        <v>1193</v>
      </c>
      <c r="P684">
        <v>10</v>
      </c>
      <c r="Q684" t="s">
        <v>467</v>
      </c>
      <c r="R684">
        <v>1</v>
      </c>
      <c r="S684" s="136">
        <v>-798562.3861</v>
      </c>
      <c r="T684">
        <v>1</v>
      </c>
      <c r="U684" t="s">
        <v>199</v>
      </c>
      <c r="V684" t="s">
        <v>175</v>
      </c>
      <c r="W684" s="109" t="str">
        <f>_xlfn.CONCAT(N684,V684)</f>
        <v>CC15COMPOST Y FERTILIZANTES</v>
      </c>
      <c r="X684" s="109">
        <f>_xlfn.XLOOKUP(W684,'cco '!C:C,'cco '!D:D,0)</f>
        <v>7.7777777777777779E-2</v>
      </c>
      <c r="Y684" s="110">
        <f>$X684*$S684*-1</f>
        <v>62110.407807777781</v>
      </c>
      <c r="Z684" s="109">
        <f>_xlfn.XLOOKUP(V684,sectores_id!A:A,sectores_id!B:B)</f>
        <v>10</v>
      </c>
      <c r="AA684" s="109">
        <f>IF(J684="OPEX",_xlfn.XLOOKUP(I684,'rubros_id_opex (2)'!A:A,'rubros_id_opex (2)'!B:B,"RUBRO MC"),J684)</f>
        <v>10</v>
      </c>
      <c r="AB684" s="109" t="str">
        <f>UPPER(_xlfn.XLOOKUP(Z684,sectores_id!B:B,sectores_id!A:A))</f>
        <v>COMPOST &amp; FERTILIZANTES</v>
      </c>
      <c r="AC684" s="148" t="str">
        <f>_xlfn.XLOOKUP(AA684,'rubros_id_opex (2)'!B:B,'rubros_id_opex (2)'!A:A,gastos_final[[#This Row],[Líneas de factura/Producto]])</f>
        <v>PERSONAL</v>
      </c>
      <c r="AD684" s="169">
        <f>SUMIFS(Y:Y,C:C,gastos_final[[#This Row],[Número]])</f>
        <v>558993.67026999989</v>
      </c>
      <c r="AE684" s="169">
        <f>gastos_final[[#This Row],[MONTO_FINAL]]*-1-gastos_final[[#This Row],[monto_total_ampliado]]</f>
        <v>239568.71583000012</v>
      </c>
    </row>
    <row r="685" spans="1:31" hidden="1" x14ac:dyDescent="0.25">
      <c r="A685" vm="11">
        <v>46112</v>
      </c>
      <c r="B685" t="s">
        <v>1191</v>
      </c>
      <c r="C685" t="s">
        <v>1103</v>
      </c>
      <c r="D685" s="135">
        <v>-798562.3861</v>
      </c>
      <c r="E685" t="s">
        <v>164</v>
      </c>
      <c r="F685">
        <v>1</v>
      </c>
      <c r="G685" s="135">
        <v>798562.3861</v>
      </c>
      <c r="H685" t="s">
        <v>1192</v>
      </c>
      <c r="I685" t="s">
        <v>9</v>
      </c>
      <c r="J685" t="s">
        <v>137</v>
      </c>
      <c r="K685" t="s">
        <v>512</v>
      </c>
      <c r="L685" t="s">
        <v>156</v>
      </c>
      <c r="M685">
        <v>0</v>
      </c>
      <c r="N685" t="s">
        <v>32</v>
      </c>
      <c r="O685" t="s">
        <v>1193</v>
      </c>
      <c r="P685">
        <v>10</v>
      </c>
      <c r="Q685" t="s">
        <v>467</v>
      </c>
      <c r="R685">
        <v>1</v>
      </c>
      <c r="S685" s="136">
        <v>-798562.3861</v>
      </c>
      <c r="T685">
        <v>1</v>
      </c>
      <c r="U685" t="s">
        <v>199</v>
      </c>
      <c r="V685" t="s">
        <v>193</v>
      </c>
      <c r="W685" s="109" t="str">
        <f>_xlfn.CONCAT(N685,V685)</f>
        <v>CC15DISPOSICION FINAL DE R. LIQUIDOS</v>
      </c>
      <c r="X685" s="109">
        <f>_xlfn.XLOOKUP(W685,'cco '!C:C,'cco '!D:D,0)</f>
        <v>7.7777777777777779E-2</v>
      </c>
      <c r="Y685" s="110">
        <f>$X685*$S685*-1</f>
        <v>62110.407807777781</v>
      </c>
      <c r="Z685" s="109">
        <f>_xlfn.XLOOKUP(V685,sectores_id!A:A,sectores_id!B:B)</f>
        <v>3</v>
      </c>
      <c r="AA685" s="109">
        <f>IF(J685="OPEX",_xlfn.XLOOKUP(I685,'rubros_id_opex (2)'!A:A,'rubros_id_opex (2)'!B:B,"RUBRO MC"),J685)</f>
        <v>10</v>
      </c>
      <c r="AB685" s="109" t="str">
        <f>UPPER(_xlfn.XLOOKUP(Z685,sectores_id!B:B,sectores_id!A:A))</f>
        <v>DISP. FINAL RESIDUOS LÍQUIDOS</v>
      </c>
      <c r="AC685" s="148" t="str">
        <f>_xlfn.XLOOKUP(AA685,'rubros_id_opex (2)'!B:B,'rubros_id_opex (2)'!A:A,gastos_final[[#This Row],[Líneas de factura/Producto]])</f>
        <v>PERSONAL</v>
      </c>
      <c r="AD685" s="109">
        <f>SUMIFS(Y:Y,C:C,gastos_final[[#This Row],[Número]])</f>
        <v>558993.67026999989</v>
      </c>
      <c r="AE685" s="169">
        <f>gastos_final[[#This Row],[MONTO_FINAL]]*-1-gastos_final[[#This Row],[monto_total_ampliado]]</f>
        <v>239568.71583000012</v>
      </c>
    </row>
    <row r="686" spans="1:31" hidden="1" x14ac:dyDescent="0.25">
      <c r="A686" vm="11">
        <v>46112</v>
      </c>
      <c r="B686" t="s">
        <v>1191</v>
      </c>
      <c r="C686" t="s">
        <v>1103</v>
      </c>
      <c r="D686" s="135">
        <v>-798562.3861</v>
      </c>
      <c r="E686" t="s">
        <v>164</v>
      </c>
      <c r="F686">
        <v>1</v>
      </c>
      <c r="G686" s="135">
        <v>798562.3861</v>
      </c>
      <c r="H686" t="s">
        <v>1192</v>
      </c>
      <c r="I686" t="s">
        <v>9</v>
      </c>
      <c r="J686" t="s">
        <v>137</v>
      </c>
      <c r="K686" t="s">
        <v>512</v>
      </c>
      <c r="L686" t="s">
        <v>156</v>
      </c>
      <c r="M686">
        <v>0</v>
      </c>
      <c r="N686" t="s">
        <v>32</v>
      </c>
      <c r="O686" t="s">
        <v>1193</v>
      </c>
      <c r="P686">
        <v>10</v>
      </c>
      <c r="Q686" t="s">
        <v>467</v>
      </c>
      <c r="R686">
        <v>1</v>
      </c>
      <c r="S686" s="136">
        <v>-798562.3861</v>
      </c>
      <c r="T686">
        <v>1</v>
      </c>
      <c r="U686" t="s">
        <v>199</v>
      </c>
      <c r="V686" t="s">
        <v>191</v>
      </c>
      <c r="W686" s="109" t="str">
        <f>_xlfn.CONCAT(N686,V686)</f>
        <v>CC15DISPOSICION FINAL DE R. SOLIDOS</v>
      </c>
      <c r="X686" s="109">
        <f>_xlfn.XLOOKUP(W686,'cco '!C:C,'cco '!D:D,0)</f>
        <v>7.7777777777777779E-2</v>
      </c>
      <c r="Y686" s="110">
        <f>$X686*$S686*-1</f>
        <v>62110.407807777781</v>
      </c>
      <c r="Z686" s="109">
        <f>_xlfn.XLOOKUP(V686,sectores_id!A:A,sectores_id!B:B)</f>
        <v>4</v>
      </c>
      <c r="AA686" s="109">
        <f>IF(J686="OPEX",_xlfn.XLOOKUP(I686,'rubros_id_opex (2)'!A:A,'rubros_id_opex (2)'!B:B,"RUBRO MC"),J686)</f>
        <v>10</v>
      </c>
      <c r="AB686" s="109" t="str">
        <f>UPPER(_xlfn.XLOOKUP(Z686,sectores_id!B:B,sectores_id!A:A))</f>
        <v>DISP. FINAL RESIDUOS SÓLIDOS</v>
      </c>
      <c r="AC686" s="148" t="str">
        <f>_xlfn.XLOOKUP(AA686,'rubros_id_opex (2)'!B:B,'rubros_id_opex (2)'!A:A,gastos_final[[#This Row],[Líneas de factura/Producto]])</f>
        <v>PERSONAL</v>
      </c>
      <c r="AD686" s="169">
        <f>SUMIFS(Y:Y,C:C,gastos_final[[#This Row],[Número]])</f>
        <v>558993.67026999989</v>
      </c>
      <c r="AE686" s="169">
        <f>gastos_final[[#This Row],[MONTO_FINAL]]*-1-gastos_final[[#This Row],[monto_total_ampliado]]</f>
        <v>239568.71583000012</v>
      </c>
    </row>
    <row r="687" spans="1:31" hidden="1" x14ac:dyDescent="0.25">
      <c r="A687" vm="11">
        <v>46112</v>
      </c>
      <c r="B687" t="s">
        <v>1191</v>
      </c>
      <c r="C687" t="s">
        <v>1103</v>
      </c>
      <c r="D687" s="135">
        <v>-798562.3861</v>
      </c>
      <c r="E687" t="s">
        <v>164</v>
      </c>
      <c r="F687">
        <v>1</v>
      </c>
      <c r="G687" s="135">
        <v>798562.3861</v>
      </c>
      <c r="H687" t="s">
        <v>1192</v>
      </c>
      <c r="I687" t="s">
        <v>9</v>
      </c>
      <c r="J687" t="s">
        <v>137</v>
      </c>
      <c r="K687" t="s">
        <v>512</v>
      </c>
      <c r="L687" t="s">
        <v>156</v>
      </c>
      <c r="M687">
        <v>0</v>
      </c>
      <c r="N687" t="s">
        <v>32</v>
      </c>
      <c r="O687" t="s">
        <v>1193</v>
      </c>
      <c r="P687">
        <v>10</v>
      </c>
      <c r="Q687" t="s">
        <v>467</v>
      </c>
      <c r="R687">
        <v>1</v>
      </c>
      <c r="S687" s="136">
        <v>-798562.3861</v>
      </c>
      <c r="T687">
        <v>1</v>
      </c>
      <c r="U687" t="s">
        <v>199</v>
      </c>
      <c r="V687" t="s">
        <v>80</v>
      </c>
      <c r="W687" s="109" t="str">
        <f>_xlfn.CONCAT(N687,V687)</f>
        <v>CC15EXPORTACION</v>
      </c>
      <c r="X687" s="109">
        <f>_xlfn.XLOOKUP(W687,'cco '!C:C,'cco '!D:D,0)</f>
        <v>7.7777777777777779E-2</v>
      </c>
      <c r="Y687" s="110">
        <f>$X687*$S687*-1</f>
        <v>62110.407807777781</v>
      </c>
      <c r="Z687" s="109">
        <f>_xlfn.XLOOKUP(V687,sectores_id!A:A,sectores_id!B:B)</f>
        <v>5</v>
      </c>
      <c r="AA687" s="109">
        <f>IF(J687="OPEX",_xlfn.XLOOKUP(I687,'rubros_id_opex (2)'!A:A,'rubros_id_opex (2)'!B:B,"RUBRO MC"),J687)</f>
        <v>10</v>
      </c>
      <c r="AB687" s="109" t="str">
        <f>UPPER(_xlfn.XLOOKUP(Z687,sectores_id!B:B,sectores_id!A:A))</f>
        <v>EXPORTACION</v>
      </c>
      <c r="AC687" s="148" t="str">
        <f>_xlfn.XLOOKUP(AA687,'rubros_id_opex (2)'!B:B,'rubros_id_opex (2)'!A:A,gastos_final[[#This Row],[Líneas de factura/Producto]])</f>
        <v>PERSONAL</v>
      </c>
      <c r="AD687" s="109">
        <f>SUMIFS(Y:Y,C:C,gastos_final[[#This Row],[Número]])</f>
        <v>558993.67026999989</v>
      </c>
      <c r="AE687" s="169">
        <f>gastos_final[[#This Row],[MONTO_FINAL]]*-1-gastos_final[[#This Row],[monto_total_ampliado]]</f>
        <v>239568.71583000012</v>
      </c>
    </row>
    <row r="688" spans="1:31" hidden="1" x14ac:dyDescent="0.25">
      <c r="A688" vm="11">
        <v>46112</v>
      </c>
      <c r="B688" t="s">
        <v>1191</v>
      </c>
      <c r="C688" t="s">
        <v>1103</v>
      </c>
      <c r="D688" s="135">
        <v>-798562.3861</v>
      </c>
      <c r="E688" t="s">
        <v>164</v>
      </c>
      <c r="F688">
        <v>1</v>
      </c>
      <c r="G688" s="135">
        <v>798562.3861</v>
      </c>
      <c r="H688" t="s">
        <v>1192</v>
      </c>
      <c r="I688" t="s">
        <v>9</v>
      </c>
      <c r="J688" t="s">
        <v>137</v>
      </c>
      <c r="K688" t="s">
        <v>512</v>
      </c>
      <c r="L688" t="s">
        <v>156</v>
      </c>
      <c r="M688">
        <v>0</v>
      </c>
      <c r="N688" t="s">
        <v>32</v>
      </c>
      <c r="O688" t="s">
        <v>1193</v>
      </c>
      <c r="P688">
        <v>10</v>
      </c>
      <c r="Q688" t="s">
        <v>467</v>
      </c>
      <c r="R688">
        <v>1</v>
      </c>
      <c r="S688" s="136">
        <v>-798562.3861</v>
      </c>
      <c r="T688">
        <v>1</v>
      </c>
      <c r="U688" t="s">
        <v>199</v>
      </c>
      <c r="V688" t="s">
        <v>50</v>
      </c>
      <c r="W688" s="109" t="str">
        <f>_xlfn.CONCAT(N688,V688)</f>
        <v>CC15NFU</v>
      </c>
      <c r="X688" s="109">
        <f>_xlfn.XLOOKUP(W688,'cco '!C:C,'cco '!D:D,0)</f>
        <v>7.7777777777777779E-2</v>
      </c>
      <c r="Y688" s="110">
        <f>$X688*$S688*-1</f>
        <v>62110.407807777781</v>
      </c>
      <c r="Z688" s="109">
        <f>_xlfn.XLOOKUP(V688,sectores_id!A:A,sectores_id!B:B)</f>
        <v>6</v>
      </c>
      <c r="AA688" s="109">
        <f>IF(J688="OPEX",_xlfn.XLOOKUP(I688,'rubros_id_opex (2)'!A:A,'rubros_id_opex (2)'!B:B,"RUBRO MC"),J688)</f>
        <v>10</v>
      </c>
      <c r="AB688" s="109" t="str">
        <f>UPPER(_xlfn.XLOOKUP(Z688,sectores_id!B:B,sectores_id!A:A))</f>
        <v>NFU</v>
      </c>
      <c r="AC688" s="148" t="str">
        <f>_xlfn.XLOOKUP(AA688,'rubros_id_opex (2)'!B:B,'rubros_id_opex (2)'!A:A,gastos_final[[#This Row],[Líneas de factura/Producto]])</f>
        <v>PERSONAL</v>
      </c>
      <c r="AD688" s="109">
        <f>SUMIFS(Y:Y,C:C,gastos_final[[#This Row],[Número]])</f>
        <v>558993.67026999989</v>
      </c>
      <c r="AE688" s="169">
        <f>gastos_final[[#This Row],[MONTO_FINAL]]*-1-gastos_final[[#This Row],[monto_total_ampliado]]</f>
        <v>239568.71583000012</v>
      </c>
    </row>
    <row r="689" spans="1:31" hidden="1" x14ac:dyDescent="0.25">
      <c r="A689" vm="11">
        <v>46112</v>
      </c>
      <c r="B689" t="s">
        <v>1191</v>
      </c>
      <c r="C689" t="s">
        <v>1103</v>
      </c>
      <c r="D689" s="135">
        <v>-798562.3861</v>
      </c>
      <c r="E689" t="s">
        <v>164</v>
      </c>
      <c r="F689">
        <v>1</v>
      </c>
      <c r="G689" s="135">
        <v>798562.3861</v>
      </c>
      <c r="H689" t="s">
        <v>1192</v>
      </c>
      <c r="I689" t="s">
        <v>9</v>
      </c>
      <c r="J689" t="s">
        <v>137</v>
      </c>
      <c r="K689" t="s">
        <v>512</v>
      </c>
      <c r="L689" t="s">
        <v>156</v>
      </c>
      <c r="M689">
        <v>0</v>
      </c>
      <c r="N689" t="s">
        <v>32</v>
      </c>
      <c r="O689" t="s">
        <v>1193</v>
      </c>
      <c r="P689">
        <v>10</v>
      </c>
      <c r="Q689" t="s">
        <v>467</v>
      </c>
      <c r="R689">
        <v>1</v>
      </c>
      <c r="S689" s="136">
        <v>-798562.3861</v>
      </c>
      <c r="T689">
        <v>1</v>
      </c>
      <c r="U689" t="s">
        <v>199</v>
      </c>
      <c r="V689" t="s">
        <v>68</v>
      </c>
      <c r="W689" s="109" t="str">
        <f>_xlfn.CONCAT(N689,V689)</f>
        <v>CC15PILETAS</v>
      </c>
      <c r="X689" s="109">
        <f>_xlfn.XLOOKUP(W689,'cco '!C:C,'cco '!D:D,0)</f>
        <v>7.7777777777777779E-2</v>
      </c>
      <c r="Y689" s="110">
        <f>$X689*$S689*-1</f>
        <v>62110.407807777781</v>
      </c>
      <c r="Z689" s="109">
        <f>_xlfn.XLOOKUP(V689,sectores_id!A:A,sectores_id!B:B)</f>
        <v>7</v>
      </c>
      <c r="AA689" s="109">
        <f>IF(J689="OPEX",_xlfn.XLOOKUP(I689,'rubros_id_opex (2)'!A:A,'rubros_id_opex (2)'!B:B,"RUBRO MC"),J689)</f>
        <v>10</v>
      </c>
      <c r="AB689" s="109" t="str">
        <f>UPPER(_xlfn.XLOOKUP(Z689,sectores_id!B:B,sectores_id!A:A))</f>
        <v>PILETAS</v>
      </c>
      <c r="AC689" s="148" t="str">
        <f>_xlfn.XLOOKUP(AA689,'rubros_id_opex (2)'!B:B,'rubros_id_opex (2)'!A:A,gastos_final[[#This Row],[Líneas de factura/Producto]])</f>
        <v>PERSONAL</v>
      </c>
      <c r="AD689" s="109">
        <f>SUMIFS(Y:Y,C:C,gastos_final[[#This Row],[Número]])</f>
        <v>558993.67026999989</v>
      </c>
      <c r="AE689" s="169">
        <f>gastos_final[[#This Row],[MONTO_FINAL]]*-1-gastos_final[[#This Row],[monto_total_ampliado]]</f>
        <v>239568.71583000012</v>
      </c>
    </row>
    <row r="690" spans="1:31" hidden="1" x14ac:dyDescent="0.25">
      <c r="A690" vm="11">
        <v>46112</v>
      </c>
      <c r="B690" t="s">
        <v>1191</v>
      </c>
      <c r="C690" t="s">
        <v>1103</v>
      </c>
      <c r="D690" s="135">
        <v>-798562.3861</v>
      </c>
      <c r="E690" t="s">
        <v>164</v>
      </c>
      <c r="F690">
        <v>1</v>
      </c>
      <c r="G690" s="135">
        <v>798562.3861</v>
      </c>
      <c r="H690" t="s">
        <v>1192</v>
      </c>
      <c r="I690" t="s">
        <v>9</v>
      </c>
      <c r="J690" t="s">
        <v>137</v>
      </c>
      <c r="K690" t="s">
        <v>512</v>
      </c>
      <c r="L690" t="s">
        <v>156</v>
      </c>
      <c r="M690">
        <v>0</v>
      </c>
      <c r="N690" t="s">
        <v>32</v>
      </c>
      <c r="O690" t="s">
        <v>1193</v>
      </c>
      <c r="P690">
        <v>10</v>
      </c>
      <c r="Q690" t="s">
        <v>467</v>
      </c>
      <c r="R690">
        <v>1</v>
      </c>
      <c r="S690" s="136">
        <v>-798562.3861</v>
      </c>
      <c r="T690">
        <v>1</v>
      </c>
      <c r="U690" t="s">
        <v>199</v>
      </c>
      <c r="V690" t="s">
        <v>70</v>
      </c>
      <c r="W690" s="109" t="str">
        <f>_xlfn.CONCAT(N690,V690)</f>
        <v>CC15REACTORES</v>
      </c>
      <c r="X690" s="109">
        <f>_xlfn.XLOOKUP(W690,'cco '!C:C,'cco '!D:D,0)</f>
        <v>7.7777777777777779E-2</v>
      </c>
      <c r="Y690" s="110">
        <f>$X690*$S690*-1</f>
        <v>62110.407807777781</v>
      </c>
      <c r="Z690" s="109">
        <f>_xlfn.XLOOKUP(V690,sectores_id!A:A,sectores_id!B:B)</f>
        <v>8</v>
      </c>
      <c r="AA690" s="109">
        <f>IF(J690="OPEX",_xlfn.XLOOKUP(I690,'rubros_id_opex (2)'!A:A,'rubros_id_opex (2)'!B:B,"RUBRO MC"),J690)</f>
        <v>10</v>
      </c>
      <c r="AB690" s="109" t="str">
        <f>UPPER(_xlfn.XLOOKUP(Z690,sectores_id!B:B,sectores_id!A:A))</f>
        <v>REACTORES</v>
      </c>
      <c r="AC690" s="148" t="str">
        <f>_xlfn.XLOOKUP(AA690,'rubros_id_opex (2)'!B:B,'rubros_id_opex (2)'!A:A,gastos_final[[#This Row],[Líneas de factura/Producto]])</f>
        <v>PERSONAL</v>
      </c>
      <c r="AD690" s="109">
        <f>SUMIFS(Y:Y,C:C,gastos_final[[#This Row],[Número]])</f>
        <v>558993.67026999989</v>
      </c>
      <c r="AE690" s="169">
        <f>gastos_final[[#This Row],[MONTO_FINAL]]*-1-gastos_final[[#This Row],[monto_total_ampliado]]</f>
        <v>239568.71583000012</v>
      </c>
    </row>
    <row r="691" spans="1:31" hidden="1" x14ac:dyDescent="0.25">
      <c r="A691" vm="11">
        <v>46112</v>
      </c>
      <c r="B691" t="s">
        <v>1191</v>
      </c>
      <c r="C691" t="s">
        <v>1103</v>
      </c>
      <c r="D691" s="135">
        <v>-798562.3861</v>
      </c>
      <c r="E691" t="s">
        <v>164</v>
      </c>
      <c r="F691">
        <v>1</v>
      </c>
      <c r="G691" s="135">
        <v>798562.3861</v>
      </c>
      <c r="H691" t="s">
        <v>1192</v>
      </c>
      <c r="I691" t="s">
        <v>9</v>
      </c>
      <c r="J691" t="s">
        <v>137</v>
      </c>
      <c r="K691" t="s">
        <v>512</v>
      </c>
      <c r="L691" t="s">
        <v>156</v>
      </c>
      <c r="M691">
        <v>0</v>
      </c>
      <c r="N691" t="s">
        <v>32</v>
      </c>
      <c r="O691" t="s">
        <v>1193</v>
      </c>
      <c r="P691">
        <v>10</v>
      </c>
      <c r="Q691" t="s">
        <v>467</v>
      </c>
      <c r="R691">
        <v>1</v>
      </c>
      <c r="S691" s="136">
        <v>-798562.3861</v>
      </c>
      <c r="T691">
        <v>1</v>
      </c>
      <c r="U691" t="s">
        <v>199</v>
      </c>
      <c r="V691" t="s">
        <v>181</v>
      </c>
      <c r="W691" s="109" t="str">
        <f>_xlfn.CONCAT(N691,V691)</f>
        <v>CC15TIERRAS FILTRANTES</v>
      </c>
      <c r="X691" s="109">
        <f>_xlfn.XLOOKUP(W691,'cco '!C:C,'cco '!D:D,0)</f>
        <v>0</v>
      </c>
      <c r="Y691" s="110">
        <f>$X691*$S691*-1</f>
        <v>0</v>
      </c>
      <c r="Z691" s="109">
        <f>_xlfn.XLOOKUP(V691,sectores_id!A:A,sectores_id!B:B)</f>
        <v>9</v>
      </c>
      <c r="AA691" s="109">
        <f>IF(J691="OPEX",_xlfn.XLOOKUP(I691,'rubros_id_opex (2)'!A:A,'rubros_id_opex (2)'!B:B,"RUBRO MC"),J691)</f>
        <v>10</v>
      </c>
      <c r="AB691" s="109" t="str">
        <f>UPPER(_xlfn.XLOOKUP(Z691,sectores_id!B:B,sectores_id!A:A))</f>
        <v>TIERRAS FILTRANTES</v>
      </c>
      <c r="AC691" s="148" t="str">
        <f>_xlfn.XLOOKUP(AA691,'rubros_id_opex (2)'!B:B,'rubros_id_opex (2)'!A:A,gastos_final[[#This Row],[Líneas de factura/Producto]])</f>
        <v>PERSONAL</v>
      </c>
      <c r="AD691" s="109">
        <f>SUMIFS(Y:Y,C:C,gastos_final[[#This Row],[Número]])</f>
        <v>558993.67026999989</v>
      </c>
      <c r="AE691" s="169">
        <f>gastos_final[[#This Row],[MONTO_FINAL]]*-1-gastos_final[[#This Row],[monto_total_ampliado]]</f>
        <v>239568.71583000012</v>
      </c>
    </row>
    <row r="692" spans="1:31" hidden="1" x14ac:dyDescent="0.25">
      <c r="A692" vm="11">
        <v>46112</v>
      </c>
      <c r="B692" t="s">
        <v>1191</v>
      </c>
      <c r="C692" t="s">
        <v>1156</v>
      </c>
      <c r="D692" s="135">
        <v>-792665.14729999995</v>
      </c>
      <c r="E692" t="s">
        <v>1152</v>
      </c>
      <c r="F692">
        <v>1</v>
      </c>
      <c r="G692" s="135">
        <v>792665.14729999995</v>
      </c>
      <c r="H692" t="s">
        <v>1192</v>
      </c>
      <c r="I692" t="s">
        <v>9</v>
      </c>
      <c r="J692" t="s">
        <v>137</v>
      </c>
      <c r="K692" t="s">
        <v>512</v>
      </c>
      <c r="L692" t="s">
        <v>138</v>
      </c>
      <c r="M692">
        <v>0</v>
      </c>
      <c r="N692" t="s">
        <v>347</v>
      </c>
      <c r="O692" t="s">
        <v>1193</v>
      </c>
      <c r="P692">
        <v>2</v>
      </c>
      <c r="Q692" t="s">
        <v>470</v>
      </c>
      <c r="R692">
        <v>1</v>
      </c>
      <c r="S692" s="136">
        <v>-792665.14729999995</v>
      </c>
      <c r="T692">
        <v>1</v>
      </c>
      <c r="U692" t="s">
        <v>199</v>
      </c>
      <c r="V692" t="s">
        <v>191</v>
      </c>
      <c r="W692" s="109" t="str">
        <f>_xlfn.CONCAT(N692,V692)</f>
        <v>CC20DISPOSICION FINAL DE R. SOLIDOS</v>
      </c>
      <c r="X692" s="109">
        <f>_xlfn.XLOOKUP(W692,'cco '!C:C,'cco '!D:D,0)</f>
        <v>0.03</v>
      </c>
      <c r="Y692" s="110">
        <f>$X692*$S692*-1</f>
        <v>23779.954418999998</v>
      </c>
      <c r="Z692" s="109">
        <f>_xlfn.XLOOKUP(V692,sectores_id!A:A,sectores_id!B:B)</f>
        <v>4</v>
      </c>
      <c r="AA692" s="109">
        <f>IF(J692="OPEX",_xlfn.XLOOKUP(I692,'rubros_id_opex (2)'!A:A,'rubros_id_opex (2)'!B:B,"RUBRO MC"),J692)</f>
        <v>10</v>
      </c>
      <c r="AB692" s="109" t="str">
        <f>UPPER(_xlfn.XLOOKUP(Z692,sectores_id!B:B,sectores_id!A:A))</f>
        <v>DISP. FINAL RESIDUOS SÓLIDOS</v>
      </c>
      <c r="AC692" s="148" t="str">
        <f>_xlfn.XLOOKUP(AA692,'rubros_id_opex (2)'!B:B,'rubros_id_opex (2)'!A:A,gastos_final[[#This Row],[Líneas de factura/Producto]])</f>
        <v>PERSONAL</v>
      </c>
      <c r="AD692" s="109">
        <f>SUMIFS(Y:Y,C:C,gastos_final[[#This Row],[Número]])</f>
        <v>792665.14729999984</v>
      </c>
      <c r="AE692" s="169">
        <f>gastos_final[[#This Row],[MONTO_FINAL]]*-1-gastos_final[[#This Row],[monto_total_ampliado]]</f>
        <v>0</v>
      </c>
    </row>
    <row r="693" spans="1:31" hidden="1" x14ac:dyDescent="0.25">
      <c r="A693" vm="11">
        <v>46112</v>
      </c>
      <c r="B693" t="s">
        <v>1191</v>
      </c>
      <c r="C693" t="s">
        <v>1156</v>
      </c>
      <c r="D693" s="135">
        <v>-792665.14729999995</v>
      </c>
      <c r="E693" t="s">
        <v>1152</v>
      </c>
      <c r="F693">
        <v>1</v>
      </c>
      <c r="G693" s="135">
        <v>792665.14729999995</v>
      </c>
      <c r="H693" t="s">
        <v>1192</v>
      </c>
      <c r="I693" t="s">
        <v>9</v>
      </c>
      <c r="J693" t="s">
        <v>137</v>
      </c>
      <c r="K693" t="s">
        <v>512</v>
      </c>
      <c r="L693" t="s">
        <v>138</v>
      </c>
      <c r="M693">
        <v>0</v>
      </c>
      <c r="N693" t="s">
        <v>347</v>
      </c>
      <c r="O693" t="s">
        <v>1193</v>
      </c>
      <c r="P693">
        <v>2</v>
      </c>
      <c r="Q693" t="s">
        <v>470</v>
      </c>
      <c r="R693">
        <v>1</v>
      </c>
      <c r="S693" s="136">
        <v>-792665.14729999995</v>
      </c>
      <c r="T693">
        <v>1</v>
      </c>
      <c r="U693" t="s">
        <v>199</v>
      </c>
      <c r="V693" t="s">
        <v>50</v>
      </c>
      <c r="W693" s="109" t="str">
        <f>_xlfn.CONCAT(N693,V693)</f>
        <v>CC20NFU</v>
      </c>
      <c r="X693" s="109">
        <f>_xlfn.XLOOKUP(W693,'cco '!C:C,'cco '!D:D,0)</f>
        <v>0.97</v>
      </c>
      <c r="Y693" s="110">
        <f>$X693*$S693*-1</f>
        <v>768885.19288099988</v>
      </c>
      <c r="Z693" s="109">
        <f>_xlfn.XLOOKUP(V693,sectores_id!A:A,sectores_id!B:B)</f>
        <v>6</v>
      </c>
      <c r="AA693" s="109">
        <f>IF(J693="OPEX",_xlfn.XLOOKUP(I693,'rubros_id_opex (2)'!A:A,'rubros_id_opex (2)'!B:B,"RUBRO MC"),J693)</f>
        <v>10</v>
      </c>
      <c r="AB693" s="109" t="str">
        <f>UPPER(_xlfn.XLOOKUP(Z693,sectores_id!B:B,sectores_id!A:A))</f>
        <v>NFU</v>
      </c>
      <c r="AC693" s="148" t="str">
        <f>_xlfn.XLOOKUP(AA693,'rubros_id_opex (2)'!B:B,'rubros_id_opex (2)'!A:A,gastos_final[[#This Row],[Líneas de factura/Producto]])</f>
        <v>PERSONAL</v>
      </c>
      <c r="AD693" s="109">
        <f>SUMIFS(Y:Y,C:C,gastos_final[[#This Row],[Número]])</f>
        <v>792665.14729999984</v>
      </c>
      <c r="AE693" s="169">
        <f>gastos_final[[#This Row],[MONTO_FINAL]]*-1-gastos_final[[#This Row],[monto_total_ampliado]]</f>
        <v>0</v>
      </c>
    </row>
    <row r="694" spans="1:31" hidden="1" x14ac:dyDescent="0.25">
      <c r="A694" vm="12">
        <v>46084</v>
      </c>
      <c r="B694" t="s">
        <v>941</v>
      </c>
      <c r="C694" t="s">
        <v>946</v>
      </c>
      <c r="D694" s="135">
        <v>-566000</v>
      </c>
      <c r="E694" t="s">
        <v>943</v>
      </c>
      <c r="F694">
        <v>10</v>
      </c>
      <c r="G694" s="135">
        <v>45280</v>
      </c>
      <c r="H694" t="s">
        <v>510</v>
      </c>
      <c r="I694" t="s">
        <v>10</v>
      </c>
      <c r="J694" t="s">
        <v>137</v>
      </c>
      <c r="K694" t="s">
        <v>473</v>
      </c>
      <c r="L694" t="s">
        <v>138</v>
      </c>
      <c r="M694">
        <v>0</v>
      </c>
      <c r="N694" t="s">
        <v>34</v>
      </c>
      <c r="O694" t="s">
        <v>492</v>
      </c>
      <c r="P694">
        <v>1</v>
      </c>
      <c r="Q694" t="s">
        <v>80</v>
      </c>
      <c r="R694">
        <v>1</v>
      </c>
      <c r="S694" s="136">
        <v>-566000</v>
      </c>
      <c r="T694">
        <v>10</v>
      </c>
      <c r="U694" t="s">
        <v>199</v>
      </c>
      <c r="V694" t="s">
        <v>80</v>
      </c>
      <c r="W694" s="109" t="str">
        <f>_xlfn.CONCAT(N694,V694)</f>
        <v>CC11EXPORTACION</v>
      </c>
      <c r="X694" s="109">
        <f>_xlfn.XLOOKUP(W694,'cco '!C:C,'cco '!D:D,0)</f>
        <v>1</v>
      </c>
      <c r="Y694" s="110">
        <f>$X694*$S694*-1</f>
        <v>566000</v>
      </c>
      <c r="Z694" s="109">
        <f>_xlfn.XLOOKUP(V694,sectores_id!A:A,sectores_id!B:B)</f>
        <v>5</v>
      </c>
      <c r="AA694" s="109">
        <f>IF(J694="OPEX",_xlfn.XLOOKUP(I694,'rubros_id_opex (2)'!A:A,'rubros_id_opex (2)'!B:B,"RUBRO MC"),J694)</f>
        <v>13</v>
      </c>
      <c r="AB694" s="109" t="str">
        <f>UPPER(_xlfn.XLOOKUP(Z694,sectores_id!B:B,sectores_id!A:A))</f>
        <v>EXPORTACION</v>
      </c>
      <c r="AC694" s="148" t="str">
        <f>_xlfn.XLOOKUP(AA694,'rubros_id_opex (2)'!B:B,'rubros_id_opex (2)'!A:A,gastos_final[[#This Row],[Líneas de factura/Producto]])</f>
        <v>SERVICIOS</v>
      </c>
      <c r="AD694" s="109">
        <f>SUMIFS(Y:Y,C:C,gastos_final[[#This Row],[Número]])</f>
        <v>566000</v>
      </c>
      <c r="AE694" s="169">
        <f>gastos_final[[#This Row],[MONTO_FINAL]]*-1-gastos_final[[#This Row],[monto_total_ampliado]]</f>
        <v>0</v>
      </c>
    </row>
    <row r="695" spans="1:31" hidden="1" x14ac:dyDescent="0.25">
      <c r="A695" vm="9">
        <v>46086</v>
      </c>
      <c r="B695" t="s">
        <v>991</v>
      </c>
      <c r="C695" t="s">
        <v>992</v>
      </c>
      <c r="D695" s="135">
        <v>-436906.8</v>
      </c>
      <c r="E695" t="s">
        <v>993</v>
      </c>
      <c r="F695">
        <v>4000</v>
      </c>
      <c r="G695" s="135">
        <v>90.27</v>
      </c>
      <c r="H695" t="s">
        <v>510</v>
      </c>
      <c r="I695" t="s">
        <v>15</v>
      </c>
      <c r="J695" t="s">
        <v>137</v>
      </c>
      <c r="K695" t="s">
        <v>473</v>
      </c>
      <c r="L695" t="s">
        <v>138</v>
      </c>
      <c r="M695">
        <v>0</v>
      </c>
      <c r="N695" t="s">
        <v>34</v>
      </c>
      <c r="O695" t="s">
        <v>492</v>
      </c>
      <c r="P695">
        <v>1</v>
      </c>
      <c r="Q695" t="s">
        <v>80</v>
      </c>
      <c r="R695">
        <v>1</v>
      </c>
      <c r="S695" s="136">
        <v>-436906.8</v>
      </c>
      <c r="T695">
        <v>4000</v>
      </c>
      <c r="U695" t="s">
        <v>199</v>
      </c>
      <c r="V695" t="s">
        <v>80</v>
      </c>
      <c r="W695" s="109" t="str">
        <f>_xlfn.CONCAT(N695,V695)</f>
        <v>CC11EXPORTACION</v>
      </c>
      <c r="X695" s="109">
        <f>_xlfn.XLOOKUP(W695,'cco '!C:C,'cco '!D:D,0)</f>
        <v>1</v>
      </c>
      <c r="Y695" s="110">
        <f>$X695*$S695*-1</f>
        <v>436906.8</v>
      </c>
      <c r="Z695" s="109">
        <f>_xlfn.XLOOKUP(V695,sectores_id!A:A,sectores_id!B:B)</f>
        <v>5</v>
      </c>
      <c r="AA695" s="109">
        <f>IF(J695="OPEX",_xlfn.XLOOKUP(I695,'rubros_id_opex (2)'!A:A,'rubros_id_opex (2)'!B:B,"RUBRO MC"),J695)</f>
        <v>12</v>
      </c>
      <c r="AB695" s="109" t="str">
        <f>UPPER(_xlfn.XLOOKUP(Z695,sectores_id!B:B,sectores_id!A:A))</f>
        <v>EXPORTACION</v>
      </c>
      <c r="AC695" s="148" t="str">
        <f>_xlfn.XLOOKUP(AA695,'rubros_id_opex (2)'!B:B,'rubros_id_opex (2)'!A:A,gastos_final[[#This Row],[Líneas de factura/Producto]])</f>
        <v>REPOSICION</v>
      </c>
      <c r="AD695" s="109">
        <f>SUMIFS(Y:Y,C:C,gastos_final[[#This Row],[Número]])</f>
        <v>436906.8</v>
      </c>
      <c r="AE695" s="169">
        <f>gastos_final[[#This Row],[MONTO_FINAL]]*-1-gastos_final[[#This Row],[monto_total_ampliado]]</f>
        <v>0</v>
      </c>
    </row>
    <row r="696" spans="1:31" hidden="1" x14ac:dyDescent="0.25">
      <c r="A696" vm="11">
        <v>46112</v>
      </c>
      <c r="B696" t="s">
        <v>1191</v>
      </c>
      <c r="C696" t="s">
        <v>1316</v>
      </c>
      <c r="D696" s="135">
        <v>-739779.68209999998</v>
      </c>
      <c r="E696" t="s">
        <v>1328</v>
      </c>
      <c r="F696">
        <v>1</v>
      </c>
      <c r="G696" s="135">
        <v>739779.68209999998</v>
      </c>
      <c r="H696" t="s">
        <v>1192</v>
      </c>
      <c r="I696" t="s">
        <v>9</v>
      </c>
      <c r="J696" t="s">
        <v>137</v>
      </c>
      <c r="K696" t="s">
        <v>512</v>
      </c>
      <c r="L696" t="s">
        <v>138</v>
      </c>
      <c r="M696">
        <v>0</v>
      </c>
      <c r="N696" t="s">
        <v>373</v>
      </c>
      <c r="O696" t="s">
        <v>1193</v>
      </c>
      <c r="P696">
        <v>2</v>
      </c>
      <c r="Q696" t="s">
        <v>468</v>
      </c>
      <c r="R696">
        <v>1</v>
      </c>
      <c r="S696" s="136">
        <v>-739779.68209999998</v>
      </c>
      <c r="T696">
        <v>1</v>
      </c>
      <c r="U696" t="s">
        <v>199</v>
      </c>
      <c r="V696" t="s">
        <v>193</v>
      </c>
      <c r="W696" s="109" t="str">
        <f>_xlfn.CONCAT(N696,V696)</f>
        <v>CC25DISPOSICION FINAL DE R. LIQUIDOS</v>
      </c>
      <c r="X696" s="109">
        <f>_xlfn.XLOOKUP(W696,'cco '!C:C,'cco '!D:D,0)</f>
        <v>0.15</v>
      </c>
      <c r="Y696" s="110">
        <f>$X696*$S696*-1</f>
        <v>110966.95231499999</v>
      </c>
      <c r="Z696" s="109">
        <f>_xlfn.XLOOKUP(V696,sectores_id!A:A,sectores_id!B:B)</f>
        <v>3</v>
      </c>
      <c r="AA696" s="109">
        <f>IF(J696="OPEX",_xlfn.XLOOKUP(I696,'rubros_id_opex (2)'!A:A,'rubros_id_opex (2)'!B:B,"RUBRO MC"),J696)</f>
        <v>10</v>
      </c>
      <c r="AB696" s="109" t="str">
        <f>UPPER(_xlfn.XLOOKUP(Z696,sectores_id!B:B,sectores_id!A:A))</f>
        <v>DISP. FINAL RESIDUOS LÍQUIDOS</v>
      </c>
      <c r="AC696" s="148" t="str">
        <f>_xlfn.XLOOKUP(AA696,'rubros_id_opex (2)'!B:B,'rubros_id_opex (2)'!A:A,gastos_final[[#This Row],[Líneas de factura/Producto]])</f>
        <v>PERSONAL</v>
      </c>
      <c r="AD696" s="109">
        <f>SUMIFS(Y:Y,C:C,gastos_final[[#This Row],[Número]])</f>
        <v>739779.68209999998</v>
      </c>
      <c r="AE696" s="169">
        <f>gastos_final[[#This Row],[MONTO_FINAL]]*-1-gastos_final[[#This Row],[monto_total_ampliado]]</f>
        <v>0</v>
      </c>
    </row>
    <row r="697" spans="1:31" hidden="1" x14ac:dyDescent="0.25">
      <c r="A697" vm="11">
        <v>46112</v>
      </c>
      <c r="B697" t="s">
        <v>1191</v>
      </c>
      <c r="C697" t="s">
        <v>1316</v>
      </c>
      <c r="D697" s="135">
        <v>-739779.68209999998</v>
      </c>
      <c r="E697" t="s">
        <v>1328</v>
      </c>
      <c r="F697">
        <v>1</v>
      </c>
      <c r="G697" s="135">
        <v>739779.68209999998</v>
      </c>
      <c r="H697" t="s">
        <v>1192</v>
      </c>
      <c r="I697" t="s">
        <v>9</v>
      </c>
      <c r="J697" t="s">
        <v>137</v>
      </c>
      <c r="K697" t="s">
        <v>512</v>
      </c>
      <c r="L697" t="s">
        <v>138</v>
      </c>
      <c r="M697">
        <v>0</v>
      </c>
      <c r="N697" t="s">
        <v>373</v>
      </c>
      <c r="O697" t="s">
        <v>1193</v>
      </c>
      <c r="P697">
        <v>2</v>
      </c>
      <c r="Q697" t="s">
        <v>468</v>
      </c>
      <c r="R697">
        <v>1</v>
      </c>
      <c r="S697" s="136">
        <v>-739779.68209999998</v>
      </c>
      <c r="T697">
        <v>1</v>
      </c>
      <c r="U697" t="s">
        <v>199</v>
      </c>
      <c r="V697" t="s">
        <v>80</v>
      </c>
      <c r="W697" s="109" t="str">
        <f>_xlfn.CONCAT(N697,V697)</f>
        <v>CC25EXPORTACION</v>
      </c>
      <c r="X697" s="109">
        <f>_xlfn.XLOOKUP(W697,'cco '!C:C,'cco '!D:D,0)</f>
        <v>0.85</v>
      </c>
      <c r="Y697" s="110">
        <f>$X697*$S697*-1</f>
        <v>628812.72978499997</v>
      </c>
      <c r="Z697" s="109">
        <f>_xlfn.XLOOKUP(V697,sectores_id!A:A,sectores_id!B:B)</f>
        <v>5</v>
      </c>
      <c r="AA697" s="109">
        <f>IF(J697="OPEX",_xlfn.XLOOKUP(I697,'rubros_id_opex (2)'!A:A,'rubros_id_opex (2)'!B:B,"RUBRO MC"),J697)</f>
        <v>10</v>
      </c>
      <c r="AB697" s="109" t="str">
        <f>UPPER(_xlfn.XLOOKUP(Z697,sectores_id!B:B,sectores_id!A:A))</f>
        <v>EXPORTACION</v>
      </c>
      <c r="AC697" s="148" t="str">
        <f>_xlfn.XLOOKUP(AA697,'rubros_id_opex (2)'!B:B,'rubros_id_opex (2)'!A:A,gastos_final[[#This Row],[Líneas de factura/Producto]])</f>
        <v>PERSONAL</v>
      </c>
      <c r="AD697" s="169">
        <f>SUMIFS(Y:Y,C:C,gastos_final[[#This Row],[Número]])</f>
        <v>739779.68209999998</v>
      </c>
      <c r="AE697" s="169">
        <f>gastos_final[[#This Row],[MONTO_FINAL]]*-1-gastos_final[[#This Row],[monto_total_ampliado]]</f>
        <v>0</v>
      </c>
    </row>
    <row r="698" spans="1:31" hidden="1" x14ac:dyDescent="0.25">
      <c r="A698" vm="1">
        <v>46111</v>
      </c>
      <c r="B698" t="s">
        <v>811</v>
      </c>
      <c r="C698" t="s">
        <v>894</v>
      </c>
      <c r="D698" s="135">
        <v>-720000</v>
      </c>
      <c r="E698" t="s">
        <v>895</v>
      </c>
      <c r="F698">
        <v>9</v>
      </c>
      <c r="G698" s="135">
        <v>80000</v>
      </c>
      <c r="H698" t="s">
        <v>510</v>
      </c>
      <c r="I698" t="s">
        <v>10</v>
      </c>
      <c r="J698" t="s">
        <v>137</v>
      </c>
      <c r="K698" t="s">
        <v>473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 s="136">
        <v>-720000</v>
      </c>
      <c r="T698">
        <v>9</v>
      </c>
      <c r="U698" t="s">
        <v>199</v>
      </c>
      <c r="V698" t="s">
        <v>72</v>
      </c>
      <c r="W698" s="109" t="str">
        <f>_xlfn.CONCAT(N698,V698)</f>
        <v>CC1BACHAS</v>
      </c>
      <c r="X698" s="109">
        <f>_xlfn.XLOOKUP(W698,'cco '!C:C,'cco '!D:D,0)</f>
        <v>3.2417236735101898E-2</v>
      </c>
      <c r="Y698" s="110">
        <f>$X698*$S698*-1</f>
        <v>23340.410449273368</v>
      </c>
      <c r="Z698" s="109">
        <f>_xlfn.XLOOKUP(V698,sectores_id!A:A,sectores_id!B:B)</f>
        <v>1</v>
      </c>
      <c r="AA698" s="109">
        <f>IF(J698="OPEX",_xlfn.XLOOKUP(I698,'rubros_id_opex (2)'!A:A,'rubros_id_opex (2)'!B:B,"RUBRO MC"),J698)</f>
        <v>13</v>
      </c>
      <c r="AB698" s="109" t="str">
        <f>UPPER(_xlfn.XLOOKUP(Z698,sectores_id!B:B,sectores_id!A:A))</f>
        <v>BACHAS</v>
      </c>
      <c r="AC698" s="148" t="str">
        <f>_xlfn.XLOOKUP(AA698,'rubros_id_opex (2)'!B:B,'rubros_id_opex (2)'!A:A,gastos_final[[#This Row],[Líneas de factura/Producto]])</f>
        <v>SERVICIOS</v>
      </c>
      <c r="AD698" s="169">
        <f>SUMIFS(Y:Y,C:C,gastos_final[[#This Row],[Número]])</f>
        <v>719999.99999999988</v>
      </c>
      <c r="AE698" s="169">
        <f>gastos_final[[#This Row],[MONTO_FINAL]]*-1-gastos_final[[#This Row],[monto_total_ampliado]]</f>
        <v>0</v>
      </c>
    </row>
    <row r="699" spans="1:31" hidden="1" x14ac:dyDescent="0.25">
      <c r="A699" vm="1">
        <v>46111</v>
      </c>
      <c r="B699" t="s">
        <v>811</v>
      </c>
      <c r="C699" t="s">
        <v>894</v>
      </c>
      <c r="D699" s="135">
        <v>-720000</v>
      </c>
      <c r="E699" t="s">
        <v>895</v>
      </c>
      <c r="F699">
        <v>9</v>
      </c>
      <c r="G699" s="135">
        <v>80000</v>
      </c>
      <c r="H699" t="s">
        <v>510</v>
      </c>
      <c r="I699" t="s">
        <v>10</v>
      </c>
      <c r="J699" t="s">
        <v>137</v>
      </c>
      <c r="K699" t="s">
        <v>473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6">
        <v>-720000</v>
      </c>
      <c r="T699">
        <v>9</v>
      </c>
      <c r="U699" t="s">
        <v>199</v>
      </c>
      <c r="V699" t="s">
        <v>77</v>
      </c>
      <c r="W699" s="109" t="str">
        <f>_xlfn.CONCAT(N699,V699)</f>
        <v>CC1CEREAL &amp; POLVILLO</v>
      </c>
      <c r="X699" s="109">
        <f>_xlfn.XLOOKUP(W699,'cco '!C:C,'cco '!D:D,0)</f>
        <v>7.0597149630605652E-3</v>
      </c>
      <c r="Y699" s="110">
        <f>$X699*$S699*-1</f>
        <v>5082.9947734036068</v>
      </c>
      <c r="Z699" s="109">
        <f>_xlfn.XLOOKUP(V699,sectores_id!A:A,sectores_id!B:B)</f>
        <v>2</v>
      </c>
      <c r="AA699" s="109">
        <f>IF(J699="OPEX",_xlfn.XLOOKUP(I699,'rubros_id_opex (2)'!A:A,'rubros_id_opex (2)'!B:B,"RUBRO MC"),J699)</f>
        <v>13</v>
      </c>
      <c r="AB699" s="109" t="str">
        <f>UPPER(_xlfn.XLOOKUP(Z699,sectores_id!B:B,sectores_id!A:A))</f>
        <v>CEREAL &amp; POLVILLO</v>
      </c>
      <c r="AC699" s="148" t="str">
        <f>_xlfn.XLOOKUP(AA699,'rubros_id_opex (2)'!B:B,'rubros_id_opex (2)'!A:A,gastos_final[[#This Row],[Líneas de factura/Producto]])</f>
        <v>SERVICIOS</v>
      </c>
      <c r="AD699" s="169">
        <f>SUMIFS(Y:Y,C:C,gastos_final[[#This Row],[Número]])</f>
        <v>719999.99999999988</v>
      </c>
      <c r="AE699" s="169">
        <f>gastos_final[[#This Row],[MONTO_FINAL]]*-1-gastos_final[[#This Row],[monto_total_ampliado]]</f>
        <v>0</v>
      </c>
    </row>
    <row r="700" spans="1:31" hidden="1" x14ac:dyDescent="0.25">
      <c r="A700" vm="1">
        <v>46111</v>
      </c>
      <c r="B700" t="s">
        <v>811</v>
      </c>
      <c r="C700" t="s">
        <v>894</v>
      </c>
      <c r="D700" s="135">
        <v>-720000</v>
      </c>
      <c r="E700" t="s">
        <v>895</v>
      </c>
      <c r="F700">
        <v>9</v>
      </c>
      <c r="G700" s="135">
        <v>80000</v>
      </c>
      <c r="H700" t="s">
        <v>510</v>
      </c>
      <c r="I700" t="s">
        <v>10</v>
      </c>
      <c r="J700" t="s">
        <v>137</v>
      </c>
      <c r="K700" t="s">
        <v>473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6">
        <v>-720000</v>
      </c>
      <c r="T700">
        <v>9</v>
      </c>
      <c r="U700" t="s">
        <v>199</v>
      </c>
      <c r="V700" t="s">
        <v>75</v>
      </c>
      <c r="W700" s="109" t="str">
        <f>_xlfn.CONCAT(N700,V700)</f>
        <v>CC1COMPOST &amp; FERTILIZANTES</v>
      </c>
      <c r="X700" s="109">
        <f>_xlfn.XLOOKUP(W700,'cco '!C:C,'cco '!D:D,0)</f>
        <v>4.0653249223577111E-4</v>
      </c>
      <c r="Y700" s="110">
        <f>$X700*$S700*-1</f>
        <v>292.70339440975522</v>
      </c>
      <c r="Z700" s="109">
        <f>_xlfn.XLOOKUP(V700,sectores_id!A:A,sectores_id!B:B)</f>
        <v>10</v>
      </c>
      <c r="AA700" s="109">
        <f>IF(J700="OPEX",_xlfn.XLOOKUP(I700,'rubros_id_opex (2)'!A:A,'rubros_id_opex (2)'!B:B,"RUBRO MC"),J700)</f>
        <v>13</v>
      </c>
      <c r="AB700" s="109" t="str">
        <f>UPPER(_xlfn.XLOOKUP(Z700,sectores_id!B:B,sectores_id!A:A))</f>
        <v>COMPOST &amp; FERTILIZANTES</v>
      </c>
      <c r="AC700" s="148" t="str">
        <f>_xlfn.XLOOKUP(AA700,'rubros_id_opex (2)'!B:B,'rubros_id_opex (2)'!A:A,gastos_final[[#This Row],[Líneas de factura/Producto]])</f>
        <v>SERVICIOS</v>
      </c>
      <c r="AD700" s="169">
        <f>SUMIFS(Y:Y,C:C,gastos_final[[#This Row],[Número]])</f>
        <v>719999.99999999988</v>
      </c>
      <c r="AE700" s="169">
        <f>gastos_final[[#This Row],[MONTO_FINAL]]*-1-gastos_final[[#This Row],[monto_total_ampliado]]</f>
        <v>0</v>
      </c>
    </row>
    <row r="701" spans="1:31" hidden="1" x14ac:dyDescent="0.25">
      <c r="A701" vm="1">
        <v>46111</v>
      </c>
      <c r="B701" t="s">
        <v>811</v>
      </c>
      <c r="C701" t="s">
        <v>894</v>
      </c>
      <c r="D701" s="135">
        <v>-720000</v>
      </c>
      <c r="E701" t="s">
        <v>895</v>
      </c>
      <c r="F701">
        <v>9</v>
      </c>
      <c r="G701" s="135">
        <v>80000</v>
      </c>
      <c r="H701" t="s">
        <v>510</v>
      </c>
      <c r="I701" t="s">
        <v>10</v>
      </c>
      <c r="J701" t="s">
        <v>137</v>
      </c>
      <c r="K701" t="s">
        <v>473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6">
        <v>-720000</v>
      </c>
      <c r="T701">
        <v>9</v>
      </c>
      <c r="U701" t="s">
        <v>199</v>
      </c>
      <c r="V701" t="s">
        <v>66</v>
      </c>
      <c r="W701" s="109" t="str">
        <f>_xlfn.CONCAT(N701,V701)</f>
        <v>CC1DISPOSICIÓN FINAL RESIDUOS LIQUIDOS</v>
      </c>
      <c r="X701" s="109">
        <f>_xlfn.XLOOKUP(W701,'cco '!C:C,'cco '!D:D,0)</f>
        <v>5.9791078481547098E-2</v>
      </c>
      <c r="Y701" s="110">
        <f>$X701*$S701*-1</f>
        <v>43049.576506713907</v>
      </c>
      <c r="Z701" s="109">
        <f>_xlfn.XLOOKUP(V701,sectores_id!A:A,sectores_id!B:B)</f>
        <v>3</v>
      </c>
      <c r="AA701" s="109">
        <f>IF(J701="OPEX",_xlfn.XLOOKUP(I701,'rubros_id_opex (2)'!A:A,'rubros_id_opex (2)'!B:B,"RUBRO MC"),J701)</f>
        <v>13</v>
      </c>
      <c r="AB701" s="109" t="str">
        <f>UPPER(_xlfn.XLOOKUP(Z701,sectores_id!B:B,sectores_id!A:A))</f>
        <v>DISP. FINAL RESIDUOS LÍQUIDOS</v>
      </c>
      <c r="AC701" s="148" t="str">
        <f>_xlfn.XLOOKUP(AA701,'rubros_id_opex (2)'!B:B,'rubros_id_opex (2)'!A:A,gastos_final[[#This Row],[Líneas de factura/Producto]])</f>
        <v>SERVICIOS</v>
      </c>
      <c r="AD701" s="169">
        <f>SUMIFS(Y:Y,C:C,gastos_final[[#This Row],[Número]])</f>
        <v>719999.99999999988</v>
      </c>
      <c r="AE701" s="169">
        <f>gastos_final[[#This Row],[MONTO_FINAL]]*-1-gastos_final[[#This Row],[monto_total_ampliado]]</f>
        <v>0</v>
      </c>
    </row>
    <row r="702" spans="1:31" hidden="1" x14ac:dyDescent="0.25">
      <c r="A702" vm="1">
        <v>46111</v>
      </c>
      <c r="B702" t="s">
        <v>811</v>
      </c>
      <c r="C702" t="s">
        <v>894</v>
      </c>
      <c r="D702" s="135">
        <v>-720000</v>
      </c>
      <c r="E702" t="s">
        <v>895</v>
      </c>
      <c r="F702">
        <v>9</v>
      </c>
      <c r="G702" s="135">
        <v>80000</v>
      </c>
      <c r="H702" t="s">
        <v>510</v>
      </c>
      <c r="I702" t="s">
        <v>10</v>
      </c>
      <c r="J702" t="s">
        <v>137</v>
      </c>
      <c r="K702" t="s">
        <v>473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6">
        <v>-720000</v>
      </c>
      <c r="T702">
        <v>9</v>
      </c>
      <c r="U702" t="s">
        <v>199</v>
      </c>
      <c r="V702" t="s">
        <v>63</v>
      </c>
      <c r="W702" s="109" t="str">
        <f>_xlfn.CONCAT(N702,V702)</f>
        <v>CC1DISPOSICIÓN FINAL RESIDUOS SOLIDOS</v>
      </c>
      <c r="X702" s="109">
        <f>_xlfn.XLOOKUP(W702,'cco '!C:C,'cco '!D:D,0)</f>
        <v>4.8738124634855849E-3</v>
      </c>
      <c r="Y702" s="110">
        <f>$X702*$S702*-1</f>
        <v>3509.1449737096214</v>
      </c>
      <c r="Z702" s="109">
        <f>_xlfn.XLOOKUP(V702,sectores_id!A:A,sectores_id!B:B)</f>
        <v>4</v>
      </c>
      <c r="AA702" s="109">
        <f>IF(J702="OPEX",_xlfn.XLOOKUP(I702,'rubros_id_opex (2)'!A:A,'rubros_id_opex (2)'!B:B,"RUBRO MC"),J702)</f>
        <v>13</v>
      </c>
      <c r="AB702" s="109" t="str">
        <f>UPPER(_xlfn.XLOOKUP(Z702,sectores_id!B:B,sectores_id!A:A))</f>
        <v>DISP. FINAL RESIDUOS SÓLIDOS</v>
      </c>
      <c r="AC702" s="148" t="str">
        <f>_xlfn.XLOOKUP(AA702,'rubros_id_opex (2)'!B:B,'rubros_id_opex (2)'!A:A,gastos_final[[#This Row],[Líneas de factura/Producto]])</f>
        <v>SERVICIOS</v>
      </c>
      <c r="AD702" s="169">
        <f>SUMIFS(Y:Y,C:C,gastos_final[[#This Row],[Número]])</f>
        <v>719999.99999999988</v>
      </c>
      <c r="AE702" s="169">
        <f>gastos_final[[#This Row],[MONTO_FINAL]]*-1-gastos_final[[#This Row],[monto_total_ampliado]]</f>
        <v>0</v>
      </c>
    </row>
    <row r="703" spans="1:31" hidden="1" x14ac:dyDescent="0.25">
      <c r="A703" vm="1">
        <v>46111</v>
      </c>
      <c r="B703" t="s">
        <v>811</v>
      </c>
      <c r="C703" t="s">
        <v>894</v>
      </c>
      <c r="D703" s="135">
        <v>-720000</v>
      </c>
      <c r="E703" t="s">
        <v>895</v>
      </c>
      <c r="F703">
        <v>9</v>
      </c>
      <c r="G703" s="135">
        <v>80000</v>
      </c>
      <c r="H703" t="s">
        <v>510</v>
      </c>
      <c r="I703" t="s">
        <v>10</v>
      </c>
      <c r="J703" t="s">
        <v>137</v>
      </c>
      <c r="K703" t="s">
        <v>473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6">
        <v>-720000</v>
      </c>
      <c r="T703">
        <v>9</v>
      </c>
      <c r="U703" t="s">
        <v>199</v>
      </c>
      <c r="V703" t="s">
        <v>80</v>
      </c>
      <c r="W703" s="109" t="str">
        <f>_xlfn.CONCAT(N703,V703)</f>
        <v>CC1EXPORTACION</v>
      </c>
      <c r="X703" s="109">
        <f>_xlfn.XLOOKUP(W703,'cco '!C:C,'cco '!D:D,0)</f>
        <v>0.73411048911804788</v>
      </c>
      <c r="Y703" s="110">
        <f>$X703*$S703*-1</f>
        <v>528559.55216499453</v>
      </c>
      <c r="Z703" s="109">
        <f>_xlfn.XLOOKUP(V703,sectores_id!A:A,sectores_id!B:B)</f>
        <v>5</v>
      </c>
      <c r="AA703" s="109">
        <f>IF(J703="OPEX",_xlfn.XLOOKUP(I703,'rubros_id_opex (2)'!A:A,'rubros_id_opex (2)'!B:B,"RUBRO MC"),J703)</f>
        <v>13</v>
      </c>
      <c r="AB703" s="109" t="str">
        <f>UPPER(_xlfn.XLOOKUP(Z703,sectores_id!B:B,sectores_id!A:A))</f>
        <v>EXPORTACION</v>
      </c>
      <c r="AC703" s="148" t="str">
        <f>_xlfn.XLOOKUP(AA703,'rubros_id_opex (2)'!B:B,'rubros_id_opex (2)'!A:A,gastos_final[[#This Row],[Líneas de factura/Producto]])</f>
        <v>SERVICIOS</v>
      </c>
      <c r="AD703" s="169">
        <f>SUMIFS(Y:Y,C:C,gastos_final[[#This Row],[Número]])</f>
        <v>719999.99999999988</v>
      </c>
      <c r="AE703" s="169">
        <f>gastos_final[[#This Row],[MONTO_FINAL]]*-1-gastos_final[[#This Row],[monto_total_ampliado]]</f>
        <v>0</v>
      </c>
    </row>
    <row r="704" spans="1:31" hidden="1" x14ac:dyDescent="0.25">
      <c r="A704" vm="1">
        <v>46111</v>
      </c>
      <c r="B704" t="s">
        <v>811</v>
      </c>
      <c r="C704" t="s">
        <v>894</v>
      </c>
      <c r="D704" s="135">
        <v>-720000</v>
      </c>
      <c r="E704" t="s">
        <v>895</v>
      </c>
      <c r="F704">
        <v>9</v>
      </c>
      <c r="G704" s="135">
        <v>80000</v>
      </c>
      <c r="H704" t="s">
        <v>510</v>
      </c>
      <c r="I704" t="s">
        <v>10</v>
      </c>
      <c r="J704" t="s">
        <v>137</v>
      </c>
      <c r="K704" t="s">
        <v>473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6">
        <v>-720000</v>
      </c>
      <c r="T704">
        <v>9</v>
      </c>
      <c r="U704" t="s">
        <v>199</v>
      </c>
      <c r="V704" t="s">
        <v>50</v>
      </c>
      <c r="W704" s="109" t="str">
        <f>_xlfn.CONCAT(N704,V704)</f>
        <v>CC1NFU</v>
      </c>
      <c r="X704" s="109">
        <f>_xlfn.XLOOKUP(W704,'cco '!C:C,'cco '!D:D,0)</f>
        <v>1.4065386597374174E-2</v>
      </c>
      <c r="Y704" s="110">
        <f>$X704*$S704*-1</f>
        <v>10127.078350109405</v>
      </c>
      <c r="Z704" s="109">
        <f>_xlfn.XLOOKUP(V704,sectores_id!A:A,sectores_id!B:B)</f>
        <v>6</v>
      </c>
      <c r="AA704" s="109">
        <f>IF(J704="OPEX",_xlfn.XLOOKUP(I704,'rubros_id_opex (2)'!A:A,'rubros_id_opex (2)'!B:B,"RUBRO MC"),J704)</f>
        <v>13</v>
      </c>
      <c r="AB704" s="109" t="str">
        <f>UPPER(_xlfn.XLOOKUP(Z704,sectores_id!B:B,sectores_id!A:A))</f>
        <v>NFU</v>
      </c>
      <c r="AC704" s="148" t="str">
        <f>_xlfn.XLOOKUP(AA704,'rubros_id_opex (2)'!B:B,'rubros_id_opex (2)'!A:A,gastos_final[[#This Row],[Líneas de factura/Producto]])</f>
        <v>SERVICIOS</v>
      </c>
      <c r="AD704" s="169">
        <f>SUMIFS(Y:Y,C:C,gastos_final[[#This Row],[Número]])</f>
        <v>719999.99999999988</v>
      </c>
      <c r="AE704" s="169">
        <f>gastos_final[[#This Row],[MONTO_FINAL]]*-1-gastos_final[[#This Row],[monto_total_ampliado]]</f>
        <v>0</v>
      </c>
    </row>
    <row r="705" spans="1:31" hidden="1" x14ac:dyDescent="0.25">
      <c r="A705" vm="1">
        <v>46111</v>
      </c>
      <c r="B705" t="s">
        <v>811</v>
      </c>
      <c r="C705" t="s">
        <v>894</v>
      </c>
      <c r="D705" s="135">
        <v>-720000</v>
      </c>
      <c r="E705" t="s">
        <v>895</v>
      </c>
      <c r="F705">
        <v>9</v>
      </c>
      <c r="G705" s="135">
        <v>80000</v>
      </c>
      <c r="H705" t="s">
        <v>510</v>
      </c>
      <c r="I705" t="s">
        <v>10</v>
      </c>
      <c r="J705" t="s">
        <v>137</v>
      </c>
      <c r="K705" t="s">
        <v>473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6">
        <v>-720000</v>
      </c>
      <c r="T705">
        <v>9</v>
      </c>
      <c r="U705" t="s">
        <v>199</v>
      </c>
      <c r="V705" t="s">
        <v>68</v>
      </c>
      <c r="W705" s="109" t="str">
        <f>_xlfn.CONCAT(N705,V705)</f>
        <v>CC1PILETAS</v>
      </c>
      <c r="X705" s="109">
        <f>_xlfn.XLOOKUP(W705,'cco '!C:C,'cco '!D:D,0)</f>
        <v>0.10760032914202722</v>
      </c>
      <c r="Y705" s="110">
        <f>$X705*$S705*-1</f>
        <v>77472.236982259594</v>
      </c>
      <c r="Z705" s="109">
        <f>_xlfn.XLOOKUP(V705,sectores_id!A:A,sectores_id!B:B)</f>
        <v>7</v>
      </c>
      <c r="AA705" s="109">
        <f>IF(J705="OPEX",_xlfn.XLOOKUP(I705,'rubros_id_opex (2)'!A:A,'rubros_id_opex (2)'!B:B,"RUBRO MC"),J705)</f>
        <v>13</v>
      </c>
      <c r="AB705" s="109" t="str">
        <f>UPPER(_xlfn.XLOOKUP(Z705,sectores_id!B:B,sectores_id!A:A))</f>
        <v>PILETAS</v>
      </c>
      <c r="AC705" s="148" t="str">
        <f>_xlfn.XLOOKUP(AA705,'rubros_id_opex (2)'!B:B,'rubros_id_opex (2)'!A:A,gastos_final[[#This Row],[Líneas de factura/Producto]])</f>
        <v>SERVICIOS</v>
      </c>
      <c r="AD705" s="169">
        <f>SUMIFS(Y:Y,C:C,gastos_final[[#This Row],[Número]])</f>
        <v>719999.99999999988</v>
      </c>
      <c r="AE705" s="169">
        <f>gastos_final[[#This Row],[MONTO_FINAL]]*-1-gastos_final[[#This Row],[monto_total_ampliado]]</f>
        <v>0</v>
      </c>
    </row>
    <row r="706" spans="1:31" hidden="1" x14ac:dyDescent="0.25">
      <c r="A706" vm="1">
        <v>46111</v>
      </c>
      <c r="B706" t="s">
        <v>811</v>
      </c>
      <c r="C706" t="s">
        <v>894</v>
      </c>
      <c r="D706" s="135">
        <v>-720000</v>
      </c>
      <c r="E706" t="s">
        <v>895</v>
      </c>
      <c r="F706">
        <v>9</v>
      </c>
      <c r="G706" s="135">
        <v>80000</v>
      </c>
      <c r="H706" t="s">
        <v>510</v>
      </c>
      <c r="I706" t="s">
        <v>10</v>
      </c>
      <c r="J706" t="s">
        <v>137</v>
      </c>
      <c r="K706" t="s">
        <v>473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6">
        <v>-720000</v>
      </c>
      <c r="T706">
        <v>9</v>
      </c>
      <c r="U706" t="s">
        <v>199</v>
      </c>
      <c r="V706" t="s">
        <v>70</v>
      </c>
      <c r="W706" s="109" t="str">
        <f>_xlfn.CONCAT(N706,V706)</f>
        <v>CC1REACTORES</v>
      </c>
      <c r="X706" s="109">
        <f>_xlfn.XLOOKUP(W706,'cco '!C:C,'cco '!D:D,0)</f>
        <v>3.9675420007119738E-2</v>
      </c>
      <c r="Y706" s="110">
        <f>$X706*$S706*-1</f>
        <v>28566.302405126211</v>
      </c>
      <c r="Z706" s="109">
        <f>_xlfn.XLOOKUP(V706,sectores_id!A:A,sectores_id!B:B)</f>
        <v>8</v>
      </c>
      <c r="AA706" s="109">
        <f>IF(J706="OPEX",_xlfn.XLOOKUP(I706,'rubros_id_opex (2)'!A:A,'rubros_id_opex (2)'!B:B,"RUBRO MC"),J706)</f>
        <v>13</v>
      </c>
      <c r="AB706" s="109" t="str">
        <f>UPPER(_xlfn.XLOOKUP(Z706,sectores_id!B:B,sectores_id!A:A))</f>
        <v>REACTORES</v>
      </c>
      <c r="AC706" s="148" t="str">
        <f>_xlfn.XLOOKUP(AA706,'rubros_id_opex (2)'!B:B,'rubros_id_opex (2)'!A:A,gastos_final[[#This Row],[Líneas de factura/Producto]])</f>
        <v>SERVICIOS</v>
      </c>
      <c r="AD706" s="169">
        <f>SUMIFS(Y:Y,C:C,gastos_final[[#This Row],[Número]])</f>
        <v>719999.99999999988</v>
      </c>
      <c r="AE706" s="169">
        <f>gastos_final[[#This Row],[MONTO_FINAL]]*-1-gastos_final[[#This Row],[monto_total_ampliado]]</f>
        <v>0</v>
      </c>
    </row>
    <row r="707" spans="1:31" hidden="1" x14ac:dyDescent="0.25">
      <c r="A707" vm="1">
        <v>46111</v>
      </c>
      <c r="B707" t="s">
        <v>811</v>
      </c>
      <c r="C707" t="s">
        <v>894</v>
      </c>
      <c r="D707" s="135">
        <v>-720000</v>
      </c>
      <c r="E707" t="s">
        <v>895</v>
      </c>
      <c r="F707">
        <v>9</v>
      </c>
      <c r="G707" s="135">
        <v>80000</v>
      </c>
      <c r="H707" t="s">
        <v>510</v>
      </c>
      <c r="I707" t="s">
        <v>10</v>
      </c>
      <c r="J707" t="s">
        <v>137</v>
      </c>
      <c r="K707" t="s">
        <v>473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6">
        <v>-720000</v>
      </c>
      <c r="T707">
        <v>9</v>
      </c>
      <c r="U707" t="s">
        <v>199</v>
      </c>
      <c r="V707" t="s">
        <v>181</v>
      </c>
      <c r="W707" s="109" t="str">
        <f>_xlfn.CONCAT(N707,V707)</f>
        <v>CC1TIERRAS FILTRANTES</v>
      </c>
      <c r="X707" s="109">
        <f>_xlfn.XLOOKUP(W707,'cco '!C:C,'cco '!D:D,0)</f>
        <v>0</v>
      </c>
      <c r="Y707" s="110">
        <f>$X707*$S707*-1</f>
        <v>0</v>
      </c>
      <c r="Z707" s="109">
        <f>_xlfn.XLOOKUP(V707,sectores_id!A:A,sectores_id!B:B)</f>
        <v>9</v>
      </c>
      <c r="AA707" s="109">
        <f>IF(J707="OPEX",_xlfn.XLOOKUP(I707,'rubros_id_opex (2)'!A:A,'rubros_id_opex (2)'!B:B,"RUBRO MC"),J707)</f>
        <v>13</v>
      </c>
      <c r="AB707" s="109" t="str">
        <f>UPPER(_xlfn.XLOOKUP(Z707,sectores_id!B:B,sectores_id!A:A))</f>
        <v>TIERRAS FILTRANTES</v>
      </c>
      <c r="AC707" s="148" t="str">
        <f>_xlfn.XLOOKUP(AA707,'rubros_id_opex (2)'!B:B,'rubros_id_opex (2)'!A:A,gastos_final[[#This Row],[Líneas de factura/Producto]])</f>
        <v>SERVICIOS</v>
      </c>
      <c r="AD707" s="109">
        <f>SUMIFS(Y:Y,C:C,gastos_final[[#This Row],[Número]])</f>
        <v>719999.99999999988</v>
      </c>
      <c r="AE707" s="169">
        <f>gastos_final[[#This Row],[MONTO_FINAL]]*-1-gastos_final[[#This Row],[monto_total_ampliado]]</f>
        <v>0</v>
      </c>
    </row>
    <row r="708" spans="1:31" hidden="1" x14ac:dyDescent="0.25">
      <c r="A708" vm="20">
        <v>46105</v>
      </c>
      <c r="B708" t="s">
        <v>811</v>
      </c>
      <c r="C708" t="s">
        <v>896</v>
      </c>
      <c r="D708" s="135">
        <v>-720000</v>
      </c>
      <c r="E708" t="s">
        <v>897</v>
      </c>
      <c r="F708">
        <v>9</v>
      </c>
      <c r="G708" s="135">
        <v>80000</v>
      </c>
      <c r="H708" t="s">
        <v>510</v>
      </c>
      <c r="I708" t="s">
        <v>10</v>
      </c>
      <c r="J708" t="s">
        <v>137</v>
      </c>
      <c r="K708" t="s">
        <v>473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6">
        <v>-720000</v>
      </c>
      <c r="T708">
        <v>9</v>
      </c>
      <c r="U708" t="s">
        <v>199</v>
      </c>
      <c r="V708" t="s">
        <v>72</v>
      </c>
      <c r="W708" s="109" t="str">
        <f>_xlfn.CONCAT(N708,V708)</f>
        <v>CC1BACHAS</v>
      </c>
      <c r="X708" s="109">
        <f>_xlfn.XLOOKUP(W708,'cco '!C:C,'cco '!D:D,0)</f>
        <v>3.2417236735101898E-2</v>
      </c>
      <c r="Y708" s="110">
        <f>$X708*$S708*-1</f>
        <v>23340.410449273368</v>
      </c>
      <c r="Z708" s="109">
        <f>_xlfn.XLOOKUP(V708,sectores_id!A:A,sectores_id!B:B)</f>
        <v>1</v>
      </c>
      <c r="AA708" s="109">
        <f>IF(J708="OPEX",_xlfn.XLOOKUP(I708,'rubros_id_opex (2)'!A:A,'rubros_id_opex (2)'!B:B,"RUBRO MC"),J708)</f>
        <v>13</v>
      </c>
      <c r="AB708" s="109" t="str">
        <f>UPPER(_xlfn.XLOOKUP(Z708,sectores_id!B:B,sectores_id!A:A))</f>
        <v>BACHAS</v>
      </c>
      <c r="AC708" s="148" t="str">
        <f>_xlfn.XLOOKUP(AA708,'rubros_id_opex (2)'!B:B,'rubros_id_opex (2)'!A:A,gastos_final[[#This Row],[Líneas de factura/Producto]])</f>
        <v>SERVICIOS</v>
      </c>
      <c r="AD708" s="109">
        <f>SUMIFS(Y:Y,C:C,gastos_final[[#This Row],[Número]])</f>
        <v>719999.99999999988</v>
      </c>
      <c r="AE708" s="169">
        <f>gastos_final[[#This Row],[MONTO_FINAL]]*-1-gastos_final[[#This Row],[monto_total_ampliado]]</f>
        <v>0</v>
      </c>
    </row>
    <row r="709" spans="1:31" hidden="1" x14ac:dyDescent="0.25">
      <c r="A709" vm="20">
        <v>46105</v>
      </c>
      <c r="B709" t="s">
        <v>811</v>
      </c>
      <c r="C709" t="s">
        <v>896</v>
      </c>
      <c r="D709" s="135">
        <v>-720000</v>
      </c>
      <c r="E709" t="s">
        <v>897</v>
      </c>
      <c r="F709">
        <v>9</v>
      </c>
      <c r="G709" s="135">
        <v>80000</v>
      </c>
      <c r="H709" t="s">
        <v>510</v>
      </c>
      <c r="I709" t="s">
        <v>10</v>
      </c>
      <c r="J709" t="s">
        <v>137</v>
      </c>
      <c r="K709" t="s">
        <v>473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6">
        <v>-720000</v>
      </c>
      <c r="T709">
        <v>9</v>
      </c>
      <c r="U709" t="s">
        <v>199</v>
      </c>
      <c r="V709" t="s">
        <v>77</v>
      </c>
      <c r="W709" s="109" t="str">
        <f>_xlfn.CONCAT(N709,V709)</f>
        <v>CC1CEREAL &amp; POLVILLO</v>
      </c>
      <c r="X709" s="109">
        <f>_xlfn.XLOOKUP(W709,'cco '!C:C,'cco '!D:D,0)</f>
        <v>7.0597149630605652E-3</v>
      </c>
      <c r="Y709" s="110">
        <f>$X709*$S709*-1</f>
        <v>5082.9947734036068</v>
      </c>
      <c r="Z709" s="109">
        <f>_xlfn.XLOOKUP(V709,sectores_id!A:A,sectores_id!B:B)</f>
        <v>2</v>
      </c>
      <c r="AA709" s="109">
        <f>IF(J709="OPEX",_xlfn.XLOOKUP(I709,'rubros_id_opex (2)'!A:A,'rubros_id_opex (2)'!B:B,"RUBRO MC"),J709)</f>
        <v>13</v>
      </c>
      <c r="AB709" s="109" t="str">
        <f>UPPER(_xlfn.XLOOKUP(Z709,sectores_id!B:B,sectores_id!A:A))</f>
        <v>CEREAL &amp; POLVILLO</v>
      </c>
      <c r="AC709" s="148" t="str">
        <f>_xlfn.XLOOKUP(AA709,'rubros_id_opex (2)'!B:B,'rubros_id_opex (2)'!A:A,gastos_final[[#This Row],[Líneas de factura/Producto]])</f>
        <v>SERVICIOS</v>
      </c>
      <c r="AD709" s="109">
        <f>SUMIFS(Y:Y,C:C,gastos_final[[#This Row],[Número]])</f>
        <v>719999.99999999988</v>
      </c>
      <c r="AE709" s="169">
        <f>gastos_final[[#This Row],[MONTO_FINAL]]*-1-gastos_final[[#This Row],[monto_total_ampliado]]</f>
        <v>0</v>
      </c>
    </row>
    <row r="710" spans="1:31" hidden="1" x14ac:dyDescent="0.25">
      <c r="A710" vm="20">
        <v>46105</v>
      </c>
      <c r="B710" t="s">
        <v>811</v>
      </c>
      <c r="C710" t="s">
        <v>896</v>
      </c>
      <c r="D710" s="135">
        <v>-720000</v>
      </c>
      <c r="E710" t="s">
        <v>897</v>
      </c>
      <c r="F710">
        <v>9</v>
      </c>
      <c r="G710" s="135">
        <v>80000</v>
      </c>
      <c r="H710" t="s">
        <v>510</v>
      </c>
      <c r="I710" t="s">
        <v>10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6">
        <v>-720000</v>
      </c>
      <c r="T710">
        <v>9</v>
      </c>
      <c r="U710" t="s">
        <v>199</v>
      </c>
      <c r="V710" t="s">
        <v>75</v>
      </c>
      <c r="W710" s="109" t="str">
        <f>_xlfn.CONCAT(N710,V710)</f>
        <v>CC1COMPOST &amp; FERTILIZANTES</v>
      </c>
      <c r="X710" s="109">
        <f>_xlfn.XLOOKUP(W710,'cco '!C:C,'cco '!D:D,0)</f>
        <v>4.0653249223577111E-4</v>
      </c>
      <c r="Y710" s="110">
        <f>$X710*$S710*-1</f>
        <v>292.70339440975522</v>
      </c>
      <c r="Z710" s="109">
        <f>_xlfn.XLOOKUP(V710,sectores_id!A:A,sectores_id!B:B)</f>
        <v>10</v>
      </c>
      <c r="AA710" s="109">
        <f>IF(J710="OPEX",_xlfn.XLOOKUP(I710,'rubros_id_opex (2)'!A:A,'rubros_id_opex (2)'!B:B,"RUBRO MC"),J710)</f>
        <v>13</v>
      </c>
      <c r="AB710" s="109" t="str">
        <f>UPPER(_xlfn.XLOOKUP(Z710,sectores_id!B:B,sectores_id!A:A))</f>
        <v>COMPOST &amp; FERTILIZANTES</v>
      </c>
      <c r="AC710" s="148" t="str">
        <f>_xlfn.XLOOKUP(AA710,'rubros_id_opex (2)'!B:B,'rubros_id_opex (2)'!A:A,gastos_final[[#This Row],[Líneas de factura/Producto]])</f>
        <v>SERVICIOS</v>
      </c>
      <c r="AD710" s="109">
        <f>SUMIFS(Y:Y,C:C,gastos_final[[#This Row],[Número]])</f>
        <v>719999.99999999988</v>
      </c>
      <c r="AE710" s="169">
        <f>gastos_final[[#This Row],[MONTO_FINAL]]*-1-gastos_final[[#This Row],[monto_total_ampliado]]</f>
        <v>0</v>
      </c>
    </row>
    <row r="711" spans="1:31" hidden="1" x14ac:dyDescent="0.25">
      <c r="A711" vm="20">
        <v>46105</v>
      </c>
      <c r="B711" t="s">
        <v>811</v>
      </c>
      <c r="C711" t="s">
        <v>896</v>
      </c>
      <c r="D711" s="135">
        <v>-720000</v>
      </c>
      <c r="E711" t="s">
        <v>897</v>
      </c>
      <c r="F711">
        <v>9</v>
      </c>
      <c r="G711" s="135">
        <v>80000</v>
      </c>
      <c r="H711" t="s">
        <v>510</v>
      </c>
      <c r="I711" t="s">
        <v>10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6">
        <v>-720000</v>
      </c>
      <c r="T711">
        <v>9</v>
      </c>
      <c r="U711" t="s">
        <v>199</v>
      </c>
      <c r="V711" t="s">
        <v>66</v>
      </c>
      <c r="W711" s="109" t="str">
        <f>_xlfn.CONCAT(N711,V711)</f>
        <v>CC1DISPOSICIÓN FINAL RESIDUOS LIQUIDOS</v>
      </c>
      <c r="X711" s="109">
        <f>_xlfn.XLOOKUP(W711,'cco '!C:C,'cco '!D:D,0)</f>
        <v>5.9791078481547098E-2</v>
      </c>
      <c r="Y711" s="110">
        <f>$X711*$S711*-1</f>
        <v>43049.576506713907</v>
      </c>
      <c r="Z711" s="109">
        <f>_xlfn.XLOOKUP(V711,sectores_id!A:A,sectores_id!B:B)</f>
        <v>3</v>
      </c>
      <c r="AA711" s="109">
        <f>IF(J711="OPEX",_xlfn.XLOOKUP(I711,'rubros_id_opex (2)'!A:A,'rubros_id_opex (2)'!B:B,"RUBRO MC"),J711)</f>
        <v>13</v>
      </c>
      <c r="AB711" s="109" t="str">
        <f>UPPER(_xlfn.XLOOKUP(Z711,sectores_id!B:B,sectores_id!A:A))</f>
        <v>DISP. FINAL RESIDUOS LÍQUIDOS</v>
      </c>
      <c r="AC711" s="148" t="str">
        <f>_xlfn.XLOOKUP(AA711,'rubros_id_opex (2)'!B:B,'rubros_id_opex (2)'!A:A,gastos_final[[#This Row],[Líneas de factura/Producto]])</f>
        <v>SERVICIOS</v>
      </c>
      <c r="AD711" s="109">
        <f>SUMIFS(Y:Y,C:C,gastos_final[[#This Row],[Número]])</f>
        <v>719999.99999999988</v>
      </c>
      <c r="AE711" s="169">
        <f>gastos_final[[#This Row],[MONTO_FINAL]]*-1-gastos_final[[#This Row],[monto_total_ampliado]]</f>
        <v>0</v>
      </c>
    </row>
    <row r="712" spans="1:31" hidden="1" x14ac:dyDescent="0.25">
      <c r="A712" vm="20">
        <v>46105</v>
      </c>
      <c r="B712" t="s">
        <v>811</v>
      </c>
      <c r="C712" t="s">
        <v>896</v>
      </c>
      <c r="D712" s="135">
        <v>-720000</v>
      </c>
      <c r="E712" t="s">
        <v>897</v>
      </c>
      <c r="F712">
        <v>9</v>
      </c>
      <c r="G712" s="135">
        <v>80000</v>
      </c>
      <c r="H712" t="s">
        <v>510</v>
      </c>
      <c r="I712" t="s">
        <v>10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6">
        <v>-720000</v>
      </c>
      <c r="T712">
        <v>9</v>
      </c>
      <c r="U712" t="s">
        <v>199</v>
      </c>
      <c r="V712" t="s">
        <v>63</v>
      </c>
      <c r="W712" s="109" t="str">
        <f>_xlfn.CONCAT(N712,V712)</f>
        <v>CC1DISPOSICIÓN FINAL RESIDUOS SOLIDOS</v>
      </c>
      <c r="X712" s="109">
        <f>_xlfn.XLOOKUP(W712,'cco '!C:C,'cco '!D:D,0)</f>
        <v>4.8738124634855849E-3</v>
      </c>
      <c r="Y712" s="110">
        <f>$X712*$S712*-1</f>
        <v>3509.1449737096214</v>
      </c>
      <c r="Z712" s="109">
        <f>_xlfn.XLOOKUP(V712,sectores_id!A:A,sectores_id!B:B)</f>
        <v>4</v>
      </c>
      <c r="AA712" s="109">
        <f>IF(J712="OPEX",_xlfn.XLOOKUP(I712,'rubros_id_opex (2)'!A:A,'rubros_id_opex (2)'!B:B,"RUBRO MC"),J712)</f>
        <v>13</v>
      </c>
      <c r="AB712" s="109" t="str">
        <f>UPPER(_xlfn.XLOOKUP(Z712,sectores_id!B:B,sectores_id!A:A))</f>
        <v>DISP. FINAL RESIDUOS SÓLIDOS</v>
      </c>
      <c r="AC712" s="148" t="str">
        <f>_xlfn.XLOOKUP(AA712,'rubros_id_opex (2)'!B:B,'rubros_id_opex (2)'!A:A,gastos_final[[#This Row],[Líneas de factura/Producto]])</f>
        <v>SERVICIOS</v>
      </c>
      <c r="AD712" s="109">
        <f>SUMIFS(Y:Y,C:C,gastos_final[[#This Row],[Número]])</f>
        <v>719999.99999999988</v>
      </c>
      <c r="AE712" s="169">
        <f>gastos_final[[#This Row],[MONTO_FINAL]]*-1-gastos_final[[#This Row],[monto_total_ampliado]]</f>
        <v>0</v>
      </c>
    </row>
    <row r="713" spans="1:31" hidden="1" x14ac:dyDescent="0.25">
      <c r="A713" vm="20">
        <v>46105</v>
      </c>
      <c r="B713" t="s">
        <v>811</v>
      </c>
      <c r="C713" t="s">
        <v>896</v>
      </c>
      <c r="D713" s="135">
        <v>-720000</v>
      </c>
      <c r="E713" t="s">
        <v>897</v>
      </c>
      <c r="F713">
        <v>9</v>
      </c>
      <c r="G713" s="135">
        <v>80000</v>
      </c>
      <c r="H713" t="s">
        <v>510</v>
      </c>
      <c r="I713" t="s">
        <v>10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6">
        <v>-720000</v>
      </c>
      <c r="T713">
        <v>9</v>
      </c>
      <c r="U713" t="s">
        <v>199</v>
      </c>
      <c r="V713" t="s">
        <v>80</v>
      </c>
      <c r="W713" s="109" t="str">
        <f>_xlfn.CONCAT(N713,V713)</f>
        <v>CC1EXPORTACION</v>
      </c>
      <c r="X713" s="109">
        <f>_xlfn.XLOOKUP(W713,'cco '!C:C,'cco '!D:D,0)</f>
        <v>0.73411048911804788</v>
      </c>
      <c r="Y713" s="110">
        <f>$X713*$S713*-1</f>
        <v>528559.55216499453</v>
      </c>
      <c r="Z713" s="109">
        <f>_xlfn.XLOOKUP(V713,sectores_id!A:A,sectores_id!B:B)</f>
        <v>5</v>
      </c>
      <c r="AA713" s="109">
        <f>IF(J713="OPEX",_xlfn.XLOOKUP(I713,'rubros_id_opex (2)'!A:A,'rubros_id_opex (2)'!B:B,"RUBRO MC"),J713)</f>
        <v>13</v>
      </c>
      <c r="AB713" s="109" t="str">
        <f>UPPER(_xlfn.XLOOKUP(Z713,sectores_id!B:B,sectores_id!A:A))</f>
        <v>EXPORTACION</v>
      </c>
      <c r="AC713" s="148" t="str">
        <f>_xlfn.XLOOKUP(AA713,'rubros_id_opex (2)'!B:B,'rubros_id_opex (2)'!A:A,gastos_final[[#This Row],[Líneas de factura/Producto]])</f>
        <v>SERVICIOS</v>
      </c>
      <c r="AD713" s="109">
        <f>SUMIFS(Y:Y,C:C,gastos_final[[#This Row],[Número]])</f>
        <v>719999.99999999988</v>
      </c>
      <c r="AE713" s="169">
        <f>gastos_final[[#This Row],[MONTO_FINAL]]*-1-gastos_final[[#This Row],[monto_total_ampliado]]</f>
        <v>0</v>
      </c>
    </row>
    <row r="714" spans="1:31" hidden="1" x14ac:dyDescent="0.25">
      <c r="A714" vm="20">
        <v>46105</v>
      </c>
      <c r="B714" t="s">
        <v>811</v>
      </c>
      <c r="C714" t="s">
        <v>896</v>
      </c>
      <c r="D714" s="135">
        <v>-720000</v>
      </c>
      <c r="E714" t="s">
        <v>897</v>
      </c>
      <c r="F714">
        <v>9</v>
      </c>
      <c r="G714" s="135">
        <v>80000</v>
      </c>
      <c r="H714" t="s">
        <v>510</v>
      </c>
      <c r="I714" t="s">
        <v>10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6">
        <v>-720000</v>
      </c>
      <c r="T714">
        <v>9</v>
      </c>
      <c r="U714" t="s">
        <v>199</v>
      </c>
      <c r="V714" t="s">
        <v>50</v>
      </c>
      <c r="W714" s="109" t="str">
        <f>_xlfn.CONCAT(N714,V714)</f>
        <v>CC1NFU</v>
      </c>
      <c r="X714" s="109">
        <f>_xlfn.XLOOKUP(W714,'cco '!C:C,'cco '!D:D,0)</f>
        <v>1.4065386597374174E-2</v>
      </c>
      <c r="Y714" s="110">
        <f>$X714*$S714*-1</f>
        <v>10127.078350109405</v>
      </c>
      <c r="Z714" s="109">
        <f>_xlfn.XLOOKUP(V714,sectores_id!A:A,sectores_id!B:B)</f>
        <v>6</v>
      </c>
      <c r="AA714" s="109">
        <f>IF(J714="OPEX",_xlfn.XLOOKUP(I714,'rubros_id_opex (2)'!A:A,'rubros_id_opex (2)'!B:B,"RUBRO MC"),J714)</f>
        <v>13</v>
      </c>
      <c r="AB714" s="109" t="str">
        <f>UPPER(_xlfn.XLOOKUP(Z714,sectores_id!B:B,sectores_id!A:A))</f>
        <v>NFU</v>
      </c>
      <c r="AC714" s="148" t="str">
        <f>_xlfn.XLOOKUP(AA714,'rubros_id_opex (2)'!B:B,'rubros_id_opex (2)'!A:A,gastos_final[[#This Row],[Líneas de factura/Producto]])</f>
        <v>SERVICIOS</v>
      </c>
      <c r="AD714" s="109">
        <f>SUMIFS(Y:Y,C:C,gastos_final[[#This Row],[Número]])</f>
        <v>719999.99999999988</v>
      </c>
      <c r="AE714" s="169">
        <f>gastos_final[[#This Row],[MONTO_FINAL]]*-1-gastos_final[[#This Row],[monto_total_ampliado]]</f>
        <v>0</v>
      </c>
    </row>
    <row r="715" spans="1:31" hidden="1" x14ac:dyDescent="0.25">
      <c r="A715" vm="20">
        <v>46105</v>
      </c>
      <c r="B715" t="s">
        <v>811</v>
      </c>
      <c r="C715" t="s">
        <v>896</v>
      </c>
      <c r="D715" s="135">
        <v>-720000</v>
      </c>
      <c r="E715" t="s">
        <v>897</v>
      </c>
      <c r="F715">
        <v>9</v>
      </c>
      <c r="G715" s="135">
        <v>80000</v>
      </c>
      <c r="H715" t="s">
        <v>510</v>
      </c>
      <c r="I715" t="s">
        <v>10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6">
        <v>-720000</v>
      </c>
      <c r="T715">
        <v>9</v>
      </c>
      <c r="U715" t="s">
        <v>199</v>
      </c>
      <c r="V715" t="s">
        <v>68</v>
      </c>
      <c r="W715" s="109" t="str">
        <f>_xlfn.CONCAT(N715,V715)</f>
        <v>CC1PILETAS</v>
      </c>
      <c r="X715" s="109">
        <f>_xlfn.XLOOKUP(W715,'cco '!C:C,'cco '!D:D,0)</f>
        <v>0.10760032914202722</v>
      </c>
      <c r="Y715" s="110">
        <f>$X715*$S715*-1</f>
        <v>77472.236982259594</v>
      </c>
      <c r="Z715" s="109">
        <f>_xlfn.XLOOKUP(V715,sectores_id!A:A,sectores_id!B:B)</f>
        <v>7</v>
      </c>
      <c r="AA715" s="109">
        <f>IF(J715="OPEX",_xlfn.XLOOKUP(I715,'rubros_id_opex (2)'!A:A,'rubros_id_opex (2)'!B:B,"RUBRO MC"),J715)</f>
        <v>13</v>
      </c>
      <c r="AB715" s="109" t="str">
        <f>UPPER(_xlfn.XLOOKUP(Z715,sectores_id!B:B,sectores_id!A:A))</f>
        <v>PILETAS</v>
      </c>
      <c r="AC715" s="148" t="str">
        <f>_xlfn.XLOOKUP(AA715,'rubros_id_opex (2)'!B:B,'rubros_id_opex (2)'!A:A,gastos_final[[#This Row],[Líneas de factura/Producto]])</f>
        <v>SERVICIOS</v>
      </c>
      <c r="AD715" s="109">
        <f>SUMIFS(Y:Y,C:C,gastos_final[[#This Row],[Número]])</f>
        <v>719999.99999999988</v>
      </c>
      <c r="AE715" s="169">
        <f>gastos_final[[#This Row],[MONTO_FINAL]]*-1-gastos_final[[#This Row],[monto_total_ampliado]]</f>
        <v>0</v>
      </c>
    </row>
    <row r="716" spans="1:31" hidden="1" x14ac:dyDescent="0.25">
      <c r="A716" vm="20">
        <v>46105</v>
      </c>
      <c r="B716" t="s">
        <v>811</v>
      </c>
      <c r="C716" t="s">
        <v>896</v>
      </c>
      <c r="D716" s="135">
        <v>-720000</v>
      </c>
      <c r="E716" t="s">
        <v>897</v>
      </c>
      <c r="F716">
        <v>9</v>
      </c>
      <c r="G716" s="135">
        <v>80000</v>
      </c>
      <c r="H716" t="s">
        <v>510</v>
      </c>
      <c r="I716" t="s">
        <v>10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6">
        <v>-720000</v>
      </c>
      <c r="T716">
        <v>9</v>
      </c>
      <c r="U716" t="s">
        <v>199</v>
      </c>
      <c r="V716" t="s">
        <v>70</v>
      </c>
      <c r="W716" s="109" t="str">
        <f>_xlfn.CONCAT(N716,V716)</f>
        <v>CC1REACTORES</v>
      </c>
      <c r="X716" s="109">
        <f>_xlfn.XLOOKUP(W716,'cco '!C:C,'cco '!D:D,0)</f>
        <v>3.9675420007119738E-2</v>
      </c>
      <c r="Y716" s="110">
        <f>$X716*$S716*-1</f>
        <v>28566.302405126211</v>
      </c>
      <c r="Z716" s="109">
        <f>_xlfn.XLOOKUP(V716,sectores_id!A:A,sectores_id!B:B)</f>
        <v>8</v>
      </c>
      <c r="AA716" s="109">
        <f>IF(J716="OPEX",_xlfn.XLOOKUP(I716,'rubros_id_opex (2)'!A:A,'rubros_id_opex (2)'!B:B,"RUBRO MC"),J716)</f>
        <v>13</v>
      </c>
      <c r="AB716" s="109" t="str">
        <f>UPPER(_xlfn.XLOOKUP(Z716,sectores_id!B:B,sectores_id!A:A))</f>
        <v>REACTORES</v>
      </c>
      <c r="AC716" s="148" t="str">
        <f>_xlfn.XLOOKUP(AA716,'rubros_id_opex (2)'!B:B,'rubros_id_opex (2)'!A:A,gastos_final[[#This Row],[Líneas de factura/Producto]])</f>
        <v>SERVICIOS</v>
      </c>
      <c r="AD716" s="109">
        <f>SUMIFS(Y:Y,C:C,gastos_final[[#This Row],[Número]])</f>
        <v>719999.99999999988</v>
      </c>
      <c r="AE716" s="169">
        <f>gastos_final[[#This Row],[MONTO_FINAL]]*-1-gastos_final[[#This Row],[monto_total_ampliado]]</f>
        <v>0</v>
      </c>
    </row>
    <row r="717" spans="1:31" hidden="1" x14ac:dyDescent="0.25">
      <c r="A717" vm="20">
        <v>46105</v>
      </c>
      <c r="B717" t="s">
        <v>811</v>
      </c>
      <c r="C717" t="s">
        <v>896</v>
      </c>
      <c r="D717" s="135">
        <v>-720000</v>
      </c>
      <c r="E717" t="s">
        <v>897</v>
      </c>
      <c r="F717">
        <v>9</v>
      </c>
      <c r="G717" s="135">
        <v>80000</v>
      </c>
      <c r="H717" t="s">
        <v>510</v>
      </c>
      <c r="I717" t="s">
        <v>10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6">
        <v>-720000</v>
      </c>
      <c r="T717">
        <v>9</v>
      </c>
      <c r="U717" t="s">
        <v>199</v>
      </c>
      <c r="V717" t="s">
        <v>181</v>
      </c>
      <c r="W717" s="109" t="str">
        <f>_xlfn.CONCAT(N717,V717)</f>
        <v>CC1TIERRAS FILTRANTES</v>
      </c>
      <c r="X717" s="109">
        <f>_xlfn.XLOOKUP(W717,'cco '!C:C,'cco '!D:D,0)</f>
        <v>0</v>
      </c>
      <c r="Y717" s="110">
        <f>$X717*$S717*-1</f>
        <v>0</v>
      </c>
      <c r="Z717" s="109">
        <f>_xlfn.XLOOKUP(V717,sectores_id!A:A,sectores_id!B:B)</f>
        <v>9</v>
      </c>
      <c r="AA717" s="109">
        <f>IF(J717="OPEX",_xlfn.XLOOKUP(I717,'rubros_id_opex (2)'!A:A,'rubros_id_opex (2)'!B:B,"RUBRO MC"),J717)</f>
        <v>13</v>
      </c>
      <c r="AB717" s="109" t="str">
        <f>UPPER(_xlfn.XLOOKUP(Z717,sectores_id!B:B,sectores_id!A:A))</f>
        <v>TIERRAS FILTRANTES</v>
      </c>
      <c r="AC717" s="148" t="str">
        <f>_xlfn.XLOOKUP(AA717,'rubros_id_opex (2)'!B:B,'rubros_id_opex (2)'!A:A,gastos_final[[#This Row],[Líneas de factura/Producto]])</f>
        <v>SERVICIOS</v>
      </c>
      <c r="AD717" s="169">
        <f>SUMIFS(Y:Y,C:C,gastos_final[[#This Row],[Número]])</f>
        <v>719999.99999999988</v>
      </c>
      <c r="AE717" s="169">
        <f>gastos_final[[#This Row],[MONTO_FINAL]]*-1-gastos_final[[#This Row],[monto_total_ampliado]]</f>
        <v>0</v>
      </c>
    </row>
    <row r="718" spans="1:31" hidden="1" x14ac:dyDescent="0.25">
      <c r="A718" vm="21">
        <v>46097</v>
      </c>
      <c r="B718" t="s">
        <v>811</v>
      </c>
      <c r="C718" t="s">
        <v>898</v>
      </c>
      <c r="D718" s="135">
        <v>-720000</v>
      </c>
      <c r="E718" t="s">
        <v>899</v>
      </c>
      <c r="F718">
        <v>9</v>
      </c>
      <c r="G718" s="135">
        <v>80000</v>
      </c>
      <c r="H718" t="s">
        <v>510</v>
      </c>
      <c r="I718" t="s">
        <v>10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6">
        <v>-720000</v>
      </c>
      <c r="T718">
        <v>9</v>
      </c>
      <c r="U718" t="s">
        <v>199</v>
      </c>
      <c r="V718" t="s">
        <v>72</v>
      </c>
      <c r="W718" s="109" t="str">
        <f>_xlfn.CONCAT(N718,V718)</f>
        <v>CC1BACHAS</v>
      </c>
      <c r="X718" s="109">
        <f>_xlfn.XLOOKUP(W718,'cco '!C:C,'cco '!D:D,0)</f>
        <v>3.2417236735101898E-2</v>
      </c>
      <c r="Y718" s="110">
        <f>$X718*$S718*-1</f>
        <v>23340.410449273368</v>
      </c>
      <c r="Z718" s="109">
        <f>_xlfn.XLOOKUP(V718,sectores_id!A:A,sectores_id!B:B)</f>
        <v>1</v>
      </c>
      <c r="AA718" s="109">
        <f>IF(J718="OPEX",_xlfn.XLOOKUP(I718,'rubros_id_opex (2)'!A:A,'rubros_id_opex (2)'!B:B,"RUBRO MC"),J718)</f>
        <v>13</v>
      </c>
      <c r="AB718" s="109" t="str">
        <f>UPPER(_xlfn.XLOOKUP(Z718,sectores_id!B:B,sectores_id!A:A))</f>
        <v>BACHAS</v>
      </c>
      <c r="AC718" s="148" t="str">
        <f>_xlfn.XLOOKUP(AA718,'rubros_id_opex (2)'!B:B,'rubros_id_opex (2)'!A:A,gastos_final[[#This Row],[Líneas de factura/Producto]])</f>
        <v>SERVICIOS</v>
      </c>
      <c r="AD718" s="169">
        <f>SUMIFS(Y:Y,C:C,gastos_final[[#This Row],[Número]])</f>
        <v>719999.99999999988</v>
      </c>
      <c r="AE718" s="169">
        <f>gastos_final[[#This Row],[MONTO_FINAL]]*-1-gastos_final[[#This Row],[monto_total_ampliado]]</f>
        <v>0</v>
      </c>
    </row>
    <row r="719" spans="1:31" hidden="1" x14ac:dyDescent="0.25">
      <c r="A719" vm="21">
        <v>46097</v>
      </c>
      <c r="B719" t="s">
        <v>811</v>
      </c>
      <c r="C719" t="s">
        <v>898</v>
      </c>
      <c r="D719" s="135">
        <v>-720000</v>
      </c>
      <c r="E719" t="s">
        <v>899</v>
      </c>
      <c r="F719">
        <v>9</v>
      </c>
      <c r="G719" s="135">
        <v>80000</v>
      </c>
      <c r="H719" t="s">
        <v>510</v>
      </c>
      <c r="I719" t="s">
        <v>10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6">
        <v>-720000</v>
      </c>
      <c r="T719">
        <v>9</v>
      </c>
      <c r="U719" t="s">
        <v>199</v>
      </c>
      <c r="V719" t="s">
        <v>77</v>
      </c>
      <c r="W719" s="109" t="str">
        <f>_xlfn.CONCAT(N719,V719)</f>
        <v>CC1CEREAL &amp; POLVILLO</v>
      </c>
      <c r="X719" s="109">
        <f>_xlfn.XLOOKUP(W719,'cco '!C:C,'cco '!D:D,0)</f>
        <v>7.0597149630605652E-3</v>
      </c>
      <c r="Y719" s="110">
        <f>$X719*$S719*-1</f>
        <v>5082.9947734036068</v>
      </c>
      <c r="Z719" s="109">
        <f>_xlfn.XLOOKUP(V719,sectores_id!A:A,sectores_id!B:B)</f>
        <v>2</v>
      </c>
      <c r="AA719" s="109">
        <f>IF(J719="OPEX",_xlfn.XLOOKUP(I719,'rubros_id_opex (2)'!A:A,'rubros_id_opex (2)'!B:B,"RUBRO MC"),J719)</f>
        <v>13</v>
      </c>
      <c r="AB719" s="109" t="str">
        <f>UPPER(_xlfn.XLOOKUP(Z719,sectores_id!B:B,sectores_id!A:A))</f>
        <v>CEREAL &amp; POLVILLO</v>
      </c>
      <c r="AC719" s="148" t="str">
        <f>_xlfn.XLOOKUP(AA719,'rubros_id_opex (2)'!B:B,'rubros_id_opex (2)'!A:A,gastos_final[[#This Row],[Líneas de factura/Producto]])</f>
        <v>SERVICIOS</v>
      </c>
      <c r="AD719" s="169">
        <f>SUMIFS(Y:Y,C:C,gastos_final[[#This Row],[Número]])</f>
        <v>719999.99999999988</v>
      </c>
      <c r="AE719" s="169">
        <f>gastos_final[[#This Row],[MONTO_FINAL]]*-1-gastos_final[[#This Row],[monto_total_ampliado]]</f>
        <v>0</v>
      </c>
    </row>
    <row r="720" spans="1:31" hidden="1" x14ac:dyDescent="0.25">
      <c r="A720" vm="21">
        <v>46097</v>
      </c>
      <c r="B720" t="s">
        <v>811</v>
      </c>
      <c r="C720" t="s">
        <v>898</v>
      </c>
      <c r="D720" s="135">
        <v>-720000</v>
      </c>
      <c r="E720" t="s">
        <v>899</v>
      </c>
      <c r="F720">
        <v>9</v>
      </c>
      <c r="G720" s="135">
        <v>80000</v>
      </c>
      <c r="H720" t="s">
        <v>510</v>
      </c>
      <c r="I720" t="s">
        <v>10</v>
      </c>
      <c r="J720" t="s">
        <v>137</v>
      </c>
      <c r="K720" t="s">
        <v>473</v>
      </c>
      <c r="L720" t="s">
        <v>156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6">
        <v>-720000</v>
      </c>
      <c r="T720">
        <v>9</v>
      </c>
      <c r="U720" t="s">
        <v>199</v>
      </c>
      <c r="V720" t="s">
        <v>75</v>
      </c>
      <c r="W720" s="109" t="str">
        <f>_xlfn.CONCAT(N720,V720)</f>
        <v>CC1COMPOST &amp; FERTILIZANTES</v>
      </c>
      <c r="X720" s="109">
        <f>_xlfn.XLOOKUP(W720,'cco '!C:C,'cco '!D:D,0)</f>
        <v>4.0653249223577111E-4</v>
      </c>
      <c r="Y720" s="110">
        <f>$X720*$S720*-1</f>
        <v>292.70339440975522</v>
      </c>
      <c r="Z720" s="109">
        <f>_xlfn.XLOOKUP(V720,sectores_id!A:A,sectores_id!B:B)</f>
        <v>10</v>
      </c>
      <c r="AA720" s="109">
        <f>IF(J720="OPEX",_xlfn.XLOOKUP(I720,'rubros_id_opex (2)'!A:A,'rubros_id_opex (2)'!B:B,"RUBRO MC"),J720)</f>
        <v>13</v>
      </c>
      <c r="AB720" s="109" t="str">
        <f>UPPER(_xlfn.XLOOKUP(Z720,sectores_id!B:B,sectores_id!A:A))</f>
        <v>COMPOST &amp; FERTILIZANTES</v>
      </c>
      <c r="AC720" s="148" t="str">
        <f>_xlfn.XLOOKUP(AA720,'rubros_id_opex (2)'!B:B,'rubros_id_opex (2)'!A:A,gastos_final[[#This Row],[Líneas de factura/Producto]])</f>
        <v>SERVICIOS</v>
      </c>
      <c r="AD720" s="169">
        <f>SUMIFS(Y:Y,C:C,gastos_final[[#This Row],[Número]])</f>
        <v>719999.99999999988</v>
      </c>
      <c r="AE720" s="169">
        <f>gastos_final[[#This Row],[MONTO_FINAL]]*-1-gastos_final[[#This Row],[monto_total_ampliado]]</f>
        <v>0</v>
      </c>
    </row>
    <row r="721" spans="1:31" hidden="1" x14ac:dyDescent="0.25">
      <c r="A721" vm="21">
        <v>46097</v>
      </c>
      <c r="B721" t="s">
        <v>811</v>
      </c>
      <c r="C721" t="s">
        <v>898</v>
      </c>
      <c r="D721" s="135">
        <v>-720000</v>
      </c>
      <c r="E721" t="s">
        <v>899</v>
      </c>
      <c r="F721">
        <v>9</v>
      </c>
      <c r="G721" s="135">
        <v>80000</v>
      </c>
      <c r="H721" t="s">
        <v>510</v>
      </c>
      <c r="I721" t="s">
        <v>10</v>
      </c>
      <c r="J721" t="s">
        <v>137</v>
      </c>
      <c r="K721" t="s">
        <v>473</v>
      </c>
      <c r="L721" t="s">
        <v>156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6">
        <v>-720000</v>
      </c>
      <c r="T721">
        <v>9</v>
      </c>
      <c r="U721" t="s">
        <v>199</v>
      </c>
      <c r="V721" t="s">
        <v>66</v>
      </c>
      <c r="W721" s="109" t="str">
        <f>_xlfn.CONCAT(N721,V721)</f>
        <v>CC1DISPOSICIÓN FINAL RESIDUOS LIQUIDOS</v>
      </c>
      <c r="X721" s="109">
        <f>_xlfn.XLOOKUP(W721,'cco '!C:C,'cco '!D:D,0)</f>
        <v>5.9791078481547098E-2</v>
      </c>
      <c r="Y721" s="110">
        <f>$X721*$S721*-1</f>
        <v>43049.576506713907</v>
      </c>
      <c r="Z721" s="109">
        <f>_xlfn.XLOOKUP(V721,sectores_id!A:A,sectores_id!B:B)</f>
        <v>3</v>
      </c>
      <c r="AA721" s="109">
        <f>IF(J721="OPEX",_xlfn.XLOOKUP(I721,'rubros_id_opex (2)'!A:A,'rubros_id_opex (2)'!B:B,"RUBRO MC"),J721)</f>
        <v>13</v>
      </c>
      <c r="AB721" s="109" t="str">
        <f>UPPER(_xlfn.XLOOKUP(Z721,sectores_id!B:B,sectores_id!A:A))</f>
        <v>DISP. FINAL RESIDUOS LÍQUIDOS</v>
      </c>
      <c r="AC721" s="148" t="str">
        <f>_xlfn.XLOOKUP(AA721,'rubros_id_opex (2)'!B:B,'rubros_id_opex (2)'!A:A,gastos_final[[#This Row],[Líneas de factura/Producto]])</f>
        <v>SERVICIOS</v>
      </c>
      <c r="AD721" s="169">
        <f>SUMIFS(Y:Y,C:C,gastos_final[[#This Row],[Número]])</f>
        <v>719999.99999999988</v>
      </c>
      <c r="AE721" s="169">
        <f>gastos_final[[#This Row],[MONTO_FINAL]]*-1-gastos_final[[#This Row],[monto_total_ampliado]]</f>
        <v>0</v>
      </c>
    </row>
    <row r="722" spans="1:31" hidden="1" x14ac:dyDescent="0.25">
      <c r="A722" vm="21">
        <v>46097</v>
      </c>
      <c r="B722" t="s">
        <v>811</v>
      </c>
      <c r="C722" t="s">
        <v>898</v>
      </c>
      <c r="D722" s="135">
        <v>-720000</v>
      </c>
      <c r="E722" t="s">
        <v>899</v>
      </c>
      <c r="F722">
        <v>9</v>
      </c>
      <c r="G722" s="135">
        <v>80000</v>
      </c>
      <c r="H722" t="s">
        <v>510</v>
      </c>
      <c r="I722" t="s">
        <v>10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6">
        <v>-720000</v>
      </c>
      <c r="T722">
        <v>9</v>
      </c>
      <c r="U722" t="s">
        <v>199</v>
      </c>
      <c r="V722" t="s">
        <v>63</v>
      </c>
      <c r="W722" s="109" t="str">
        <f>_xlfn.CONCAT(N722,V722)</f>
        <v>CC1DISPOSICIÓN FINAL RESIDUOS SOLIDOS</v>
      </c>
      <c r="X722" s="109">
        <f>_xlfn.XLOOKUP(W722,'cco '!C:C,'cco '!D:D,0)</f>
        <v>4.8738124634855849E-3</v>
      </c>
      <c r="Y722" s="110">
        <f>$X722*$S722*-1</f>
        <v>3509.1449737096214</v>
      </c>
      <c r="Z722" s="109">
        <f>_xlfn.XLOOKUP(V722,sectores_id!A:A,sectores_id!B:B)</f>
        <v>4</v>
      </c>
      <c r="AA722" s="109">
        <f>IF(J722="OPEX",_xlfn.XLOOKUP(I722,'rubros_id_opex (2)'!A:A,'rubros_id_opex (2)'!B:B,"RUBRO MC"),J722)</f>
        <v>13</v>
      </c>
      <c r="AB722" s="109" t="str">
        <f>UPPER(_xlfn.XLOOKUP(Z722,sectores_id!B:B,sectores_id!A:A))</f>
        <v>DISP. FINAL RESIDUOS SÓLIDOS</v>
      </c>
      <c r="AC722" s="148" t="str">
        <f>_xlfn.XLOOKUP(AA722,'rubros_id_opex (2)'!B:B,'rubros_id_opex (2)'!A:A,gastos_final[[#This Row],[Líneas de factura/Producto]])</f>
        <v>SERVICIOS</v>
      </c>
      <c r="AD722" s="169">
        <f>SUMIFS(Y:Y,C:C,gastos_final[[#This Row],[Número]])</f>
        <v>719999.99999999988</v>
      </c>
      <c r="AE722" s="169">
        <f>gastos_final[[#This Row],[MONTO_FINAL]]*-1-gastos_final[[#This Row],[monto_total_ampliado]]</f>
        <v>0</v>
      </c>
    </row>
    <row r="723" spans="1:31" hidden="1" x14ac:dyDescent="0.25">
      <c r="A723" vm="21">
        <v>46097</v>
      </c>
      <c r="B723" t="s">
        <v>811</v>
      </c>
      <c r="C723" t="s">
        <v>898</v>
      </c>
      <c r="D723" s="135">
        <v>-720000</v>
      </c>
      <c r="E723" t="s">
        <v>899</v>
      </c>
      <c r="F723">
        <v>9</v>
      </c>
      <c r="G723" s="135">
        <v>80000</v>
      </c>
      <c r="H723" t="s">
        <v>510</v>
      </c>
      <c r="I723" t="s">
        <v>10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6">
        <v>-720000</v>
      </c>
      <c r="T723">
        <v>9</v>
      </c>
      <c r="U723" t="s">
        <v>199</v>
      </c>
      <c r="V723" t="s">
        <v>80</v>
      </c>
      <c r="W723" s="109" t="str">
        <f>_xlfn.CONCAT(N723,V723)</f>
        <v>CC1EXPORTACION</v>
      </c>
      <c r="X723" s="109">
        <f>_xlfn.XLOOKUP(W723,'cco '!C:C,'cco '!D:D,0)</f>
        <v>0.73411048911804788</v>
      </c>
      <c r="Y723" s="110">
        <f>$X723*$S723*-1</f>
        <v>528559.55216499453</v>
      </c>
      <c r="Z723" s="109">
        <f>_xlfn.XLOOKUP(V723,sectores_id!A:A,sectores_id!B:B)</f>
        <v>5</v>
      </c>
      <c r="AA723" s="109">
        <f>IF(J723="OPEX",_xlfn.XLOOKUP(I723,'rubros_id_opex (2)'!A:A,'rubros_id_opex (2)'!B:B,"RUBRO MC"),J723)</f>
        <v>13</v>
      </c>
      <c r="AB723" s="109" t="str">
        <f>UPPER(_xlfn.XLOOKUP(Z723,sectores_id!B:B,sectores_id!A:A))</f>
        <v>EXPORTACION</v>
      </c>
      <c r="AC723" s="148" t="str">
        <f>_xlfn.XLOOKUP(AA723,'rubros_id_opex (2)'!B:B,'rubros_id_opex (2)'!A:A,gastos_final[[#This Row],[Líneas de factura/Producto]])</f>
        <v>SERVICIOS</v>
      </c>
      <c r="AD723" s="169">
        <f>SUMIFS(Y:Y,C:C,gastos_final[[#This Row],[Número]])</f>
        <v>719999.99999999988</v>
      </c>
      <c r="AE723" s="169">
        <f>gastos_final[[#This Row],[MONTO_FINAL]]*-1-gastos_final[[#This Row],[monto_total_ampliado]]</f>
        <v>0</v>
      </c>
    </row>
    <row r="724" spans="1:31" hidden="1" x14ac:dyDescent="0.25">
      <c r="A724" vm="21">
        <v>46097</v>
      </c>
      <c r="B724" t="s">
        <v>811</v>
      </c>
      <c r="C724" t="s">
        <v>898</v>
      </c>
      <c r="D724" s="135">
        <v>-720000</v>
      </c>
      <c r="E724" t="s">
        <v>899</v>
      </c>
      <c r="F724">
        <v>9</v>
      </c>
      <c r="G724" s="135">
        <v>80000</v>
      </c>
      <c r="H724" t="s">
        <v>510</v>
      </c>
      <c r="I724" t="s">
        <v>10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6">
        <v>-720000</v>
      </c>
      <c r="T724">
        <v>9</v>
      </c>
      <c r="U724" t="s">
        <v>199</v>
      </c>
      <c r="V724" t="s">
        <v>50</v>
      </c>
      <c r="W724" s="109" t="str">
        <f>_xlfn.CONCAT(N724,V724)</f>
        <v>CC1NFU</v>
      </c>
      <c r="X724" s="109">
        <f>_xlfn.XLOOKUP(W724,'cco '!C:C,'cco '!D:D,0)</f>
        <v>1.4065386597374174E-2</v>
      </c>
      <c r="Y724" s="110">
        <f>$X724*$S724*-1</f>
        <v>10127.078350109405</v>
      </c>
      <c r="Z724" s="109">
        <f>_xlfn.XLOOKUP(V724,sectores_id!A:A,sectores_id!B:B)</f>
        <v>6</v>
      </c>
      <c r="AA724" s="109">
        <f>IF(J724="OPEX",_xlfn.XLOOKUP(I724,'rubros_id_opex (2)'!A:A,'rubros_id_opex (2)'!B:B,"RUBRO MC"),J724)</f>
        <v>13</v>
      </c>
      <c r="AB724" s="109" t="str">
        <f>UPPER(_xlfn.XLOOKUP(Z724,sectores_id!B:B,sectores_id!A:A))</f>
        <v>NFU</v>
      </c>
      <c r="AC724" s="148" t="str">
        <f>_xlfn.XLOOKUP(AA724,'rubros_id_opex (2)'!B:B,'rubros_id_opex (2)'!A:A,gastos_final[[#This Row],[Líneas de factura/Producto]])</f>
        <v>SERVICIOS</v>
      </c>
      <c r="AD724" s="169">
        <f>SUMIFS(Y:Y,C:C,gastos_final[[#This Row],[Número]])</f>
        <v>719999.99999999988</v>
      </c>
      <c r="AE724" s="169">
        <f>gastos_final[[#This Row],[MONTO_FINAL]]*-1-gastos_final[[#This Row],[monto_total_ampliado]]</f>
        <v>0</v>
      </c>
    </row>
    <row r="725" spans="1:31" hidden="1" x14ac:dyDescent="0.25">
      <c r="A725" vm="21">
        <v>46097</v>
      </c>
      <c r="B725" t="s">
        <v>811</v>
      </c>
      <c r="C725" t="s">
        <v>898</v>
      </c>
      <c r="D725" s="135">
        <v>-720000</v>
      </c>
      <c r="E725" t="s">
        <v>899</v>
      </c>
      <c r="F725">
        <v>9</v>
      </c>
      <c r="G725" s="135">
        <v>80000</v>
      </c>
      <c r="H725" t="s">
        <v>510</v>
      </c>
      <c r="I725" t="s">
        <v>10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6">
        <v>-720000</v>
      </c>
      <c r="T725">
        <v>9</v>
      </c>
      <c r="U725" t="s">
        <v>199</v>
      </c>
      <c r="V725" t="s">
        <v>68</v>
      </c>
      <c r="W725" s="109" t="str">
        <f>_xlfn.CONCAT(N725,V725)</f>
        <v>CC1PILETAS</v>
      </c>
      <c r="X725" s="109">
        <f>_xlfn.XLOOKUP(W725,'cco '!C:C,'cco '!D:D,0)</f>
        <v>0.10760032914202722</v>
      </c>
      <c r="Y725" s="110">
        <f>$X725*$S725*-1</f>
        <v>77472.236982259594</v>
      </c>
      <c r="Z725" s="109">
        <f>_xlfn.XLOOKUP(V725,sectores_id!A:A,sectores_id!B:B)</f>
        <v>7</v>
      </c>
      <c r="AA725" s="109">
        <f>IF(J725="OPEX",_xlfn.XLOOKUP(I725,'rubros_id_opex (2)'!A:A,'rubros_id_opex (2)'!B:B,"RUBRO MC"),J725)</f>
        <v>13</v>
      </c>
      <c r="AB725" s="109" t="str">
        <f>UPPER(_xlfn.XLOOKUP(Z725,sectores_id!B:B,sectores_id!A:A))</f>
        <v>PILETAS</v>
      </c>
      <c r="AC725" s="148" t="str">
        <f>_xlfn.XLOOKUP(AA725,'rubros_id_opex (2)'!B:B,'rubros_id_opex (2)'!A:A,gastos_final[[#This Row],[Líneas de factura/Producto]])</f>
        <v>SERVICIOS</v>
      </c>
      <c r="AD725" s="169">
        <f>SUMIFS(Y:Y,C:C,gastos_final[[#This Row],[Número]])</f>
        <v>719999.99999999988</v>
      </c>
      <c r="AE725" s="169">
        <f>gastos_final[[#This Row],[MONTO_FINAL]]*-1-gastos_final[[#This Row],[monto_total_ampliado]]</f>
        <v>0</v>
      </c>
    </row>
    <row r="726" spans="1:31" hidden="1" x14ac:dyDescent="0.25">
      <c r="A726" vm="21">
        <v>46097</v>
      </c>
      <c r="B726" t="s">
        <v>811</v>
      </c>
      <c r="C726" t="s">
        <v>898</v>
      </c>
      <c r="D726" s="135">
        <v>-720000</v>
      </c>
      <c r="E726" t="s">
        <v>899</v>
      </c>
      <c r="F726">
        <v>9</v>
      </c>
      <c r="G726" s="135">
        <v>80000</v>
      </c>
      <c r="H726" t="s">
        <v>510</v>
      </c>
      <c r="I726" t="s">
        <v>10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6">
        <v>-720000</v>
      </c>
      <c r="T726">
        <v>9</v>
      </c>
      <c r="U726" t="s">
        <v>199</v>
      </c>
      <c r="V726" t="s">
        <v>70</v>
      </c>
      <c r="W726" s="109" t="str">
        <f>_xlfn.CONCAT(N726,V726)</f>
        <v>CC1REACTORES</v>
      </c>
      <c r="X726" s="109">
        <f>_xlfn.XLOOKUP(W726,'cco '!C:C,'cco '!D:D,0)</f>
        <v>3.9675420007119738E-2</v>
      </c>
      <c r="Y726" s="110">
        <f>$X726*$S726*-1</f>
        <v>28566.302405126211</v>
      </c>
      <c r="Z726" s="109">
        <f>_xlfn.XLOOKUP(V726,sectores_id!A:A,sectores_id!B:B)</f>
        <v>8</v>
      </c>
      <c r="AA726" s="109">
        <f>IF(J726="OPEX",_xlfn.XLOOKUP(I726,'rubros_id_opex (2)'!A:A,'rubros_id_opex (2)'!B:B,"RUBRO MC"),J726)</f>
        <v>13</v>
      </c>
      <c r="AB726" s="109" t="str">
        <f>UPPER(_xlfn.XLOOKUP(Z726,sectores_id!B:B,sectores_id!A:A))</f>
        <v>REACTORES</v>
      </c>
      <c r="AC726" s="148" t="str">
        <f>_xlfn.XLOOKUP(AA726,'rubros_id_opex (2)'!B:B,'rubros_id_opex (2)'!A:A,gastos_final[[#This Row],[Líneas de factura/Producto]])</f>
        <v>SERVICIOS</v>
      </c>
      <c r="AD726" s="169">
        <f>SUMIFS(Y:Y,C:C,gastos_final[[#This Row],[Número]])</f>
        <v>719999.99999999988</v>
      </c>
      <c r="AE726" s="169">
        <f>gastos_final[[#This Row],[MONTO_FINAL]]*-1-gastos_final[[#This Row],[monto_total_ampliado]]</f>
        <v>0</v>
      </c>
    </row>
    <row r="727" spans="1:31" hidden="1" x14ac:dyDescent="0.25">
      <c r="A727" vm="21">
        <v>46097</v>
      </c>
      <c r="B727" t="s">
        <v>811</v>
      </c>
      <c r="C727" t="s">
        <v>898</v>
      </c>
      <c r="D727" s="135">
        <v>-720000</v>
      </c>
      <c r="E727" t="s">
        <v>899</v>
      </c>
      <c r="F727">
        <v>9</v>
      </c>
      <c r="G727" s="135">
        <v>80000</v>
      </c>
      <c r="H727" t="s">
        <v>510</v>
      </c>
      <c r="I727" t="s">
        <v>10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6">
        <v>-720000</v>
      </c>
      <c r="T727">
        <v>9</v>
      </c>
      <c r="U727" t="s">
        <v>199</v>
      </c>
      <c r="V727" t="s">
        <v>181</v>
      </c>
      <c r="W727" s="109" t="str">
        <f>_xlfn.CONCAT(N727,V727)</f>
        <v>CC1TIERRAS FILTRANTES</v>
      </c>
      <c r="X727" s="109">
        <f>_xlfn.XLOOKUP(W727,'cco '!C:C,'cco '!D:D,0)</f>
        <v>0</v>
      </c>
      <c r="Y727" s="110">
        <f>$X727*$S727*-1</f>
        <v>0</v>
      </c>
      <c r="Z727" s="109">
        <f>_xlfn.XLOOKUP(V727,sectores_id!A:A,sectores_id!B:B)</f>
        <v>9</v>
      </c>
      <c r="AA727" s="109">
        <f>IF(J727="OPEX",_xlfn.XLOOKUP(I727,'rubros_id_opex (2)'!A:A,'rubros_id_opex (2)'!B:B,"RUBRO MC"),J727)</f>
        <v>13</v>
      </c>
      <c r="AB727" s="109" t="str">
        <f>UPPER(_xlfn.XLOOKUP(Z727,sectores_id!B:B,sectores_id!A:A))</f>
        <v>TIERRAS FILTRANTES</v>
      </c>
      <c r="AC727" s="148" t="str">
        <f>_xlfn.XLOOKUP(AA727,'rubros_id_opex (2)'!B:B,'rubros_id_opex (2)'!A:A,gastos_final[[#This Row],[Líneas de factura/Producto]])</f>
        <v>SERVICIOS</v>
      </c>
      <c r="AD727" s="169">
        <f>SUMIFS(Y:Y,C:C,gastos_final[[#This Row],[Número]])</f>
        <v>719999.99999999988</v>
      </c>
      <c r="AE727" s="169">
        <f>gastos_final[[#This Row],[MONTO_FINAL]]*-1-gastos_final[[#This Row],[monto_total_ampliado]]</f>
        <v>0</v>
      </c>
    </row>
    <row r="728" spans="1:31" hidden="1" x14ac:dyDescent="0.25">
      <c r="A728" vm="13">
        <v>46091</v>
      </c>
      <c r="B728" t="s">
        <v>811</v>
      </c>
      <c r="C728" t="s">
        <v>900</v>
      </c>
      <c r="D728" s="135">
        <v>-720000</v>
      </c>
      <c r="E728" t="s">
        <v>901</v>
      </c>
      <c r="F728">
        <v>9</v>
      </c>
      <c r="G728" s="135">
        <v>80000</v>
      </c>
      <c r="H728" t="s">
        <v>510</v>
      </c>
      <c r="I728" t="s">
        <v>10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6">
        <v>-720000</v>
      </c>
      <c r="T728">
        <v>9</v>
      </c>
      <c r="U728" t="s">
        <v>199</v>
      </c>
      <c r="V728" t="s">
        <v>72</v>
      </c>
      <c r="W728" s="109" t="str">
        <f>_xlfn.CONCAT(N728,V728)</f>
        <v>CC1BACHAS</v>
      </c>
      <c r="X728" s="109">
        <f>_xlfn.XLOOKUP(W728,'cco '!C:C,'cco '!D:D,0)</f>
        <v>3.2417236735101898E-2</v>
      </c>
      <c r="Y728" s="110">
        <f>$X728*$S728*-1</f>
        <v>23340.410449273368</v>
      </c>
      <c r="Z728" s="109">
        <f>_xlfn.XLOOKUP(V728,sectores_id!A:A,sectores_id!B:B)</f>
        <v>1</v>
      </c>
      <c r="AA728" s="109">
        <f>IF(J728="OPEX",_xlfn.XLOOKUP(I728,'rubros_id_opex (2)'!A:A,'rubros_id_opex (2)'!B:B,"RUBRO MC"),J728)</f>
        <v>13</v>
      </c>
      <c r="AB728" s="109" t="str">
        <f>UPPER(_xlfn.XLOOKUP(Z728,sectores_id!B:B,sectores_id!A:A))</f>
        <v>BACHAS</v>
      </c>
      <c r="AC728" s="148" t="str">
        <f>_xlfn.XLOOKUP(AA728,'rubros_id_opex (2)'!B:B,'rubros_id_opex (2)'!A:A,gastos_final[[#This Row],[Líneas de factura/Producto]])</f>
        <v>SERVICIOS</v>
      </c>
      <c r="AD728" s="169">
        <f>SUMIFS(Y:Y,C:C,gastos_final[[#This Row],[Número]])</f>
        <v>719999.99999999988</v>
      </c>
      <c r="AE728" s="169">
        <f>gastos_final[[#This Row],[MONTO_FINAL]]*-1-gastos_final[[#This Row],[monto_total_ampliado]]</f>
        <v>0</v>
      </c>
    </row>
    <row r="729" spans="1:31" hidden="1" x14ac:dyDescent="0.25">
      <c r="A729" vm="13">
        <v>46091</v>
      </c>
      <c r="B729" t="s">
        <v>811</v>
      </c>
      <c r="C729" t="s">
        <v>900</v>
      </c>
      <c r="D729" s="135">
        <v>-720000</v>
      </c>
      <c r="E729" t="s">
        <v>901</v>
      </c>
      <c r="F729">
        <v>9</v>
      </c>
      <c r="G729" s="135">
        <v>80000</v>
      </c>
      <c r="H729" t="s">
        <v>510</v>
      </c>
      <c r="I729" t="s">
        <v>10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6">
        <v>-720000</v>
      </c>
      <c r="T729">
        <v>9</v>
      </c>
      <c r="U729" t="s">
        <v>199</v>
      </c>
      <c r="V729" t="s">
        <v>77</v>
      </c>
      <c r="W729" s="109" t="str">
        <f>_xlfn.CONCAT(N729,V729)</f>
        <v>CC1CEREAL &amp; POLVILLO</v>
      </c>
      <c r="X729" s="109">
        <f>_xlfn.XLOOKUP(W729,'cco '!C:C,'cco '!D:D,0)</f>
        <v>7.0597149630605652E-3</v>
      </c>
      <c r="Y729" s="110">
        <f>$X729*$S729*-1</f>
        <v>5082.9947734036068</v>
      </c>
      <c r="Z729" s="109">
        <f>_xlfn.XLOOKUP(V729,sectores_id!A:A,sectores_id!B:B)</f>
        <v>2</v>
      </c>
      <c r="AA729" s="109">
        <f>IF(J729="OPEX",_xlfn.XLOOKUP(I729,'rubros_id_opex (2)'!A:A,'rubros_id_opex (2)'!B:B,"RUBRO MC"),J729)</f>
        <v>13</v>
      </c>
      <c r="AB729" s="109" t="str">
        <f>UPPER(_xlfn.XLOOKUP(Z729,sectores_id!B:B,sectores_id!A:A))</f>
        <v>CEREAL &amp; POLVILLO</v>
      </c>
      <c r="AC729" s="148" t="str">
        <f>_xlfn.XLOOKUP(AA729,'rubros_id_opex (2)'!B:B,'rubros_id_opex (2)'!A:A,gastos_final[[#This Row],[Líneas de factura/Producto]])</f>
        <v>SERVICIOS</v>
      </c>
      <c r="AD729" s="169">
        <f>SUMIFS(Y:Y,C:C,gastos_final[[#This Row],[Número]])</f>
        <v>719999.99999999988</v>
      </c>
      <c r="AE729" s="169">
        <f>gastos_final[[#This Row],[MONTO_FINAL]]*-1-gastos_final[[#This Row],[monto_total_ampliado]]</f>
        <v>0</v>
      </c>
    </row>
    <row r="730" spans="1:31" hidden="1" x14ac:dyDescent="0.25">
      <c r="A730" vm="13">
        <v>46091</v>
      </c>
      <c r="B730" t="s">
        <v>811</v>
      </c>
      <c r="C730" t="s">
        <v>900</v>
      </c>
      <c r="D730" s="135">
        <v>-720000</v>
      </c>
      <c r="E730" t="s">
        <v>901</v>
      </c>
      <c r="F730">
        <v>9</v>
      </c>
      <c r="G730" s="135">
        <v>80000</v>
      </c>
      <c r="H730" t="s">
        <v>510</v>
      </c>
      <c r="I730" t="s">
        <v>10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6">
        <v>-720000</v>
      </c>
      <c r="T730">
        <v>9</v>
      </c>
      <c r="U730" t="s">
        <v>199</v>
      </c>
      <c r="V730" t="s">
        <v>75</v>
      </c>
      <c r="W730" s="109" t="str">
        <f>_xlfn.CONCAT(N730,V730)</f>
        <v>CC1COMPOST &amp; FERTILIZANTES</v>
      </c>
      <c r="X730" s="109">
        <f>_xlfn.XLOOKUP(W730,'cco '!C:C,'cco '!D:D,0)</f>
        <v>4.0653249223577111E-4</v>
      </c>
      <c r="Y730" s="110">
        <f>$X730*$S730*-1</f>
        <v>292.70339440975522</v>
      </c>
      <c r="Z730" s="109">
        <f>_xlfn.XLOOKUP(V730,sectores_id!A:A,sectores_id!B:B)</f>
        <v>10</v>
      </c>
      <c r="AA730" s="109">
        <f>IF(J730="OPEX",_xlfn.XLOOKUP(I730,'rubros_id_opex (2)'!A:A,'rubros_id_opex (2)'!B:B,"RUBRO MC"),J730)</f>
        <v>13</v>
      </c>
      <c r="AB730" s="109" t="str">
        <f>UPPER(_xlfn.XLOOKUP(Z730,sectores_id!B:B,sectores_id!A:A))</f>
        <v>COMPOST &amp; FERTILIZANTES</v>
      </c>
      <c r="AC730" s="148" t="str">
        <f>_xlfn.XLOOKUP(AA730,'rubros_id_opex (2)'!B:B,'rubros_id_opex (2)'!A:A,gastos_final[[#This Row],[Líneas de factura/Producto]])</f>
        <v>SERVICIOS</v>
      </c>
      <c r="AD730" s="169">
        <f>SUMIFS(Y:Y,C:C,gastos_final[[#This Row],[Número]])</f>
        <v>719999.99999999988</v>
      </c>
      <c r="AE730" s="169">
        <f>gastos_final[[#This Row],[MONTO_FINAL]]*-1-gastos_final[[#This Row],[monto_total_ampliado]]</f>
        <v>0</v>
      </c>
    </row>
    <row r="731" spans="1:31" hidden="1" x14ac:dyDescent="0.25">
      <c r="A731" vm="13">
        <v>46091</v>
      </c>
      <c r="B731" t="s">
        <v>811</v>
      </c>
      <c r="C731" t="s">
        <v>900</v>
      </c>
      <c r="D731" s="135">
        <v>-720000</v>
      </c>
      <c r="E731" t="s">
        <v>901</v>
      </c>
      <c r="F731">
        <v>9</v>
      </c>
      <c r="G731" s="135">
        <v>80000</v>
      </c>
      <c r="H731" t="s">
        <v>510</v>
      </c>
      <c r="I731" t="s">
        <v>10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6">
        <v>-720000</v>
      </c>
      <c r="T731">
        <v>9</v>
      </c>
      <c r="U731" t="s">
        <v>199</v>
      </c>
      <c r="V731" t="s">
        <v>66</v>
      </c>
      <c r="W731" s="109" t="str">
        <f>_xlfn.CONCAT(N731,V731)</f>
        <v>CC1DISPOSICIÓN FINAL RESIDUOS LIQUIDOS</v>
      </c>
      <c r="X731" s="109">
        <f>_xlfn.XLOOKUP(W731,'cco '!C:C,'cco '!D:D,0)</f>
        <v>5.9791078481547098E-2</v>
      </c>
      <c r="Y731" s="110">
        <f>$X731*$S731*-1</f>
        <v>43049.576506713907</v>
      </c>
      <c r="Z731" s="109">
        <f>_xlfn.XLOOKUP(V731,sectores_id!A:A,sectores_id!B:B)</f>
        <v>3</v>
      </c>
      <c r="AA731" s="109">
        <f>IF(J731="OPEX",_xlfn.XLOOKUP(I731,'rubros_id_opex (2)'!A:A,'rubros_id_opex (2)'!B:B,"RUBRO MC"),J731)</f>
        <v>13</v>
      </c>
      <c r="AB731" s="109" t="str">
        <f>UPPER(_xlfn.XLOOKUP(Z731,sectores_id!B:B,sectores_id!A:A))</f>
        <v>DISP. FINAL RESIDUOS LÍQUIDOS</v>
      </c>
      <c r="AC731" s="148" t="str">
        <f>_xlfn.XLOOKUP(AA731,'rubros_id_opex (2)'!B:B,'rubros_id_opex (2)'!A:A,gastos_final[[#This Row],[Líneas de factura/Producto]])</f>
        <v>SERVICIOS</v>
      </c>
      <c r="AD731" s="169">
        <f>SUMIFS(Y:Y,C:C,gastos_final[[#This Row],[Número]])</f>
        <v>719999.99999999988</v>
      </c>
      <c r="AE731" s="169">
        <f>gastos_final[[#This Row],[MONTO_FINAL]]*-1-gastos_final[[#This Row],[monto_total_ampliado]]</f>
        <v>0</v>
      </c>
    </row>
    <row r="732" spans="1:31" hidden="1" x14ac:dyDescent="0.25">
      <c r="A732" vm="13">
        <v>46091</v>
      </c>
      <c r="B732" t="s">
        <v>811</v>
      </c>
      <c r="C732" t="s">
        <v>900</v>
      </c>
      <c r="D732" s="135">
        <v>-720000</v>
      </c>
      <c r="E732" t="s">
        <v>901</v>
      </c>
      <c r="F732">
        <v>9</v>
      </c>
      <c r="G732" s="135">
        <v>80000</v>
      </c>
      <c r="H732" t="s">
        <v>510</v>
      </c>
      <c r="I732" t="s">
        <v>10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6">
        <v>-720000</v>
      </c>
      <c r="T732">
        <v>9</v>
      </c>
      <c r="U732" t="s">
        <v>199</v>
      </c>
      <c r="V732" t="s">
        <v>63</v>
      </c>
      <c r="W732" s="109" t="str">
        <f>_xlfn.CONCAT(N732,V732)</f>
        <v>CC1DISPOSICIÓN FINAL RESIDUOS SOLIDOS</v>
      </c>
      <c r="X732" s="109">
        <f>_xlfn.XLOOKUP(W732,'cco '!C:C,'cco '!D:D,0)</f>
        <v>4.8738124634855849E-3</v>
      </c>
      <c r="Y732" s="110">
        <f>$X732*$S732*-1</f>
        <v>3509.1449737096214</v>
      </c>
      <c r="Z732" s="109">
        <f>_xlfn.XLOOKUP(V732,sectores_id!A:A,sectores_id!B:B)</f>
        <v>4</v>
      </c>
      <c r="AA732" s="109">
        <f>IF(J732="OPEX",_xlfn.XLOOKUP(I732,'rubros_id_opex (2)'!A:A,'rubros_id_opex (2)'!B:B,"RUBRO MC"),J732)</f>
        <v>13</v>
      </c>
      <c r="AB732" s="109" t="str">
        <f>UPPER(_xlfn.XLOOKUP(Z732,sectores_id!B:B,sectores_id!A:A))</f>
        <v>DISP. FINAL RESIDUOS SÓLIDOS</v>
      </c>
      <c r="AC732" s="148" t="str">
        <f>_xlfn.XLOOKUP(AA732,'rubros_id_opex (2)'!B:B,'rubros_id_opex (2)'!A:A,gastos_final[[#This Row],[Líneas de factura/Producto]])</f>
        <v>SERVICIOS</v>
      </c>
      <c r="AD732" s="109">
        <f>SUMIFS(Y:Y,C:C,gastos_final[[#This Row],[Número]])</f>
        <v>719999.99999999988</v>
      </c>
      <c r="AE732" s="169">
        <f>gastos_final[[#This Row],[MONTO_FINAL]]*-1-gastos_final[[#This Row],[monto_total_ampliado]]</f>
        <v>0</v>
      </c>
    </row>
    <row r="733" spans="1:31" hidden="1" x14ac:dyDescent="0.25">
      <c r="A733" vm="13">
        <v>46091</v>
      </c>
      <c r="B733" t="s">
        <v>811</v>
      </c>
      <c r="C733" t="s">
        <v>900</v>
      </c>
      <c r="D733" s="135">
        <v>-720000</v>
      </c>
      <c r="E733" t="s">
        <v>901</v>
      </c>
      <c r="F733">
        <v>9</v>
      </c>
      <c r="G733" s="135">
        <v>80000</v>
      </c>
      <c r="H733" t="s">
        <v>510</v>
      </c>
      <c r="I733" t="s">
        <v>10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6">
        <v>-720000</v>
      </c>
      <c r="T733">
        <v>9</v>
      </c>
      <c r="U733" t="s">
        <v>199</v>
      </c>
      <c r="V733" t="s">
        <v>80</v>
      </c>
      <c r="W733" s="109" t="str">
        <f>_xlfn.CONCAT(N733,V733)</f>
        <v>CC1EXPORTACION</v>
      </c>
      <c r="X733" s="109">
        <f>_xlfn.XLOOKUP(W733,'cco '!C:C,'cco '!D:D,0)</f>
        <v>0.73411048911804788</v>
      </c>
      <c r="Y733" s="110">
        <f>$X733*$S733*-1</f>
        <v>528559.55216499453</v>
      </c>
      <c r="Z733" s="109">
        <f>_xlfn.XLOOKUP(V733,sectores_id!A:A,sectores_id!B:B)</f>
        <v>5</v>
      </c>
      <c r="AA733" s="109">
        <f>IF(J733="OPEX",_xlfn.XLOOKUP(I733,'rubros_id_opex (2)'!A:A,'rubros_id_opex (2)'!B:B,"RUBRO MC"),J733)</f>
        <v>13</v>
      </c>
      <c r="AB733" s="109" t="str">
        <f>UPPER(_xlfn.XLOOKUP(Z733,sectores_id!B:B,sectores_id!A:A))</f>
        <v>EXPORTACION</v>
      </c>
      <c r="AC733" s="148" t="str">
        <f>_xlfn.XLOOKUP(AA733,'rubros_id_opex (2)'!B:B,'rubros_id_opex (2)'!A:A,gastos_final[[#This Row],[Líneas de factura/Producto]])</f>
        <v>SERVICIOS</v>
      </c>
      <c r="AD733" s="109">
        <f>SUMIFS(Y:Y,C:C,gastos_final[[#This Row],[Número]])</f>
        <v>719999.99999999988</v>
      </c>
      <c r="AE733" s="169">
        <f>gastos_final[[#This Row],[MONTO_FINAL]]*-1-gastos_final[[#This Row],[monto_total_ampliado]]</f>
        <v>0</v>
      </c>
    </row>
    <row r="734" spans="1:31" hidden="1" x14ac:dyDescent="0.25">
      <c r="A734" vm="13">
        <v>46091</v>
      </c>
      <c r="B734" t="s">
        <v>811</v>
      </c>
      <c r="C734" t="s">
        <v>900</v>
      </c>
      <c r="D734" s="135">
        <v>-720000</v>
      </c>
      <c r="E734" t="s">
        <v>901</v>
      </c>
      <c r="F734">
        <v>9</v>
      </c>
      <c r="G734" s="135">
        <v>80000</v>
      </c>
      <c r="H734" t="s">
        <v>510</v>
      </c>
      <c r="I734" t="s">
        <v>10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6">
        <v>-720000</v>
      </c>
      <c r="T734">
        <v>9</v>
      </c>
      <c r="U734" t="s">
        <v>199</v>
      </c>
      <c r="V734" t="s">
        <v>50</v>
      </c>
      <c r="W734" s="109" t="str">
        <f>_xlfn.CONCAT(N734,V734)</f>
        <v>CC1NFU</v>
      </c>
      <c r="X734" s="109">
        <f>_xlfn.XLOOKUP(W734,'cco '!C:C,'cco '!D:D,0)</f>
        <v>1.4065386597374174E-2</v>
      </c>
      <c r="Y734" s="110">
        <f>$X734*$S734*-1</f>
        <v>10127.078350109405</v>
      </c>
      <c r="Z734" s="109">
        <f>_xlfn.XLOOKUP(V734,sectores_id!A:A,sectores_id!B:B)</f>
        <v>6</v>
      </c>
      <c r="AA734" s="109">
        <f>IF(J734="OPEX",_xlfn.XLOOKUP(I734,'rubros_id_opex (2)'!A:A,'rubros_id_opex (2)'!B:B,"RUBRO MC"),J734)</f>
        <v>13</v>
      </c>
      <c r="AB734" s="109" t="str">
        <f>UPPER(_xlfn.XLOOKUP(Z734,sectores_id!B:B,sectores_id!A:A))</f>
        <v>NFU</v>
      </c>
      <c r="AC734" s="148" t="str">
        <f>_xlfn.XLOOKUP(AA734,'rubros_id_opex (2)'!B:B,'rubros_id_opex (2)'!A:A,gastos_final[[#This Row],[Líneas de factura/Producto]])</f>
        <v>SERVICIOS</v>
      </c>
      <c r="AD734" s="109">
        <f>SUMIFS(Y:Y,C:C,gastos_final[[#This Row],[Número]])</f>
        <v>719999.99999999988</v>
      </c>
      <c r="AE734" s="169">
        <f>gastos_final[[#This Row],[MONTO_FINAL]]*-1-gastos_final[[#This Row],[monto_total_ampliado]]</f>
        <v>0</v>
      </c>
    </row>
    <row r="735" spans="1:31" hidden="1" x14ac:dyDescent="0.25">
      <c r="A735" vm="13">
        <v>46091</v>
      </c>
      <c r="B735" t="s">
        <v>811</v>
      </c>
      <c r="C735" t="s">
        <v>900</v>
      </c>
      <c r="D735" s="135">
        <v>-720000</v>
      </c>
      <c r="E735" t="s">
        <v>901</v>
      </c>
      <c r="F735">
        <v>9</v>
      </c>
      <c r="G735" s="135">
        <v>80000</v>
      </c>
      <c r="H735" t="s">
        <v>510</v>
      </c>
      <c r="I735" t="s">
        <v>10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6">
        <v>-720000</v>
      </c>
      <c r="T735">
        <v>9</v>
      </c>
      <c r="U735" t="s">
        <v>199</v>
      </c>
      <c r="V735" t="s">
        <v>68</v>
      </c>
      <c r="W735" s="109" t="str">
        <f>_xlfn.CONCAT(N735,V735)</f>
        <v>CC1PILETAS</v>
      </c>
      <c r="X735" s="109">
        <f>_xlfn.XLOOKUP(W735,'cco '!C:C,'cco '!D:D,0)</f>
        <v>0.10760032914202722</v>
      </c>
      <c r="Y735" s="110">
        <f>$X735*$S735*-1</f>
        <v>77472.236982259594</v>
      </c>
      <c r="Z735" s="109">
        <f>_xlfn.XLOOKUP(V735,sectores_id!A:A,sectores_id!B:B)</f>
        <v>7</v>
      </c>
      <c r="AA735" s="109">
        <f>IF(J735="OPEX",_xlfn.XLOOKUP(I735,'rubros_id_opex (2)'!A:A,'rubros_id_opex (2)'!B:B,"RUBRO MC"),J735)</f>
        <v>13</v>
      </c>
      <c r="AB735" s="109" t="str">
        <f>UPPER(_xlfn.XLOOKUP(Z735,sectores_id!B:B,sectores_id!A:A))</f>
        <v>PILETAS</v>
      </c>
      <c r="AC735" s="148" t="str">
        <f>_xlfn.XLOOKUP(AA735,'rubros_id_opex (2)'!B:B,'rubros_id_opex (2)'!A:A,gastos_final[[#This Row],[Líneas de factura/Producto]])</f>
        <v>SERVICIOS</v>
      </c>
      <c r="AD735" s="109">
        <f>SUMIFS(Y:Y,C:C,gastos_final[[#This Row],[Número]])</f>
        <v>719999.99999999988</v>
      </c>
      <c r="AE735" s="169">
        <f>gastos_final[[#This Row],[MONTO_FINAL]]*-1-gastos_final[[#This Row],[monto_total_ampliado]]</f>
        <v>0</v>
      </c>
    </row>
    <row r="736" spans="1:31" hidden="1" x14ac:dyDescent="0.25">
      <c r="A736" vm="13">
        <v>46091</v>
      </c>
      <c r="B736" t="s">
        <v>811</v>
      </c>
      <c r="C736" t="s">
        <v>900</v>
      </c>
      <c r="D736" s="135">
        <v>-720000</v>
      </c>
      <c r="E736" t="s">
        <v>901</v>
      </c>
      <c r="F736">
        <v>9</v>
      </c>
      <c r="G736" s="135">
        <v>80000</v>
      </c>
      <c r="H736" t="s">
        <v>510</v>
      </c>
      <c r="I736" t="s">
        <v>10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6">
        <v>-720000</v>
      </c>
      <c r="T736">
        <v>9</v>
      </c>
      <c r="U736" t="s">
        <v>199</v>
      </c>
      <c r="V736" t="s">
        <v>70</v>
      </c>
      <c r="W736" s="109" t="str">
        <f>_xlfn.CONCAT(N736,V736)</f>
        <v>CC1REACTORES</v>
      </c>
      <c r="X736" s="109">
        <f>_xlfn.XLOOKUP(W736,'cco '!C:C,'cco '!D:D,0)</f>
        <v>3.9675420007119738E-2</v>
      </c>
      <c r="Y736" s="110">
        <f>$X736*$S736*-1</f>
        <v>28566.302405126211</v>
      </c>
      <c r="Z736" s="109">
        <f>_xlfn.XLOOKUP(V736,sectores_id!A:A,sectores_id!B:B)</f>
        <v>8</v>
      </c>
      <c r="AA736" s="109">
        <f>IF(J736="OPEX",_xlfn.XLOOKUP(I736,'rubros_id_opex (2)'!A:A,'rubros_id_opex (2)'!B:B,"RUBRO MC"),J736)</f>
        <v>13</v>
      </c>
      <c r="AB736" s="109" t="str">
        <f>UPPER(_xlfn.XLOOKUP(Z736,sectores_id!B:B,sectores_id!A:A))</f>
        <v>REACTORES</v>
      </c>
      <c r="AC736" s="148" t="str">
        <f>_xlfn.XLOOKUP(AA736,'rubros_id_opex (2)'!B:B,'rubros_id_opex (2)'!A:A,gastos_final[[#This Row],[Líneas de factura/Producto]])</f>
        <v>SERVICIOS</v>
      </c>
      <c r="AD736" s="109">
        <f>SUMIFS(Y:Y,C:C,gastos_final[[#This Row],[Número]])</f>
        <v>719999.99999999988</v>
      </c>
      <c r="AE736" s="169">
        <f>gastos_final[[#This Row],[MONTO_FINAL]]*-1-gastos_final[[#This Row],[monto_total_ampliado]]</f>
        <v>0</v>
      </c>
    </row>
    <row r="737" spans="1:31" hidden="1" x14ac:dyDescent="0.25">
      <c r="A737" vm="13">
        <v>46091</v>
      </c>
      <c r="B737" t="s">
        <v>811</v>
      </c>
      <c r="C737" t="s">
        <v>900</v>
      </c>
      <c r="D737" s="135">
        <v>-720000</v>
      </c>
      <c r="E737" t="s">
        <v>901</v>
      </c>
      <c r="F737">
        <v>9</v>
      </c>
      <c r="G737" s="135">
        <v>80000</v>
      </c>
      <c r="H737" t="s">
        <v>510</v>
      </c>
      <c r="I737" t="s">
        <v>10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6">
        <v>-720000</v>
      </c>
      <c r="T737">
        <v>9</v>
      </c>
      <c r="U737" t="s">
        <v>199</v>
      </c>
      <c r="V737" t="s">
        <v>181</v>
      </c>
      <c r="W737" s="109" t="str">
        <f>_xlfn.CONCAT(N737,V737)</f>
        <v>CC1TIERRAS FILTRANTES</v>
      </c>
      <c r="X737" s="109">
        <f>_xlfn.XLOOKUP(W737,'cco '!C:C,'cco '!D:D,0)</f>
        <v>0</v>
      </c>
      <c r="Y737" s="110">
        <f>$X737*$S737*-1</f>
        <v>0</v>
      </c>
      <c r="Z737" s="109">
        <f>_xlfn.XLOOKUP(V737,sectores_id!A:A,sectores_id!B:B)</f>
        <v>9</v>
      </c>
      <c r="AA737" s="109">
        <f>IF(J737="OPEX",_xlfn.XLOOKUP(I737,'rubros_id_opex (2)'!A:A,'rubros_id_opex (2)'!B:B,"RUBRO MC"),J737)</f>
        <v>13</v>
      </c>
      <c r="AB737" s="109" t="str">
        <f>UPPER(_xlfn.XLOOKUP(Z737,sectores_id!B:B,sectores_id!A:A))</f>
        <v>TIERRAS FILTRANTES</v>
      </c>
      <c r="AC737" s="148" t="str">
        <f>_xlfn.XLOOKUP(AA737,'rubros_id_opex (2)'!B:B,'rubros_id_opex (2)'!A:A,gastos_final[[#This Row],[Líneas de factura/Producto]])</f>
        <v>SERVICIOS</v>
      </c>
      <c r="AD737" s="109">
        <f>SUMIFS(Y:Y,C:C,gastos_final[[#This Row],[Número]])</f>
        <v>719999.99999999988</v>
      </c>
      <c r="AE737" s="169">
        <f>gastos_final[[#This Row],[MONTO_FINAL]]*-1-gastos_final[[#This Row],[monto_total_ampliado]]</f>
        <v>0</v>
      </c>
    </row>
    <row r="738" spans="1:31" hidden="1" x14ac:dyDescent="0.25">
      <c r="A738" vm="6">
        <v>46083</v>
      </c>
      <c r="B738" t="s">
        <v>811</v>
      </c>
      <c r="C738" t="s">
        <v>902</v>
      </c>
      <c r="D738" s="135">
        <v>-720000</v>
      </c>
      <c r="E738" t="s">
        <v>812</v>
      </c>
      <c r="F738">
        <v>9</v>
      </c>
      <c r="G738" s="135">
        <v>80000</v>
      </c>
      <c r="H738" t="s">
        <v>510</v>
      </c>
      <c r="I738" t="s">
        <v>10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6">
        <v>-720000</v>
      </c>
      <c r="T738">
        <v>9</v>
      </c>
      <c r="U738" t="s">
        <v>199</v>
      </c>
      <c r="V738" t="s">
        <v>72</v>
      </c>
      <c r="W738" s="109" t="str">
        <f>_xlfn.CONCAT(N738,V738)</f>
        <v>CC1BACHAS</v>
      </c>
      <c r="X738" s="109">
        <f>_xlfn.XLOOKUP(W738,'cco '!C:C,'cco '!D:D,0)</f>
        <v>3.2417236735101898E-2</v>
      </c>
      <c r="Y738" s="110">
        <f>$X738*$S738*-1</f>
        <v>23340.410449273368</v>
      </c>
      <c r="Z738" s="109">
        <f>_xlfn.XLOOKUP(V738,sectores_id!A:A,sectores_id!B:B)</f>
        <v>1</v>
      </c>
      <c r="AA738" s="109">
        <f>IF(J738="OPEX",_xlfn.XLOOKUP(I738,'rubros_id_opex (2)'!A:A,'rubros_id_opex (2)'!B:B,"RUBRO MC"),J738)</f>
        <v>13</v>
      </c>
      <c r="AB738" s="109" t="str">
        <f>UPPER(_xlfn.XLOOKUP(Z738,sectores_id!B:B,sectores_id!A:A))</f>
        <v>BACHAS</v>
      </c>
      <c r="AC738" s="148" t="str">
        <f>_xlfn.XLOOKUP(AA738,'rubros_id_opex (2)'!B:B,'rubros_id_opex (2)'!A:A,gastos_final[[#This Row],[Líneas de factura/Producto]])</f>
        <v>SERVICIOS</v>
      </c>
      <c r="AD738" s="109">
        <f>SUMIFS(Y:Y,C:C,gastos_final[[#This Row],[Número]])</f>
        <v>719999.99999999988</v>
      </c>
      <c r="AE738" s="169">
        <f>gastos_final[[#This Row],[MONTO_FINAL]]*-1-gastos_final[[#This Row],[monto_total_ampliado]]</f>
        <v>0</v>
      </c>
    </row>
    <row r="739" spans="1:31" hidden="1" x14ac:dyDescent="0.25">
      <c r="A739" vm="6">
        <v>46083</v>
      </c>
      <c r="B739" t="s">
        <v>811</v>
      </c>
      <c r="C739" t="s">
        <v>902</v>
      </c>
      <c r="D739" s="135">
        <v>-720000</v>
      </c>
      <c r="E739" t="s">
        <v>812</v>
      </c>
      <c r="F739">
        <v>9</v>
      </c>
      <c r="G739" s="135">
        <v>80000</v>
      </c>
      <c r="H739" t="s">
        <v>510</v>
      </c>
      <c r="I739" t="s">
        <v>10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6">
        <v>-720000</v>
      </c>
      <c r="T739">
        <v>9</v>
      </c>
      <c r="U739" t="s">
        <v>199</v>
      </c>
      <c r="V739" t="s">
        <v>77</v>
      </c>
      <c r="W739" s="109" t="str">
        <f>_xlfn.CONCAT(N739,V739)</f>
        <v>CC1CEREAL &amp; POLVILLO</v>
      </c>
      <c r="X739" s="109">
        <f>_xlfn.XLOOKUP(W739,'cco '!C:C,'cco '!D:D,0)</f>
        <v>7.0597149630605652E-3</v>
      </c>
      <c r="Y739" s="110">
        <f>$X739*$S739*-1</f>
        <v>5082.9947734036068</v>
      </c>
      <c r="Z739" s="109">
        <f>_xlfn.XLOOKUP(V739,sectores_id!A:A,sectores_id!B:B)</f>
        <v>2</v>
      </c>
      <c r="AA739" s="109">
        <f>IF(J739="OPEX",_xlfn.XLOOKUP(I739,'rubros_id_opex (2)'!A:A,'rubros_id_opex (2)'!B:B,"RUBRO MC"),J739)</f>
        <v>13</v>
      </c>
      <c r="AB739" s="109" t="str">
        <f>UPPER(_xlfn.XLOOKUP(Z739,sectores_id!B:B,sectores_id!A:A))</f>
        <v>CEREAL &amp; POLVILLO</v>
      </c>
      <c r="AC739" s="148" t="str">
        <f>_xlfn.XLOOKUP(AA739,'rubros_id_opex (2)'!B:B,'rubros_id_opex (2)'!A:A,gastos_final[[#This Row],[Líneas de factura/Producto]])</f>
        <v>SERVICIOS</v>
      </c>
      <c r="AD739" s="109">
        <f>SUMIFS(Y:Y,C:C,gastos_final[[#This Row],[Número]])</f>
        <v>719999.99999999988</v>
      </c>
      <c r="AE739" s="169">
        <f>gastos_final[[#This Row],[MONTO_FINAL]]*-1-gastos_final[[#This Row],[monto_total_ampliado]]</f>
        <v>0</v>
      </c>
    </row>
    <row r="740" spans="1:31" hidden="1" x14ac:dyDescent="0.25">
      <c r="A740" vm="6">
        <v>46083</v>
      </c>
      <c r="B740" t="s">
        <v>811</v>
      </c>
      <c r="C740" t="s">
        <v>902</v>
      </c>
      <c r="D740" s="135">
        <v>-720000</v>
      </c>
      <c r="E740" t="s">
        <v>812</v>
      </c>
      <c r="F740">
        <v>9</v>
      </c>
      <c r="G740" s="135">
        <v>80000</v>
      </c>
      <c r="H740" t="s">
        <v>510</v>
      </c>
      <c r="I740" t="s">
        <v>10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6">
        <v>-720000</v>
      </c>
      <c r="T740">
        <v>9</v>
      </c>
      <c r="U740" t="s">
        <v>199</v>
      </c>
      <c r="V740" t="s">
        <v>75</v>
      </c>
      <c r="W740" s="109" t="str">
        <f>_xlfn.CONCAT(N740,V740)</f>
        <v>CC1COMPOST &amp; FERTILIZANTES</v>
      </c>
      <c r="X740" s="109">
        <f>_xlfn.XLOOKUP(W740,'cco '!C:C,'cco '!D:D,0)</f>
        <v>4.0653249223577111E-4</v>
      </c>
      <c r="Y740" s="110">
        <f>$X740*$S740*-1</f>
        <v>292.70339440975522</v>
      </c>
      <c r="Z740" s="109">
        <f>_xlfn.XLOOKUP(V740,sectores_id!A:A,sectores_id!B:B)</f>
        <v>10</v>
      </c>
      <c r="AA740" s="109">
        <f>IF(J740="OPEX",_xlfn.XLOOKUP(I740,'rubros_id_opex (2)'!A:A,'rubros_id_opex (2)'!B:B,"RUBRO MC"),J740)</f>
        <v>13</v>
      </c>
      <c r="AB740" s="109" t="str">
        <f>UPPER(_xlfn.XLOOKUP(Z740,sectores_id!B:B,sectores_id!A:A))</f>
        <v>COMPOST &amp; FERTILIZANTES</v>
      </c>
      <c r="AC740" s="148" t="str">
        <f>_xlfn.XLOOKUP(AA740,'rubros_id_opex (2)'!B:B,'rubros_id_opex (2)'!A:A,gastos_final[[#This Row],[Líneas de factura/Producto]])</f>
        <v>SERVICIOS</v>
      </c>
      <c r="AD740" s="109">
        <f>SUMIFS(Y:Y,C:C,gastos_final[[#This Row],[Número]])</f>
        <v>719999.99999999988</v>
      </c>
      <c r="AE740" s="169">
        <f>gastos_final[[#This Row],[MONTO_FINAL]]*-1-gastos_final[[#This Row],[monto_total_ampliado]]</f>
        <v>0</v>
      </c>
    </row>
    <row r="741" spans="1:31" hidden="1" x14ac:dyDescent="0.25">
      <c r="A741" vm="6">
        <v>46083</v>
      </c>
      <c r="B741" t="s">
        <v>811</v>
      </c>
      <c r="C741" t="s">
        <v>902</v>
      </c>
      <c r="D741" s="135">
        <v>-720000</v>
      </c>
      <c r="E741" t="s">
        <v>812</v>
      </c>
      <c r="F741">
        <v>9</v>
      </c>
      <c r="G741" s="135">
        <v>80000</v>
      </c>
      <c r="H741" t="s">
        <v>510</v>
      </c>
      <c r="I741" t="s">
        <v>10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6">
        <v>-720000</v>
      </c>
      <c r="T741">
        <v>9</v>
      </c>
      <c r="U741" t="s">
        <v>199</v>
      </c>
      <c r="V741" t="s">
        <v>66</v>
      </c>
      <c r="W741" s="109" t="str">
        <f>_xlfn.CONCAT(N741,V741)</f>
        <v>CC1DISPOSICIÓN FINAL RESIDUOS LIQUIDOS</v>
      </c>
      <c r="X741" s="109">
        <f>_xlfn.XLOOKUP(W741,'cco '!C:C,'cco '!D:D,0)</f>
        <v>5.9791078481547098E-2</v>
      </c>
      <c r="Y741" s="110">
        <f>$X741*$S741*-1</f>
        <v>43049.576506713907</v>
      </c>
      <c r="Z741" s="109">
        <f>_xlfn.XLOOKUP(V741,sectores_id!A:A,sectores_id!B:B)</f>
        <v>3</v>
      </c>
      <c r="AA741" s="109">
        <f>IF(J741="OPEX",_xlfn.XLOOKUP(I741,'rubros_id_opex (2)'!A:A,'rubros_id_opex (2)'!B:B,"RUBRO MC"),J741)</f>
        <v>13</v>
      </c>
      <c r="AB741" s="109" t="str">
        <f>UPPER(_xlfn.XLOOKUP(Z741,sectores_id!B:B,sectores_id!A:A))</f>
        <v>DISP. FINAL RESIDUOS LÍQUIDOS</v>
      </c>
      <c r="AC741" s="148" t="str">
        <f>_xlfn.XLOOKUP(AA741,'rubros_id_opex (2)'!B:B,'rubros_id_opex (2)'!A:A,gastos_final[[#This Row],[Líneas de factura/Producto]])</f>
        <v>SERVICIOS</v>
      </c>
      <c r="AD741" s="109">
        <f>SUMIFS(Y:Y,C:C,gastos_final[[#This Row],[Número]])</f>
        <v>719999.99999999988</v>
      </c>
      <c r="AE741" s="169">
        <f>gastos_final[[#This Row],[MONTO_FINAL]]*-1-gastos_final[[#This Row],[monto_total_ampliado]]</f>
        <v>0</v>
      </c>
    </row>
    <row r="742" spans="1:31" hidden="1" x14ac:dyDescent="0.25">
      <c r="A742" vm="6">
        <v>46083</v>
      </c>
      <c r="B742" t="s">
        <v>811</v>
      </c>
      <c r="C742" t="s">
        <v>902</v>
      </c>
      <c r="D742" s="135">
        <v>-720000</v>
      </c>
      <c r="E742" t="s">
        <v>812</v>
      </c>
      <c r="F742">
        <v>9</v>
      </c>
      <c r="G742" s="135">
        <v>80000</v>
      </c>
      <c r="H742" t="s">
        <v>510</v>
      </c>
      <c r="I742" t="s">
        <v>10</v>
      </c>
      <c r="J742" t="s">
        <v>137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6">
        <v>-720000</v>
      </c>
      <c r="T742">
        <v>9</v>
      </c>
      <c r="U742" t="s">
        <v>199</v>
      </c>
      <c r="V742" t="s">
        <v>63</v>
      </c>
      <c r="W742" s="109" t="str">
        <f>_xlfn.CONCAT(N742,V742)</f>
        <v>CC1DISPOSICIÓN FINAL RESIDUOS SOLIDOS</v>
      </c>
      <c r="X742" s="109">
        <f>_xlfn.XLOOKUP(W742,'cco '!C:C,'cco '!D:D,0)</f>
        <v>4.8738124634855849E-3</v>
      </c>
      <c r="Y742" s="110">
        <f>$X742*$S742*-1</f>
        <v>3509.1449737096214</v>
      </c>
      <c r="Z742" s="109">
        <f>_xlfn.XLOOKUP(V742,sectores_id!A:A,sectores_id!B:B)</f>
        <v>4</v>
      </c>
      <c r="AA742" s="109">
        <f>IF(J742="OPEX",_xlfn.XLOOKUP(I742,'rubros_id_opex (2)'!A:A,'rubros_id_opex (2)'!B:B,"RUBRO MC"),J742)</f>
        <v>13</v>
      </c>
      <c r="AB742" s="109" t="str">
        <f>UPPER(_xlfn.XLOOKUP(Z742,sectores_id!B:B,sectores_id!A:A))</f>
        <v>DISP. FINAL RESIDUOS SÓLIDOS</v>
      </c>
      <c r="AC742" s="148" t="str">
        <f>_xlfn.XLOOKUP(AA742,'rubros_id_opex (2)'!B:B,'rubros_id_opex (2)'!A:A,gastos_final[[#This Row],[Líneas de factura/Producto]])</f>
        <v>SERVICIOS</v>
      </c>
      <c r="AD742" s="169">
        <f>SUMIFS(Y:Y,C:C,gastos_final[[#This Row],[Número]])</f>
        <v>719999.99999999988</v>
      </c>
      <c r="AE742" s="169">
        <f>gastos_final[[#This Row],[MONTO_FINAL]]*-1-gastos_final[[#This Row],[monto_total_ampliado]]</f>
        <v>0</v>
      </c>
    </row>
    <row r="743" spans="1:31" hidden="1" x14ac:dyDescent="0.25">
      <c r="A743" vm="6">
        <v>46083</v>
      </c>
      <c r="B743" t="s">
        <v>811</v>
      </c>
      <c r="C743" t="s">
        <v>902</v>
      </c>
      <c r="D743" s="135">
        <v>-720000</v>
      </c>
      <c r="E743" t="s">
        <v>812</v>
      </c>
      <c r="F743">
        <v>9</v>
      </c>
      <c r="G743" s="135">
        <v>80000</v>
      </c>
      <c r="H743" t="s">
        <v>510</v>
      </c>
      <c r="I743" t="s">
        <v>10</v>
      </c>
      <c r="J743" t="s">
        <v>137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6">
        <v>-720000</v>
      </c>
      <c r="T743">
        <v>9</v>
      </c>
      <c r="U743" t="s">
        <v>199</v>
      </c>
      <c r="V743" t="s">
        <v>80</v>
      </c>
      <c r="W743" s="109" t="str">
        <f>_xlfn.CONCAT(N743,V743)</f>
        <v>CC1EXPORTACION</v>
      </c>
      <c r="X743" s="109">
        <f>_xlfn.XLOOKUP(W743,'cco '!C:C,'cco '!D:D,0)</f>
        <v>0.73411048911804788</v>
      </c>
      <c r="Y743" s="110">
        <f>$X743*$S743*-1</f>
        <v>528559.55216499453</v>
      </c>
      <c r="Z743" s="109">
        <f>_xlfn.XLOOKUP(V743,sectores_id!A:A,sectores_id!B:B)</f>
        <v>5</v>
      </c>
      <c r="AA743" s="109">
        <f>IF(J743="OPEX",_xlfn.XLOOKUP(I743,'rubros_id_opex (2)'!A:A,'rubros_id_opex (2)'!B:B,"RUBRO MC"),J743)</f>
        <v>13</v>
      </c>
      <c r="AB743" s="109" t="str">
        <f>UPPER(_xlfn.XLOOKUP(Z743,sectores_id!B:B,sectores_id!A:A))</f>
        <v>EXPORTACION</v>
      </c>
      <c r="AC743" s="148" t="str">
        <f>_xlfn.XLOOKUP(AA743,'rubros_id_opex (2)'!B:B,'rubros_id_opex (2)'!A:A,gastos_final[[#This Row],[Líneas de factura/Producto]])</f>
        <v>SERVICIOS</v>
      </c>
      <c r="AD743" s="169">
        <f>SUMIFS(Y:Y,C:C,gastos_final[[#This Row],[Número]])</f>
        <v>719999.99999999988</v>
      </c>
      <c r="AE743" s="169">
        <f>gastos_final[[#This Row],[MONTO_FINAL]]*-1-gastos_final[[#This Row],[monto_total_ampliado]]</f>
        <v>0</v>
      </c>
    </row>
    <row r="744" spans="1:31" hidden="1" x14ac:dyDescent="0.25">
      <c r="A744" vm="6">
        <v>46083</v>
      </c>
      <c r="B744" t="s">
        <v>811</v>
      </c>
      <c r="C744" t="s">
        <v>902</v>
      </c>
      <c r="D744" s="135">
        <v>-720000</v>
      </c>
      <c r="E744" t="s">
        <v>812</v>
      </c>
      <c r="F744">
        <v>9</v>
      </c>
      <c r="G744" s="135">
        <v>80000</v>
      </c>
      <c r="H744" t="s">
        <v>510</v>
      </c>
      <c r="I744" t="s">
        <v>10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6">
        <v>-720000</v>
      </c>
      <c r="T744">
        <v>9</v>
      </c>
      <c r="U744" t="s">
        <v>199</v>
      </c>
      <c r="V744" t="s">
        <v>50</v>
      </c>
      <c r="W744" s="109" t="str">
        <f>_xlfn.CONCAT(N744,V744)</f>
        <v>CC1NFU</v>
      </c>
      <c r="X744" s="109">
        <f>_xlfn.XLOOKUP(W744,'cco '!C:C,'cco '!D:D,0)</f>
        <v>1.4065386597374174E-2</v>
      </c>
      <c r="Y744" s="110">
        <f>$X744*$S744*-1</f>
        <v>10127.078350109405</v>
      </c>
      <c r="Z744" s="109">
        <f>_xlfn.XLOOKUP(V744,sectores_id!A:A,sectores_id!B:B)</f>
        <v>6</v>
      </c>
      <c r="AA744" s="109">
        <f>IF(J744="OPEX",_xlfn.XLOOKUP(I744,'rubros_id_opex (2)'!A:A,'rubros_id_opex (2)'!B:B,"RUBRO MC"),J744)</f>
        <v>13</v>
      </c>
      <c r="AB744" s="109" t="str">
        <f>UPPER(_xlfn.XLOOKUP(Z744,sectores_id!B:B,sectores_id!A:A))</f>
        <v>NFU</v>
      </c>
      <c r="AC744" s="148" t="str">
        <f>_xlfn.XLOOKUP(AA744,'rubros_id_opex (2)'!B:B,'rubros_id_opex (2)'!A:A,gastos_final[[#This Row],[Líneas de factura/Producto]])</f>
        <v>SERVICIOS</v>
      </c>
      <c r="AD744" s="169">
        <f>SUMIFS(Y:Y,C:C,gastos_final[[#This Row],[Número]])</f>
        <v>719999.99999999988</v>
      </c>
      <c r="AE744" s="169">
        <f>gastos_final[[#This Row],[MONTO_FINAL]]*-1-gastos_final[[#This Row],[monto_total_ampliado]]</f>
        <v>0</v>
      </c>
    </row>
    <row r="745" spans="1:31" hidden="1" x14ac:dyDescent="0.25">
      <c r="A745" vm="6">
        <v>46083</v>
      </c>
      <c r="B745" t="s">
        <v>811</v>
      </c>
      <c r="C745" t="s">
        <v>902</v>
      </c>
      <c r="D745" s="135">
        <v>-720000</v>
      </c>
      <c r="E745" t="s">
        <v>812</v>
      </c>
      <c r="F745">
        <v>9</v>
      </c>
      <c r="G745" s="135">
        <v>80000</v>
      </c>
      <c r="H745" t="s">
        <v>510</v>
      </c>
      <c r="I745" t="s">
        <v>10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6">
        <v>-720000</v>
      </c>
      <c r="T745">
        <v>9</v>
      </c>
      <c r="U745" t="s">
        <v>199</v>
      </c>
      <c r="V745" t="s">
        <v>68</v>
      </c>
      <c r="W745" s="109" t="str">
        <f>_xlfn.CONCAT(N745,V745)</f>
        <v>CC1PILETAS</v>
      </c>
      <c r="X745" s="109">
        <f>_xlfn.XLOOKUP(W745,'cco '!C:C,'cco '!D:D,0)</f>
        <v>0.10760032914202722</v>
      </c>
      <c r="Y745" s="110">
        <f>$X745*$S745*-1</f>
        <v>77472.236982259594</v>
      </c>
      <c r="Z745" s="109">
        <f>_xlfn.XLOOKUP(V745,sectores_id!A:A,sectores_id!B:B)</f>
        <v>7</v>
      </c>
      <c r="AA745" s="109">
        <f>IF(J745="OPEX",_xlfn.XLOOKUP(I745,'rubros_id_opex (2)'!A:A,'rubros_id_opex (2)'!B:B,"RUBRO MC"),J745)</f>
        <v>13</v>
      </c>
      <c r="AB745" s="109" t="str">
        <f>UPPER(_xlfn.XLOOKUP(Z745,sectores_id!B:B,sectores_id!A:A))</f>
        <v>PILETAS</v>
      </c>
      <c r="AC745" s="148" t="str">
        <f>_xlfn.XLOOKUP(AA745,'rubros_id_opex (2)'!B:B,'rubros_id_opex (2)'!A:A,gastos_final[[#This Row],[Líneas de factura/Producto]])</f>
        <v>SERVICIOS</v>
      </c>
      <c r="AD745" s="169">
        <f>SUMIFS(Y:Y,C:C,gastos_final[[#This Row],[Número]])</f>
        <v>719999.99999999988</v>
      </c>
      <c r="AE745" s="169">
        <f>gastos_final[[#This Row],[MONTO_FINAL]]*-1-gastos_final[[#This Row],[monto_total_ampliado]]</f>
        <v>0</v>
      </c>
    </row>
    <row r="746" spans="1:31" hidden="1" x14ac:dyDescent="0.25">
      <c r="A746" vm="6">
        <v>46083</v>
      </c>
      <c r="B746" t="s">
        <v>811</v>
      </c>
      <c r="C746" t="s">
        <v>902</v>
      </c>
      <c r="D746" s="135">
        <v>-720000</v>
      </c>
      <c r="E746" t="s">
        <v>812</v>
      </c>
      <c r="F746">
        <v>9</v>
      </c>
      <c r="G746" s="135">
        <v>80000</v>
      </c>
      <c r="H746" t="s">
        <v>510</v>
      </c>
      <c r="I746" t="s">
        <v>10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6">
        <v>-720000</v>
      </c>
      <c r="T746">
        <v>9</v>
      </c>
      <c r="U746" t="s">
        <v>199</v>
      </c>
      <c r="V746" t="s">
        <v>70</v>
      </c>
      <c r="W746" s="109" t="str">
        <f>_xlfn.CONCAT(N746,V746)</f>
        <v>CC1REACTORES</v>
      </c>
      <c r="X746" s="109">
        <f>_xlfn.XLOOKUP(W746,'cco '!C:C,'cco '!D:D,0)</f>
        <v>3.9675420007119738E-2</v>
      </c>
      <c r="Y746" s="110">
        <f>$X746*$S746*-1</f>
        <v>28566.302405126211</v>
      </c>
      <c r="Z746" s="109">
        <f>_xlfn.XLOOKUP(V746,sectores_id!A:A,sectores_id!B:B)</f>
        <v>8</v>
      </c>
      <c r="AA746" s="109">
        <f>IF(J746="OPEX",_xlfn.XLOOKUP(I746,'rubros_id_opex (2)'!A:A,'rubros_id_opex (2)'!B:B,"RUBRO MC"),J746)</f>
        <v>13</v>
      </c>
      <c r="AB746" s="109" t="str">
        <f>UPPER(_xlfn.XLOOKUP(Z746,sectores_id!B:B,sectores_id!A:A))</f>
        <v>REACTORES</v>
      </c>
      <c r="AC746" s="148" t="str">
        <f>_xlfn.XLOOKUP(AA746,'rubros_id_opex (2)'!B:B,'rubros_id_opex (2)'!A:A,gastos_final[[#This Row],[Líneas de factura/Producto]])</f>
        <v>SERVICIOS</v>
      </c>
      <c r="AD746" s="169">
        <f>SUMIFS(Y:Y,C:C,gastos_final[[#This Row],[Número]])</f>
        <v>719999.99999999988</v>
      </c>
      <c r="AE746" s="169">
        <f>gastos_final[[#This Row],[MONTO_FINAL]]*-1-gastos_final[[#This Row],[monto_total_ampliado]]</f>
        <v>0</v>
      </c>
    </row>
    <row r="747" spans="1:31" hidden="1" x14ac:dyDescent="0.25">
      <c r="A747" vm="6">
        <v>46083</v>
      </c>
      <c r="B747" t="s">
        <v>811</v>
      </c>
      <c r="C747" t="s">
        <v>902</v>
      </c>
      <c r="D747" s="135">
        <v>-720000</v>
      </c>
      <c r="E747" t="s">
        <v>812</v>
      </c>
      <c r="F747">
        <v>9</v>
      </c>
      <c r="G747" s="135">
        <v>80000</v>
      </c>
      <c r="H747" t="s">
        <v>510</v>
      </c>
      <c r="I747" t="s">
        <v>10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6">
        <v>-720000</v>
      </c>
      <c r="T747">
        <v>9</v>
      </c>
      <c r="U747" t="s">
        <v>199</v>
      </c>
      <c r="V747" t="s">
        <v>181</v>
      </c>
      <c r="W747" s="109" t="str">
        <f>_xlfn.CONCAT(N747,V747)</f>
        <v>CC1TIERRAS FILTRANTES</v>
      </c>
      <c r="X747" s="109">
        <f>_xlfn.XLOOKUP(W747,'cco '!C:C,'cco '!D:D,0)</f>
        <v>0</v>
      </c>
      <c r="Y747" s="110">
        <f>$X747*$S747*-1</f>
        <v>0</v>
      </c>
      <c r="Z747" s="109">
        <f>_xlfn.XLOOKUP(V747,sectores_id!A:A,sectores_id!B:B)</f>
        <v>9</v>
      </c>
      <c r="AA747" s="109">
        <f>IF(J747="OPEX",_xlfn.XLOOKUP(I747,'rubros_id_opex (2)'!A:A,'rubros_id_opex (2)'!B:B,"RUBRO MC"),J747)</f>
        <v>13</v>
      </c>
      <c r="AB747" s="109" t="str">
        <f>UPPER(_xlfn.XLOOKUP(Z747,sectores_id!B:B,sectores_id!A:A))</f>
        <v>TIERRAS FILTRANTES</v>
      </c>
      <c r="AC747" s="148" t="str">
        <f>_xlfn.XLOOKUP(AA747,'rubros_id_opex (2)'!B:B,'rubros_id_opex (2)'!A:A,gastos_final[[#This Row],[Líneas de factura/Producto]])</f>
        <v>SERVICIOS</v>
      </c>
      <c r="AD747" s="169">
        <f>SUMIFS(Y:Y,C:C,gastos_final[[#This Row],[Número]])</f>
        <v>719999.99999999988</v>
      </c>
      <c r="AE747" s="169">
        <f>gastos_final[[#This Row],[MONTO_FINAL]]*-1-gastos_final[[#This Row],[monto_total_ampliado]]</f>
        <v>0</v>
      </c>
    </row>
    <row r="748" spans="1:31" hidden="1" x14ac:dyDescent="0.25">
      <c r="A748" vm="19">
        <v>46107</v>
      </c>
      <c r="B748" t="s">
        <v>1049</v>
      </c>
      <c r="C748" t="s">
        <v>1050</v>
      </c>
      <c r="D748" s="135">
        <v>-700845.12</v>
      </c>
      <c r="E748" t="s">
        <v>1051</v>
      </c>
      <c r="F748">
        <v>1</v>
      </c>
      <c r="G748" s="135">
        <v>579210.84</v>
      </c>
      <c r="H748" t="s">
        <v>510</v>
      </c>
      <c r="I748" t="s">
        <v>12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6">
        <v>-700845.12</v>
      </c>
      <c r="T748">
        <v>1</v>
      </c>
      <c r="U748" t="s">
        <v>199</v>
      </c>
      <c r="V748" t="s">
        <v>72</v>
      </c>
      <c r="W748" s="109" t="str">
        <f>_xlfn.CONCAT(N748,V748)</f>
        <v>CC1BACHAS</v>
      </c>
      <c r="X748" s="109">
        <f>_xlfn.XLOOKUP(W748,'cco '!C:C,'cco '!D:D,0)</f>
        <v>3.2417236735101898E-2</v>
      </c>
      <c r="Y748" s="110">
        <f>$X748*$S748*-1</f>
        <v>22719.462169680897</v>
      </c>
      <c r="Z748" s="109">
        <f>_xlfn.XLOOKUP(V748,sectores_id!A:A,sectores_id!B:B)</f>
        <v>1</v>
      </c>
      <c r="AA748" s="109">
        <f>IF(J748="OPEX",_xlfn.XLOOKUP(I748,'rubros_id_opex (2)'!A:A,'rubros_id_opex (2)'!B:B,"RUBRO MC"),J748)</f>
        <v>11</v>
      </c>
      <c r="AB748" s="109" t="str">
        <f>UPPER(_xlfn.XLOOKUP(Z748,sectores_id!B:B,sectores_id!A:A))</f>
        <v>BACHAS</v>
      </c>
      <c r="AC748" s="148" t="str">
        <f>_xlfn.XLOOKUP(AA748,'rubros_id_opex (2)'!B:B,'rubros_id_opex (2)'!A:A,gastos_final[[#This Row],[Líneas de factura/Producto]])</f>
        <v>REPARACIONES</v>
      </c>
      <c r="AD748" s="169">
        <f>SUMIFS(Y:Y,C:C,gastos_final[[#This Row],[Número]])</f>
        <v>700845.12</v>
      </c>
      <c r="AE748" s="169">
        <f>gastos_final[[#This Row],[MONTO_FINAL]]*-1-gastos_final[[#This Row],[monto_total_ampliado]]</f>
        <v>0</v>
      </c>
    </row>
    <row r="749" spans="1:31" hidden="1" x14ac:dyDescent="0.25">
      <c r="A749" vm="19">
        <v>46107</v>
      </c>
      <c r="B749" t="s">
        <v>1049</v>
      </c>
      <c r="C749" t="s">
        <v>1050</v>
      </c>
      <c r="D749" s="135">
        <v>-700845.12</v>
      </c>
      <c r="E749" t="s">
        <v>1051</v>
      </c>
      <c r="F749">
        <v>1</v>
      </c>
      <c r="G749" s="135">
        <v>579210.84</v>
      </c>
      <c r="H749" t="s">
        <v>510</v>
      </c>
      <c r="I749" t="s">
        <v>12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6">
        <v>-700845.12</v>
      </c>
      <c r="T749">
        <v>1</v>
      </c>
      <c r="U749" t="s">
        <v>199</v>
      </c>
      <c r="V749" t="s">
        <v>77</v>
      </c>
      <c r="W749" s="109" t="str">
        <f>_xlfn.CONCAT(N749,V749)</f>
        <v>CC1CEREAL &amp; POLVILLO</v>
      </c>
      <c r="X749" s="109">
        <f>_xlfn.XLOOKUP(W749,'cco '!C:C,'cco '!D:D,0)</f>
        <v>7.0597149630605652E-3</v>
      </c>
      <c r="Y749" s="110">
        <f>$X749*$S749*-1</f>
        <v>4947.766780451977</v>
      </c>
      <c r="Z749" s="109">
        <f>_xlfn.XLOOKUP(V749,sectores_id!A:A,sectores_id!B:B)</f>
        <v>2</v>
      </c>
      <c r="AA749" s="109">
        <f>IF(J749="OPEX",_xlfn.XLOOKUP(I749,'rubros_id_opex (2)'!A:A,'rubros_id_opex (2)'!B:B,"RUBRO MC"),J749)</f>
        <v>11</v>
      </c>
      <c r="AB749" s="109" t="str">
        <f>UPPER(_xlfn.XLOOKUP(Z749,sectores_id!B:B,sectores_id!A:A))</f>
        <v>CEREAL &amp; POLVILLO</v>
      </c>
      <c r="AC749" s="148" t="str">
        <f>_xlfn.XLOOKUP(AA749,'rubros_id_opex (2)'!B:B,'rubros_id_opex (2)'!A:A,gastos_final[[#This Row],[Líneas de factura/Producto]])</f>
        <v>REPARACIONES</v>
      </c>
      <c r="AD749" s="169">
        <f>SUMIFS(Y:Y,C:C,gastos_final[[#This Row],[Número]])</f>
        <v>700845.12</v>
      </c>
      <c r="AE749" s="169">
        <f>gastos_final[[#This Row],[MONTO_FINAL]]*-1-gastos_final[[#This Row],[monto_total_ampliado]]</f>
        <v>0</v>
      </c>
    </row>
    <row r="750" spans="1:31" hidden="1" x14ac:dyDescent="0.25">
      <c r="A750" vm="19">
        <v>46107</v>
      </c>
      <c r="B750" t="s">
        <v>1049</v>
      </c>
      <c r="C750" t="s">
        <v>1050</v>
      </c>
      <c r="D750" s="135">
        <v>-700845.12</v>
      </c>
      <c r="E750" t="s">
        <v>1051</v>
      </c>
      <c r="F750">
        <v>1</v>
      </c>
      <c r="G750" s="135">
        <v>579210.84</v>
      </c>
      <c r="H750" t="s">
        <v>510</v>
      </c>
      <c r="I750" t="s">
        <v>12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6">
        <v>-700845.12</v>
      </c>
      <c r="T750">
        <v>1</v>
      </c>
      <c r="U750" t="s">
        <v>199</v>
      </c>
      <c r="V750" t="s">
        <v>75</v>
      </c>
      <c r="W750" s="109" t="str">
        <f>_xlfn.CONCAT(N750,V750)</f>
        <v>CC1COMPOST &amp; FERTILIZANTES</v>
      </c>
      <c r="X750" s="109">
        <f>_xlfn.XLOOKUP(W750,'cco '!C:C,'cco '!D:D,0)</f>
        <v>4.0653249223577111E-4</v>
      </c>
      <c r="Y750" s="110">
        <f>$X750*$S750*-1</f>
        <v>284.91631330487809</v>
      </c>
      <c r="Z750" s="109">
        <f>_xlfn.XLOOKUP(V750,sectores_id!A:A,sectores_id!B:B)</f>
        <v>10</v>
      </c>
      <c r="AA750" s="109">
        <f>IF(J750="OPEX",_xlfn.XLOOKUP(I750,'rubros_id_opex (2)'!A:A,'rubros_id_opex (2)'!B:B,"RUBRO MC"),J750)</f>
        <v>11</v>
      </c>
      <c r="AB750" s="109" t="str">
        <f>UPPER(_xlfn.XLOOKUP(Z750,sectores_id!B:B,sectores_id!A:A))</f>
        <v>COMPOST &amp; FERTILIZANTES</v>
      </c>
      <c r="AC750" s="148" t="str">
        <f>_xlfn.XLOOKUP(AA750,'rubros_id_opex (2)'!B:B,'rubros_id_opex (2)'!A:A,gastos_final[[#This Row],[Líneas de factura/Producto]])</f>
        <v>REPARACIONES</v>
      </c>
      <c r="AD750" s="169">
        <f>SUMIFS(Y:Y,C:C,gastos_final[[#This Row],[Número]])</f>
        <v>700845.12</v>
      </c>
      <c r="AE750" s="169">
        <f>gastos_final[[#This Row],[MONTO_FINAL]]*-1-gastos_final[[#This Row],[monto_total_ampliado]]</f>
        <v>0</v>
      </c>
    </row>
    <row r="751" spans="1:31" hidden="1" x14ac:dyDescent="0.25">
      <c r="A751" vm="19">
        <v>46107</v>
      </c>
      <c r="B751" t="s">
        <v>1049</v>
      </c>
      <c r="C751" t="s">
        <v>1050</v>
      </c>
      <c r="D751" s="135">
        <v>-700845.12</v>
      </c>
      <c r="E751" t="s">
        <v>1051</v>
      </c>
      <c r="F751">
        <v>1</v>
      </c>
      <c r="G751" s="135">
        <v>579210.84</v>
      </c>
      <c r="H751" t="s">
        <v>510</v>
      </c>
      <c r="I751" t="s">
        <v>12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6">
        <v>-700845.12</v>
      </c>
      <c r="T751">
        <v>1</v>
      </c>
      <c r="U751" t="s">
        <v>199</v>
      </c>
      <c r="V751" t="s">
        <v>66</v>
      </c>
      <c r="W751" s="109" t="str">
        <f>_xlfn.CONCAT(N751,V751)</f>
        <v>CC1DISPOSICIÓN FINAL RESIDUOS LIQUIDOS</v>
      </c>
      <c r="X751" s="109">
        <f>_xlfn.XLOOKUP(W751,'cco '!C:C,'cco '!D:D,0)</f>
        <v>5.9791078481547098E-2</v>
      </c>
      <c r="Y751" s="110">
        <f>$X751*$S751*-1</f>
        <v>41904.285573329296</v>
      </c>
      <c r="Z751" s="109">
        <f>_xlfn.XLOOKUP(V751,sectores_id!A:A,sectores_id!B:B)</f>
        <v>3</v>
      </c>
      <c r="AA751" s="109">
        <f>IF(J751="OPEX",_xlfn.XLOOKUP(I751,'rubros_id_opex (2)'!A:A,'rubros_id_opex (2)'!B:B,"RUBRO MC"),J751)</f>
        <v>11</v>
      </c>
      <c r="AB751" s="109" t="str">
        <f>UPPER(_xlfn.XLOOKUP(Z751,sectores_id!B:B,sectores_id!A:A))</f>
        <v>DISP. FINAL RESIDUOS LÍQUIDOS</v>
      </c>
      <c r="AC751" s="148" t="str">
        <f>_xlfn.XLOOKUP(AA751,'rubros_id_opex (2)'!B:B,'rubros_id_opex (2)'!A:A,gastos_final[[#This Row],[Líneas de factura/Producto]])</f>
        <v>REPARACIONES</v>
      </c>
      <c r="AD751" s="169">
        <f>SUMIFS(Y:Y,C:C,gastos_final[[#This Row],[Número]])</f>
        <v>700845.12</v>
      </c>
      <c r="AE751" s="169">
        <f>gastos_final[[#This Row],[MONTO_FINAL]]*-1-gastos_final[[#This Row],[monto_total_ampliado]]</f>
        <v>0</v>
      </c>
    </row>
    <row r="752" spans="1:31" hidden="1" x14ac:dyDescent="0.25">
      <c r="A752" vm="19">
        <v>46107</v>
      </c>
      <c r="B752" t="s">
        <v>1049</v>
      </c>
      <c r="C752" t="s">
        <v>1050</v>
      </c>
      <c r="D752" s="135">
        <v>-700845.12</v>
      </c>
      <c r="E752" t="s">
        <v>1051</v>
      </c>
      <c r="F752">
        <v>1</v>
      </c>
      <c r="G752" s="135">
        <v>579210.84</v>
      </c>
      <c r="H752" t="s">
        <v>510</v>
      </c>
      <c r="I752" t="s">
        <v>12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6">
        <v>-700845.12</v>
      </c>
      <c r="T752">
        <v>1</v>
      </c>
      <c r="U752" t="s">
        <v>199</v>
      </c>
      <c r="V752" t="s">
        <v>63</v>
      </c>
      <c r="W752" s="109" t="str">
        <f>_xlfn.CONCAT(N752,V752)</f>
        <v>CC1DISPOSICIÓN FINAL RESIDUOS SOLIDOS</v>
      </c>
      <c r="X752" s="109">
        <f>_xlfn.XLOOKUP(W752,'cco '!C:C,'cco '!D:D,0)</f>
        <v>4.8738124634855849E-3</v>
      </c>
      <c r="Y752" s="110">
        <f>$X752*$S752*-1</f>
        <v>3415.7876808290503</v>
      </c>
      <c r="Z752" s="109">
        <f>_xlfn.XLOOKUP(V752,sectores_id!A:A,sectores_id!B:B)</f>
        <v>4</v>
      </c>
      <c r="AA752" s="109">
        <f>IF(J752="OPEX",_xlfn.XLOOKUP(I752,'rubros_id_opex (2)'!A:A,'rubros_id_opex (2)'!B:B,"RUBRO MC"),J752)</f>
        <v>11</v>
      </c>
      <c r="AB752" s="109" t="str">
        <f>UPPER(_xlfn.XLOOKUP(Z752,sectores_id!B:B,sectores_id!A:A))</f>
        <v>DISP. FINAL RESIDUOS SÓLIDOS</v>
      </c>
      <c r="AC752" s="148" t="str">
        <f>_xlfn.XLOOKUP(AA752,'rubros_id_opex (2)'!B:B,'rubros_id_opex (2)'!A:A,gastos_final[[#This Row],[Líneas de factura/Producto]])</f>
        <v>REPARACIONES</v>
      </c>
      <c r="AD752" s="109">
        <f>SUMIFS(Y:Y,C:C,gastos_final[[#This Row],[Número]])</f>
        <v>700845.12</v>
      </c>
      <c r="AE752" s="169">
        <f>gastos_final[[#This Row],[MONTO_FINAL]]*-1-gastos_final[[#This Row],[monto_total_ampliado]]</f>
        <v>0</v>
      </c>
    </row>
    <row r="753" spans="1:31" hidden="1" x14ac:dyDescent="0.25">
      <c r="A753" vm="19">
        <v>46107</v>
      </c>
      <c r="B753" t="s">
        <v>1049</v>
      </c>
      <c r="C753" t="s">
        <v>1050</v>
      </c>
      <c r="D753" s="135">
        <v>-700845.12</v>
      </c>
      <c r="E753" t="s">
        <v>1051</v>
      </c>
      <c r="F753">
        <v>1</v>
      </c>
      <c r="G753" s="135">
        <v>579210.84</v>
      </c>
      <c r="H753" t="s">
        <v>510</v>
      </c>
      <c r="I753" t="s">
        <v>12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6">
        <v>-700845.12</v>
      </c>
      <c r="T753">
        <v>1</v>
      </c>
      <c r="U753" t="s">
        <v>199</v>
      </c>
      <c r="V753" t="s">
        <v>80</v>
      </c>
      <c r="W753" s="109" t="str">
        <f>_xlfn.CONCAT(N753,V753)</f>
        <v>CC1EXPORTACION</v>
      </c>
      <c r="X753" s="109">
        <f>_xlfn.XLOOKUP(W753,'cco '!C:C,'cco '!D:D,0)</f>
        <v>0.73411048911804788</v>
      </c>
      <c r="Y753" s="110">
        <f>$X753*$S753*-1</f>
        <v>514497.75383919699</v>
      </c>
      <c r="Z753" s="109">
        <f>_xlfn.XLOOKUP(V753,sectores_id!A:A,sectores_id!B:B)</f>
        <v>5</v>
      </c>
      <c r="AA753" s="109">
        <f>IF(J753="OPEX",_xlfn.XLOOKUP(I753,'rubros_id_opex (2)'!A:A,'rubros_id_opex (2)'!B:B,"RUBRO MC"),J753)</f>
        <v>11</v>
      </c>
      <c r="AB753" s="109" t="str">
        <f>UPPER(_xlfn.XLOOKUP(Z753,sectores_id!B:B,sectores_id!A:A))</f>
        <v>EXPORTACION</v>
      </c>
      <c r="AC753" s="148" t="str">
        <f>_xlfn.XLOOKUP(AA753,'rubros_id_opex (2)'!B:B,'rubros_id_opex (2)'!A:A,gastos_final[[#This Row],[Líneas de factura/Producto]])</f>
        <v>REPARACIONES</v>
      </c>
      <c r="AD753" s="109">
        <f>SUMIFS(Y:Y,C:C,gastos_final[[#This Row],[Número]])</f>
        <v>700845.12</v>
      </c>
      <c r="AE753" s="169">
        <f>gastos_final[[#This Row],[MONTO_FINAL]]*-1-gastos_final[[#This Row],[monto_total_ampliado]]</f>
        <v>0</v>
      </c>
    </row>
    <row r="754" spans="1:31" hidden="1" x14ac:dyDescent="0.25">
      <c r="A754" vm="19">
        <v>46107</v>
      </c>
      <c r="B754" t="s">
        <v>1049</v>
      </c>
      <c r="C754" t="s">
        <v>1050</v>
      </c>
      <c r="D754" s="135">
        <v>-700845.12</v>
      </c>
      <c r="E754" t="s">
        <v>1051</v>
      </c>
      <c r="F754">
        <v>1</v>
      </c>
      <c r="G754" s="135">
        <v>579210.84</v>
      </c>
      <c r="H754" t="s">
        <v>510</v>
      </c>
      <c r="I754" t="s">
        <v>12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6">
        <v>-700845.12</v>
      </c>
      <c r="T754">
        <v>1</v>
      </c>
      <c r="U754" t="s">
        <v>199</v>
      </c>
      <c r="V754" t="s">
        <v>50</v>
      </c>
      <c r="W754" s="109" t="str">
        <f>_xlfn.CONCAT(N754,V754)</f>
        <v>CC1NFU</v>
      </c>
      <c r="X754" s="109">
        <f>_xlfn.XLOOKUP(W754,'cco '!C:C,'cco '!D:D,0)</f>
        <v>1.4065386597374174E-2</v>
      </c>
      <c r="Y754" s="110">
        <f>$X754*$S754*-1</f>
        <v>9857.6575576830946</v>
      </c>
      <c r="Z754" s="109">
        <f>_xlfn.XLOOKUP(V754,sectores_id!A:A,sectores_id!B:B)</f>
        <v>6</v>
      </c>
      <c r="AA754" s="109">
        <f>IF(J754="OPEX",_xlfn.XLOOKUP(I754,'rubros_id_opex (2)'!A:A,'rubros_id_opex (2)'!B:B,"RUBRO MC"),J754)</f>
        <v>11</v>
      </c>
      <c r="AB754" s="109" t="str">
        <f>UPPER(_xlfn.XLOOKUP(Z754,sectores_id!B:B,sectores_id!A:A))</f>
        <v>NFU</v>
      </c>
      <c r="AC754" s="148" t="str">
        <f>_xlfn.XLOOKUP(AA754,'rubros_id_opex (2)'!B:B,'rubros_id_opex (2)'!A:A,gastos_final[[#This Row],[Líneas de factura/Producto]])</f>
        <v>REPARACIONES</v>
      </c>
      <c r="AD754" s="109">
        <f>SUMIFS(Y:Y,C:C,gastos_final[[#This Row],[Número]])</f>
        <v>700845.12</v>
      </c>
      <c r="AE754" s="169">
        <f>gastos_final[[#This Row],[MONTO_FINAL]]*-1-gastos_final[[#This Row],[monto_total_ampliado]]</f>
        <v>0</v>
      </c>
    </row>
    <row r="755" spans="1:31" hidden="1" x14ac:dyDescent="0.25">
      <c r="A755" vm="19">
        <v>46107</v>
      </c>
      <c r="B755" t="s">
        <v>1049</v>
      </c>
      <c r="C755" t="s">
        <v>1050</v>
      </c>
      <c r="D755" s="135">
        <v>-700845.12</v>
      </c>
      <c r="E755" t="s">
        <v>1051</v>
      </c>
      <c r="F755">
        <v>1</v>
      </c>
      <c r="G755" s="135">
        <v>579210.84</v>
      </c>
      <c r="H755" t="s">
        <v>510</v>
      </c>
      <c r="I755" t="s">
        <v>12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6">
        <v>-700845.12</v>
      </c>
      <c r="T755">
        <v>1</v>
      </c>
      <c r="U755" t="s">
        <v>199</v>
      </c>
      <c r="V755" t="s">
        <v>68</v>
      </c>
      <c r="W755" s="109" t="str">
        <f>_xlfn.CONCAT(N755,V755)</f>
        <v>CC1PILETAS</v>
      </c>
      <c r="X755" s="109">
        <f>_xlfn.XLOOKUP(W755,'cco '!C:C,'cco '!D:D,0)</f>
        <v>0.10760032914202722</v>
      </c>
      <c r="Y755" s="110">
        <f>$X755*$S755*-1</f>
        <v>75411.165589583557</v>
      </c>
      <c r="Z755" s="109">
        <f>_xlfn.XLOOKUP(V755,sectores_id!A:A,sectores_id!B:B)</f>
        <v>7</v>
      </c>
      <c r="AA755" s="109">
        <f>IF(J755="OPEX",_xlfn.XLOOKUP(I755,'rubros_id_opex (2)'!A:A,'rubros_id_opex (2)'!B:B,"RUBRO MC"),J755)</f>
        <v>11</v>
      </c>
      <c r="AB755" s="109" t="str">
        <f>UPPER(_xlfn.XLOOKUP(Z755,sectores_id!B:B,sectores_id!A:A))</f>
        <v>PILETAS</v>
      </c>
      <c r="AC755" s="148" t="str">
        <f>_xlfn.XLOOKUP(AA755,'rubros_id_opex (2)'!B:B,'rubros_id_opex (2)'!A:A,gastos_final[[#This Row],[Líneas de factura/Producto]])</f>
        <v>REPARACIONES</v>
      </c>
      <c r="AD755" s="109">
        <f>SUMIFS(Y:Y,C:C,gastos_final[[#This Row],[Número]])</f>
        <v>700845.12</v>
      </c>
      <c r="AE755" s="169">
        <f>gastos_final[[#This Row],[MONTO_FINAL]]*-1-gastos_final[[#This Row],[monto_total_ampliado]]</f>
        <v>0</v>
      </c>
    </row>
    <row r="756" spans="1:31" hidden="1" x14ac:dyDescent="0.25">
      <c r="A756" vm="19">
        <v>46107</v>
      </c>
      <c r="B756" t="s">
        <v>1049</v>
      </c>
      <c r="C756" t="s">
        <v>1050</v>
      </c>
      <c r="D756" s="135">
        <v>-700845.12</v>
      </c>
      <c r="E756" t="s">
        <v>1051</v>
      </c>
      <c r="F756">
        <v>1</v>
      </c>
      <c r="G756" s="135">
        <v>579210.84</v>
      </c>
      <c r="H756" t="s">
        <v>510</v>
      </c>
      <c r="I756" t="s">
        <v>12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6">
        <v>-700845.12</v>
      </c>
      <c r="T756">
        <v>1</v>
      </c>
      <c r="U756" t="s">
        <v>199</v>
      </c>
      <c r="V756" t="s">
        <v>70</v>
      </c>
      <c r="W756" s="109" t="str">
        <f>_xlfn.CONCAT(N756,V756)</f>
        <v>CC1REACTORES</v>
      </c>
      <c r="X756" s="109">
        <f>_xlfn.XLOOKUP(W756,'cco '!C:C,'cco '!D:D,0)</f>
        <v>3.9675420007119738E-2</v>
      </c>
      <c r="Y756" s="110">
        <f>$X756*$S756*-1</f>
        <v>27806.324495940233</v>
      </c>
      <c r="Z756" s="109">
        <f>_xlfn.XLOOKUP(V756,sectores_id!A:A,sectores_id!B:B)</f>
        <v>8</v>
      </c>
      <c r="AA756" s="109">
        <f>IF(J756="OPEX",_xlfn.XLOOKUP(I756,'rubros_id_opex (2)'!A:A,'rubros_id_opex (2)'!B:B,"RUBRO MC"),J756)</f>
        <v>11</v>
      </c>
      <c r="AB756" s="109" t="str">
        <f>UPPER(_xlfn.XLOOKUP(Z756,sectores_id!B:B,sectores_id!A:A))</f>
        <v>REACTORES</v>
      </c>
      <c r="AC756" s="148" t="str">
        <f>_xlfn.XLOOKUP(AA756,'rubros_id_opex (2)'!B:B,'rubros_id_opex (2)'!A:A,gastos_final[[#This Row],[Líneas de factura/Producto]])</f>
        <v>REPARACIONES</v>
      </c>
      <c r="AD756" s="109">
        <f>SUMIFS(Y:Y,C:C,gastos_final[[#This Row],[Número]])</f>
        <v>700845.12</v>
      </c>
      <c r="AE756" s="169">
        <f>gastos_final[[#This Row],[MONTO_FINAL]]*-1-gastos_final[[#This Row],[monto_total_ampliado]]</f>
        <v>0</v>
      </c>
    </row>
    <row r="757" spans="1:31" hidden="1" x14ac:dyDescent="0.25">
      <c r="A757" vm="19">
        <v>46107</v>
      </c>
      <c r="B757" t="s">
        <v>1049</v>
      </c>
      <c r="C757" t="s">
        <v>1050</v>
      </c>
      <c r="D757" s="135">
        <v>-700845.12</v>
      </c>
      <c r="E757" t="s">
        <v>1051</v>
      </c>
      <c r="F757">
        <v>1</v>
      </c>
      <c r="G757" s="135">
        <v>579210.84</v>
      </c>
      <c r="H757" t="s">
        <v>510</v>
      </c>
      <c r="I757" t="s">
        <v>12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6">
        <v>-700845.12</v>
      </c>
      <c r="T757">
        <v>1</v>
      </c>
      <c r="U757" t="s">
        <v>199</v>
      </c>
      <c r="V757" t="s">
        <v>181</v>
      </c>
      <c r="W757" s="109" t="str">
        <f>_xlfn.CONCAT(N757,V757)</f>
        <v>CC1TIERRAS FILTRANTES</v>
      </c>
      <c r="X757" s="109">
        <f>_xlfn.XLOOKUP(W757,'cco '!C:C,'cco '!D:D,0)</f>
        <v>0</v>
      </c>
      <c r="Y757" s="110">
        <f>$X757*$S757*-1</f>
        <v>0</v>
      </c>
      <c r="Z757" s="109">
        <f>_xlfn.XLOOKUP(V757,sectores_id!A:A,sectores_id!B:B)</f>
        <v>9</v>
      </c>
      <c r="AA757" s="109">
        <f>IF(J757="OPEX",_xlfn.XLOOKUP(I757,'rubros_id_opex (2)'!A:A,'rubros_id_opex (2)'!B:B,"RUBRO MC"),J757)</f>
        <v>11</v>
      </c>
      <c r="AB757" s="109" t="str">
        <f>UPPER(_xlfn.XLOOKUP(Z757,sectores_id!B:B,sectores_id!A:A))</f>
        <v>TIERRAS FILTRANTES</v>
      </c>
      <c r="AC757" s="148" t="str">
        <f>_xlfn.XLOOKUP(AA757,'rubros_id_opex (2)'!B:B,'rubros_id_opex (2)'!A:A,gastos_final[[#This Row],[Líneas de factura/Producto]])</f>
        <v>REPARACIONES</v>
      </c>
      <c r="AD757" s="109">
        <f>SUMIFS(Y:Y,C:C,gastos_final[[#This Row],[Número]])</f>
        <v>700845.12</v>
      </c>
      <c r="AE757" s="169">
        <f>gastos_final[[#This Row],[MONTO_FINAL]]*-1-gastos_final[[#This Row],[monto_total_ampliado]]</f>
        <v>0</v>
      </c>
    </row>
    <row r="758" spans="1:31" hidden="1" x14ac:dyDescent="0.25">
      <c r="A758" vm="11">
        <v>46112</v>
      </c>
      <c r="B758" t="s">
        <v>941</v>
      </c>
      <c r="C758" t="s">
        <v>942</v>
      </c>
      <c r="D758" s="135">
        <v>-227200</v>
      </c>
      <c r="E758" t="s">
        <v>943</v>
      </c>
      <c r="F758">
        <v>4</v>
      </c>
      <c r="G758" s="135">
        <v>45440</v>
      </c>
      <c r="H758" t="s">
        <v>510</v>
      </c>
      <c r="I758" t="s">
        <v>10</v>
      </c>
      <c r="J758" t="s">
        <v>137</v>
      </c>
      <c r="K758" t="s">
        <v>473</v>
      </c>
      <c r="L758" t="s">
        <v>138</v>
      </c>
      <c r="M758">
        <v>0</v>
      </c>
      <c r="N758" t="s">
        <v>34</v>
      </c>
      <c r="O758" t="s">
        <v>492</v>
      </c>
      <c r="P758">
        <v>1</v>
      </c>
      <c r="Q758" t="s">
        <v>80</v>
      </c>
      <c r="R758">
        <v>1</v>
      </c>
      <c r="S758" s="136">
        <v>-227200</v>
      </c>
      <c r="T758">
        <v>4</v>
      </c>
      <c r="U758" t="s">
        <v>199</v>
      </c>
      <c r="V758" t="s">
        <v>80</v>
      </c>
      <c r="W758" s="109" t="str">
        <f>_xlfn.CONCAT(N758,V758)</f>
        <v>CC11EXPORTACION</v>
      </c>
      <c r="X758" s="109">
        <f>_xlfn.XLOOKUP(W758,'cco '!C:C,'cco '!D:D,0)</f>
        <v>1</v>
      </c>
      <c r="Y758" s="110">
        <f>$X758*$S758*-1</f>
        <v>227200</v>
      </c>
      <c r="Z758" s="109">
        <f>_xlfn.XLOOKUP(V758,sectores_id!A:A,sectores_id!B:B)</f>
        <v>5</v>
      </c>
      <c r="AA758" s="109">
        <f>IF(J758="OPEX",_xlfn.XLOOKUP(I758,'rubros_id_opex (2)'!A:A,'rubros_id_opex (2)'!B:B,"RUBRO MC"),J758)</f>
        <v>13</v>
      </c>
      <c r="AB758" s="109" t="str">
        <f>UPPER(_xlfn.XLOOKUP(Z758,sectores_id!B:B,sectores_id!A:A))</f>
        <v>EXPORTACION</v>
      </c>
      <c r="AC758" s="148" t="str">
        <f>_xlfn.XLOOKUP(AA758,'rubros_id_opex (2)'!B:B,'rubros_id_opex (2)'!A:A,gastos_final[[#This Row],[Líneas de factura/Producto]])</f>
        <v>SERVICIOS</v>
      </c>
      <c r="AD758" s="109">
        <f>SUMIFS(Y:Y,C:C,gastos_final[[#This Row],[Número]])</f>
        <v>227200</v>
      </c>
      <c r="AE758" s="169">
        <f>gastos_final[[#This Row],[MONTO_FINAL]]*-1-gastos_final[[#This Row],[monto_total_ampliado]]</f>
        <v>0</v>
      </c>
    </row>
    <row r="759" spans="1:31" hidden="1" x14ac:dyDescent="0.25">
      <c r="A759" vm="18">
        <v>46099</v>
      </c>
      <c r="B759" t="s">
        <v>835</v>
      </c>
      <c r="C759" t="s">
        <v>997</v>
      </c>
      <c r="D759" s="135">
        <v>-192576.67</v>
      </c>
      <c r="E759" t="s">
        <v>998</v>
      </c>
      <c r="F759">
        <v>1</v>
      </c>
      <c r="G759" s="135">
        <v>159154.26999999999</v>
      </c>
      <c r="H759" t="s">
        <v>510</v>
      </c>
      <c r="I759" t="s">
        <v>15</v>
      </c>
      <c r="J759" t="s">
        <v>137</v>
      </c>
      <c r="K759" t="s">
        <v>473</v>
      </c>
      <c r="L759" t="s">
        <v>156</v>
      </c>
      <c r="M759">
        <v>0</v>
      </c>
      <c r="N759" t="s">
        <v>34</v>
      </c>
      <c r="O759" t="s">
        <v>492</v>
      </c>
      <c r="P759">
        <v>1</v>
      </c>
      <c r="Q759" t="s">
        <v>80</v>
      </c>
      <c r="R759">
        <v>1</v>
      </c>
      <c r="S759" s="136">
        <v>-192576.67</v>
      </c>
      <c r="T759">
        <v>1</v>
      </c>
      <c r="U759" t="s">
        <v>199</v>
      </c>
      <c r="V759" t="s">
        <v>80</v>
      </c>
      <c r="W759" s="109" t="str">
        <f>_xlfn.CONCAT(N759,V759)</f>
        <v>CC11EXPORTACION</v>
      </c>
      <c r="X759" s="109">
        <f>_xlfn.XLOOKUP(W759,'cco '!C:C,'cco '!D:D,0)</f>
        <v>1</v>
      </c>
      <c r="Y759" s="110">
        <f>$X759*$S759*-1</f>
        <v>192576.67</v>
      </c>
      <c r="Z759" s="109">
        <f>_xlfn.XLOOKUP(V759,sectores_id!A:A,sectores_id!B:B)</f>
        <v>5</v>
      </c>
      <c r="AA759" s="109">
        <f>IF(J759="OPEX",_xlfn.XLOOKUP(I759,'rubros_id_opex (2)'!A:A,'rubros_id_opex (2)'!B:B,"RUBRO MC"),J759)</f>
        <v>12</v>
      </c>
      <c r="AB759" s="109" t="str">
        <f>UPPER(_xlfn.XLOOKUP(Z759,sectores_id!B:B,sectores_id!A:A))</f>
        <v>EXPORTACION</v>
      </c>
      <c r="AC759" s="148" t="str">
        <f>_xlfn.XLOOKUP(AA759,'rubros_id_opex (2)'!B:B,'rubros_id_opex (2)'!A:A,gastos_final[[#This Row],[Líneas de factura/Producto]])</f>
        <v>REPOSICION</v>
      </c>
      <c r="AD759" s="109">
        <f>SUMIFS(Y:Y,C:C,gastos_final[[#This Row],[Número]])</f>
        <v>192576.67</v>
      </c>
      <c r="AE759" s="169">
        <f>gastos_final[[#This Row],[MONTO_FINAL]]*-1-gastos_final[[#This Row],[monto_total_ampliado]]</f>
        <v>0</v>
      </c>
    </row>
    <row r="760" spans="1:31" hidden="1" x14ac:dyDescent="0.25">
      <c r="A760" vm="6">
        <v>46083</v>
      </c>
      <c r="B760" t="s">
        <v>813</v>
      </c>
      <c r="C760" t="s">
        <v>906</v>
      </c>
      <c r="D760" s="135">
        <v>-670000</v>
      </c>
      <c r="E760" t="s">
        <v>907</v>
      </c>
      <c r="F760">
        <v>1</v>
      </c>
      <c r="G760" s="135">
        <v>670000</v>
      </c>
      <c r="H760" t="s">
        <v>510</v>
      </c>
      <c r="I760" t="s">
        <v>10</v>
      </c>
      <c r="J760" t="s">
        <v>137</v>
      </c>
      <c r="K760" t="s">
        <v>512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6">
        <v>-670000</v>
      </c>
      <c r="T760">
        <v>1</v>
      </c>
      <c r="U760" t="s">
        <v>199</v>
      </c>
      <c r="V760" t="s">
        <v>72</v>
      </c>
      <c r="W760" s="109" t="str">
        <f>_xlfn.CONCAT(N760,V760)</f>
        <v>CC1BACHAS</v>
      </c>
      <c r="X760" s="109">
        <f>_xlfn.XLOOKUP(W760,'cco '!C:C,'cco '!D:D,0)</f>
        <v>3.2417236735101898E-2</v>
      </c>
      <c r="Y760" s="110">
        <f>$X760*$S760*-1</f>
        <v>21719.548612518272</v>
      </c>
      <c r="Z760" s="109">
        <f>_xlfn.XLOOKUP(V760,sectores_id!A:A,sectores_id!B:B)</f>
        <v>1</v>
      </c>
      <c r="AA760" s="109">
        <f>IF(J760="OPEX",_xlfn.XLOOKUP(I760,'rubros_id_opex (2)'!A:A,'rubros_id_opex (2)'!B:B,"RUBRO MC"),J760)</f>
        <v>13</v>
      </c>
      <c r="AB760" s="109" t="str">
        <f>UPPER(_xlfn.XLOOKUP(Z760,sectores_id!B:B,sectores_id!A:A))</f>
        <v>BACHAS</v>
      </c>
      <c r="AC760" s="148" t="str">
        <f>_xlfn.XLOOKUP(AA760,'rubros_id_opex (2)'!B:B,'rubros_id_opex (2)'!A:A,gastos_final[[#This Row],[Líneas de factura/Producto]])</f>
        <v>SERVICIOS</v>
      </c>
      <c r="AD760" s="109">
        <f>SUMIFS(Y:Y,C:C,gastos_final[[#This Row],[Número]])</f>
        <v>669999.99999999988</v>
      </c>
      <c r="AE760" s="169">
        <f>gastos_final[[#This Row],[MONTO_FINAL]]*-1-gastos_final[[#This Row],[monto_total_ampliado]]</f>
        <v>0</v>
      </c>
    </row>
    <row r="761" spans="1:31" hidden="1" x14ac:dyDescent="0.25">
      <c r="A761" vm="6">
        <v>46083</v>
      </c>
      <c r="B761" t="s">
        <v>813</v>
      </c>
      <c r="C761" t="s">
        <v>906</v>
      </c>
      <c r="D761" s="135">
        <v>-670000</v>
      </c>
      <c r="E761" t="s">
        <v>907</v>
      </c>
      <c r="F761">
        <v>1</v>
      </c>
      <c r="G761" s="135">
        <v>670000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6">
        <v>-670000</v>
      </c>
      <c r="T761">
        <v>1</v>
      </c>
      <c r="U761" t="s">
        <v>199</v>
      </c>
      <c r="V761" t="s">
        <v>77</v>
      </c>
      <c r="W761" s="109" t="str">
        <f>_xlfn.CONCAT(N761,V761)</f>
        <v>CC1CEREAL &amp; POLVILLO</v>
      </c>
      <c r="X761" s="109">
        <f>_xlfn.XLOOKUP(W761,'cco '!C:C,'cco '!D:D,0)</f>
        <v>7.0597149630605652E-3</v>
      </c>
      <c r="Y761" s="110">
        <f>$X761*$S761*-1</f>
        <v>4730.0090252505788</v>
      </c>
      <c r="Z761" s="109">
        <f>_xlfn.XLOOKUP(V761,sectores_id!A:A,sectores_id!B:B)</f>
        <v>2</v>
      </c>
      <c r="AA761" s="109">
        <f>IF(J761="OPEX",_xlfn.XLOOKUP(I761,'rubros_id_opex (2)'!A:A,'rubros_id_opex (2)'!B:B,"RUBRO MC"),J761)</f>
        <v>13</v>
      </c>
      <c r="AB761" s="109" t="str">
        <f>UPPER(_xlfn.XLOOKUP(Z761,sectores_id!B:B,sectores_id!A:A))</f>
        <v>CEREAL &amp; POLVILLO</v>
      </c>
      <c r="AC761" s="148" t="str">
        <f>_xlfn.XLOOKUP(AA761,'rubros_id_opex (2)'!B:B,'rubros_id_opex (2)'!A:A,gastos_final[[#This Row],[Líneas de factura/Producto]])</f>
        <v>SERVICIOS</v>
      </c>
      <c r="AD761" s="109">
        <f>SUMIFS(Y:Y,C:C,gastos_final[[#This Row],[Número]])</f>
        <v>669999.99999999988</v>
      </c>
      <c r="AE761" s="169">
        <f>gastos_final[[#This Row],[MONTO_FINAL]]*-1-gastos_final[[#This Row],[monto_total_ampliado]]</f>
        <v>0</v>
      </c>
    </row>
    <row r="762" spans="1:31" hidden="1" x14ac:dyDescent="0.25">
      <c r="A762" vm="6">
        <v>46083</v>
      </c>
      <c r="B762" t="s">
        <v>813</v>
      </c>
      <c r="C762" t="s">
        <v>906</v>
      </c>
      <c r="D762" s="135">
        <v>-670000</v>
      </c>
      <c r="E762" t="s">
        <v>907</v>
      </c>
      <c r="F762">
        <v>1</v>
      </c>
      <c r="G762" s="135">
        <v>670000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6">
        <v>-670000</v>
      </c>
      <c r="T762">
        <v>1</v>
      </c>
      <c r="U762" t="s">
        <v>199</v>
      </c>
      <c r="V762" t="s">
        <v>75</v>
      </c>
      <c r="W762" s="109" t="str">
        <f>_xlfn.CONCAT(N762,V762)</f>
        <v>CC1COMPOST &amp; FERTILIZANTES</v>
      </c>
      <c r="X762" s="109">
        <f>_xlfn.XLOOKUP(W762,'cco '!C:C,'cco '!D:D,0)</f>
        <v>4.0653249223577111E-4</v>
      </c>
      <c r="Y762" s="110">
        <f>$X762*$S762*-1</f>
        <v>272.37676979796663</v>
      </c>
      <c r="Z762" s="109">
        <f>_xlfn.XLOOKUP(V762,sectores_id!A:A,sectores_id!B:B)</f>
        <v>10</v>
      </c>
      <c r="AA762" s="109">
        <f>IF(J762="OPEX",_xlfn.XLOOKUP(I762,'rubros_id_opex (2)'!A:A,'rubros_id_opex (2)'!B:B,"RUBRO MC"),J762)</f>
        <v>13</v>
      </c>
      <c r="AB762" s="109" t="str">
        <f>UPPER(_xlfn.XLOOKUP(Z762,sectores_id!B:B,sectores_id!A:A))</f>
        <v>COMPOST &amp; FERTILIZANTES</v>
      </c>
      <c r="AC762" s="148" t="str">
        <f>_xlfn.XLOOKUP(AA762,'rubros_id_opex (2)'!B:B,'rubros_id_opex (2)'!A:A,gastos_final[[#This Row],[Líneas de factura/Producto]])</f>
        <v>SERVICIOS</v>
      </c>
      <c r="AD762" s="109">
        <f>SUMIFS(Y:Y,C:C,gastos_final[[#This Row],[Número]])</f>
        <v>669999.99999999988</v>
      </c>
      <c r="AE762" s="169">
        <f>gastos_final[[#This Row],[MONTO_FINAL]]*-1-gastos_final[[#This Row],[monto_total_ampliado]]</f>
        <v>0</v>
      </c>
    </row>
    <row r="763" spans="1:31" hidden="1" x14ac:dyDescent="0.25">
      <c r="A763" vm="6">
        <v>46083</v>
      </c>
      <c r="B763" t="s">
        <v>813</v>
      </c>
      <c r="C763" t="s">
        <v>906</v>
      </c>
      <c r="D763" s="135">
        <v>-670000</v>
      </c>
      <c r="E763" t="s">
        <v>907</v>
      </c>
      <c r="F763">
        <v>1</v>
      </c>
      <c r="G763" s="135">
        <v>670000</v>
      </c>
      <c r="H763" t="s">
        <v>510</v>
      </c>
      <c r="I763" t="s">
        <v>10</v>
      </c>
      <c r="J763" t="s">
        <v>137</v>
      </c>
      <c r="K763" t="s">
        <v>512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6">
        <v>-670000</v>
      </c>
      <c r="T763">
        <v>1</v>
      </c>
      <c r="U763" t="s">
        <v>199</v>
      </c>
      <c r="V763" t="s">
        <v>66</v>
      </c>
      <c r="W763" s="109" t="str">
        <f>_xlfn.CONCAT(N763,V763)</f>
        <v>CC1DISPOSICIÓN FINAL RESIDUOS LIQUIDOS</v>
      </c>
      <c r="X763" s="109">
        <f>_xlfn.XLOOKUP(W763,'cco '!C:C,'cco '!D:D,0)</f>
        <v>5.9791078481547098E-2</v>
      </c>
      <c r="Y763" s="110">
        <f>$X763*$S763*-1</f>
        <v>40060.022582636557</v>
      </c>
      <c r="Z763" s="109">
        <f>_xlfn.XLOOKUP(V763,sectores_id!A:A,sectores_id!B:B)</f>
        <v>3</v>
      </c>
      <c r="AA763" s="109">
        <f>IF(J763="OPEX",_xlfn.XLOOKUP(I763,'rubros_id_opex (2)'!A:A,'rubros_id_opex (2)'!B:B,"RUBRO MC"),J763)</f>
        <v>13</v>
      </c>
      <c r="AB763" s="109" t="str">
        <f>UPPER(_xlfn.XLOOKUP(Z763,sectores_id!B:B,sectores_id!A:A))</f>
        <v>DISP. FINAL RESIDUOS LÍQUIDOS</v>
      </c>
      <c r="AC763" s="148" t="str">
        <f>_xlfn.XLOOKUP(AA763,'rubros_id_opex (2)'!B:B,'rubros_id_opex (2)'!A:A,gastos_final[[#This Row],[Líneas de factura/Producto]])</f>
        <v>SERVICIOS</v>
      </c>
      <c r="AD763" s="109">
        <f>SUMIFS(Y:Y,C:C,gastos_final[[#This Row],[Número]])</f>
        <v>669999.99999999988</v>
      </c>
      <c r="AE763" s="169">
        <f>gastos_final[[#This Row],[MONTO_FINAL]]*-1-gastos_final[[#This Row],[monto_total_ampliado]]</f>
        <v>0</v>
      </c>
    </row>
    <row r="764" spans="1:31" hidden="1" x14ac:dyDescent="0.25">
      <c r="A764" vm="6">
        <v>46083</v>
      </c>
      <c r="B764" t="s">
        <v>813</v>
      </c>
      <c r="C764" t="s">
        <v>906</v>
      </c>
      <c r="D764" s="135">
        <v>-670000</v>
      </c>
      <c r="E764" t="s">
        <v>907</v>
      </c>
      <c r="F764">
        <v>1</v>
      </c>
      <c r="G764" s="135">
        <v>670000</v>
      </c>
      <c r="H764" t="s">
        <v>510</v>
      </c>
      <c r="I764" t="s">
        <v>10</v>
      </c>
      <c r="J764" t="s">
        <v>137</v>
      </c>
      <c r="K764" t="s">
        <v>512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6">
        <v>-670000</v>
      </c>
      <c r="T764">
        <v>1</v>
      </c>
      <c r="U764" t="s">
        <v>199</v>
      </c>
      <c r="V764" t="s">
        <v>63</v>
      </c>
      <c r="W764" s="109" t="str">
        <f>_xlfn.CONCAT(N764,V764)</f>
        <v>CC1DISPOSICIÓN FINAL RESIDUOS SOLIDOS</v>
      </c>
      <c r="X764" s="109">
        <f>_xlfn.XLOOKUP(W764,'cco '!C:C,'cco '!D:D,0)</f>
        <v>4.8738124634855849E-3</v>
      </c>
      <c r="Y764" s="110">
        <f>$X764*$S764*-1</f>
        <v>3265.4543505353417</v>
      </c>
      <c r="Z764" s="109">
        <f>_xlfn.XLOOKUP(V764,sectores_id!A:A,sectores_id!B:B)</f>
        <v>4</v>
      </c>
      <c r="AA764" s="109">
        <f>IF(J764="OPEX",_xlfn.XLOOKUP(I764,'rubros_id_opex (2)'!A:A,'rubros_id_opex (2)'!B:B,"RUBRO MC"),J764)</f>
        <v>13</v>
      </c>
      <c r="AB764" s="109" t="str">
        <f>UPPER(_xlfn.XLOOKUP(Z764,sectores_id!B:B,sectores_id!A:A))</f>
        <v>DISP. FINAL RESIDUOS SÓLIDOS</v>
      </c>
      <c r="AC764" s="148" t="str">
        <f>_xlfn.XLOOKUP(AA764,'rubros_id_opex (2)'!B:B,'rubros_id_opex (2)'!A:A,gastos_final[[#This Row],[Líneas de factura/Producto]])</f>
        <v>SERVICIOS</v>
      </c>
      <c r="AD764" s="109">
        <f>SUMIFS(Y:Y,C:C,gastos_final[[#This Row],[Número]])</f>
        <v>669999.99999999988</v>
      </c>
      <c r="AE764" s="169">
        <f>gastos_final[[#This Row],[MONTO_FINAL]]*-1-gastos_final[[#This Row],[monto_total_ampliado]]</f>
        <v>0</v>
      </c>
    </row>
    <row r="765" spans="1:31" hidden="1" x14ac:dyDescent="0.25">
      <c r="A765" vm="6">
        <v>46083</v>
      </c>
      <c r="B765" t="s">
        <v>813</v>
      </c>
      <c r="C765" t="s">
        <v>906</v>
      </c>
      <c r="D765" s="135">
        <v>-670000</v>
      </c>
      <c r="E765" t="s">
        <v>907</v>
      </c>
      <c r="F765">
        <v>1</v>
      </c>
      <c r="G765" s="135">
        <v>670000</v>
      </c>
      <c r="H765" t="s">
        <v>510</v>
      </c>
      <c r="I765" t="s">
        <v>10</v>
      </c>
      <c r="J765" t="s">
        <v>137</v>
      </c>
      <c r="K765" t="s">
        <v>512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6">
        <v>-670000</v>
      </c>
      <c r="T765">
        <v>1</v>
      </c>
      <c r="U765" t="s">
        <v>199</v>
      </c>
      <c r="V765" t="s">
        <v>80</v>
      </c>
      <c r="W765" s="109" t="str">
        <f>_xlfn.CONCAT(N765,V765)</f>
        <v>CC1EXPORTACION</v>
      </c>
      <c r="X765" s="109">
        <f>_xlfn.XLOOKUP(W765,'cco '!C:C,'cco '!D:D,0)</f>
        <v>0.73411048911804788</v>
      </c>
      <c r="Y765" s="110">
        <f>$X765*$S765*-1</f>
        <v>491854.02770909207</v>
      </c>
      <c r="Z765" s="109">
        <f>_xlfn.XLOOKUP(V765,sectores_id!A:A,sectores_id!B:B)</f>
        <v>5</v>
      </c>
      <c r="AA765" s="109">
        <f>IF(J765="OPEX",_xlfn.XLOOKUP(I765,'rubros_id_opex (2)'!A:A,'rubros_id_opex (2)'!B:B,"RUBRO MC"),J765)</f>
        <v>13</v>
      </c>
      <c r="AB765" s="109" t="str">
        <f>UPPER(_xlfn.XLOOKUP(Z765,sectores_id!B:B,sectores_id!A:A))</f>
        <v>EXPORTACION</v>
      </c>
      <c r="AC765" s="148" t="str">
        <f>_xlfn.XLOOKUP(AA765,'rubros_id_opex (2)'!B:B,'rubros_id_opex (2)'!A:A,gastos_final[[#This Row],[Líneas de factura/Producto]])</f>
        <v>SERVICIOS</v>
      </c>
      <c r="AD765" s="109">
        <f>SUMIFS(Y:Y,C:C,gastos_final[[#This Row],[Número]])</f>
        <v>669999.99999999988</v>
      </c>
      <c r="AE765" s="169">
        <f>gastos_final[[#This Row],[MONTO_FINAL]]*-1-gastos_final[[#This Row],[monto_total_ampliado]]</f>
        <v>0</v>
      </c>
    </row>
    <row r="766" spans="1:31" hidden="1" x14ac:dyDescent="0.25">
      <c r="A766" vm="6">
        <v>46083</v>
      </c>
      <c r="B766" t="s">
        <v>813</v>
      </c>
      <c r="C766" t="s">
        <v>906</v>
      </c>
      <c r="D766" s="135">
        <v>-670000</v>
      </c>
      <c r="E766" t="s">
        <v>907</v>
      </c>
      <c r="F766">
        <v>1</v>
      </c>
      <c r="G766" s="135">
        <v>670000</v>
      </c>
      <c r="H766" t="s">
        <v>510</v>
      </c>
      <c r="I766" t="s">
        <v>10</v>
      </c>
      <c r="J766" t="s">
        <v>137</v>
      </c>
      <c r="K766" t="s">
        <v>512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6">
        <v>-670000</v>
      </c>
      <c r="T766">
        <v>1</v>
      </c>
      <c r="U766" t="s">
        <v>199</v>
      </c>
      <c r="V766" t="s">
        <v>50</v>
      </c>
      <c r="W766" s="109" t="str">
        <f>_xlfn.CONCAT(N766,V766)</f>
        <v>CC1NFU</v>
      </c>
      <c r="X766" s="109">
        <f>_xlfn.XLOOKUP(W766,'cco '!C:C,'cco '!D:D,0)</f>
        <v>1.4065386597374174E-2</v>
      </c>
      <c r="Y766" s="110">
        <f>$X766*$S766*-1</f>
        <v>9423.8090202406966</v>
      </c>
      <c r="Z766" s="109">
        <f>_xlfn.XLOOKUP(V766,sectores_id!A:A,sectores_id!B:B)</f>
        <v>6</v>
      </c>
      <c r="AA766" s="109">
        <f>IF(J766="OPEX",_xlfn.XLOOKUP(I766,'rubros_id_opex (2)'!A:A,'rubros_id_opex (2)'!B:B,"RUBRO MC"),J766)</f>
        <v>13</v>
      </c>
      <c r="AB766" s="109" t="str">
        <f>UPPER(_xlfn.XLOOKUP(Z766,sectores_id!B:B,sectores_id!A:A))</f>
        <v>NFU</v>
      </c>
      <c r="AC766" s="148" t="str">
        <f>_xlfn.XLOOKUP(AA766,'rubros_id_opex (2)'!B:B,'rubros_id_opex (2)'!A:A,gastos_final[[#This Row],[Líneas de factura/Producto]])</f>
        <v>SERVICIOS</v>
      </c>
      <c r="AD766" s="109">
        <f>SUMIFS(Y:Y,C:C,gastos_final[[#This Row],[Número]])</f>
        <v>669999.99999999988</v>
      </c>
      <c r="AE766" s="169">
        <f>gastos_final[[#This Row],[MONTO_FINAL]]*-1-gastos_final[[#This Row],[monto_total_ampliado]]</f>
        <v>0</v>
      </c>
    </row>
    <row r="767" spans="1:31" hidden="1" x14ac:dyDescent="0.25">
      <c r="A767" vm="6">
        <v>46083</v>
      </c>
      <c r="B767" t="s">
        <v>813</v>
      </c>
      <c r="C767" t="s">
        <v>906</v>
      </c>
      <c r="D767" s="135">
        <v>-670000</v>
      </c>
      <c r="E767" t="s">
        <v>907</v>
      </c>
      <c r="F767">
        <v>1</v>
      </c>
      <c r="G767" s="135">
        <v>670000</v>
      </c>
      <c r="H767" t="s">
        <v>510</v>
      </c>
      <c r="I767" t="s">
        <v>10</v>
      </c>
      <c r="J767" t="s">
        <v>137</v>
      </c>
      <c r="K767" t="s">
        <v>512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6">
        <v>-670000</v>
      </c>
      <c r="T767">
        <v>1</v>
      </c>
      <c r="U767" t="s">
        <v>199</v>
      </c>
      <c r="V767" t="s">
        <v>68</v>
      </c>
      <c r="W767" s="109" t="str">
        <f>_xlfn.CONCAT(N767,V767)</f>
        <v>CC1PILETAS</v>
      </c>
      <c r="X767" s="109">
        <f>_xlfn.XLOOKUP(W767,'cco '!C:C,'cco '!D:D,0)</f>
        <v>0.10760032914202722</v>
      </c>
      <c r="Y767" s="110">
        <f>$X767*$S767*-1</f>
        <v>72092.220525158235</v>
      </c>
      <c r="Z767" s="109">
        <f>_xlfn.XLOOKUP(V767,sectores_id!A:A,sectores_id!B:B)</f>
        <v>7</v>
      </c>
      <c r="AA767" s="109">
        <f>IF(J767="OPEX",_xlfn.XLOOKUP(I767,'rubros_id_opex (2)'!A:A,'rubros_id_opex (2)'!B:B,"RUBRO MC"),J767)</f>
        <v>13</v>
      </c>
      <c r="AB767" s="109" t="str">
        <f>UPPER(_xlfn.XLOOKUP(Z767,sectores_id!B:B,sectores_id!A:A))</f>
        <v>PILETAS</v>
      </c>
      <c r="AC767" s="148" t="str">
        <f>_xlfn.XLOOKUP(AA767,'rubros_id_opex (2)'!B:B,'rubros_id_opex (2)'!A:A,gastos_final[[#This Row],[Líneas de factura/Producto]])</f>
        <v>SERVICIOS</v>
      </c>
      <c r="AD767" s="109">
        <f>SUMIFS(Y:Y,C:C,gastos_final[[#This Row],[Número]])</f>
        <v>669999.99999999988</v>
      </c>
      <c r="AE767" s="169">
        <f>gastos_final[[#This Row],[MONTO_FINAL]]*-1-gastos_final[[#This Row],[monto_total_ampliado]]</f>
        <v>0</v>
      </c>
    </row>
    <row r="768" spans="1:31" hidden="1" x14ac:dyDescent="0.25">
      <c r="A768" vm="6">
        <v>46083</v>
      </c>
      <c r="B768" t="s">
        <v>813</v>
      </c>
      <c r="C768" t="s">
        <v>906</v>
      </c>
      <c r="D768" s="135">
        <v>-670000</v>
      </c>
      <c r="E768" t="s">
        <v>907</v>
      </c>
      <c r="F768">
        <v>1</v>
      </c>
      <c r="G768" s="135">
        <v>670000</v>
      </c>
      <c r="H768" t="s">
        <v>510</v>
      </c>
      <c r="I768" t="s">
        <v>10</v>
      </c>
      <c r="J768" t="s">
        <v>137</v>
      </c>
      <c r="K768" t="s">
        <v>512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6">
        <v>-670000</v>
      </c>
      <c r="T768">
        <v>1</v>
      </c>
      <c r="U768" t="s">
        <v>199</v>
      </c>
      <c r="V768" t="s">
        <v>70</v>
      </c>
      <c r="W768" s="109" t="str">
        <f>_xlfn.CONCAT(N768,V768)</f>
        <v>CC1REACTORES</v>
      </c>
      <c r="X768" s="109">
        <f>_xlfn.XLOOKUP(W768,'cco '!C:C,'cco '!D:D,0)</f>
        <v>3.9675420007119738E-2</v>
      </c>
      <c r="Y768" s="110">
        <f>$X768*$S768*-1</f>
        <v>26582.531404770223</v>
      </c>
      <c r="Z768" s="109">
        <f>_xlfn.XLOOKUP(V768,sectores_id!A:A,sectores_id!B:B)</f>
        <v>8</v>
      </c>
      <c r="AA768" s="109">
        <f>IF(J768="OPEX",_xlfn.XLOOKUP(I768,'rubros_id_opex (2)'!A:A,'rubros_id_opex (2)'!B:B,"RUBRO MC"),J768)</f>
        <v>13</v>
      </c>
      <c r="AB768" s="109" t="str">
        <f>UPPER(_xlfn.XLOOKUP(Z768,sectores_id!B:B,sectores_id!A:A))</f>
        <v>REACTORES</v>
      </c>
      <c r="AC768" s="148" t="str">
        <f>_xlfn.XLOOKUP(AA768,'rubros_id_opex (2)'!B:B,'rubros_id_opex (2)'!A:A,gastos_final[[#This Row],[Líneas de factura/Producto]])</f>
        <v>SERVICIOS</v>
      </c>
      <c r="AD768" s="109">
        <f>SUMIFS(Y:Y,C:C,gastos_final[[#This Row],[Número]])</f>
        <v>669999.99999999988</v>
      </c>
      <c r="AE768" s="169">
        <f>gastos_final[[#This Row],[MONTO_FINAL]]*-1-gastos_final[[#This Row],[monto_total_ampliado]]</f>
        <v>0</v>
      </c>
    </row>
    <row r="769" spans="1:31" hidden="1" x14ac:dyDescent="0.25">
      <c r="A769" vm="6">
        <v>46083</v>
      </c>
      <c r="B769" t="s">
        <v>813</v>
      </c>
      <c r="C769" t="s">
        <v>906</v>
      </c>
      <c r="D769" s="135">
        <v>-670000</v>
      </c>
      <c r="E769" t="s">
        <v>907</v>
      </c>
      <c r="F769">
        <v>1</v>
      </c>
      <c r="G769" s="135">
        <v>670000</v>
      </c>
      <c r="H769" t="s">
        <v>510</v>
      </c>
      <c r="I769" t="s">
        <v>10</v>
      </c>
      <c r="J769" t="s">
        <v>137</v>
      </c>
      <c r="K769" t="s">
        <v>512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6">
        <v>-670000</v>
      </c>
      <c r="T769">
        <v>1</v>
      </c>
      <c r="U769" t="s">
        <v>199</v>
      </c>
      <c r="V769" t="s">
        <v>181</v>
      </c>
      <c r="W769" s="109" t="str">
        <f>_xlfn.CONCAT(N769,V769)</f>
        <v>CC1TIERRAS FILTRANTES</v>
      </c>
      <c r="X769" s="109">
        <f>_xlfn.XLOOKUP(W769,'cco '!C:C,'cco '!D:D,0)</f>
        <v>0</v>
      </c>
      <c r="Y769" s="110">
        <f>$X769*$S769*-1</f>
        <v>0</v>
      </c>
      <c r="Z769" s="109">
        <f>_xlfn.XLOOKUP(V769,sectores_id!A:A,sectores_id!B:B)</f>
        <v>9</v>
      </c>
      <c r="AA769" s="109">
        <f>IF(J769="OPEX",_xlfn.XLOOKUP(I769,'rubros_id_opex (2)'!A:A,'rubros_id_opex (2)'!B:B,"RUBRO MC"),J769)</f>
        <v>13</v>
      </c>
      <c r="AB769" s="109" t="str">
        <f>UPPER(_xlfn.XLOOKUP(Z769,sectores_id!B:B,sectores_id!A:A))</f>
        <v>TIERRAS FILTRANTES</v>
      </c>
      <c r="AC769" s="148" t="str">
        <f>_xlfn.XLOOKUP(AA769,'rubros_id_opex (2)'!B:B,'rubros_id_opex (2)'!A:A,gastos_final[[#This Row],[Líneas de factura/Producto]])</f>
        <v>SERVICIOS</v>
      </c>
      <c r="AD769" s="109">
        <f>SUMIFS(Y:Y,C:C,gastos_final[[#This Row],[Número]])</f>
        <v>669999.99999999988</v>
      </c>
      <c r="AE769" s="169">
        <f>gastos_final[[#This Row],[MONTO_FINAL]]*-1-gastos_final[[#This Row],[monto_total_ampliado]]</f>
        <v>0</v>
      </c>
    </row>
    <row r="770" spans="1:31" hidden="1" x14ac:dyDescent="0.25">
      <c r="A770" vm="13">
        <v>46091</v>
      </c>
      <c r="B770" t="s">
        <v>830</v>
      </c>
      <c r="C770" t="s">
        <v>960</v>
      </c>
      <c r="D770" s="135">
        <v>-648318</v>
      </c>
      <c r="E770" t="s">
        <v>961</v>
      </c>
      <c r="F770">
        <v>4</v>
      </c>
      <c r="G770" s="135">
        <v>133950</v>
      </c>
      <c r="H770" t="s">
        <v>510</v>
      </c>
      <c r="I770" t="s">
        <v>16</v>
      </c>
      <c r="J770" t="s">
        <v>137</v>
      </c>
      <c r="K770" t="s">
        <v>473</v>
      </c>
      <c r="L770" t="s">
        <v>138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6">
        <v>-648318</v>
      </c>
      <c r="T770">
        <v>4</v>
      </c>
      <c r="U770" t="s">
        <v>199</v>
      </c>
      <c r="V770" t="s">
        <v>72</v>
      </c>
      <c r="W770" s="109" t="str">
        <f>_xlfn.CONCAT(N770,V770)</f>
        <v>CC1BACHAS</v>
      </c>
      <c r="X770" s="109">
        <f>_xlfn.XLOOKUP(W770,'cco '!C:C,'cco '!D:D,0)</f>
        <v>3.2417236735101898E-2</v>
      </c>
      <c r="Y770" s="110">
        <f>$X770*$S770*-1</f>
        <v>21016.678085627791</v>
      </c>
      <c r="Z770" s="109">
        <f>_xlfn.XLOOKUP(V770,sectores_id!A:A,sectores_id!B:B)</f>
        <v>1</v>
      </c>
      <c r="AA770" s="109">
        <f>IF(J770="OPEX",_xlfn.XLOOKUP(I770,'rubros_id_opex (2)'!A:A,'rubros_id_opex (2)'!B:B,"RUBRO MC"),J770)</f>
        <v>9</v>
      </c>
      <c r="AB770" s="109" t="str">
        <f>UPPER(_xlfn.XLOOKUP(Z770,sectores_id!B:B,sectores_id!A:A))</f>
        <v>BACHAS</v>
      </c>
      <c r="AC770" s="148" t="str">
        <f>_xlfn.XLOOKUP(AA770,'rubros_id_opex (2)'!B:B,'rubros_id_opex (2)'!A:A,gastos_final[[#This Row],[Líneas de factura/Producto]])</f>
        <v>MANTENIMIENTO PREVENTIVO</v>
      </c>
      <c r="AD770" s="109">
        <f>SUMIFS(Y:Y,C:C,gastos_final[[#This Row],[Número]])</f>
        <v>648318</v>
      </c>
      <c r="AE770" s="169">
        <f>gastos_final[[#This Row],[MONTO_FINAL]]*-1-gastos_final[[#This Row],[monto_total_ampliado]]</f>
        <v>0</v>
      </c>
    </row>
    <row r="771" spans="1:31" hidden="1" x14ac:dyDescent="0.25">
      <c r="A771" vm="13">
        <v>46091</v>
      </c>
      <c r="B771" t="s">
        <v>830</v>
      </c>
      <c r="C771" t="s">
        <v>960</v>
      </c>
      <c r="D771" s="135">
        <v>-648318</v>
      </c>
      <c r="E771" t="s">
        <v>961</v>
      </c>
      <c r="F771">
        <v>4</v>
      </c>
      <c r="G771" s="135">
        <v>133950</v>
      </c>
      <c r="H771" t="s">
        <v>510</v>
      </c>
      <c r="I771" t="s">
        <v>16</v>
      </c>
      <c r="J771" t="s">
        <v>137</v>
      </c>
      <c r="K771" t="s">
        <v>473</v>
      </c>
      <c r="L771" t="s">
        <v>138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6">
        <v>-648318</v>
      </c>
      <c r="T771">
        <v>4</v>
      </c>
      <c r="U771" t="s">
        <v>199</v>
      </c>
      <c r="V771" t="s">
        <v>77</v>
      </c>
      <c r="W771" s="109" t="str">
        <f>_xlfn.CONCAT(N771,V771)</f>
        <v>CC1CEREAL &amp; POLVILLO</v>
      </c>
      <c r="X771" s="109">
        <f>_xlfn.XLOOKUP(W771,'cco '!C:C,'cco '!D:D,0)</f>
        <v>7.0597149630605652E-3</v>
      </c>
      <c r="Y771" s="110">
        <f>$X771*$S771*-1</f>
        <v>4576.9402854214995</v>
      </c>
      <c r="Z771" s="109">
        <f>_xlfn.XLOOKUP(V771,sectores_id!A:A,sectores_id!B:B)</f>
        <v>2</v>
      </c>
      <c r="AA771" s="109">
        <f>IF(J771="OPEX",_xlfn.XLOOKUP(I771,'rubros_id_opex (2)'!A:A,'rubros_id_opex (2)'!B:B,"RUBRO MC"),J771)</f>
        <v>9</v>
      </c>
      <c r="AB771" s="109" t="str">
        <f>UPPER(_xlfn.XLOOKUP(Z771,sectores_id!B:B,sectores_id!A:A))</f>
        <v>CEREAL &amp; POLVILLO</v>
      </c>
      <c r="AC771" s="148" t="str">
        <f>_xlfn.XLOOKUP(AA771,'rubros_id_opex (2)'!B:B,'rubros_id_opex (2)'!A:A,gastos_final[[#This Row],[Líneas de factura/Producto]])</f>
        <v>MANTENIMIENTO PREVENTIVO</v>
      </c>
      <c r="AD771" s="109">
        <f>SUMIFS(Y:Y,C:C,gastos_final[[#This Row],[Número]])</f>
        <v>648318</v>
      </c>
      <c r="AE771" s="169">
        <f>gastos_final[[#This Row],[MONTO_FINAL]]*-1-gastos_final[[#This Row],[monto_total_ampliado]]</f>
        <v>0</v>
      </c>
    </row>
    <row r="772" spans="1:31" hidden="1" x14ac:dyDescent="0.25">
      <c r="A772" vm="13">
        <v>46091</v>
      </c>
      <c r="B772" t="s">
        <v>830</v>
      </c>
      <c r="C772" t="s">
        <v>960</v>
      </c>
      <c r="D772" s="135">
        <v>-648318</v>
      </c>
      <c r="E772" t="s">
        <v>961</v>
      </c>
      <c r="F772">
        <v>4</v>
      </c>
      <c r="G772" s="135">
        <v>133950</v>
      </c>
      <c r="H772" t="s">
        <v>510</v>
      </c>
      <c r="I772" t="s">
        <v>16</v>
      </c>
      <c r="J772" t="s">
        <v>137</v>
      </c>
      <c r="K772" t="s">
        <v>473</v>
      </c>
      <c r="L772" t="s">
        <v>138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6">
        <v>-648318</v>
      </c>
      <c r="T772">
        <v>4</v>
      </c>
      <c r="U772" t="s">
        <v>199</v>
      </c>
      <c r="V772" t="s">
        <v>75</v>
      </c>
      <c r="W772" s="109" t="str">
        <f>_xlfn.CONCAT(N772,V772)</f>
        <v>CC1COMPOST &amp; FERTILIZANTES</v>
      </c>
      <c r="X772" s="109">
        <f>_xlfn.XLOOKUP(W772,'cco '!C:C,'cco '!D:D,0)</f>
        <v>4.0653249223577111E-4</v>
      </c>
      <c r="Y772" s="110">
        <f>$X772*$S772*-1</f>
        <v>263.56233230131068</v>
      </c>
      <c r="Z772" s="109">
        <f>_xlfn.XLOOKUP(V772,sectores_id!A:A,sectores_id!B:B)</f>
        <v>10</v>
      </c>
      <c r="AA772" s="109">
        <f>IF(J772="OPEX",_xlfn.XLOOKUP(I772,'rubros_id_opex (2)'!A:A,'rubros_id_opex (2)'!B:B,"RUBRO MC"),J772)</f>
        <v>9</v>
      </c>
      <c r="AB772" s="109" t="str">
        <f>UPPER(_xlfn.XLOOKUP(Z772,sectores_id!B:B,sectores_id!A:A))</f>
        <v>COMPOST &amp; FERTILIZANTES</v>
      </c>
      <c r="AC772" s="148" t="str">
        <f>_xlfn.XLOOKUP(AA772,'rubros_id_opex (2)'!B:B,'rubros_id_opex (2)'!A:A,gastos_final[[#This Row],[Líneas de factura/Producto]])</f>
        <v>MANTENIMIENTO PREVENTIVO</v>
      </c>
      <c r="AD772" s="109">
        <f>SUMIFS(Y:Y,C:C,gastos_final[[#This Row],[Número]])</f>
        <v>648318</v>
      </c>
      <c r="AE772" s="169">
        <f>gastos_final[[#This Row],[MONTO_FINAL]]*-1-gastos_final[[#This Row],[monto_total_ampliado]]</f>
        <v>0</v>
      </c>
    </row>
    <row r="773" spans="1:31" hidden="1" x14ac:dyDescent="0.25">
      <c r="A773" vm="13">
        <v>46091</v>
      </c>
      <c r="B773" t="s">
        <v>830</v>
      </c>
      <c r="C773" t="s">
        <v>960</v>
      </c>
      <c r="D773" s="135">
        <v>-648318</v>
      </c>
      <c r="E773" t="s">
        <v>961</v>
      </c>
      <c r="F773">
        <v>4</v>
      </c>
      <c r="G773" s="135">
        <v>133950</v>
      </c>
      <c r="H773" t="s">
        <v>510</v>
      </c>
      <c r="I773" t="s">
        <v>16</v>
      </c>
      <c r="J773" t="s">
        <v>137</v>
      </c>
      <c r="K773" t="s">
        <v>473</v>
      </c>
      <c r="L773" t="s">
        <v>138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6">
        <v>-648318</v>
      </c>
      <c r="T773">
        <v>4</v>
      </c>
      <c r="U773" t="s">
        <v>199</v>
      </c>
      <c r="V773" t="s">
        <v>66</v>
      </c>
      <c r="W773" s="109" t="str">
        <f>_xlfn.CONCAT(N773,V773)</f>
        <v>CC1DISPOSICIÓN FINAL RESIDUOS LIQUIDOS</v>
      </c>
      <c r="X773" s="109">
        <f>_xlfn.XLOOKUP(W773,'cco '!C:C,'cco '!D:D,0)</f>
        <v>5.9791078481547098E-2</v>
      </c>
      <c r="Y773" s="110">
        <f>$X773*$S773*-1</f>
        <v>38763.632418999652</v>
      </c>
      <c r="Z773" s="109">
        <f>_xlfn.XLOOKUP(V773,sectores_id!A:A,sectores_id!B:B)</f>
        <v>3</v>
      </c>
      <c r="AA773" s="109">
        <f>IF(J773="OPEX",_xlfn.XLOOKUP(I773,'rubros_id_opex (2)'!A:A,'rubros_id_opex (2)'!B:B,"RUBRO MC"),J773)</f>
        <v>9</v>
      </c>
      <c r="AB773" s="109" t="str">
        <f>UPPER(_xlfn.XLOOKUP(Z773,sectores_id!B:B,sectores_id!A:A))</f>
        <v>DISP. FINAL RESIDUOS LÍQUIDOS</v>
      </c>
      <c r="AC773" s="148" t="str">
        <f>_xlfn.XLOOKUP(AA773,'rubros_id_opex (2)'!B:B,'rubros_id_opex (2)'!A:A,gastos_final[[#This Row],[Líneas de factura/Producto]])</f>
        <v>MANTENIMIENTO PREVENTIVO</v>
      </c>
      <c r="AD773" s="109">
        <f>SUMIFS(Y:Y,C:C,gastos_final[[#This Row],[Número]])</f>
        <v>648318</v>
      </c>
      <c r="AE773" s="169">
        <f>gastos_final[[#This Row],[MONTO_FINAL]]*-1-gastos_final[[#This Row],[monto_total_ampliado]]</f>
        <v>0</v>
      </c>
    </row>
    <row r="774" spans="1:31" hidden="1" x14ac:dyDescent="0.25">
      <c r="A774" vm="13">
        <v>46091</v>
      </c>
      <c r="B774" t="s">
        <v>830</v>
      </c>
      <c r="C774" t="s">
        <v>960</v>
      </c>
      <c r="D774" s="135">
        <v>-648318</v>
      </c>
      <c r="E774" t="s">
        <v>961</v>
      </c>
      <c r="F774">
        <v>4</v>
      </c>
      <c r="G774" s="135">
        <v>133950</v>
      </c>
      <c r="H774" t="s">
        <v>510</v>
      </c>
      <c r="I774" t="s">
        <v>16</v>
      </c>
      <c r="J774" t="s">
        <v>137</v>
      </c>
      <c r="K774" t="s">
        <v>473</v>
      </c>
      <c r="L774" t="s">
        <v>138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6">
        <v>-648318</v>
      </c>
      <c r="T774">
        <v>4</v>
      </c>
      <c r="U774" t="s">
        <v>199</v>
      </c>
      <c r="V774" t="s">
        <v>63</v>
      </c>
      <c r="W774" s="109" t="str">
        <f>_xlfn.CONCAT(N774,V774)</f>
        <v>CC1DISPOSICIÓN FINAL RESIDUOS SOLIDOS</v>
      </c>
      <c r="X774" s="109">
        <f>_xlfn.XLOOKUP(W774,'cco '!C:C,'cco '!D:D,0)</f>
        <v>4.8738124634855849E-3</v>
      </c>
      <c r="Y774" s="110">
        <f>$X774*$S774*-1</f>
        <v>3159.7803487020474</v>
      </c>
      <c r="Z774" s="109">
        <f>_xlfn.XLOOKUP(V774,sectores_id!A:A,sectores_id!B:B)</f>
        <v>4</v>
      </c>
      <c r="AA774" s="109">
        <f>IF(J774="OPEX",_xlfn.XLOOKUP(I774,'rubros_id_opex (2)'!A:A,'rubros_id_opex (2)'!B:B,"RUBRO MC"),J774)</f>
        <v>9</v>
      </c>
      <c r="AB774" s="109" t="str">
        <f>UPPER(_xlfn.XLOOKUP(Z774,sectores_id!B:B,sectores_id!A:A))</f>
        <v>DISP. FINAL RESIDUOS SÓLIDOS</v>
      </c>
      <c r="AC774" s="148" t="str">
        <f>_xlfn.XLOOKUP(AA774,'rubros_id_opex (2)'!B:B,'rubros_id_opex (2)'!A:A,gastos_final[[#This Row],[Líneas de factura/Producto]])</f>
        <v>MANTENIMIENTO PREVENTIVO</v>
      </c>
      <c r="AD774" s="109">
        <f>SUMIFS(Y:Y,C:C,gastos_final[[#This Row],[Número]])</f>
        <v>648318</v>
      </c>
      <c r="AE774" s="169">
        <f>gastos_final[[#This Row],[MONTO_FINAL]]*-1-gastos_final[[#This Row],[monto_total_ampliado]]</f>
        <v>0</v>
      </c>
    </row>
    <row r="775" spans="1:31" hidden="1" x14ac:dyDescent="0.25">
      <c r="A775" vm="13">
        <v>46091</v>
      </c>
      <c r="B775" t="s">
        <v>830</v>
      </c>
      <c r="C775" t="s">
        <v>960</v>
      </c>
      <c r="D775" s="135">
        <v>-648318</v>
      </c>
      <c r="E775" t="s">
        <v>961</v>
      </c>
      <c r="F775">
        <v>4</v>
      </c>
      <c r="G775" s="135">
        <v>133950</v>
      </c>
      <c r="H775" t="s">
        <v>510</v>
      </c>
      <c r="I775" t="s">
        <v>16</v>
      </c>
      <c r="J775" t="s">
        <v>137</v>
      </c>
      <c r="K775" t="s">
        <v>473</v>
      </c>
      <c r="L775" t="s">
        <v>138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6">
        <v>-648318</v>
      </c>
      <c r="T775">
        <v>4</v>
      </c>
      <c r="U775" t="s">
        <v>199</v>
      </c>
      <c r="V775" t="s">
        <v>80</v>
      </c>
      <c r="W775" s="109" t="str">
        <f>_xlfn.CONCAT(N775,V775)</f>
        <v>CC1EXPORTACION</v>
      </c>
      <c r="X775" s="109">
        <f>_xlfn.XLOOKUP(W775,'cco '!C:C,'cco '!D:D,0)</f>
        <v>0.73411048911804788</v>
      </c>
      <c r="Y775" s="110">
        <f>$X775*$S775*-1</f>
        <v>475937.04408403457</v>
      </c>
      <c r="Z775" s="109">
        <f>_xlfn.XLOOKUP(V775,sectores_id!A:A,sectores_id!B:B)</f>
        <v>5</v>
      </c>
      <c r="AA775" s="109">
        <f>IF(J775="OPEX",_xlfn.XLOOKUP(I775,'rubros_id_opex (2)'!A:A,'rubros_id_opex (2)'!B:B,"RUBRO MC"),J775)</f>
        <v>9</v>
      </c>
      <c r="AB775" s="109" t="str">
        <f>UPPER(_xlfn.XLOOKUP(Z775,sectores_id!B:B,sectores_id!A:A))</f>
        <v>EXPORTACION</v>
      </c>
      <c r="AC775" s="148" t="str">
        <f>_xlfn.XLOOKUP(AA775,'rubros_id_opex (2)'!B:B,'rubros_id_opex (2)'!A:A,gastos_final[[#This Row],[Líneas de factura/Producto]])</f>
        <v>MANTENIMIENTO PREVENTIVO</v>
      </c>
      <c r="AD775" s="109">
        <f>SUMIFS(Y:Y,C:C,gastos_final[[#This Row],[Número]])</f>
        <v>648318</v>
      </c>
      <c r="AE775" s="169">
        <f>gastos_final[[#This Row],[MONTO_FINAL]]*-1-gastos_final[[#This Row],[monto_total_ampliado]]</f>
        <v>0</v>
      </c>
    </row>
    <row r="776" spans="1:31" hidden="1" x14ac:dyDescent="0.25">
      <c r="A776" vm="13">
        <v>46091</v>
      </c>
      <c r="B776" t="s">
        <v>830</v>
      </c>
      <c r="C776" t="s">
        <v>960</v>
      </c>
      <c r="D776" s="135">
        <v>-648318</v>
      </c>
      <c r="E776" t="s">
        <v>961</v>
      </c>
      <c r="F776">
        <v>4</v>
      </c>
      <c r="G776" s="135">
        <v>133950</v>
      </c>
      <c r="H776" t="s">
        <v>510</v>
      </c>
      <c r="I776" t="s">
        <v>16</v>
      </c>
      <c r="J776" t="s">
        <v>137</v>
      </c>
      <c r="K776" t="s">
        <v>473</v>
      </c>
      <c r="L776" t="s">
        <v>138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6">
        <v>-648318</v>
      </c>
      <c r="T776">
        <v>4</v>
      </c>
      <c r="U776" t="s">
        <v>199</v>
      </c>
      <c r="V776" t="s">
        <v>50</v>
      </c>
      <c r="W776" s="109" t="str">
        <f>_xlfn.CONCAT(N776,V776)</f>
        <v>CC1NFU</v>
      </c>
      <c r="X776" s="109">
        <f>_xlfn.XLOOKUP(W776,'cco '!C:C,'cco '!D:D,0)</f>
        <v>1.4065386597374174E-2</v>
      </c>
      <c r="Y776" s="110">
        <f>$X776*$S776*-1</f>
        <v>9118.8433080364302</v>
      </c>
      <c r="Z776" s="109">
        <f>_xlfn.XLOOKUP(V776,sectores_id!A:A,sectores_id!B:B)</f>
        <v>6</v>
      </c>
      <c r="AA776" s="109">
        <f>IF(J776="OPEX",_xlfn.XLOOKUP(I776,'rubros_id_opex (2)'!A:A,'rubros_id_opex (2)'!B:B,"RUBRO MC"),J776)</f>
        <v>9</v>
      </c>
      <c r="AB776" s="109" t="str">
        <f>UPPER(_xlfn.XLOOKUP(Z776,sectores_id!B:B,sectores_id!A:A))</f>
        <v>NFU</v>
      </c>
      <c r="AC776" s="148" t="str">
        <f>_xlfn.XLOOKUP(AA776,'rubros_id_opex (2)'!B:B,'rubros_id_opex (2)'!A:A,gastos_final[[#This Row],[Líneas de factura/Producto]])</f>
        <v>MANTENIMIENTO PREVENTIVO</v>
      </c>
      <c r="AD776" s="109">
        <f>SUMIFS(Y:Y,C:C,gastos_final[[#This Row],[Número]])</f>
        <v>648318</v>
      </c>
      <c r="AE776" s="169">
        <f>gastos_final[[#This Row],[MONTO_FINAL]]*-1-gastos_final[[#This Row],[monto_total_ampliado]]</f>
        <v>0</v>
      </c>
    </row>
    <row r="777" spans="1:31" hidden="1" x14ac:dyDescent="0.25">
      <c r="A777" vm="13">
        <v>46091</v>
      </c>
      <c r="B777" t="s">
        <v>830</v>
      </c>
      <c r="C777" t="s">
        <v>960</v>
      </c>
      <c r="D777" s="135">
        <v>-648318</v>
      </c>
      <c r="E777" t="s">
        <v>961</v>
      </c>
      <c r="F777">
        <v>4</v>
      </c>
      <c r="G777" s="135">
        <v>133950</v>
      </c>
      <c r="H777" t="s">
        <v>510</v>
      </c>
      <c r="I777" t="s">
        <v>16</v>
      </c>
      <c r="J777" t="s">
        <v>137</v>
      </c>
      <c r="K777" t="s">
        <v>473</v>
      </c>
      <c r="L777" t="s">
        <v>138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6">
        <v>-648318</v>
      </c>
      <c r="T777">
        <v>4</v>
      </c>
      <c r="U777" t="s">
        <v>199</v>
      </c>
      <c r="V777" t="s">
        <v>68</v>
      </c>
      <c r="W777" s="109" t="str">
        <f>_xlfn.CONCAT(N777,V777)</f>
        <v>CC1PILETAS</v>
      </c>
      <c r="X777" s="109">
        <f>_xlfn.XLOOKUP(W777,'cco '!C:C,'cco '!D:D,0)</f>
        <v>0.10760032914202722</v>
      </c>
      <c r="Y777" s="110">
        <f>$X777*$S777*-1</f>
        <v>69759.230188700807</v>
      </c>
      <c r="Z777" s="109">
        <f>_xlfn.XLOOKUP(V777,sectores_id!A:A,sectores_id!B:B)</f>
        <v>7</v>
      </c>
      <c r="AA777" s="109">
        <f>IF(J777="OPEX",_xlfn.XLOOKUP(I777,'rubros_id_opex (2)'!A:A,'rubros_id_opex (2)'!B:B,"RUBRO MC"),J777)</f>
        <v>9</v>
      </c>
      <c r="AB777" s="109" t="str">
        <f>UPPER(_xlfn.XLOOKUP(Z777,sectores_id!B:B,sectores_id!A:A))</f>
        <v>PILETAS</v>
      </c>
      <c r="AC777" s="148" t="str">
        <f>_xlfn.XLOOKUP(AA777,'rubros_id_opex (2)'!B:B,'rubros_id_opex (2)'!A:A,gastos_final[[#This Row],[Líneas de factura/Producto]])</f>
        <v>MANTENIMIENTO PREVENTIVO</v>
      </c>
      <c r="AD777" s="109">
        <f>SUMIFS(Y:Y,C:C,gastos_final[[#This Row],[Número]])</f>
        <v>648318</v>
      </c>
      <c r="AE777" s="169">
        <f>gastos_final[[#This Row],[MONTO_FINAL]]*-1-gastos_final[[#This Row],[monto_total_ampliado]]</f>
        <v>0</v>
      </c>
    </row>
    <row r="778" spans="1:31" hidden="1" x14ac:dyDescent="0.25">
      <c r="A778" vm="13">
        <v>46091</v>
      </c>
      <c r="B778" t="s">
        <v>830</v>
      </c>
      <c r="C778" t="s">
        <v>960</v>
      </c>
      <c r="D778" s="135">
        <v>-648318</v>
      </c>
      <c r="E778" t="s">
        <v>961</v>
      </c>
      <c r="F778">
        <v>4</v>
      </c>
      <c r="G778" s="135">
        <v>133950</v>
      </c>
      <c r="H778" t="s">
        <v>510</v>
      </c>
      <c r="I778" t="s">
        <v>16</v>
      </c>
      <c r="J778" t="s">
        <v>137</v>
      </c>
      <c r="K778" t="s">
        <v>473</v>
      </c>
      <c r="L778" t="s">
        <v>138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6">
        <v>-648318</v>
      </c>
      <c r="T778">
        <v>4</v>
      </c>
      <c r="U778" t="s">
        <v>199</v>
      </c>
      <c r="V778" t="s">
        <v>70</v>
      </c>
      <c r="W778" s="109" t="str">
        <f>_xlfn.CONCAT(N778,V778)</f>
        <v>CC1REACTORES</v>
      </c>
      <c r="X778" s="109">
        <f>_xlfn.XLOOKUP(W778,'cco '!C:C,'cco '!D:D,0)</f>
        <v>3.9675420007119738E-2</v>
      </c>
      <c r="Y778" s="110">
        <f>$X778*$S778*-1</f>
        <v>25722.288948175854</v>
      </c>
      <c r="Z778" s="109">
        <f>_xlfn.XLOOKUP(V778,sectores_id!A:A,sectores_id!B:B)</f>
        <v>8</v>
      </c>
      <c r="AA778" s="109">
        <f>IF(J778="OPEX",_xlfn.XLOOKUP(I778,'rubros_id_opex (2)'!A:A,'rubros_id_opex (2)'!B:B,"RUBRO MC"),J778)</f>
        <v>9</v>
      </c>
      <c r="AB778" s="109" t="str">
        <f>UPPER(_xlfn.XLOOKUP(Z778,sectores_id!B:B,sectores_id!A:A))</f>
        <v>REACTORES</v>
      </c>
      <c r="AC778" s="148" t="str">
        <f>_xlfn.XLOOKUP(AA778,'rubros_id_opex (2)'!B:B,'rubros_id_opex (2)'!A:A,gastos_final[[#This Row],[Líneas de factura/Producto]])</f>
        <v>MANTENIMIENTO PREVENTIVO</v>
      </c>
      <c r="AD778" s="109">
        <f>SUMIFS(Y:Y,C:C,gastos_final[[#This Row],[Número]])</f>
        <v>648318</v>
      </c>
      <c r="AE778" s="169">
        <f>gastos_final[[#This Row],[MONTO_FINAL]]*-1-gastos_final[[#This Row],[monto_total_ampliado]]</f>
        <v>0</v>
      </c>
    </row>
    <row r="779" spans="1:31" hidden="1" x14ac:dyDescent="0.25">
      <c r="A779" vm="13">
        <v>46091</v>
      </c>
      <c r="B779" t="s">
        <v>830</v>
      </c>
      <c r="C779" t="s">
        <v>960</v>
      </c>
      <c r="D779" s="135">
        <v>-648318</v>
      </c>
      <c r="E779" t="s">
        <v>961</v>
      </c>
      <c r="F779">
        <v>4</v>
      </c>
      <c r="G779" s="135">
        <v>133950</v>
      </c>
      <c r="H779" t="s">
        <v>510</v>
      </c>
      <c r="I779" t="s">
        <v>16</v>
      </c>
      <c r="J779" t="s">
        <v>137</v>
      </c>
      <c r="K779" t="s">
        <v>473</v>
      </c>
      <c r="L779" t="s">
        <v>138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6">
        <v>-648318</v>
      </c>
      <c r="T779">
        <v>4</v>
      </c>
      <c r="U779" t="s">
        <v>199</v>
      </c>
      <c r="V779" t="s">
        <v>181</v>
      </c>
      <c r="W779" s="109" t="str">
        <f>_xlfn.CONCAT(N779,V779)</f>
        <v>CC1TIERRAS FILTRANTES</v>
      </c>
      <c r="X779" s="109">
        <f>_xlfn.XLOOKUP(W779,'cco '!C:C,'cco '!D:D,0)</f>
        <v>0</v>
      </c>
      <c r="Y779" s="110">
        <f>$X779*$S779*-1</f>
        <v>0</v>
      </c>
      <c r="Z779" s="109">
        <f>_xlfn.XLOOKUP(V779,sectores_id!A:A,sectores_id!B:B)</f>
        <v>9</v>
      </c>
      <c r="AA779" s="109">
        <f>IF(J779="OPEX",_xlfn.XLOOKUP(I779,'rubros_id_opex (2)'!A:A,'rubros_id_opex (2)'!B:B,"RUBRO MC"),J779)</f>
        <v>9</v>
      </c>
      <c r="AB779" s="109" t="str">
        <f>UPPER(_xlfn.XLOOKUP(Z779,sectores_id!B:B,sectores_id!A:A))</f>
        <v>TIERRAS FILTRANTES</v>
      </c>
      <c r="AC779" s="148" t="str">
        <f>_xlfn.XLOOKUP(AA779,'rubros_id_opex (2)'!B:B,'rubros_id_opex (2)'!A:A,gastos_final[[#This Row],[Líneas de factura/Producto]])</f>
        <v>MANTENIMIENTO PREVENTIVO</v>
      </c>
      <c r="AD779" s="109">
        <f>SUMIFS(Y:Y,C:C,gastos_final[[#This Row],[Número]])</f>
        <v>648318</v>
      </c>
      <c r="AE779" s="169">
        <f>gastos_final[[#This Row],[MONTO_FINAL]]*-1-gastos_final[[#This Row],[monto_total_ampliado]]</f>
        <v>0</v>
      </c>
    </row>
    <row r="780" spans="1:31" hidden="1" x14ac:dyDescent="0.25">
      <c r="A780" vm="6">
        <v>46083</v>
      </c>
      <c r="B780" t="s">
        <v>829</v>
      </c>
      <c r="C780" t="s">
        <v>958</v>
      </c>
      <c r="D780" s="135">
        <v>-646500</v>
      </c>
      <c r="E780" t="s">
        <v>959</v>
      </c>
      <c r="F780">
        <v>1</v>
      </c>
      <c r="G780" s="135">
        <v>646500</v>
      </c>
      <c r="H780" t="s">
        <v>510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6">
        <v>-646500</v>
      </c>
      <c r="T780">
        <v>1</v>
      </c>
      <c r="U780" t="s">
        <v>199</v>
      </c>
      <c r="V780" t="s">
        <v>72</v>
      </c>
      <c r="W780" s="109" t="str">
        <f>_xlfn.CONCAT(N780,V780)</f>
        <v>CC1BACHAS</v>
      </c>
      <c r="X780" s="109">
        <f>_xlfn.XLOOKUP(W780,'cco '!C:C,'cco '!D:D,0)</f>
        <v>3.2417236735101898E-2</v>
      </c>
      <c r="Y780" s="110">
        <f>$X780*$S780*-1</f>
        <v>20957.743549243376</v>
      </c>
      <c r="Z780" s="109">
        <f>_xlfn.XLOOKUP(V780,sectores_id!A:A,sectores_id!B:B)</f>
        <v>1</v>
      </c>
      <c r="AA780" s="109">
        <f>IF(J780="OPEX",_xlfn.XLOOKUP(I780,'rubros_id_opex (2)'!A:A,'rubros_id_opex (2)'!B:B,"RUBRO MC"),J780)</f>
        <v>13</v>
      </c>
      <c r="AB780" s="109" t="str">
        <f>UPPER(_xlfn.XLOOKUP(Z780,sectores_id!B:B,sectores_id!A:A))</f>
        <v>BACHAS</v>
      </c>
      <c r="AC780" s="148" t="str">
        <f>_xlfn.XLOOKUP(AA780,'rubros_id_opex (2)'!B:B,'rubros_id_opex (2)'!A:A,gastos_final[[#This Row],[Líneas de factura/Producto]])</f>
        <v>SERVICIOS</v>
      </c>
      <c r="AD780" s="109">
        <f>SUMIFS(Y:Y,C:C,gastos_final[[#This Row],[Número]])</f>
        <v>646499.99999999988</v>
      </c>
      <c r="AE780" s="169">
        <f>gastos_final[[#This Row],[MONTO_FINAL]]*-1-gastos_final[[#This Row],[monto_total_ampliado]]</f>
        <v>0</v>
      </c>
    </row>
    <row r="781" spans="1:31" hidden="1" x14ac:dyDescent="0.25">
      <c r="A781" vm="6">
        <v>46083</v>
      </c>
      <c r="B781" t="s">
        <v>829</v>
      </c>
      <c r="C781" t="s">
        <v>958</v>
      </c>
      <c r="D781" s="135">
        <v>-646500</v>
      </c>
      <c r="E781" t="s">
        <v>959</v>
      </c>
      <c r="F781">
        <v>1</v>
      </c>
      <c r="G781" s="135">
        <v>646500</v>
      </c>
      <c r="H781" t="s">
        <v>510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6">
        <v>-646500</v>
      </c>
      <c r="T781">
        <v>1</v>
      </c>
      <c r="U781" t="s">
        <v>199</v>
      </c>
      <c r="V781" t="s">
        <v>77</v>
      </c>
      <c r="W781" s="109" t="str">
        <f>_xlfn.CONCAT(N781,V781)</f>
        <v>CC1CEREAL &amp; POLVILLO</v>
      </c>
      <c r="X781" s="109">
        <f>_xlfn.XLOOKUP(W781,'cco '!C:C,'cco '!D:D,0)</f>
        <v>7.0597149630605652E-3</v>
      </c>
      <c r="Y781" s="110">
        <f>$X781*$S781*-1</f>
        <v>4564.1057236186552</v>
      </c>
      <c r="Z781" s="109">
        <f>_xlfn.XLOOKUP(V781,sectores_id!A:A,sectores_id!B:B)</f>
        <v>2</v>
      </c>
      <c r="AA781" s="109">
        <f>IF(J781="OPEX",_xlfn.XLOOKUP(I781,'rubros_id_opex (2)'!A:A,'rubros_id_opex (2)'!B:B,"RUBRO MC"),J781)</f>
        <v>13</v>
      </c>
      <c r="AB781" s="109" t="str">
        <f>UPPER(_xlfn.XLOOKUP(Z781,sectores_id!B:B,sectores_id!A:A))</f>
        <v>CEREAL &amp; POLVILLO</v>
      </c>
      <c r="AC781" s="148" t="str">
        <f>_xlfn.XLOOKUP(AA781,'rubros_id_opex (2)'!B:B,'rubros_id_opex (2)'!A:A,gastos_final[[#This Row],[Líneas de factura/Producto]])</f>
        <v>SERVICIOS</v>
      </c>
      <c r="AD781" s="109">
        <f>SUMIFS(Y:Y,C:C,gastos_final[[#This Row],[Número]])</f>
        <v>646499.99999999988</v>
      </c>
      <c r="AE781" s="169">
        <f>gastos_final[[#This Row],[MONTO_FINAL]]*-1-gastos_final[[#This Row],[monto_total_ampliado]]</f>
        <v>0</v>
      </c>
    </row>
    <row r="782" spans="1:31" hidden="1" x14ac:dyDescent="0.25">
      <c r="A782" vm="6">
        <v>46083</v>
      </c>
      <c r="B782" t="s">
        <v>829</v>
      </c>
      <c r="C782" t="s">
        <v>958</v>
      </c>
      <c r="D782" s="135">
        <v>-646500</v>
      </c>
      <c r="E782" t="s">
        <v>959</v>
      </c>
      <c r="F782">
        <v>1</v>
      </c>
      <c r="G782" s="135">
        <v>646500</v>
      </c>
      <c r="H782" t="s">
        <v>510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6">
        <v>-646500</v>
      </c>
      <c r="T782">
        <v>1</v>
      </c>
      <c r="U782" t="s">
        <v>199</v>
      </c>
      <c r="V782" t="s">
        <v>75</v>
      </c>
      <c r="W782" s="109" t="str">
        <f>_xlfn.CONCAT(N782,V782)</f>
        <v>CC1COMPOST &amp; FERTILIZANTES</v>
      </c>
      <c r="X782" s="109">
        <f>_xlfn.XLOOKUP(W782,'cco '!C:C,'cco '!D:D,0)</f>
        <v>4.0653249223577111E-4</v>
      </c>
      <c r="Y782" s="110">
        <f>$X782*$S782*-1</f>
        <v>262.82325623042601</v>
      </c>
      <c r="Z782" s="109">
        <f>_xlfn.XLOOKUP(V782,sectores_id!A:A,sectores_id!B:B)</f>
        <v>10</v>
      </c>
      <c r="AA782" s="109">
        <f>IF(J782="OPEX",_xlfn.XLOOKUP(I782,'rubros_id_opex (2)'!A:A,'rubros_id_opex (2)'!B:B,"RUBRO MC"),J782)</f>
        <v>13</v>
      </c>
      <c r="AB782" s="109" t="str">
        <f>UPPER(_xlfn.XLOOKUP(Z782,sectores_id!B:B,sectores_id!A:A))</f>
        <v>COMPOST &amp; FERTILIZANTES</v>
      </c>
      <c r="AC782" s="148" t="str">
        <f>_xlfn.XLOOKUP(AA782,'rubros_id_opex (2)'!B:B,'rubros_id_opex (2)'!A:A,gastos_final[[#This Row],[Líneas de factura/Producto]])</f>
        <v>SERVICIOS</v>
      </c>
      <c r="AD782" s="109">
        <f>SUMIFS(Y:Y,C:C,gastos_final[[#This Row],[Número]])</f>
        <v>646499.99999999988</v>
      </c>
      <c r="AE782" s="169">
        <f>gastos_final[[#This Row],[MONTO_FINAL]]*-1-gastos_final[[#This Row],[monto_total_ampliado]]</f>
        <v>0</v>
      </c>
    </row>
    <row r="783" spans="1:31" hidden="1" x14ac:dyDescent="0.25">
      <c r="A783" vm="6">
        <v>46083</v>
      </c>
      <c r="B783" t="s">
        <v>829</v>
      </c>
      <c r="C783" t="s">
        <v>958</v>
      </c>
      <c r="D783" s="135">
        <v>-646500</v>
      </c>
      <c r="E783" t="s">
        <v>959</v>
      </c>
      <c r="F783">
        <v>1</v>
      </c>
      <c r="G783" s="135">
        <v>646500</v>
      </c>
      <c r="H783" t="s">
        <v>510</v>
      </c>
      <c r="I783" t="s">
        <v>10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6">
        <v>-646500</v>
      </c>
      <c r="T783">
        <v>1</v>
      </c>
      <c r="U783" t="s">
        <v>199</v>
      </c>
      <c r="V783" t="s">
        <v>66</v>
      </c>
      <c r="W783" s="109" t="str">
        <f>_xlfn.CONCAT(N783,V783)</f>
        <v>CC1DISPOSICIÓN FINAL RESIDUOS LIQUIDOS</v>
      </c>
      <c r="X783" s="109">
        <f>_xlfn.XLOOKUP(W783,'cco '!C:C,'cco '!D:D,0)</f>
        <v>5.9791078481547098E-2</v>
      </c>
      <c r="Y783" s="110">
        <f>$X783*$S783*-1</f>
        <v>38654.932238320202</v>
      </c>
      <c r="Z783" s="109">
        <f>_xlfn.XLOOKUP(V783,sectores_id!A:A,sectores_id!B:B)</f>
        <v>3</v>
      </c>
      <c r="AA783" s="109">
        <f>IF(J783="OPEX",_xlfn.XLOOKUP(I783,'rubros_id_opex (2)'!A:A,'rubros_id_opex (2)'!B:B,"RUBRO MC"),J783)</f>
        <v>13</v>
      </c>
      <c r="AB783" s="109" t="str">
        <f>UPPER(_xlfn.XLOOKUP(Z783,sectores_id!B:B,sectores_id!A:A))</f>
        <v>DISP. FINAL RESIDUOS LÍQUIDOS</v>
      </c>
      <c r="AC783" s="148" t="str">
        <f>_xlfn.XLOOKUP(AA783,'rubros_id_opex (2)'!B:B,'rubros_id_opex (2)'!A:A,gastos_final[[#This Row],[Líneas de factura/Producto]])</f>
        <v>SERVICIOS</v>
      </c>
      <c r="AD783" s="109">
        <f>SUMIFS(Y:Y,C:C,gastos_final[[#This Row],[Número]])</f>
        <v>646499.99999999988</v>
      </c>
      <c r="AE783" s="169">
        <f>gastos_final[[#This Row],[MONTO_FINAL]]*-1-gastos_final[[#This Row],[monto_total_ampliado]]</f>
        <v>0</v>
      </c>
    </row>
    <row r="784" spans="1:31" hidden="1" x14ac:dyDescent="0.25">
      <c r="A784" vm="6">
        <v>46083</v>
      </c>
      <c r="B784" t="s">
        <v>829</v>
      </c>
      <c r="C784" t="s">
        <v>958</v>
      </c>
      <c r="D784" s="135">
        <v>-646500</v>
      </c>
      <c r="E784" t="s">
        <v>959</v>
      </c>
      <c r="F784">
        <v>1</v>
      </c>
      <c r="G784" s="135">
        <v>646500</v>
      </c>
      <c r="H784" t="s">
        <v>510</v>
      </c>
      <c r="I784" t="s">
        <v>10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6">
        <v>-646500</v>
      </c>
      <c r="T784">
        <v>1</v>
      </c>
      <c r="U784" t="s">
        <v>199</v>
      </c>
      <c r="V784" t="s">
        <v>63</v>
      </c>
      <c r="W784" s="109" t="str">
        <f>_xlfn.CONCAT(N784,V784)</f>
        <v>CC1DISPOSICIÓN FINAL RESIDUOS SOLIDOS</v>
      </c>
      <c r="X784" s="109">
        <f>_xlfn.XLOOKUP(W784,'cco '!C:C,'cco '!D:D,0)</f>
        <v>4.8738124634855849E-3</v>
      </c>
      <c r="Y784" s="110">
        <f>$X784*$S784*-1</f>
        <v>3150.9197576434308</v>
      </c>
      <c r="Z784" s="109">
        <f>_xlfn.XLOOKUP(V784,sectores_id!A:A,sectores_id!B:B)</f>
        <v>4</v>
      </c>
      <c r="AA784" s="109">
        <f>IF(J784="OPEX",_xlfn.XLOOKUP(I784,'rubros_id_opex (2)'!A:A,'rubros_id_opex (2)'!B:B,"RUBRO MC"),J784)</f>
        <v>13</v>
      </c>
      <c r="AB784" s="109" t="str">
        <f>UPPER(_xlfn.XLOOKUP(Z784,sectores_id!B:B,sectores_id!A:A))</f>
        <v>DISP. FINAL RESIDUOS SÓLIDOS</v>
      </c>
      <c r="AC784" s="148" t="str">
        <f>_xlfn.XLOOKUP(AA784,'rubros_id_opex (2)'!B:B,'rubros_id_opex (2)'!A:A,gastos_final[[#This Row],[Líneas de factura/Producto]])</f>
        <v>SERVICIOS</v>
      </c>
      <c r="AD784" s="109">
        <f>SUMIFS(Y:Y,C:C,gastos_final[[#This Row],[Número]])</f>
        <v>646499.99999999988</v>
      </c>
      <c r="AE784" s="169">
        <f>gastos_final[[#This Row],[MONTO_FINAL]]*-1-gastos_final[[#This Row],[monto_total_ampliado]]</f>
        <v>0</v>
      </c>
    </row>
    <row r="785" spans="1:31" hidden="1" x14ac:dyDescent="0.25">
      <c r="A785" vm="6">
        <v>46083</v>
      </c>
      <c r="B785" t="s">
        <v>829</v>
      </c>
      <c r="C785" t="s">
        <v>958</v>
      </c>
      <c r="D785" s="135">
        <v>-646500</v>
      </c>
      <c r="E785" t="s">
        <v>959</v>
      </c>
      <c r="F785">
        <v>1</v>
      </c>
      <c r="G785" s="135">
        <v>646500</v>
      </c>
      <c r="H785" t="s">
        <v>510</v>
      </c>
      <c r="I785" t="s">
        <v>10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6">
        <v>-646500</v>
      </c>
      <c r="T785">
        <v>1</v>
      </c>
      <c r="U785" t="s">
        <v>199</v>
      </c>
      <c r="V785" t="s">
        <v>80</v>
      </c>
      <c r="W785" s="109" t="str">
        <f>_xlfn.CONCAT(N785,V785)</f>
        <v>CC1EXPORTACION</v>
      </c>
      <c r="X785" s="109">
        <f>_xlfn.XLOOKUP(W785,'cco '!C:C,'cco '!D:D,0)</f>
        <v>0.73411048911804788</v>
      </c>
      <c r="Y785" s="110">
        <f>$X785*$S785*-1</f>
        <v>474602.43121481797</v>
      </c>
      <c r="Z785" s="109">
        <f>_xlfn.XLOOKUP(V785,sectores_id!A:A,sectores_id!B:B)</f>
        <v>5</v>
      </c>
      <c r="AA785" s="109">
        <f>IF(J785="OPEX",_xlfn.XLOOKUP(I785,'rubros_id_opex (2)'!A:A,'rubros_id_opex (2)'!B:B,"RUBRO MC"),J785)</f>
        <v>13</v>
      </c>
      <c r="AB785" s="109" t="str">
        <f>UPPER(_xlfn.XLOOKUP(Z785,sectores_id!B:B,sectores_id!A:A))</f>
        <v>EXPORTACION</v>
      </c>
      <c r="AC785" s="148" t="str">
        <f>_xlfn.XLOOKUP(AA785,'rubros_id_opex (2)'!B:B,'rubros_id_opex (2)'!A:A,gastos_final[[#This Row],[Líneas de factura/Producto]])</f>
        <v>SERVICIOS</v>
      </c>
      <c r="AD785" s="109">
        <f>SUMIFS(Y:Y,C:C,gastos_final[[#This Row],[Número]])</f>
        <v>646499.99999999988</v>
      </c>
      <c r="AE785" s="169">
        <f>gastos_final[[#This Row],[MONTO_FINAL]]*-1-gastos_final[[#This Row],[monto_total_ampliado]]</f>
        <v>0</v>
      </c>
    </row>
    <row r="786" spans="1:31" hidden="1" x14ac:dyDescent="0.25">
      <c r="A786" vm="6">
        <v>46083</v>
      </c>
      <c r="B786" t="s">
        <v>829</v>
      </c>
      <c r="C786" t="s">
        <v>958</v>
      </c>
      <c r="D786" s="135">
        <v>-646500</v>
      </c>
      <c r="E786" t="s">
        <v>959</v>
      </c>
      <c r="F786">
        <v>1</v>
      </c>
      <c r="G786" s="135">
        <v>646500</v>
      </c>
      <c r="H786" t="s">
        <v>510</v>
      </c>
      <c r="I786" t="s">
        <v>10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6">
        <v>-646500</v>
      </c>
      <c r="T786">
        <v>1</v>
      </c>
      <c r="U786" t="s">
        <v>199</v>
      </c>
      <c r="V786" t="s">
        <v>50</v>
      </c>
      <c r="W786" s="109" t="str">
        <f>_xlfn.CONCAT(N786,V786)</f>
        <v>CC1NFU</v>
      </c>
      <c r="X786" s="109">
        <f>_xlfn.XLOOKUP(W786,'cco '!C:C,'cco '!D:D,0)</f>
        <v>1.4065386597374174E-2</v>
      </c>
      <c r="Y786" s="110">
        <f>$X786*$S786*-1</f>
        <v>9093.2724352024034</v>
      </c>
      <c r="Z786" s="109">
        <f>_xlfn.XLOOKUP(V786,sectores_id!A:A,sectores_id!B:B)</f>
        <v>6</v>
      </c>
      <c r="AA786" s="109">
        <f>IF(J786="OPEX",_xlfn.XLOOKUP(I786,'rubros_id_opex (2)'!A:A,'rubros_id_opex (2)'!B:B,"RUBRO MC"),J786)</f>
        <v>13</v>
      </c>
      <c r="AB786" s="109" t="str">
        <f>UPPER(_xlfn.XLOOKUP(Z786,sectores_id!B:B,sectores_id!A:A))</f>
        <v>NFU</v>
      </c>
      <c r="AC786" s="148" t="str">
        <f>_xlfn.XLOOKUP(AA786,'rubros_id_opex (2)'!B:B,'rubros_id_opex (2)'!A:A,gastos_final[[#This Row],[Líneas de factura/Producto]])</f>
        <v>SERVICIOS</v>
      </c>
      <c r="AD786" s="109">
        <f>SUMIFS(Y:Y,C:C,gastos_final[[#This Row],[Número]])</f>
        <v>646499.99999999988</v>
      </c>
      <c r="AE786" s="169">
        <f>gastos_final[[#This Row],[MONTO_FINAL]]*-1-gastos_final[[#This Row],[monto_total_ampliado]]</f>
        <v>0</v>
      </c>
    </row>
    <row r="787" spans="1:31" hidden="1" x14ac:dyDescent="0.25">
      <c r="A787" vm="6">
        <v>46083</v>
      </c>
      <c r="B787" t="s">
        <v>829</v>
      </c>
      <c r="C787" t="s">
        <v>958</v>
      </c>
      <c r="D787" s="135">
        <v>-646500</v>
      </c>
      <c r="E787" t="s">
        <v>959</v>
      </c>
      <c r="F787">
        <v>1</v>
      </c>
      <c r="G787" s="135">
        <v>646500</v>
      </c>
      <c r="H787" t="s">
        <v>510</v>
      </c>
      <c r="I787" t="s">
        <v>10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6">
        <v>-646500</v>
      </c>
      <c r="T787">
        <v>1</v>
      </c>
      <c r="U787" t="s">
        <v>199</v>
      </c>
      <c r="V787" t="s">
        <v>68</v>
      </c>
      <c r="W787" s="109" t="str">
        <f>_xlfn.CONCAT(N787,V787)</f>
        <v>CC1PILETAS</v>
      </c>
      <c r="X787" s="109">
        <f>_xlfn.XLOOKUP(W787,'cco '!C:C,'cco '!D:D,0)</f>
        <v>0.10760032914202722</v>
      </c>
      <c r="Y787" s="110">
        <f>$X787*$S787*-1</f>
        <v>69563.612790320592</v>
      </c>
      <c r="Z787" s="109">
        <f>_xlfn.XLOOKUP(V787,sectores_id!A:A,sectores_id!B:B)</f>
        <v>7</v>
      </c>
      <c r="AA787" s="109">
        <f>IF(J787="OPEX",_xlfn.XLOOKUP(I787,'rubros_id_opex (2)'!A:A,'rubros_id_opex (2)'!B:B,"RUBRO MC"),J787)</f>
        <v>13</v>
      </c>
      <c r="AB787" s="109" t="str">
        <f>UPPER(_xlfn.XLOOKUP(Z787,sectores_id!B:B,sectores_id!A:A))</f>
        <v>PILETAS</v>
      </c>
      <c r="AC787" s="148" t="str">
        <f>_xlfn.XLOOKUP(AA787,'rubros_id_opex (2)'!B:B,'rubros_id_opex (2)'!A:A,gastos_final[[#This Row],[Líneas de factura/Producto]])</f>
        <v>SERVICIOS</v>
      </c>
      <c r="AD787" s="109">
        <f>SUMIFS(Y:Y,C:C,gastos_final[[#This Row],[Número]])</f>
        <v>646499.99999999988</v>
      </c>
      <c r="AE787" s="169">
        <f>gastos_final[[#This Row],[MONTO_FINAL]]*-1-gastos_final[[#This Row],[monto_total_ampliado]]</f>
        <v>0</v>
      </c>
    </row>
    <row r="788" spans="1:31" hidden="1" x14ac:dyDescent="0.25">
      <c r="A788" vm="6">
        <v>46083</v>
      </c>
      <c r="B788" t="s">
        <v>829</v>
      </c>
      <c r="C788" t="s">
        <v>958</v>
      </c>
      <c r="D788" s="135">
        <v>-646500</v>
      </c>
      <c r="E788" t="s">
        <v>959</v>
      </c>
      <c r="F788">
        <v>1</v>
      </c>
      <c r="G788" s="135">
        <v>646500</v>
      </c>
      <c r="H788" t="s">
        <v>510</v>
      </c>
      <c r="I788" t="s">
        <v>10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6">
        <v>-646500</v>
      </c>
      <c r="T788">
        <v>1</v>
      </c>
      <c r="U788" t="s">
        <v>199</v>
      </c>
      <c r="V788" t="s">
        <v>70</v>
      </c>
      <c r="W788" s="109" t="str">
        <f>_xlfn.CONCAT(N788,V788)</f>
        <v>CC1REACTORES</v>
      </c>
      <c r="X788" s="109">
        <f>_xlfn.XLOOKUP(W788,'cco '!C:C,'cco '!D:D,0)</f>
        <v>3.9675420007119738E-2</v>
      </c>
      <c r="Y788" s="110">
        <f>$X788*$S788*-1</f>
        <v>25650.159034602912</v>
      </c>
      <c r="Z788" s="109">
        <f>_xlfn.XLOOKUP(V788,sectores_id!A:A,sectores_id!B:B)</f>
        <v>8</v>
      </c>
      <c r="AA788" s="109">
        <f>IF(J788="OPEX",_xlfn.XLOOKUP(I788,'rubros_id_opex (2)'!A:A,'rubros_id_opex (2)'!B:B,"RUBRO MC"),J788)</f>
        <v>13</v>
      </c>
      <c r="AB788" s="109" t="str">
        <f>UPPER(_xlfn.XLOOKUP(Z788,sectores_id!B:B,sectores_id!A:A))</f>
        <v>REACTORES</v>
      </c>
      <c r="AC788" s="148" t="str">
        <f>_xlfn.XLOOKUP(AA788,'rubros_id_opex (2)'!B:B,'rubros_id_opex (2)'!A:A,gastos_final[[#This Row],[Líneas de factura/Producto]])</f>
        <v>SERVICIOS</v>
      </c>
      <c r="AD788" s="109">
        <f>SUMIFS(Y:Y,C:C,gastos_final[[#This Row],[Número]])</f>
        <v>646499.99999999988</v>
      </c>
      <c r="AE788" s="169">
        <f>gastos_final[[#This Row],[MONTO_FINAL]]*-1-gastos_final[[#This Row],[monto_total_ampliado]]</f>
        <v>0</v>
      </c>
    </row>
    <row r="789" spans="1:31" hidden="1" x14ac:dyDescent="0.25">
      <c r="A789" vm="6">
        <v>46083</v>
      </c>
      <c r="B789" t="s">
        <v>829</v>
      </c>
      <c r="C789" t="s">
        <v>958</v>
      </c>
      <c r="D789" s="135">
        <v>-646500</v>
      </c>
      <c r="E789" t="s">
        <v>959</v>
      </c>
      <c r="F789">
        <v>1</v>
      </c>
      <c r="G789" s="135">
        <v>646500</v>
      </c>
      <c r="H789" t="s">
        <v>510</v>
      </c>
      <c r="I789" t="s">
        <v>10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6">
        <v>-646500</v>
      </c>
      <c r="T789">
        <v>1</v>
      </c>
      <c r="U789" t="s">
        <v>199</v>
      </c>
      <c r="V789" t="s">
        <v>181</v>
      </c>
      <c r="W789" s="109" t="str">
        <f>_xlfn.CONCAT(N789,V789)</f>
        <v>CC1TIERRAS FILTRANTES</v>
      </c>
      <c r="X789" s="109">
        <f>_xlfn.XLOOKUP(W789,'cco '!C:C,'cco '!D:D,0)</f>
        <v>0</v>
      </c>
      <c r="Y789" s="110">
        <f>$X789*$S789*-1</f>
        <v>0</v>
      </c>
      <c r="Z789" s="109">
        <f>_xlfn.XLOOKUP(V789,sectores_id!A:A,sectores_id!B:B)</f>
        <v>9</v>
      </c>
      <c r="AA789" s="109">
        <f>IF(J789="OPEX",_xlfn.XLOOKUP(I789,'rubros_id_opex (2)'!A:A,'rubros_id_opex (2)'!B:B,"RUBRO MC"),J789)</f>
        <v>13</v>
      </c>
      <c r="AB789" s="109" t="str">
        <f>UPPER(_xlfn.XLOOKUP(Z789,sectores_id!B:B,sectores_id!A:A))</f>
        <v>TIERRAS FILTRANTES</v>
      </c>
      <c r="AC789" s="148" t="str">
        <f>_xlfn.XLOOKUP(AA789,'rubros_id_opex (2)'!B:B,'rubros_id_opex (2)'!A:A,gastos_final[[#This Row],[Líneas de factura/Producto]])</f>
        <v>SERVICIOS</v>
      </c>
      <c r="AD789" s="109">
        <f>SUMIFS(Y:Y,C:C,gastos_final[[#This Row],[Número]])</f>
        <v>646499.99999999988</v>
      </c>
      <c r="AE789" s="169">
        <f>gastos_final[[#This Row],[MONTO_FINAL]]*-1-gastos_final[[#This Row],[monto_total_ampliado]]</f>
        <v>0</v>
      </c>
    </row>
    <row r="790" spans="1:31" hidden="1" x14ac:dyDescent="0.25">
      <c r="A790" vm="9">
        <v>46086</v>
      </c>
      <c r="B790" t="s">
        <v>988</v>
      </c>
      <c r="C790" t="s">
        <v>989</v>
      </c>
      <c r="D790" s="135">
        <v>-600000</v>
      </c>
      <c r="E790" t="s">
        <v>990</v>
      </c>
      <c r="F790">
        <v>1</v>
      </c>
      <c r="G790" s="135">
        <v>350000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6">
        <v>-600000</v>
      </c>
      <c r="T790">
        <v>1</v>
      </c>
      <c r="U790" t="s">
        <v>199</v>
      </c>
      <c r="V790" t="s">
        <v>72</v>
      </c>
      <c r="W790" s="109" t="str">
        <f>_xlfn.CONCAT(N790,V790)</f>
        <v>CC1BACHAS</v>
      </c>
      <c r="X790" s="109">
        <f>_xlfn.XLOOKUP(W790,'cco '!C:C,'cco '!D:D,0)</f>
        <v>3.2417236735101898E-2</v>
      </c>
      <c r="Y790" s="110">
        <f>$X790*$S790*-1</f>
        <v>19450.34204106114</v>
      </c>
      <c r="Z790" s="109">
        <f>_xlfn.XLOOKUP(V790,sectores_id!A:A,sectores_id!B:B)</f>
        <v>1</v>
      </c>
      <c r="AA790" s="109">
        <f>IF(J790="OPEX",_xlfn.XLOOKUP(I790,'rubros_id_opex (2)'!A:A,'rubros_id_opex (2)'!B:B,"RUBRO MC"),J790)</f>
        <v>13</v>
      </c>
      <c r="AB790" s="109" t="str">
        <f>UPPER(_xlfn.XLOOKUP(Z790,sectores_id!B:B,sectores_id!A:A))</f>
        <v>BACHAS</v>
      </c>
      <c r="AC790" s="148" t="str">
        <f>_xlfn.XLOOKUP(AA790,'rubros_id_opex (2)'!B:B,'rubros_id_opex (2)'!A:A,gastos_final[[#This Row],[Líneas de factura/Producto]])</f>
        <v>SERVICIOS</v>
      </c>
      <c r="AD790" s="109">
        <f>SUMIFS(Y:Y,C:C,gastos_final[[#This Row],[Número]])</f>
        <v>600000</v>
      </c>
      <c r="AE790" s="169">
        <f>gastos_final[[#This Row],[MONTO_FINAL]]*-1-gastos_final[[#This Row],[monto_total_ampliado]]</f>
        <v>0</v>
      </c>
    </row>
    <row r="791" spans="1:31" hidden="1" x14ac:dyDescent="0.25">
      <c r="A791" vm="9">
        <v>46086</v>
      </c>
      <c r="B791" t="s">
        <v>988</v>
      </c>
      <c r="C791" t="s">
        <v>989</v>
      </c>
      <c r="D791" s="135">
        <v>-600000</v>
      </c>
      <c r="E791" t="s">
        <v>990</v>
      </c>
      <c r="F791">
        <v>1</v>
      </c>
      <c r="G791" s="135">
        <v>350000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6">
        <v>-600000</v>
      </c>
      <c r="T791">
        <v>1</v>
      </c>
      <c r="U791" t="s">
        <v>199</v>
      </c>
      <c r="V791" t="s">
        <v>77</v>
      </c>
      <c r="W791" s="109" t="str">
        <f>_xlfn.CONCAT(N791,V791)</f>
        <v>CC1CEREAL &amp; POLVILLO</v>
      </c>
      <c r="X791" s="109">
        <f>_xlfn.XLOOKUP(W791,'cco '!C:C,'cco '!D:D,0)</f>
        <v>7.0597149630605652E-3</v>
      </c>
      <c r="Y791" s="110">
        <f>$X791*$S791*-1</f>
        <v>4235.8289778363387</v>
      </c>
      <c r="Z791" s="109">
        <f>_xlfn.XLOOKUP(V791,sectores_id!A:A,sectores_id!B:B)</f>
        <v>2</v>
      </c>
      <c r="AA791" s="109">
        <f>IF(J791="OPEX",_xlfn.XLOOKUP(I791,'rubros_id_opex (2)'!A:A,'rubros_id_opex (2)'!B:B,"RUBRO MC"),J791)</f>
        <v>13</v>
      </c>
      <c r="AB791" s="109" t="str">
        <f>UPPER(_xlfn.XLOOKUP(Z791,sectores_id!B:B,sectores_id!A:A))</f>
        <v>CEREAL &amp; POLVILLO</v>
      </c>
      <c r="AC791" s="148" t="str">
        <f>_xlfn.XLOOKUP(AA791,'rubros_id_opex (2)'!B:B,'rubros_id_opex (2)'!A:A,gastos_final[[#This Row],[Líneas de factura/Producto]])</f>
        <v>SERVICIOS</v>
      </c>
      <c r="AD791" s="109">
        <f>SUMIFS(Y:Y,C:C,gastos_final[[#This Row],[Número]])</f>
        <v>600000</v>
      </c>
      <c r="AE791" s="169">
        <f>gastos_final[[#This Row],[MONTO_FINAL]]*-1-gastos_final[[#This Row],[monto_total_ampliado]]</f>
        <v>0</v>
      </c>
    </row>
    <row r="792" spans="1:31" hidden="1" x14ac:dyDescent="0.25">
      <c r="A792" vm="9">
        <v>46086</v>
      </c>
      <c r="B792" t="s">
        <v>988</v>
      </c>
      <c r="C792" t="s">
        <v>989</v>
      </c>
      <c r="D792" s="135">
        <v>-600000</v>
      </c>
      <c r="E792" t="s">
        <v>990</v>
      </c>
      <c r="F792">
        <v>1</v>
      </c>
      <c r="G792" s="135">
        <v>350000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6">
        <v>-600000</v>
      </c>
      <c r="T792">
        <v>1</v>
      </c>
      <c r="U792" t="s">
        <v>199</v>
      </c>
      <c r="V792" t="s">
        <v>75</v>
      </c>
      <c r="W792" s="109" t="str">
        <f>_xlfn.CONCAT(N792,V792)</f>
        <v>CC1COMPOST &amp; FERTILIZANTES</v>
      </c>
      <c r="X792" s="109">
        <f>_xlfn.XLOOKUP(W792,'cco '!C:C,'cco '!D:D,0)</f>
        <v>4.0653249223577111E-4</v>
      </c>
      <c r="Y792" s="110">
        <f>$X792*$S792*-1</f>
        <v>243.91949534146266</v>
      </c>
      <c r="Z792" s="109">
        <f>_xlfn.XLOOKUP(V792,sectores_id!A:A,sectores_id!B:B)</f>
        <v>10</v>
      </c>
      <c r="AA792" s="109">
        <f>IF(J792="OPEX",_xlfn.XLOOKUP(I792,'rubros_id_opex (2)'!A:A,'rubros_id_opex (2)'!B:B,"RUBRO MC"),J792)</f>
        <v>13</v>
      </c>
      <c r="AB792" s="109" t="str">
        <f>UPPER(_xlfn.XLOOKUP(Z792,sectores_id!B:B,sectores_id!A:A))</f>
        <v>COMPOST &amp; FERTILIZANTES</v>
      </c>
      <c r="AC792" s="148" t="str">
        <f>_xlfn.XLOOKUP(AA792,'rubros_id_opex (2)'!B:B,'rubros_id_opex (2)'!A:A,gastos_final[[#This Row],[Líneas de factura/Producto]])</f>
        <v>SERVICIOS</v>
      </c>
      <c r="AD792" s="109">
        <f>SUMIFS(Y:Y,C:C,gastos_final[[#This Row],[Número]])</f>
        <v>600000</v>
      </c>
      <c r="AE792" s="169">
        <f>gastos_final[[#This Row],[MONTO_FINAL]]*-1-gastos_final[[#This Row],[monto_total_ampliado]]</f>
        <v>0</v>
      </c>
    </row>
    <row r="793" spans="1:31" hidden="1" x14ac:dyDescent="0.25">
      <c r="A793" vm="9">
        <v>46086</v>
      </c>
      <c r="B793" t="s">
        <v>988</v>
      </c>
      <c r="C793" t="s">
        <v>989</v>
      </c>
      <c r="D793" s="135">
        <v>-600000</v>
      </c>
      <c r="E793" t="s">
        <v>990</v>
      </c>
      <c r="F793">
        <v>1</v>
      </c>
      <c r="G793" s="135">
        <v>350000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6">
        <v>-600000</v>
      </c>
      <c r="T793">
        <v>1</v>
      </c>
      <c r="U793" t="s">
        <v>199</v>
      </c>
      <c r="V793" t="s">
        <v>66</v>
      </c>
      <c r="W793" s="109" t="str">
        <f>_xlfn.CONCAT(N793,V793)</f>
        <v>CC1DISPOSICIÓN FINAL RESIDUOS LIQUIDOS</v>
      </c>
      <c r="X793" s="109">
        <f>_xlfn.XLOOKUP(W793,'cco '!C:C,'cco '!D:D,0)</f>
        <v>5.9791078481547098E-2</v>
      </c>
      <c r="Y793" s="110">
        <f>$X793*$S793*-1</f>
        <v>35874.647088928257</v>
      </c>
      <c r="Z793" s="109">
        <f>_xlfn.XLOOKUP(V793,sectores_id!A:A,sectores_id!B:B)</f>
        <v>3</v>
      </c>
      <c r="AA793" s="109">
        <f>IF(J793="OPEX",_xlfn.XLOOKUP(I793,'rubros_id_opex (2)'!A:A,'rubros_id_opex (2)'!B:B,"RUBRO MC"),J793)</f>
        <v>13</v>
      </c>
      <c r="AB793" s="109" t="str">
        <f>UPPER(_xlfn.XLOOKUP(Z793,sectores_id!B:B,sectores_id!A:A))</f>
        <v>DISP. FINAL RESIDUOS LÍQUIDOS</v>
      </c>
      <c r="AC793" s="148" t="str">
        <f>_xlfn.XLOOKUP(AA793,'rubros_id_opex (2)'!B:B,'rubros_id_opex (2)'!A:A,gastos_final[[#This Row],[Líneas de factura/Producto]])</f>
        <v>SERVICIOS</v>
      </c>
      <c r="AD793" s="109">
        <f>SUMIFS(Y:Y,C:C,gastos_final[[#This Row],[Número]])</f>
        <v>600000</v>
      </c>
      <c r="AE793" s="169">
        <f>gastos_final[[#This Row],[MONTO_FINAL]]*-1-gastos_final[[#This Row],[monto_total_ampliado]]</f>
        <v>0</v>
      </c>
    </row>
    <row r="794" spans="1:31" hidden="1" x14ac:dyDescent="0.25">
      <c r="A794" vm="9">
        <v>46086</v>
      </c>
      <c r="B794" t="s">
        <v>988</v>
      </c>
      <c r="C794" t="s">
        <v>989</v>
      </c>
      <c r="D794" s="135">
        <v>-600000</v>
      </c>
      <c r="E794" t="s">
        <v>990</v>
      </c>
      <c r="F794">
        <v>1</v>
      </c>
      <c r="G794" s="135">
        <v>350000</v>
      </c>
      <c r="H794" t="s">
        <v>510</v>
      </c>
      <c r="I794" t="s">
        <v>10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6">
        <v>-600000</v>
      </c>
      <c r="T794">
        <v>1</v>
      </c>
      <c r="U794" t="s">
        <v>199</v>
      </c>
      <c r="V794" t="s">
        <v>63</v>
      </c>
      <c r="W794" s="109" t="str">
        <f>_xlfn.CONCAT(N794,V794)</f>
        <v>CC1DISPOSICIÓN FINAL RESIDUOS SOLIDOS</v>
      </c>
      <c r="X794" s="109">
        <f>_xlfn.XLOOKUP(W794,'cco '!C:C,'cco '!D:D,0)</f>
        <v>4.8738124634855849E-3</v>
      </c>
      <c r="Y794" s="110">
        <f>$X794*$S794*-1</f>
        <v>2924.2874780913507</v>
      </c>
      <c r="Z794" s="109">
        <f>_xlfn.XLOOKUP(V794,sectores_id!A:A,sectores_id!B:B)</f>
        <v>4</v>
      </c>
      <c r="AA794" s="109">
        <f>IF(J794="OPEX",_xlfn.XLOOKUP(I794,'rubros_id_opex (2)'!A:A,'rubros_id_opex (2)'!B:B,"RUBRO MC"),J794)</f>
        <v>13</v>
      </c>
      <c r="AB794" s="109" t="str">
        <f>UPPER(_xlfn.XLOOKUP(Z794,sectores_id!B:B,sectores_id!A:A))</f>
        <v>DISP. FINAL RESIDUOS SÓLIDOS</v>
      </c>
      <c r="AC794" s="148" t="str">
        <f>_xlfn.XLOOKUP(AA794,'rubros_id_opex (2)'!B:B,'rubros_id_opex (2)'!A:A,gastos_final[[#This Row],[Líneas de factura/Producto]])</f>
        <v>SERVICIOS</v>
      </c>
      <c r="AD794" s="109">
        <f>SUMIFS(Y:Y,C:C,gastos_final[[#This Row],[Número]])</f>
        <v>600000</v>
      </c>
      <c r="AE794" s="169">
        <f>gastos_final[[#This Row],[MONTO_FINAL]]*-1-gastos_final[[#This Row],[monto_total_ampliado]]</f>
        <v>0</v>
      </c>
    </row>
    <row r="795" spans="1:31" hidden="1" x14ac:dyDescent="0.25">
      <c r="A795" vm="9">
        <v>46086</v>
      </c>
      <c r="B795" t="s">
        <v>988</v>
      </c>
      <c r="C795" t="s">
        <v>989</v>
      </c>
      <c r="D795" s="135">
        <v>-600000</v>
      </c>
      <c r="E795" t="s">
        <v>990</v>
      </c>
      <c r="F795">
        <v>1</v>
      </c>
      <c r="G795" s="135">
        <v>350000</v>
      </c>
      <c r="H795" t="s">
        <v>510</v>
      </c>
      <c r="I795" t="s">
        <v>10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6">
        <v>-600000</v>
      </c>
      <c r="T795">
        <v>1</v>
      </c>
      <c r="U795" t="s">
        <v>199</v>
      </c>
      <c r="V795" t="s">
        <v>80</v>
      </c>
      <c r="W795" s="109" t="str">
        <f>_xlfn.CONCAT(N795,V795)</f>
        <v>CC1EXPORTACION</v>
      </c>
      <c r="X795" s="109">
        <f>_xlfn.XLOOKUP(W795,'cco '!C:C,'cco '!D:D,0)</f>
        <v>0.73411048911804788</v>
      </c>
      <c r="Y795" s="110">
        <f>$X795*$S795*-1</f>
        <v>440466.29347082874</v>
      </c>
      <c r="Z795" s="109">
        <f>_xlfn.XLOOKUP(V795,sectores_id!A:A,sectores_id!B:B)</f>
        <v>5</v>
      </c>
      <c r="AA795" s="109">
        <f>IF(J795="OPEX",_xlfn.XLOOKUP(I795,'rubros_id_opex (2)'!A:A,'rubros_id_opex (2)'!B:B,"RUBRO MC"),J795)</f>
        <v>13</v>
      </c>
      <c r="AB795" s="109" t="str">
        <f>UPPER(_xlfn.XLOOKUP(Z795,sectores_id!B:B,sectores_id!A:A))</f>
        <v>EXPORTACION</v>
      </c>
      <c r="AC795" s="148" t="str">
        <f>_xlfn.XLOOKUP(AA795,'rubros_id_opex (2)'!B:B,'rubros_id_opex (2)'!A:A,gastos_final[[#This Row],[Líneas de factura/Producto]])</f>
        <v>SERVICIOS</v>
      </c>
      <c r="AD795" s="109">
        <f>SUMIFS(Y:Y,C:C,gastos_final[[#This Row],[Número]])</f>
        <v>600000</v>
      </c>
      <c r="AE795" s="169">
        <f>gastos_final[[#This Row],[MONTO_FINAL]]*-1-gastos_final[[#This Row],[monto_total_ampliado]]</f>
        <v>0</v>
      </c>
    </row>
    <row r="796" spans="1:31" hidden="1" x14ac:dyDescent="0.25">
      <c r="A796" vm="9">
        <v>46086</v>
      </c>
      <c r="B796" t="s">
        <v>988</v>
      </c>
      <c r="C796" t="s">
        <v>989</v>
      </c>
      <c r="D796" s="135">
        <v>-600000</v>
      </c>
      <c r="E796" t="s">
        <v>990</v>
      </c>
      <c r="F796">
        <v>1</v>
      </c>
      <c r="G796" s="135">
        <v>350000</v>
      </c>
      <c r="H796" t="s">
        <v>510</v>
      </c>
      <c r="I796" t="s">
        <v>10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6">
        <v>-600000</v>
      </c>
      <c r="T796">
        <v>1</v>
      </c>
      <c r="U796" t="s">
        <v>199</v>
      </c>
      <c r="V796" t="s">
        <v>50</v>
      </c>
      <c r="W796" s="109" t="str">
        <f>_xlfn.CONCAT(N796,V796)</f>
        <v>CC1NFU</v>
      </c>
      <c r="X796" s="109">
        <f>_xlfn.XLOOKUP(W796,'cco '!C:C,'cco '!D:D,0)</f>
        <v>1.4065386597374174E-2</v>
      </c>
      <c r="Y796" s="110">
        <f>$X796*$S796*-1</f>
        <v>8439.2319584245033</v>
      </c>
      <c r="Z796" s="109">
        <f>_xlfn.XLOOKUP(V796,sectores_id!A:A,sectores_id!B:B)</f>
        <v>6</v>
      </c>
      <c r="AA796" s="109">
        <f>IF(J796="OPEX",_xlfn.XLOOKUP(I796,'rubros_id_opex (2)'!A:A,'rubros_id_opex (2)'!B:B,"RUBRO MC"),J796)</f>
        <v>13</v>
      </c>
      <c r="AB796" s="109" t="str">
        <f>UPPER(_xlfn.XLOOKUP(Z796,sectores_id!B:B,sectores_id!A:A))</f>
        <v>NFU</v>
      </c>
      <c r="AC796" s="148" t="str">
        <f>_xlfn.XLOOKUP(AA796,'rubros_id_opex (2)'!B:B,'rubros_id_opex (2)'!A:A,gastos_final[[#This Row],[Líneas de factura/Producto]])</f>
        <v>SERVICIOS</v>
      </c>
      <c r="AD796" s="109">
        <f>SUMIFS(Y:Y,C:C,gastos_final[[#This Row],[Número]])</f>
        <v>600000</v>
      </c>
      <c r="AE796" s="169">
        <f>gastos_final[[#This Row],[MONTO_FINAL]]*-1-gastos_final[[#This Row],[monto_total_ampliado]]</f>
        <v>0</v>
      </c>
    </row>
    <row r="797" spans="1:31" hidden="1" x14ac:dyDescent="0.25">
      <c r="A797" vm="9">
        <v>46086</v>
      </c>
      <c r="B797" t="s">
        <v>988</v>
      </c>
      <c r="C797" t="s">
        <v>989</v>
      </c>
      <c r="D797" s="135">
        <v>-600000</v>
      </c>
      <c r="E797" t="s">
        <v>990</v>
      </c>
      <c r="F797">
        <v>1</v>
      </c>
      <c r="G797" s="135">
        <v>350000</v>
      </c>
      <c r="H797" t="s">
        <v>510</v>
      </c>
      <c r="I797" t="s">
        <v>10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6">
        <v>-600000</v>
      </c>
      <c r="T797">
        <v>1</v>
      </c>
      <c r="U797" t="s">
        <v>199</v>
      </c>
      <c r="V797" t="s">
        <v>68</v>
      </c>
      <c r="W797" s="109" t="str">
        <f>_xlfn.CONCAT(N797,V797)</f>
        <v>CC1PILETAS</v>
      </c>
      <c r="X797" s="109">
        <f>_xlfn.XLOOKUP(W797,'cco '!C:C,'cco '!D:D,0)</f>
        <v>0.10760032914202722</v>
      </c>
      <c r="Y797" s="110">
        <f>$X797*$S797*-1</f>
        <v>64560.197485216333</v>
      </c>
      <c r="Z797" s="109">
        <f>_xlfn.XLOOKUP(V797,sectores_id!A:A,sectores_id!B:B)</f>
        <v>7</v>
      </c>
      <c r="AA797" s="109">
        <f>IF(J797="OPEX",_xlfn.XLOOKUP(I797,'rubros_id_opex (2)'!A:A,'rubros_id_opex (2)'!B:B,"RUBRO MC"),J797)</f>
        <v>13</v>
      </c>
      <c r="AB797" s="109" t="str">
        <f>UPPER(_xlfn.XLOOKUP(Z797,sectores_id!B:B,sectores_id!A:A))</f>
        <v>PILETAS</v>
      </c>
      <c r="AC797" s="148" t="str">
        <f>_xlfn.XLOOKUP(AA797,'rubros_id_opex (2)'!B:B,'rubros_id_opex (2)'!A:A,gastos_final[[#This Row],[Líneas de factura/Producto]])</f>
        <v>SERVICIOS</v>
      </c>
      <c r="AD797" s="109">
        <f>SUMIFS(Y:Y,C:C,gastos_final[[#This Row],[Número]])</f>
        <v>600000</v>
      </c>
      <c r="AE797" s="169">
        <f>gastos_final[[#This Row],[MONTO_FINAL]]*-1-gastos_final[[#This Row],[monto_total_ampliado]]</f>
        <v>0</v>
      </c>
    </row>
    <row r="798" spans="1:31" hidden="1" x14ac:dyDescent="0.25">
      <c r="A798" vm="9">
        <v>46086</v>
      </c>
      <c r="B798" t="s">
        <v>988</v>
      </c>
      <c r="C798" t="s">
        <v>989</v>
      </c>
      <c r="D798" s="135">
        <v>-600000</v>
      </c>
      <c r="E798" t="s">
        <v>990</v>
      </c>
      <c r="F798">
        <v>1</v>
      </c>
      <c r="G798" s="135">
        <v>350000</v>
      </c>
      <c r="H798" t="s">
        <v>510</v>
      </c>
      <c r="I798" t="s">
        <v>10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6">
        <v>-600000</v>
      </c>
      <c r="T798">
        <v>1</v>
      </c>
      <c r="U798" t="s">
        <v>199</v>
      </c>
      <c r="V798" t="s">
        <v>70</v>
      </c>
      <c r="W798" s="109" t="str">
        <f>_xlfn.CONCAT(N798,V798)</f>
        <v>CC1REACTORES</v>
      </c>
      <c r="X798" s="109">
        <f>_xlfn.XLOOKUP(W798,'cco '!C:C,'cco '!D:D,0)</f>
        <v>3.9675420007119738E-2</v>
      </c>
      <c r="Y798" s="110">
        <f>$X798*$S798*-1</f>
        <v>23805.252004271842</v>
      </c>
      <c r="Z798" s="109">
        <f>_xlfn.XLOOKUP(V798,sectores_id!A:A,sectores_id!B:B)</f>
        <v>8</v>
      </c>
      <c r="AA798" s="109">
        <f>IF(J798="OPEX",_xlfn.XLOOKUP(I798,'rubros_id_opex (2)'!A:A,'rubros_id_opex (2)'!B:B,"RUBRO MC"),J798)</f>
        <v>13</v>
      </c>
      <c r="AB798" s="109" t="str">
        <f>UPPER(_xlfn.XLOOKUP(Z798,sectores_id!B:B,sectores_id!A:A))</f>
        <v>REACTORES</v>
      </c>
      <c r="AC798" s="148" t="str">
        <f>_xlfn.XLOOKUP(AA798,'rubros_id_opex (2)'!B:B,'rubros_id_opex (2)'!A:A,gastos_final[[#This Row],[Líneas de factura/Producto]])</f>
        <v>SERVICIOS</v>
      </c>
      <c r="AD798" s="109">
        <f>SUMIFS(Y:Y,C:C,gastos_final[[#This Row],[Número]])</f>
        <v>600000</v>
      </c>
      <c r="AE798" s="169">
        <f>gastos_final[[#This Row],[MONTO_FINAL]]*-1-gastos_final[[#This Row],[monto_total_ampliado]]</f>
        <v>0</v>
      </c>
    </row>
    <row r="799" spans="1:31" hidden="1" x14ac:dyDescent="0.25">
      <c r="A799" vm="9">
        <v>46086</v>
      </c>
      <c r="B799" t="s">
        <v>988</v>
      </c>
      <c r="C799" t="s">
        <v>989</v>
      </c>
      <c r="D799" s="135">
        <v>-600000</v>
      </c>
      <c r="E799" t="s">
        <v>990</v>
      </c>
      <c r="F799">
        <v>1</v>
      </c>
      <c r="G799" s="135">
        <v>350000</v>
      </c>
      <c r="H799" t="s">
        <v>510</v>
      </c>
      <c r="I799" t="s">
        <v>10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6">
        <v>-600000</v>
      </c>
      <c r="T799">
        <v>1</v>
      </c>
      <c r="U799" t="s">
        <v>199</v>
      </c>
      <c r="V799" t="s">
        <v>181</v>
      </c>
      <c r="W799" s="109" t="str">
        <f>_xlfn.CONCAT(N799,V799)</f>
        <v>CC1TIERRAS FILTRANTES</v>
      </c>
      <c r="X799" s="109">
        <f>_xlfn.XLOOKUP(W799,'cco '!C:C,'cco '!D:D,0)</f>
        <v>0</v>
      </c>
      <c r="Y799" s="110">
        <f>$X799*$S799*-1</f>
        <v>0</v>
      </c>
      <c r="Z799" s="109">
        <f>_xlfn.XLOOKUP(V799,sectores_id!A:A,sectores_id!B:B)</f>
        <v>9</v>
      </c>
      <c r="AA799" s="109">
        <f>IF(J799="OPEX",_xlfn.XLOOKUP(I799,'rubros_id_opex (2)'!A:A,'rubros_id_opex (2)'!B:B,"RUBRO MC"),J799)</f>
        <v>13</v>
      </c>
      <c r="AB799" s="109" t="str">
        <f>UPPER(_xlfn.XLOOKUP(Z799,sectores_id!B:B,sectores_id!A:A))</f>
        <v>TIERRAS FILTRANTES</v>
      </c>
      <c r="AC799" s="148" t="str">
        <f>_xlfn.XLOOKUP(AA799,'rubros_id_opex (2)'!B:B,'rubros_id_opex (2)'!A:A,gastos_final[[#This Row],[Líneas de factura/Producto]])</f>
        <v>SERVICIOS</v>
      </c>
      <c r="AD799" s="109">
        <f>SUMIFS(Y:Y,C:C,gastos_final[[#This Row],[Número]])</f>
        <v>600000</v>
      </c>
      <c r="AE799" s="169">
        <f>gastos_final[[#This Row],[MONTO_FINAL]]*-1-gastos_final[[#This Row],[monto_total_ampliado]]</f>
        <v>0</v>
      </c>
    </row>
    <row r="800" spans="1:31" hidden="1" x14ac:dyDescent="0.25">
      <c r="A800" vm="11">
        <v>46112</v>
      </c>
      <c r="B800" t="s">
        <v>1191</v>
      </c>
      <c r="C800" t="s">
        <v>1159</v>
      </c>
      <c r="D800" s="135">
        <v>-593054.81969999999</v>
      </c>
      <c r="E800" t="s">
        <v>1163</v>
      </c>
      <c r="F800">
        <v>1</v>
      </c>
      <c r="G800" s="135">
        <v>593054.81969999999</v>
      </c>
      <c r="H800" t="s">
        <v>1192</v>
      </c>
      <c r="I800" t="s">
        <v>9</v>
      </c>
      <c r="J800" t="s">
        <v>137</v>
      </c>
      <c r="K800" t="s">
        <v>512</v>
      </c>
      <c r="L800" t="s">
        <v>138</v>
      </c>
      <c r="M800">
        <v>0</v>
      </c>
      <c r="N800" t="s">
        <v>350</v>
      </c>
      <c r="O800" t="s">
        <v>1193</v>
      </c>
      <c r="P800">
        <v>2</v>
      </c>
      <c r="Q800" t="s">
        <v>448</v>
      </c>
      <c r="R800">
        <v>1</v>
      </c>
      <c r="S800" s="136">
        <v>-593054.81969999999</v>
      </c>
      <c r="T800">
        <v>1</v>
      </c>
      <c r="U800" t="s">
        <v>199</v>
      </c>
      <c r="V800" t="s">
        <v>72</v>
      </c>
      <c r="W800" s="109" t="str">
        <f>_xlfn.CONCAT(N800,V800)</f>
        <v>CC21BACHAS</v>
      </c>
      <c r="X800" s="109">
        <f>_xlfn.XLOOKUP(W800,'cco '!C:C,'cco '!D:D,0)</f>
        <v>0.05</v>
      </c>
      <c r="Y800" s="110">
        <f>$X800*$S800*-1</f>
        <v>29652.740985</v>
      </c>
      <c r="Z800" s="109">
        <f>_xlfn.XLOOKUP(V800,sectores_id!A:A,sectores_id!B:B)</f>
        <v>1</v>
      </c>
      <c r="AA800" s="109">
        <f>IF(J800="OPEX",_xlfn.XLOOKUP(I800,'rubros_id_opex (2)'!A:A,'rubros_id_opex (2)'!B:B,"RUBRO MC"),J800)</f>
        <v>10</v>
      </c>
      <c r="AB800" s="109" t="str">
        <f>UPPER(_xlfn.XLOOKUP(Z800,sectores_id!B:B,sectores_id!A:A))</f>
        <v>BACHAS</v>
      </c>
      <c r="AC800" s="148" t="str">
        <f>_xlfn.XLOOKUP(AA800,'rubros_id_opex (2)'!B:B,'rubros_id_opex (2)'!A:A,gastos_final[[#This Row],[Líneas de factura/Producto]])</f>
        <v>PERSONAL</v>
      </c>
      <c r="AD800" s="109">
        <f>SUMIFS(Y:Y,C:C,gastos_final[[#This Row],[Número]])</f>
        <v>593054.81969999999</v>
      </c>
      <c r="AE800" s="169">
        <f>gastos_final[[#This Row],[MONTO_FINAL]]*-1-gastos_final[[#This Row],[monto_total_ampliado]]</f>
        <v>0</v>
      </c>
    </row>
    <row r="801" spans="1:31" hidden="1" x14ac:dyDescent="0.25">
      <c r="A801" vm="11">
        <v>46112</v>
      </c>
      <c r="B801" t="s">
        <v>1191</v>
      </c>
      <c r="C801" t="s">
        <v>1159</v>
      </c>
      <c r="D801" s="135">
        <v>-593054.81969999999</v>
      </c>
      <c r="E801" t="s">
        <v>1163</v>
      </c>
      <c r="F801">
        <v>1</v>
      </c>
      <c r="G801" s="135">
        <v>593054.81969999999</v>
      </c>
      <c r="H801" t="s">
        <v>1192</v>
      </c>
      <c r="I801" t="s">
        <v>9</v>
      </c>
      <c r="J801" t="s">
        <v>137</v>
      </c>
      <c r="K801" t="s">
        <v>512</v>
      </c>
      <c r="L801" t="s">
        <v>138</v>
      </c>
      <c r="M801">
        <v>0</v>
      </c>
      <c r="N801" t="s">
        <v>350</v>
      </c>
      <c r="O801" t="s">
        <v>1193</v>
      </c>
      <c r="P801">
        <v>2</v>
      </c>
      <c r="Q801" t="s">
        <v>448</v>
      </c>
      <c r="R801">
        <v>1</v>
      </c>
      <c r="S801" s="136">
        <v>-593054.81969999999</v>
      </c>
      <c r="T801">
        <v>1</v>
      </c>
      <c r="U801" t="s">
        <v>199</v>
      </c>
      <c r="V801" t="s">
        <v>68</v>
      </c>
      <c r="W801" s="109" t="str">
        <f>_xlfn.CONCAT(N801,V801)</f>
        <v>CC21PILETAS</v>
      </c>
      <c r="X801" s="109">
        <f>_xlfn.XLOOKUP(W801,'cco '!C:C,'cco '!D:D,0)</f>
        <v>0.95</v>
      </c>
      <c r="Y801" s="110">
        <f>$X801*$S801*-1</f>
        <v>563402.07871499995</v>
      </c>
      <c r="Z801" s="109">
        <f>_xlfn.XLOOKUP(V801,sectores_id!A:A,sectores_id!B:B)</f>
        <v>7</v>
      </c>
      <c r="AA801" s="109">
        <f>IF(J801="OPEX",_xlfn.XLOOKUP(I801,'rubros_id_opex (2)'!A:A,'rubros_id_opex (2)'!B:B,"RUBRO MC"),J801)</f>
        <v>10</v>
      </c>
      <c r="AB801" s="109" t="str">
        <f>UPPER(_xlfn.XLOOKUP(Z801,sectores_id!B:B,sectores_id!A:A))</f>
        <v>PILETAS</v>
      </c>
      <c r="AC801" s="148" t="str">
        <f>_xlfn.XLOOKUP(AA801,'rubros_id_opex (2)'!B:B,'rubros_id_opex (2)'!A:A,gastos_final[[#This Row],[Líneas de factura/Producto]])</f>
        <v>PERSONAL</v>
      </c>
      <c r="AD801" s="109">
        <f>SUMIFS(Y:Y,C:C,gastos_final[[#This Row],[Número]])</f>
        <v>593054.81969999999</v>
      </c>
      <c r="AE801" s="169">
        <f>gastos_final[[#This Row],[MONTO_FINAL]]*-1-gastos_final[[#This Row],[monto_total_ampliado]]</f>
        <v>0</v>
      </c>
    </row>
    <row r="802" spans="1:31" hidden="1" x14ac:dyDescent="0.25">
      <c r="A802" vm="10">
        <v>46087</v>
      </c>
      <c r="B802" t="s">
        <v>1044</v>
      </c>
      <c r="C802" t="s">
        <v>1045</v>
      </c>
      <c r="D802" s="135">
        <v>-582739.99</v>
      </c>
      <c r="E802" t="s">
        <v>1046</v>
      </c>
      <c r="F802">
        <v>1</v>
      </c>
      <c r="G802" s="135">
        <v>481603.3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6">
        <v>-582739.99</v>
      </c>
      <c r="T802">
        <v>1</v>
      </c>
      <c r="U802" t="s">
        <v>199</v>
      </c>
      <c r="V802" t="s">
        <v>72</v>
      </c>
      <c r="W802" s="109" t="str">
        <f>_xlfn.CONCAT(N802,V802)</f>
        <v>CC1BACHAS</v>
      </c>
      <c r="X802" s="109">
        <f>_xlfn.XLOOKUP(W802,'cco '!C:C,'cco '!D:D,0)</f>
        <v>3.2417236735101898E-2</v>
      </c>
      <c r="Y802" s="110">
        <f>$X802*$S802*-1</f>
        <v>18890.820210840913</v>
      </c>
      <c r="Z802" s="109">
        <f>_xlfn.XLOOKUP(V802,sectores_id!A:A,sectores_id!B:B)</f>
        <v>1</v>
      </c>
      <c r="AA802" s="109">
        <f>IF(J802="OPEX",_xlfn.XLOOKUP(I802,'rubros_id_opex (2)'!A:A,'rubros_id_opex (2)'!B:B,"RUBRO MC"),J802)</f>
        <v>11</v>
      </c>
      <c r="AB802" s="109" t="str">
        <f>UPPER(_xlfn.XLOOKUP(Z802,sectores_id!B:B,sectores_id!A:A))</f>
        <v>BACHAS</v>
      </c>
      <c r="AC802" s="148" t="str">
        <f>_xlfn.XLOOKUP(AA802,'rubros_id_opex (2)'!B:B,'rubros_id_opex (2)'!A:A,gastos_final[[#This Row],[Líneas de factura/Producto]])</f>
        <v>REPARACIONES</v>
      </c>
      <c r="AD802" s="109">
        <f>SUMIFS(Y:Y,C:C,gastos_final[[#This Row],[Número]])</f>
        <v>582739.99</v>
      </c>
      <c r="AE802" s="169">
        <f>gastos_final[[#This Row],[MONTO_FINAL]]*-1-gastos_final[[#This Row],[monto_total_ampliado]]</f>
        <v>0</v>
      </c>
    </row>
    <row r="803" spans="1:31" hidden="1" x14ac:dyDescent="0.25">
      <c r="A803" vm="10">
        <v>46087</v>
      </c>
      <c r="B803" t="s">
        <v>1044</v>
      </c>
      <c r="C803" t="s">
        <v>1045</v>
      </c>
      <c r="D803" s="135">
        <v>-582739.99</v>
      </c>
      <c r="E803" t="s">
        <v>1046</v>
      </c>
      <c r="F803">
        <v>1</v>
      </c>
      <c r="G803" s="135">
        <v>481603.3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6">
        <v>-582739.99</v>
      </c>
      <c r="T803">
        <v>1</v>
      </c>
      <c r="U803" t="s">
        <v>199</v>
      </c>
      <c r="V803" t="s">
        <v>77</v>
      </c>
      <c r="W803" s="109" t="str">
        <f>_xlfn.CONCAT(N803,V803)</f>
        <v>CC1CEREAL &amp; POLVILLO</v>
      </c>
      <c r="X803" s="109">
        <f>_xlfn.XLOOKUP(W803,'cco '!C:C,'cco '!D:D,0)</f>
        <v>7.0597149630605652E-3</v>
      </c>
      <c r="Y803" s="110">
        <f>$X803*$S803*-1</f>
        <v>4113.9782269767638</v>
      </c>
      <c r="Z803" s="109">
        <f>_xlfn.XLOOKUP(V803,sectores_id!A:A,sectores_id!B:B)</f>
        <v>2</v>
      </c>
      <c r="AA803" s="109">
        <f>IF(J803="OPEX",_xlfn.XLOOKUP(I803,'rubros_id_opex (2)'!A:A,'rubros_id_opex (2)'!B:B,"RUBRO MC"),J803)</f>
        <v>11</v>
      </c>
      <c r="AB803" s="109" t="str">
        <f>UPPER(_xlfn.XLOOKUP(Z803,sectores_id!B:B,sectores_id!A:A))</f>
        <v>CEREAL &amp; POLVILLO</v>
      </c>
      <c r="AC803" s="148" t="str">
        <f>_xlfn.XLOOKUP(AA803,'rubros_id_opex (2)'!B:B,'rubros_id_opex (2)'!A:A,gastos_final[[#This Row],[Líneas de factura/Producto]])</f>
        <v>REPARACIONES</v>
      </c>
      <c r="AD803" s="109">
        <f>SUMIFS(Y:Y,C:C,gastos_final[[#This Row],[Número]])</f>
        <v>582739.99</v>
      </c>
      <c r="AE803" s="169">
        <f>gastos_final[[#This Row],[MONTO_FINAL]]*-1-gastos_final[[#This Row],[monto_total_ampliado]]</f>
        <v>0</v>
      </c>
    </row>
    <row r="804" spans="1:31" hidden="1" x14ac:dyDescent="0.25">
      <c r="A804" vm="10">
        <v>46087</v>
      </c>
      <c r="B804" t="s">
        <v>1044</v>
      </c>
      <c r="C804" t="s">
        <v>1045</v>
      </c>
      <c r="D804" s="135">
        <v>-582739.99</v>
      </c>
      <c r="E804" t="s">
        <v>1046</v>
      </c>
      <c r="F804">
        <v>1</v>
      </c>
      <c r="G804" s="135">
        <v>481603.3</v>
      </c>
      <c r="H804" t="s">
        <v>510</v>
      </c>
      <c r="I804" t="s">
        <v>12</v>
      </c>
      <c r="J804" t="s">
        <v>137</v>
      </c>
      <c r="K804" t="s">
        <v>473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6">
        <v>-582739.99</v>
      </c>
      <c r="T804">
        <v>1</v>
      </c>
      <c r="U804" t="s">
        <v>199</v>
      </c>
      <c r="V804" t="s">
        <v>75</v>
      </c>
      <c r="W804" s="109" t="str">
        <f>_xlfn.CONCAT(N804,V804)</f>
        <v>CC1COMPOST &amp; FERTILIZANTES</v>
      </c>
      <c r="X804" s="109">
        <f>_xlfn.XLOOKUP(W804,'cco '!C:C,'cco '!D:D,0)</f>
        <v>4.0653249223577111E-4</v>
      </c>
      <c r="Y804" s="110">
        <f>$X804*$S804*-1</f>
        <v>236.90274046014832</v>
      </c>
      <c r="Z804" s="109">
        <f>_xlfn.XLOOKUP(V804,sectores_id!A:A,sectores_id!B:B)</f>
        <v>10</v>
      </c>
      <c r="AA804" s="109">
        <f>IF(J804="OPEX",_xlfn.XLOOKUP(I804,'rubros_id_opex (2)'!A:A,'rubros_id_opex (2)'!B:B,"RUBRO MC"),J804)</f>
        <v>11</v>
      </c>
      <c r="AB804" s="109" t="str">
        <f>UPPER(_xlfn.XLOOKUP(Z804,sectores_id!B:B,sectores_id!A:A))</f>
        <v>COMPOST &amp; FERTILIZANTES</v>
      </c>
      <c r="AC804" s="148" t="str">
        <f>_xlfn.XLOOKUP(AA804,'rubros_id_opex (2)'!B:B,'rubros_id_opex (2)'!A:A,gastos_final[[#This Row],[Líneas de factura/Producto]])</f>
        <v>REPARACIONES</v>
      </c>
      <c r="AD804" s="109">
        <f>SUMIFS(Y:Y,C:C,gastos_final[[#This Row],[Número]])</f>
        <v>582739.99</v>
      </c>
      <c r="AE804" s="169">
        <f>gastos_final[[#This Row],[MONTO_FINAL]]*-1-gastos_final[[#This Row],[monto_total_ampliado]]</f>
        <v>0</v>
      </c>
    </row>
    <row r="805" spans="1:31" hidden="1" x14ac:dyDescent="0.25">
      <c r="A805" vm="10">
        <v>46087</v>
      </c>
      <c r="B805" t="s">
        <v>1044</v>
      </c>
      <c r="C805" t="s">
        <v>1045</v>
      </c>
      <c r="D805" s="135">
        <v>-582739.99</v>
      </c>
      <c r="E805" t="s">
        <v>1046</v>
      </c>
      <c r="F805">
        <v>1</v>
      </c>
      <c r="G805" s="135">
        <v>481603.3</v>
      </c>
      <c r="H805" t="s">
        <v>510</v>
      </c>
      <c r="I805" t="s">
        <v>12</v>
      </c>
      <c r="J805" t="s">
        <v>137</v>
      </c>
      <c r="K805" t="s">
        <v>473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6">
        <v>-582739.99</v>
      </c>
      <c r="T805">
        <v>1</v>
      </c>
      <c r="U805" t="s">
        <v>199</v>
      </c>
      <c r="V805" t="s">
        <v>66</v>
      </c>
      <c r="W805" s="109" t="str">
        <f>_xlfn.CONCAT(N805,V805)</f>
        <v>CC1DISPOSICIÓN FINAL RESIDUOS LIQUIDOS</v>
      </c>
      <c r="X805" s="109">
        <f>_xlfn.XLOOKUP(W805,'cco '!C:C,'cco '!D:D,0)</f>
        <v>5.9791078481547098E-2</v>
      </c>
      <c r="Y805" s="110">
        <f>$X805*$S805*-1</f>
        <v>34842.652476425974</v>
      </c>
      <c r="Z805" s="109">
        <f>_xlfn.XLOOKUP(V805,sectores_id!A:A,sectores_id!B:B)</f>
        <v>3</v>
      </c>
      <c r="AA805" s="109">
        <f>IF(J805="OPEX",_xlfn.XLOOKUP(I805,'rubros_id_opex (2)'!A:A,'rubros_id_opex (2)'!B:B,"RUBRO MC"),J805)</f>
        <v>11</v>
      </c>
      <c r="AB805" s="109" t="str">
        <f>UPPER(_xlfn.XLOOKUP(Z805,sectores_id!B:B,sectores_id!A:A))</f>
        <v>DISP. FINAL RESIDUOS LÍQUIDOS</v>
      </c>
      <c r="AC805" s="148" t="str">
        <f>_xlfn.XLOOKUP(AA805,'rubros_id_opex (2)'!B:B,'rubros_id_opex (2)'!A:A,gastos_final[[#This Row],[Líneas de factura/Producto]])</f>
        <v>REPARACIONES</v>
      </c>
      <c r="AD805" s="109">
        <f>SUMIFS(Y:Y,C:C,gastos_final[[#This Row],[Número]])</f>
        <v>582739.99</v>
      </c>
      <c r="AE805" s="169">
        <f>gastos_final[[#This Row],[MONTO_FINAL]]*-1-gastos_final[[#This Row],[monto_total_ampliado]]</f>
        <v>0</v>
      </c>
    </row>
    <row r="806" spans="1:31" hidden="1" x14ac:dyDescent="0.25">
      <c r="A806" vm="10">
        <v>46087</v>
      </c>
      <c r="B806" t="s">
        <v>1044</v>
      </c>
      <c r="C806" t="s">
        <v>1045</v>
      </c>
      <c r="D806" s="135">
        <v>-582739.99</v>
      </c>
      <c r="E806" t="s">
        <v>1046</v>
      </c>
      <c r="F806">
        <v>1</v>
      </c>
      <c r="G806" s="135">
        <v>481603.3</v>
      </c>
      <c r="H806" t="s">
        <v>510</v>
      </c>
      <c r="I806" t="s">
        <v>12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6">
        <v>-582739.99</v>
      </c>
      <c r="T806">
        <v>1</v>
      </c>
      <c r="U806" t="s">
        <v>199</v>
      </c>
      <c r="V806" t="s">
        <v>63</v>
      </c>
      <c r="W806" s="109" t="str">
        <f>_xlfn.CONCAT(N806,V806)</f>
        <v>CC1DISPOSICIÓN FINAL RESIDUOS SOLIDOS</v>
      </c>
      <c r="X806" s="109">
        <f>_xlfn.XLOOKUP(W806,'cco '!C:C,'cco '!D:D,0)</f>
        <v>4.8738124634855849E-3</v>
      </c>
      <c r="Y806" s="110">
        <f>$X806*$S806*-1</f>
        <v>2840.165426233465</v>
      </c>
      <c r="Z806" s="109">
        <f>_xlfn.XLOOKUP(V806,sectores_id!A:A,sectores_id!B:B)</f>
        <v>4</v>
      </c>
      <c r="AA806" s="109">
        <f>IF(J806="OPEX",_xlfn.XLOOKUP(I806,'rubros_id_opex (2)'!A:A,'rubros_id_opex (2)'!B:B,"RUBRO MC"),J806)</f>
        <v>11</v>
      </c>
      <c r="AB806" s="109" t="str">
        <f>UPPER(_xlfn.XLOOKUP(Z806,sectores_id!B:B,sectores_id!A:A))</f>
        <v>DISP. FINAL RESIDUOS SÓLIDOS</v>
      </c>
      <c r="AC806" s="148" t="str">
        <f>_xlfn.XLOOKUP(AA806,'rubros_id_opex (2)'!B:B,'rubros_id_opex (2)'!A:A,gastos_final[[#This Row],[Líneas de factura/Producto]])</f>
        <v>REPARACIONES</v>
      </c>
      <c r="AD806" s="109">
        <f>SUMIFS(Y:Y,C:C,gastos_final[[#This Row],[Número]])</f>
        <v>582739.99</v>
      </c>
      <c r="AE806" s="169">
        <f>gastos_final[[#This Row],[MONTO_FINAL]]*-1-gastos_final[[#This Row],[monto_total_ampliado]]</f>
        <v>0</v>
      </c>
    </row>
    <row r="807" spans="1:31" hidden="1" x14ac:dyDescent="0.25">
      <c r="A807" vm="10">
        <v>46087</v>
      </c>
      <c r="B807" t="s">
        <v>1044</v>
      </c>
      <c r="C807" t="s">
        <v>1045</v>
      </c>
      <c r="D807" s="135">
        <v>-582739.99</v>
      </c>
      <c r="E807" t="s">
        <v>1046</v>
      </c>
      <c r="F807">
        <v>1</v>
      </c>
      <c r="G807" s="135">
        <v>481603.3</v>
      </c>
      <c r="H807" t="s">
        <v>510</v>
      </c>
      <c r="I807" t="s">
        <v>12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6">
        <v>-582739.99</v>
      </c>
      <c r="T807">
        <v>1</v>
      </c>
      <c r="U807" t="s">
        <v>199</v>
      </c>
      <c r="V807" t="s">
        <v>80</v>
      </c>
      <c r="W807" s="109" t="str">
        <f>_xlfn.CONCAT(N807,V807)</f>
        <v>CC1EXPORTACION</v>
      </c>
      <c r="X807" s="109">
        <f>_xlfn.XLOOKUP(W807,'cco '!C:C,'cco '!D:D,0)</f>
        <v>0.73411048911804788</v>
      </c>
      <c r="Y807" s="110">
        <f>$X807*$S807*-1</f>
        <v>427795.53908754635</v>
      </c>
      <c r="Z807" s="109">
        <f>_xlfn.XLOOKUP(V807,sectores_id!A:A,sectores_id!B:B)</f>
        <v>5</v>
      </c>
      <c r="AA807" s="109">
        <f>IF(J807="OPEX",_xlfn.XLOOKUP(I807,'rubros_id_opex (2)'!A:A,'rubros_id_opex (2)'!B:B,"RUBRO MC"),J807)</f>
        <v>11</v>
      </c>
      <c r="AB807" s="109" t="str">
        <f>UPPER(_xlfn.XLOOKUP(Z807,sectores_id!B:B,sectores_id!A:A))</f>
        <v>EXPORTACION</v>
      </c>
      <c r="AC807" s="148" t="str">
        <f>_xlfn.XLOOKUP(AA807,'rubros_id_opex (2)'!B:B,'rubros_id_opex (2)'!A:A,gastos_final[[#This Row],[Líneas de factura/Producto]])</f>
        <v>REPARACIONES</v>
      </c>
      <c r="AD807" s="109">
        <f>SUMIFS(Y:Y,C:C,gastos_final[[#This Row],[Número]])</f>
        <v>582739.99</v>
      </c>
      <c r="AE807" s="169">
        <f>gastos_final[[#This Row],[MONTO_FINAL]]*-1-gastos_final[[#This Row],[monto_total_ampliado]]</f>
        <v>0</v>
      </c>
    </row>
    <row r="808" spans="1:31" hidden="1" x14ac:dyDescent="0.25">
      <c r="A808" vm="10">
        <v>46087</v>
      </c>
      <c r="B808" t="s">
        <v>1044</v>
      </c>
      <c r="C808" t="s">
        <v>1045</v>
      </c>
      <c r="D808" s="135">
        <v>-582739.99</v>
      </c>
      <c r="E808" t="s">
        <v>1046</v>
      </c>
      <c r="F808">
        <v>1</v>
      </c>
      <c r="G808" s="135">
        <v>481603.3</v>
      </c>
      <c r="H808" t="s">
        <v>510</v>
      </c>
      <c r="I808" t="s">
        <v>12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6">
        <v>-582739.99</v>
      </c>
      <c r="T808">
        <v>1</v>
      </c>
      <c r="U808" t="s">
        <v>199</v>
      </c>
      <c r="V808" t="s">
        <v>50</v>
      </c>
      <c r="W808" s="109" t="str">
        <f>_xlfn.CONCAT(N808,V808)</f>
        <v>CC1NFU</v>
      </c>
      <c r="X808" s="109">
        <f>_xlfn.XLOOKUP(W808,'cco '!C:C,'cco '!D:D,0)</f>
        <v>1.4065386597374174E-2</v>
      </c>
      <c r="Y808" s="110">
        <f>$X808*$S808*-1</f>
        <v>8196.4632450999597</v>
      </c>
      <c r="Z808" s="109">
        <f>_xlfn.XLOOKUP(V808,sectores_id!A:A,sectores_id!B:B)</f>
        <v>6</v>
      </c>
      <c r="AA808" s="109">
        <f>IF(J808="OPEX",_xlfn.XLOOKUP(I808,'rubros_id_opex (2)'!A:A,'rubros_id_opex (2)'!B:B,"RUBRO MC"),J808)</f>
        <v>11</v>
      </c>
      <c r="AB808" s="109" t="str">
        <f>UPPER(_xlfn.XLOOKUP(Z808,sectores_id!B:B,sectores_id!A:A))</f>
        <v>NFU</v>
      </c>
      <c r="AC808" s="148" t="str">
        <f>_xlfn.XLOOKUP(AA808,'rubros_id_opex (2)'!B:B,'rubros_id_opex (2)'!A:A,gastos_final[[#This Row],[Líneas de factura/Producto]])</f>
        <v>REPARACIONES</v>
      </c>
      <c r="AD808" s="109">
        <f>SUMIFS(Y:Y,C:C,gastos_final[[#This Row],[Número]])</f>
        <v>582739.99</v>
      </c>
      <c r="AE808" s="169">
        <f>gastos_final[[#This Row],[MONTO_FINAL]]*-1-gastos_final[[#This Row],[monto_total_ampliado]]</f>
        <v>0</v>
      </c>
    </row>
    <row r="809" spans="1:31" hidden="1" x14ac:dyDescent="0.25">
      <c r="A809" vm="10">
        <v>46087</v>
      </c>
      <c r="B809" t="s">
        <v>1044</v>
      </c>
      <c r="C809" t="s">
        <v>1045</v>
      </c>
      <c r="D809" s="135">
        <v>-582739.99</v>
      </c>
      <c r="E809" t="s">
        <v>1046</v>
      </c>
      <c r="F809">
        <v>1</v>
      </c>
      <c r="G809" s="135">
        <v>481603.3</v>
      </c>
      <c r="H809" t="s">
        <v>510</v>
      </c>
      <c r="I809" t="s">
        <v>12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6">
        <v>-582739.99</v>
      </c>
      <c r="T809">
        <v>1</v>
      </c>
      <c r="U809" t="s">
        <v>199</v>
      </c>
      <c r="V809" t="s">
        <v>68</v>
      </c>
      <c r="W809" s="109" t="str">
        <f>_xlfn.CONCAT(N809,V809)</f>
        <v>CC1PILETAS</v>
      </c>
      <c r="X809" s="109">
        <f>_xlfn.XLOOKUP(W809,'cco '!C:C,'cco '!D:D,0)</f>
        <v>0.10760032914202722</v>
      </c>
      <c r="Y809" s="110">
        <f>$X809*$S809*-1</f>
        <v>62703.014728221649</v>
      </c>
      <c r="Z809" s="109">
        <f>_xlfn.XLOOKUP(V809,sectores_id!A:A,sectores_id!B:B)</f>
        <v>7</v>
      </c>
      <c r="AA809" s="109">
        <f>IF(J809="OPEX",_xlfn.XLOOKUP(I809,'rubros_id_opex (2)'!A:A,'rubros_id_opex (2)'!B:B,"RUBRO MC"),J809)</f>
        <v>11</v>
      </c>
      <c r="AB809" s="109" t="str">
        <f>UPPER(_xlfn.XLOOKUP(Z809,sectores_id!B:B,sectores_id!A:A))</f>
        <v>PILETAS</v>
      </c>
      <c r="AC809" s="148" t="str">
        <f>_xlfn.XLOOKUP(AA809,'rubros_id_opex (2)'!B:B,'rubros_id_opex (2)'!A:A,gastos_final[[#This Row],[Líneas de factura/Producto]])</f>
        <v>REPARACIONES</v>
      </c>
      <c r="AD809" s="109">
        <f>SUMIFS(Y:Y,C:C,gastos_final[[#This Row],[Número]])</f>
        <v>582739.99</v>
      </c>
      <c r="AE809" s="169">
        <f>gastos_final[[#This Row],[MONTO_FINAL]]*-1-gastos_final[[#This Row],[monto_total_ampliado]]</f>
        <v>0</v>
      </c>
    </row>
    <row r="810" spans="1:31" hidden="1" x14ac:dyDescent="0.25">
      <c r="A810" vm="10">
        <v>46087</v>
      </c>
      <c r="B810" t="s">
        <v>1044</v>
      </c>
      <c r="C810" t="s">
        <v>1045</v>
      </c>
      <c r="D810" s="135">
        <v>-582739.99</v>
      </c>
      <c r="E810" t="s">
        <v>1046</v>
      </c>
      <c r="F810">
        <v>1</v>
      </c>
      <c r="G810" s="135">
        <v>481603.3</v>
      </c>
      <c r="H810" t="s">
        <v>510</v>
      </c>
      <c r="I810" t="s">
        <v>12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6">
        <v>-582739.99</v>
      </c>
      <c r="T810">
        <v>1</v>
      </c>
      <c r="U810" t="s">
        <v>199</v>
      </c>
      <c r="V810" t="s">
        <v>70</v>
      </c>
      <c r="W810" s="109" t="str">
        <f>_xlfn.CONCAT(N810,V810)</f>
        <v>CC1REACTORES</v>
      </c>
      <c r="X810" s="109">
        <f>_xlfn.XLOOKUP(W810,'cco '!C:C,'cco '!D:D,0)</f>
        <v>3.9675420007119738E-2</v>
      </c>
      <c r="Y810" s="110">
        <f>$X810*$S810*-1</f>
        <v>23120.453858194756</v>
      </c>
      <c r="Z810" s="109">
        <f>_xlfn.XLOOKUP(V810,sectores_id!A:A,sectores_id!B:B)</f>
        <v>8</v>
      </c>
      <c r="AA810" s="109">
        <f>IF(J810="OPEX",_xlfn.XLOOKUP(I810,'rubros_id_opex (2)'!A:A,'rubros_id_opex (2)'!B:B,"RUBRO MC"),J810)</f>
        <v>11</v>
      </c>
      <c r="AB810" s="109" t="str">
        <f>UPPER(_xlfn.XLOOKUP(Z810,sectores_id!B:B,sectores_id!A:A))</f>
        <v>REACTORES</v>
      </c>
      <c r="AC810" s="148" t="str">
        <f>_xlfn.XLOOKUP(AA810,'rubros_id_opex (2)'!B:B,'rubros_id_opex (2)'!A:A,gastos_final[[#This Row],[Líneas de factura/Producto]])</f>
        <v>REPARACIONES</v>
      </c>
      <c r="AD810" s="109">
        <f>SUMIFS(Y:Y,C:C,gastos_final[[#This Row],[Número]])</f>
        <v>582739.99</v>
      </c>
      <c r="AE810" s="169">
        <f>gastos_final[[#This Row],[MONTO_FINAL]]*-1-gastos_final[[#This Row],[monto_total_ampliado]]</f>
        <v>0</v>
      </c>
    </row>
    <row r="811" spans="1:31" hidden="1" x14ac:dyDescent="0.25">
      <c r="A811" vm="10">
        <v>46087</v>
      </c>
      <c r="B811" t="s">
        <v>1044</v>
      </c>
      <c r="C811" t="s">
        <v>1045</v>
      </c>
      <c r="D811" s="135">
        <v>-582739.99</v>
      </c>
      <c r="E811" t="s">
        <v>1046</v>
      </c>
      <c r="F811">
        <v>1</v>
      </c>
      <c r="G811" s="135">
        <v>481603.3</v>
      </c>
      <c r="H811" t="s">
        <v>510</v>
      </c>
      <c r="I811" t="s">
        <v>12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6">
        <v>-582739.99</v>
      </c>
      <c r="T811">
        <v>1</v>
      </c>
      <c r="U811" t="s">
        <v>199</v>
      </c>
      <c r="V811" t="s">
        <v>181</v>
      </c>
      <c r="W811" s="109" t="str">
        <f>_xlfn.CONCAT(N811,V811)</f>
        <v>CC1TIERRAS FILTRANTES</v>
      </c>
      <c r="X811" s="109">
        <f>_xlfn.XLOOKUP(W811,'cco '!C:C,'cco '!D:D,0)</f>
        <v>0</v>
      </c>
      <c r="Y811" s="110">
        <f>$X811*$S811*-1</f>
        <v>0</v>
      </c>
      <c r="Z811" s="109">
        <f>_xlfn.XLOOKUP(V811,sectores_id!A:A,sectores_id!B:B)</f>
        <v>9</v>
      </c>
      <c r="AA811" s="109">
        <f>IF(J811="OPEX",_xlfn.XLOOKUP(I811,'rubros_id_opex (2)'!A:A,'rubros_id_opex (2)'!B:B,"RUBRO MC"),J811)</f>
        <v>11</v>
      </c>
      <c r="AB811" s="109" t="str">
        <f>UPPER(_xlfn.XLOOKUP(Z811,sectores_id!B:B,sectores_id!A:A))</f>
        <v>TIERRAS FILTRANTES</v>
      </c>
      <c r="AC811" s="148" t="str">
        <f>_xlfn.XLOOKUP(AA811,'rubros_id_opex (2)'!B:B,'rubros_id_opex (2)'!A:A,gastos_final[[#This Row],[Líneas de factura/Producto]])</f>
        <v>REPARACIONES</v>
      </c>
      <c r="AD811" s="109">
        <f>SUMIFS(Y:Y,C:C,gastos_final[[#This Row],[Número]])</f>
        <v>582739.99</v>
      </c>
      <c r="AE811" s="169">
        <f>gastos_final[[#This Row],[MONTO_FINAL]]*-1-gastos_final[[#This Row],[monto_total_ampliado]]</f>
        <v>0</v>
      </c>
    </row>
    <row r="812" spans="1:31" hidden="1" x14ac:dyDescent="0.25">
      <c r="A812" vm="3">
        <v>46100</v>
      </c>
      <c r="B812" t="s">
        <v>949</v>
      </c>
      <c r="C812" t="s">
        <v>950</v>
      </c>
      <c r="D812" s="135">
        <v>-21845.58</v>
      </c>
      <c r="E812" t="s">
        <v>951</v>
      </c>
      <c r="F812">
        <v>1</v>
      </c>
      <c r="G812" s="135">
        <v>18054.2</v>
      </c>
      <c r="H812" t="s">
        <v>510</v>
      </c>
      <c r="I812" t="s">
        <v>10</v>
      </c>
      <c r="J812" t="s">
        <v>137</v>
      </c>
      <c r="K812" t="s">
        <v>473</v>
      </c>
      <c r="L812" t="s">
        <v>156</v>
      </c>
      <c r="M812">
        <v>0</v>
      </c>
      <c r="N812" t="s">
        <v>34</v>
      </c>
      <c r="O812" t="s">
        <v>492</v>
      </c>
      <c r="P812">
        <v>1</v>
      </c>
      <c r="Q812" t="s">
        <v>80</v>
      </c>
      <c r="R812">
        <v>1</v>
      </c>
      <c r="S812" s="136">
        <v>-21845.58</v>
      </c>
      <c r="T812">
        <v>1</v>
      </c>
      <c r="U812" t="s">
        <v>199</v>
      </c>
      <c r="V812" t="s">
        <v>80</v>
      </c>
      <c r="W812" s="109" t="str">
        <f>_xlfn.CONCAT(N812,V812)</f>
        <v>CC11EXPORTACION</v>
      </c>
      <c r="X812" s="109">
        <f>_xlfn.XLOOKUP(W812,'cco '!C:C,'cco '!D:D,0)</f>
        <v>1</v>
      </c>
      <c r="Y812" s="110">
        <f>$X812*$S812*-1</f>
        <v>21845.58</v>
      </c>
      <c r="Z812" s="109">
        <f>_xlfn.XLOOKUP(V812,sectores_id!A:A,sectores_id!B:B)</f>
        <v>5</v>
      </c>
      <c r="AA812" s="109">
        <f>IF(J812="OPEX",_xlfn.XLOOKUP(I812,'rubros_id_opex (2)'!A:A,'rubros_id_opex (2)'!B:B,"RUBRO MC"),J812)</f>
        <v>13</v>
      </c>
      <c r="AB812" s="109" t="str">
        <f>UPPER(_xlfn.XLOOKUP(Z812,sectores_id!B:B,sectores_id!A:A))</f>
        <v>EXPORTACION</v>
      </c>
      <c r="AC812" s="148" t="str">
        <f>_xlfn.XLOOKUP(AA812,'rubros_id_opex (2)'!B:B,'rubros_id_opex (2)'!A:A,gastos_final[[#This Row],[Líneas de factura/Producto]])</f>
        <v>SERVICIOS</v>
      </c>
      <c r="AD812" s="109">
        <f>SUMIFS(Y:Y,C:C,gastos_final[[#This Row],[Número]])</f>
        <v>21845.58</v>
      </c>
      <c r="AE812" s="169">
        <f>gastos_final[[#This Row],[MONTO_FINAL]]*-1-gastos_final[[#This Row],[monto_total_ampliado]]</f>
        <v>0</v>
      </c>
    </row>
    <row r="813" spans="1:31" hidden="1" x14ac:dyDescent="0.25">
      <c r="A813" vm="1">
        <v>46111</v>
      </c>
      <c r="B813" t="s">
        <v>530</v>
      </c>
      <c r="C813" t="s">
        <v>771</v>
      </c>
      <c r="D813" s="135">
        <v>0</v>
      </c>
      <c r="E813" t="s">
        <v>472</v>
      </c>
      <c r="F813">
        <v>0</v>
      </c>
      <c r="G813" s="135">
        <v>940</v>
      </c>
      <c r="H813" t="s">
        <v>135</v>
      </c>
      <c r="I813" t="s">
        <v>477</v>
      </c>
      <c r="J813" t="s">
        <v>137</v>
      </c>
      <c r="K813" t="s">
        <v>473</v>
      </c>
      <c r="L813" t="s">
        <v>138</v>
      </c>
      <c r="M813">
        <v>0</v>
      </c>
      <c r="N813" t="s">
        <v>34</v>
      </c>
      <c r="O813" t="s">
        <v>492</v>
      </c>
      <c r="P813">
        <v>1</v>
      </c>
      <c r="Q813" t="s">
        <v>80</v>
      </c>
      <c r="R813">
        <v>1</v>
      </c>
      <c r="S813" s="136">
        <v>0</v>
      </c>
      <c r="T813">
        <v>0</v>
      </c>
      <c r="U813" t="s">
        <v>199</v>
      </c>
      <c r="V813" t="s">
        <v>80</v>
      </c>
      <c r="W813" s="109" t="str">
        <f>_xlfn.CONCAT(N813,V813)</f>
        <v>CC11EXPORTACION</v>
      </c>
      <c r="X813" s="109">
        <f>_xlfn.XLOOKUP(W813,'cco '!C:C,'cco '!D:D,0)</f>
        <v>1</v>
      </c>
      <c r="Y813" s="110">
        <f>$X813*$S813*-1</f>
        <v>0</v>
      </c>
      <c r="Z813" s="109">
        <f>_xlfn.XLOOKUP(V813,sectores_id!A:A,sectores_id!B:B)</f>
        <v>5</v>
      </c>
      <c r="AA813" s="109">
        <f>IF(J813="OPEX",_xlfn.XLOOKUP(I813,'rubros_id_opex (2)'!A:A,'rubros_id_opex (2)'!B:B,"RUBRO MC"),J813)</f>
        <v>8</v>
      </c>
      <c r="AB813" s="109" t="str">
        <f>UPPER(_xlfn.XLOOKUP(Z813,sectores_id!B:B,sectores_id!A:A))</f>
        <v>EXPORTACION</v>
      </c>
      <c r="AC813" s="148" t="str">
        <f>_xlfn.XLOOKUP(AA813,'rubros_id_opex (2)'!B:B,'rubros_id_opex (2)'!A:A,gastos_final[[#This Row],[Líneas de factura/Producto]])</f>
        <v>M.PRIMAS</v>
      </c>
      <c r="AD813" s="109">
        <f>SUMIFS(Y:Y,C:C,gastos_final[[#This Row],[Número]])</f>
        <v>0</v>
      </c>
      <c r="AE813" s="169">
        <f>gastos_final[[#This Row],[MONTO_FINAL]]*-1-gastos_final[[#This Row],[monto_total_ampliado]]</f>
        <v>0</v>
      </c>
    </row>
    <row r="814" spans="1:31" hidden="1" x14ac:dyDescent="0.25">
      <c r="A814" vm="1">
        <v>46111</v>
      </c>
      <c r="B814" t="s">
        <v>530</v>
      </c>
      <c r="C814" t="s">
        <v>773</v>
      </c>
      <c r="D814" s="135">
        <v>0</v>
      </c>
      <c r="E814" t="s">
        <v>475</v>
      </c>
      <c r="F814">
        <v>0</v>
      </c>
      <c r="G814" s="135">
        <v>720</v>
      </c>
      <c r="H814" t="s">
        <v>135</v>
      </c>
      <c r="I814" t="s">
        <v>477</v>
      </c>
      <c r="J814" t="s">
        <v>137</v>
      </c>
      <c r="K814" t="s">
        <v>473</v>
      </c>
      <c r="L814" t="s">
        <v>138</v>
      </c>
      <c r="M814">
        <v>0</v>
      </c>
      <c r="N814" t="s">
        <v>34</v>
      </c>
      <c r="O814" t="s">
        <v>492</v>
      </c>
      <c r="P814">
        <v>1</v>
      </c>
      <c r="Q814" t="s">
        <v>80</v>
      </c>
      <c r="R814">
        <v>1</v>
      </c>
      <c r="S814" s="136">
        <v>0</v>
      </c>
      <c r="T814">
        <v>0</v>
      </c>
      <c r="U814" t="s">
        <v>199</v>
      </c>
      <c r="V814" t="s">
        <v>80</v>
      </c>
      <c r="W814" s="109" t="str">
        <f>_xlfn.CONCAT(N814,V814)</f>
        <v>CC11EXPORTACION</v>
      </c>
      <c r="X814" s="109">
        <f>_xlfn.XLOOKUP(W814,'cco '!C:C,'cco '!D:D,0)</f>
        <v>1</v>
      </c>
      <c r="Y814" s="110">
        <f>$X814*$S814*-1</f>
        <v>0</v>
      </c>
      <c r="Z814" s="109">
        <f>_xlfn.XLOOKUP(V814,sectores_id!A:A,sectores_id!B:B)</f>
        <v>5</v>
      </c>
      <c r="AA814" s="109">
        <f>IF(J814="OPEX",_xlfn.XLOOKUP(I814,'rubros_id_opex (2)'!A:A,'rubros_id_opex (2)'!B:B,"RUBRO MC"),J814)</f>
        <v>8</v>
      </c>
      <c r="AB814" s="109" t="str">
        <f>UPPER(_xlfn.XLOOKUP(Z814,sectores_id!B:B,sectores_id!A:A))</f>
        <v>EXPORTACION</v>
      </c>
      <c r="AC814" s="148" t="str">
        <f>_xlfn.XLOOKUP(AA814,'rubros_id_opex (2)'!B:B,'rubros_id_opex (2)'!A:A,gastos_final[[#This Row],[Líneas de factura/Producto]])</f>
        <v>M.PRIMAS</v>
      </c>
      <c r="AD814" s="109">
        <f>SUMIFS(Y:Y,C:C,gastos_final[[#This Row],[Número]])</f>
        <v>0</v>
      </c>
      <c r="AE814" s="169">
        <f>gastos_final[[#This Row],[MONTO_FINAL]]*-1-gastos_final[[#This Row],[monto_total_ampliado]]</f>
        <v>0</v>
      </c>
    </row>
    <row r="815" spans="1:31" hidden="1" x14ac:dyDescent="0.25">
      <c r="A815" vm="1">
        <v>46111</v>
      </c>
      <c r="B815" t="s">
        <v>535</v>
      </c>
      <c r="C815" t="s">
        <v>775</v>
      </c>
      <c r="D815" s="135">
        <v>0</v>
      </c>
      <c r="E815" t="s">
        <v>280</v>
      </c>
      <c r="F815">
        <v>0</v>
      </c>
      <c r="G815" s="135">
        <v>909.25</v>
      </c>
      <c r="H815" t="s">
        <v>135</v>
      </c>
      <c r="I815" t="s">
        <v>477</v>
      </c>
      <c r="J815" t="s">
        <v>137</v>
      </c>
      <c r="K815" t="s">
        <v>473</v>
      </c>
      <c r="L815" t="s">
        <v>138</v>
      </c>
      <c r="M815">
        <v>0</v>
      </c>
      <c r="N815" t="s">
        <v>34</v>
      </c>
      <c r="O815" t="s">
        <v>492</v>
      </c>
      <c r="P815">
        <v>1</v>
      </c>
      <c r="Q815" t="s">
        <v>80</v>
      </c>
      <c r="R815">
        <v>1</v>
      </c>
      <c r="S815" s="136">
        <v>0</v>
      </c>
      <c r="T815">
        <v>0</v>
      </c>
      <c r="U815" t="s">
        <v>199</v>
      </c>
      <c r="V815" t="s">
        <v>80</v>
      </c>
      <c r="W815" s="109" t="str">
        <f>_xlfn.CONCAT(N815,V815)</f>
        <v>CC11EXPORTACION</v>
      </c>
      <c r="X815" s="109">
        <f>_xlfn.XLOOKUP(W815,'cco '!C:C,'cco '!D:D,0)</f>
        <v>1</v>
      </c>
      <c r="Y815" s="110">
        <f>$X815*$S815*-1</f>
        <v>0</v>
      </c>
      <c r="Z815" s="109">
        <f>_xlfn.XLOOKUP(V815,sectores_id!A:A,sectores_id!B:B)</f>
        <v>5</v>
      </c>
      <c r="AA815" s="109">
        <f>IF(J815="OPEX",_xlfn.XLOOKUP(I815,'rubros_id_opex (2)'!A:A,'rubros_id_opex (2)'!B:B,"RUBRO MC"),J815)</f>
        <v>8</v>
      </c>
      <c r="AB815" s="109" t="str">
        <f>UPPER(_xlfn.XLOOKUP(Z815,sectores_id!B:B,sectores_id!A:A))</f>
        <v>EXPORTACION</v>
      </c>
      <c r="AC815" s="148" t="str">
        <f>_xlfn.XLOOKUP(AA815,'rubros_id_opex (2)'!B:B,'rubros_id_opex (2)'!A:A,gastos_final[[#This Row],[Líneas de factura/Producto]])</f>
        <v>M.PRIMAS</v>
      </c>
      <c r="AD815" s="109">
        <f>SUMIFS(Y:Y,C:C,gastos_final[[#This Row],[Número]])</f>
        <v>0</v>
      </c>
      <c r="AE815" s="169">
        <f>gastos_final[[#This Row],[MONTO_FINAL]]*-1-gastos_final[[#This Row],[monto_total_ampliado]]</f>
        <v>0</v>
      </c>
    </row>
    <row r="816" spans="1:31" x14ac:dyDescent="0.25">
      <c r="A816" vm="4">
        <v>46093</v>
      </c>
      <c r="B816" t="s">
        <v>819</v>
      </c>
      <c r="C816" t="s">
        <v>913</v>
      </c>
      <c r="D816" s="135">
        <v>-562650</v>
      </c>
      <c r="E816" t="s">
        <v>914</v>
      </c>
      <c r="F816">
        <v>1</v>
      </c>
      <c r="G816" s="135">
        <v>465000</v>
      </c>
      <c r="H816" t="s">
        <v>510</v>
      </c>
      <c r="I816" t="s">
        <v>17</v>
      </c>
      <c r="J816" t="s">
        <v>157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6">
        <v>-562650</v>
      </c>
      <c r="T816">
        <v>1</v>
      </c>
      <c r="U816" t="s">
        <v>199</v>
      </c>
      <c r="V816" t="s">
        <v>72</v>
      </c>
      <c r="W816" s="109" t="str">
        <f>_xlfn.CONCAT(N816,V816)</f>
        <v>CC1BACHAS</v>
      </c>
      <c r="X816" s="109">
        <f>_xlfn.XLOOKUP(W816,'cco '!C:C,'cco '!D:D,0)</f>
        <v>3.2417236735101898E-2</v>
      </c>
      <c r="Y816" s="110">
        <f>$X816*$S816*-1</f>
        <v>18239.558249005084</v>
      </c>
      <c r="Z816" s="109">
        <f>_xlfn.XLOOKUP(V816,sectores_id!A:A,sectores_id!B:B)</f>
        <v>1</v>
      </c>
      <c r="AA816" s="109" t="str">
        <f>IF(J816="OPEX",_xlfn.XLOOKUP(I816,'rubros_id_opex (2)'!A:A,'rubros_id_opex (2)'!B:B,"RUBRO MC"),J816)</f>
        <v>CAPEX</v>
      </c>
      <c r="AB816" s="109" t="str">
        <f>UPPER(_xlfn.XLOOKUP(Z816,sectores_id!B:B,sectores_id!A:A))</f>
        <v>BACHAS</v>
      </c>
      <c r="AC816" s="148" t="str">
        <f>_xlfn.XLOOKUP(AA816,'rubros_id_opex (2)'!B:B,'rubros_id_opex (2)'!A:A,gastos_final[[#This Row],[Líneas de factura/Producto]])</f>
        <v>INVERSION</v>
      </c>
      <c r="AD816" s="109">
        <f>SUMIFS(Y:Y,C:C,gastos_final[[#This Row],[Número]])</f>
        <v>562649.99999999988</v>
      </c>
      <c r="AE816" s="169">
        <f>gastos_final[[#This Row],[MONTO_FINAL]]*-1-gastos_final[[#This Row],[monto_total_ampliado]]</f>
        <v>0</v>
      </c>
    </row>
    <row r="817" spans="1:31" x14ac:dyDescent="0.25">
      <c r="A817" vm="4">
        <v>46093</v>
      </c>
      <c r="B817" t="s">
        <v>819</v>
      </c>
      <c r="C817" t="s">
        <v>913</v>
      </c>
      <c r="D817" s="135">
        <v>-562650</v>
      </c>
      <c r="E817" t="s">
        <v>914</v>
      </c>
      <c r="F817">
        <v>1</v>
      </c>
      <c r="G817" s="135">
        <v>465000</v>
      </c>
      <c r="H817" t="s">
        <v>510</v>
      </c>
      <c r="I817" t="s">
        <v>17</v>
      </c>
      <c r="J817" t="s">
        <v>157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6">
        <v>-562650</v>
      </c>
      <c r="T817">
        <v>1</v>
      </c>
      <c r="U817" t="s">
        <v>199</v>
      </c>
      <c r="V817" t="s">
        <v>77</v>
      </c>
      <c r="W817" s="109" t="str">
        <f>_xlfn.CONCAT(N817,V817)</f>
        <v>CC1CEREAL &amp; POLVILLO</v>
      </c>
      <c r="X817" s="109">
        <f>_xlfn.XLOOKUP(W817,'cco '!C:C,'cco '!D:D,0)</f>
        <v>7.0597149630605652E-3</v>
      </c>
      <c r="Y817" s="110">
        <f>$X817*$S817*-1</f>
        <v>3972.1486239660271</v>
      </c>
      <c r="Z817" s="109">
        <f>_xlfn.XLOOKUP(V817,sectores_id!A:A,sectores_id!B:B)</f>
        <v>2</v>
      </c>
      <c r="AA817" s="109" t="str">
        <f>IF(J817="OPEX",_xlfn.XLOOKUP(I817,'rubros_id_opex (2)'!A:A,'rubros_id_opex (2)'!B:B,"RUBRO MC"),J817)</f>
        <v>CAPEX</v>
      </c>
      <c r="AB817" s="109" t="str">
        <f>UPPER(_xlfn.XLOOKUP(Z817,sectores_id!B:B,sectores_id!A:A))</f>
        <v>CEREAL &amp; POLVILLO</v>
      </c>
      <c r="AC817" s="148" t="str">
        <f>_xlfn.XLOOKUP(AA817,'rubros_id_opex (2)'!B:B,'rubros_id_opex (2)'!A:A,gastos_final[[#This Row],[Líneas de factura/Producto]])</f>
        <v>INVERSION</v>
      </c>
      <c r="AD817" s="109">
        <f>SUMIFS(Y:Y,C:C,gastos_final[[#This Row],[Número]])</f>
        <v>562649.99999999988</v>
      </c>
      <c r="AE817" s="169">
        <f>gastos_final[[#This Row],[MONTO_FINAL]]*-1-gastos_final[[#This Row],[monto_total_ampliado]]</f>
        <v>0</v>
      </c>
    </row>
    <row r="818" spans="1:31" x14ac:dyDescent="0.25">
      <c r="A818" vm="4">
        <v>46093</v>
      </c>
      <c r="B818" t="s">
        <v>819</v>
      </c>
      <c r="C818" t="s">
        <v>913</v>
      </c>
      <c r="D818" s="135">
        <v>-562650</v>
      </c>
      <c r="E818" t="s">
        <v>914</v>
      </c>
      <c r="F818">
        <v>1</v>
      </c>
      <c r="G818" s="135">
        <v>465000</v>
      </c>
      <c r="H818" t="s">
        <v>510</v>
      </c>
      <c r="I818" t="s">
        <v>17</v>
      </c>
      <c r="J818" t="s">
        <v>157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6">
        <v>-562650</v>
      </c>
      <c r="T818">
        <v>1</v>
      </c>
      <c r="U818" t="s">
        <v>199</v>
      </c>
      <c r="V818" t="s">
        <v>75</v>
      </c>
      <c r="W818" s="109" t="str">
        <f>_xlfn.CONCAT(N818,V818)</f>
        <v>CC1COMPOST &amp; FERTILIZANTES</v>
      </c>
      <c r="X818" s="109">
        <f>_xlfn.XLOOKUP(W818,'cco '!C:C,'cco '!D:D,0)</f>
        <v>4.0653249223577111E-4</v>
      </c>
      <c r="Y818" s="110">
        <f>$X818*$S818*-1</f>
        <v>228.7355067564566</v>
      </c>
      <c r="Z818" s="109">
        <f>_xlfn.XLOOKUP(V818,sectores_id!A:A,sectores_id!B:B)</f>
        <v>10</v>
      </c>
      <c r="AA818" s="109" t="str">
        <f>IF(J818="OPEX",_xlfn.XLOOKUP(I818,'rubros_id_opex (2)'!A:A,'rubros_id_opex (2)'!B:B,"RUBRO MC"),J818)</f>
        <v>CAPEX</v>
      </c>
      <c r="AB818" s="109" t="str">
        <f>UPPER(_xlfn.XLOOKUP(Z818,sectores_id!B:B,sectores_id!A:A))</f>
        <v>COMPOST &amp; FERTILIZANTES</v>
      </c>
      <c r="AC818" s="148" t="str">
        <f>_xlfn.XLOOKUP(AA818,'rubros_id_opex (2)'!B:B,'rubros_id_opex (2)'!A:A,gastos_final[[#This Row],[Líneas de factura/Producto]])</f>
        <v>INVERSION</v>
      </c>
      <c r="AD818" s="109">
        <f>SUMIFS(Y:Y,C:C,gastos_final[[#This Row],[Número]])</f>
        <v>562649.99999999988</v>
      </c>
      <c r="AE818" s="169">
        <f>gastos_final[[#This Row],[MONTO_FINAL]]*-1-gastos_final[[#This Row],[monto_total_ampliado]]</f>
        <v>0</v>
      </c>
    </row>
    <row r="819" spans="1:31" x14ac:dyDescent="0.25">
      <c r="A819" vm="4">
        <v>46093</v>
      </c>
      <c r="B819" t="s">
        <v>819</v>
      </c>
      <c r="C819" t="s">
        <v>913</v>
      </c>
      <c r="D819" s="135">
        <v>-562650</v>
      </c>
      <c r="E819" t="s">
        <v>914</v>
      </c>
      <c r="F819">
        <v>1</v>
      </c>
      <c r="G819" s="135">
        <v>465000</v>
      </c>
      <c r="H819" t="s">
        <v>510</v>
      </c>
      <c r="I819" t="s">
        <v>17</v>
      </c>
      <c r="J819" t="s">
        <v>157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6">
        <v>-562650</v>
      </c>
      <c r="T819">
        <v>1</v>
      </c>
      <c r="U819" t="s">
        <v>199</v>
      </c>
      <c r="V819" t="s">
        <v>66</v>
      </c>
      <c r="W819" s="109" t="str">
        <f>_xlfn.CONCAT(N819,V819)</f>
        <v>CC1DISPOSICIÓN FINAL RESIDUOS LIQUIDOS</v>
      </c>
      <c r="X819" s="109">
        <f>_xlfn.XLOOKUP(W819,'cco '!C:C,'cco '!D:D,0)</f>
        <v>5.9791078481547098E-2</v>
      </c>
      <c r="Y819" s="110">
        <f>$X819*$S819*-1</f>
        <v>33641.450307642473</v>
      </c>
      <c r="Z819" s="109">
        <f>_xlfn.XLOOKUP(V819,sectores_id!A:A,sectores_id!B:B)</f>
        <v>3</v>
      </c>
      <c r="AA819" s="109" t="str">
        <f>IF(J819="OPEX",_xlfn.XLOOKUP(I819,'rubros_id_opex (2)'!A:A,'rubros_id_opex (2)'!B:B,"RUBRO MC"),J819)</f>
        <v>CAPEX</v>
      </c>
      <c r="AB819" s="109" t="str">
        <f>UPPER(_xlfn.XLOOKUP(Z819,sectores_id!B:B,sectores_id!A:A))</f>
        <v>DISP. FINAL RESIDUOS LÍQUIDOS</v>
      </c>
      <c r="AC819" s="148" t="str">
        <f>_xlfn.XLOOKUP(AA819,'rubros_id_opex (2)'!B:B,'rubros_id_opex (2)'!A:A,gastos_final[[#This Row],[Líneas de factura/Producto]])</f>
        <v>INVERSION</v>
      </c>
      <c r="AD819" s="109">
        <f>SUMIFS(Y:Y,C:C,gastos_final[[#This Row],[Número]])</f>
        <v>562649.99999999988</v>
      </c>
      <c r="AE819" s="169">
        <f>gastos_final[[#This Row],[MONTO_FINAL]]*-1-gastos_final[[#This Row],[monto_total_ampliado]]</f>
        <v>0</v>
      </c>
    </row>
    <row r="820" spans="1:31" x14ac:dyDescent="0.25">
      <c r="A820" vm="4">
        <v>46093</v>
      </c>
      <c r="B820" t="s">
        <v>819</v>
      </c>
      <c r="C820" t="s">
        <v>913</v>
      </c>
      <c r="D820" s="135">
        <v>-562650</v>
      </c>
      <c r="E820" t="s">
        <v>914</v>
      </c>
      <c r="F820">
        <v>1</v>
      </c>
      <c r="G820" s="135">
        <v>465000</v>
      </c>
      <c r="H820" t="s">
        <v>510</v>
      </c>
      <c r="I820" t="s">
        <v>17</v>
      </c>
      <c r="J820" t="s">
        <v>157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6">
        <v>-562650</v>
      </c>
      <c r="T820">
        <v>1</v>
      </c>
      <c r="U820" t="s">
        <v>199</v>
      </c>
      <c r="V820" t="s">
        <v>63</v>
      </c>
      <c r="W820" s="109" t="str">
        <f>_xlfn.CONCAT(N820,V820)</f>
        <v>CC1DISPOSICIÓN FINAL RESIDUOS SOLIDOS</v>
      </c>
      <c r="X820" s="109">
        <f>_xlfn.XLOOKUP(W820,'cco '!C:C,'cco '!D:D,0)</f>
        <v>4.8738124634855849E-3</v>
      </c>
      <c r="Y820" s="110">
        <f>$X820*$S820*-1</f>
        <v>2742.2505825801645</v>
      </c>
      <c r="Z820" s="109">
        <f>_xlfn.XLOOKUP(V820,sectores_id!A:A,sectores_id!B:B)</f>
        <v>4</v>
      </c>
      <c r="AA820" s="109" t="str">
        <f>IF(J820="OPEX",_xlfn.XLOOKUP(I820,'rubros_id_opex (2)'!A:A,'rubros_id_opex (2)'!B:B,"RUBRO MC"),J820)</f>
        <v>CAPEX</v>
      </c>
      <c r="AB820" s="109" t="str">
        <f>UPPER(_xlfn.XLOOKUP(Z820,sectores_id!B:B,sectores_id!A:A))</f>
        <v>DISP. FINAL RESIDUOS SÓLIDOS</v>
      </c>
      <c r="AC820" s="148" t="str">
        <f>_xlfn.XLOOKUP(AA820,'rubros_id_opex (2)'!B:B,'rubros_id_opex (2)'!A:A,gastos_final[[#This Row],[Líneas de factura/Producto]])</f>
        <v>INVERSION</v>
      </c>
      <c r="AD820" s="109">
        <f>SUMIFS(Y:Y,C:C,gastos_final[[#This Row],[Número]])</f>
        <v>562649.99999999988</v>
      </c>
      <c r="AE820" s="169">
        <f>gastos_final[[#This Row],[MONTO_FINAL]]*-1-gastos_final[[#This Row],[monto_total_ampliado]]</f>
        <v>0</v>
      </c>
    </row>
    <row r="821" spans="1:31" x14ac:dyDescent="0.25">
      <c r="A821" vm="4">
        <v>46093</v>
      </c>
      <c r="B821" t="s">
        <v>819</v>
      </c>
      <c r="C821" t="s">
        <v>913</v>
      </c>
      <c r="D821" s="135">
        <v>-562650</v>
      </c>
      <c r="E821" t="s">
        <v>914</v>
      </c>
      <c r="F821">
        <v>1</v>
      </c>
      <c r="G821" s="135">
        <v>465000</v>
      </c>
      <c r="H821" t="s">
        <v>510</v>
      </c>
      <c r="I821" t="s">
        <v>17</v>
      </c>
      <c r="J821" t="s">
        <v>157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6">
        <v>-562650</v>
      </c>
      <c r="T821">
        <v>1</v>
      </c>
      <c r="U821" t="s">
        <v>199</v>
      </c>
      <c r="V821" t="s">
        <v>80</v>
      </c>
      <c r="W821" s="109" t="str">
        <f>_xlfn.CONCAT(N821,V821)</f>
        <v>CC1EXPORTACION</v>
      </c>
      <c r="X821" s="109">
        <f>_xlfn.XLOOKUP(W821,'cco '!C:C,'cco '!D:D,0)</f>
        <v>0.73411048911804788</v>
      </c>
      <c r="Y821" s="110">
        <f>$X821*$S821*-1</f>
        <v>413047.26670226967</v>
      </c>
      <c r="Z821" s="109">
        <f>_xlfn.XLOOKUP(V821,sectores_id!A:A,sectores_id!B:B)</f>
        <v>5</v>
      </c>
      <c r="AA821" s="109" t="str">
        <f>IF(J821="OPEX",_xlfn.XLOOKUP(I821,'rubros_id_opex (2)'!A:A,'rubros_id_opex (2)'!B:B,"RUBRO MC"),J821)</f>
        <v>CAPEX</v>
      </c>
      <c r="AB821" s="109" t="str">
        <f>UPPER(_xlfn.XLOOKUP(Z821,sectores_id!B:B,sectores_id!A:A))</f>
        <v>EXPORTACION</v>
      </c>
      <c r="AC821" s="148" t="str">
        <f>_xlfn.XLOOKUP(AA821,'rubros_id_opex (2)'!B:B,'rubros_id_opex (2)'!A:A,gastos_final[[#This Row],[Líneas de factura/Producto]])</f>
        <v>INVERSION</v>
      </c>
      <c r="AD821" s="109">
        <f>SUMIFS(Y:Y,C:C,gastos_final[[#This Row],[Número]])</f>
        <v>562649.99999999988</v>
      </c>
      <c r="AE821" s="169">
        <f>gastos_final[[#This Row],[MONTO_FINAL]]*-1-gastos_final[[#This Row],[monto_total_ampliado]]</f>
        <v>0</v>
      </c>
    </row>
    <row r="822" spans="1:31" x14ac:dyDescent="0.25">
      <c r="A822" vm="4">
        <v>46093</v>
      </c>
      <c r="B822" t="s">
        <v>819</v>
      </c>
      <c r="C822" t="s">
        <v>913</v>
      </c>
      <c r="D822" s="135">
        <v>-562650</v>
      </c>
      <c r="E822" t="s">
        <v>914</v>
      </c>
      <c r="F822">
        <v>1</v>
      </c>
      <c r="G822" s="135">
        <v>465000</v>
      </c>
      <c r="H822" t="s">
        <v>510</v>
      </c>
      <c r="I822" t="s">
        <v>17</v>
      </c>
      <c r="J822" t="s">
        <v>157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6">
        <v>-562650</v>
      </c>
      <c r="T822">
        <v>1</v>
      </c>
      <c r="U822" t="s">
        <v>199</v>
      </c>
      <c r="V822" t="s">
        <v>50</v>
      </c>
      <c r="W822" s="109" t="str">
        <f>_xlfn.CONCAT(N822,V822)</f>
        <v>CC1NFU</v>
      </c>
      <c r="X822" s="109">
        <f>_xlfn.XLOOKUP(W822,'cco '!C:C,'cco '!D:D,0)</f>
        <v>1.4065386597374174E-2</v>
      </c>
      <c r="Y822" s="110">
        <f>$X822*$S822*-1</f>
        <v>7913.8897690125787</v>
      </c>
      <c r="Z822" s="109">
        <f>_xlfn.XLOOKUP(V822,sectores_id!A:A,sectores_id!B:B)</f>
        <v>6</v>
      </c>
      <c r="AA822" s="109" t="str">
        <f>IF(J822="OPEX",_xlfn.XLOOKUP(I822,'rubros_id_opex (2)'!A:A,'rubros_id_opex (2)'!B:B,"RUBRO MC"),J822)</f>
        <v>CAPEX</v>
      </c>
      <c r="AB822" s="109" t="str">
        <f>UPPER(_xlfn.XLOOKUP(Z822,sectores_id!B:B,sectores_id!A:A))</f>
        <v>NFU</v>
      </c>
      <c r="AC822" s="148" t="str">
        <f>_xlfn.XLOOKUP(AA822,'rubros_id_opex (2)'!B:B,'rubros_id_opex (2)'!A:A,gastos_final[[#This Row],[Líneas de factura/Producto]])</f>
        <v>INVERSION</v>
      </c>
      <c r="AD822" s="109">
        <f>SUMIFS(Y:Y,C:C,gastos_final[[#This Row],[Número]])</f>
        <v>562649.99999999988</v>
      </c>
      <c r="AE822" s="169">
        <f>gastos_final[[#This Row],[MONTO_FINAL]]*-1-gastos_final[[#This Row],[monto_total_ampliado]]</f>
        <v>0</v>
      </c>
    </row>
    <row r="823" spans="1:31" x14ac:dyDescent="0.25">
      <c r="A823" vm="4">
        <v>46093</v>
      </c>
      <c r="B823" t="s">
        <v>819</v>
      </c>
      <c r="C823" t="s">
        <v>913</v>
      </c>
      <c r="D823" s="135">
        <v>-562650</v>
      </c>
      <c r="E823" t="s">
        <v>914</v>
      </c>
      <c r="F823">
        <v>1</v>
      </c>
      <c r="G823" s="135">
        <v>465000</v>
      </c>
      <c r="H823" t="s">
        <v>510</v>
      </c>
      <c r="I823" t="s">
        <v>17</v>
      </c>
      <c r="J823" t="s">
        <v>157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6">
        <v>-562650</v>
      </c>
      <c r="T823">
        <v>1</v>
      </c>
      <c r="U823" t="s">
        <v>199</v>
      </c>
      <c r="V823" t="s">
        <v>68</v>
      </c>
      <c r="W823" s="109" t="str">
        <f>_xlfn.CONCAT(N823,V823)</f>
        <v>CC1PILETAS</v>
      </c>
      <c r="X823" s="109">
        <f>_xlfn.XLOOKUP(W823,'cco '!C:C,'cco '!D:D,0)</f>
        <v>0.10760032914202722</v>
      </c>
      <c r="Y823" s="110">
        <f>$X823*$S823*-1</f>
        <v>60541.325191761614</v>
      </c>
      <c r="Z823" s="109">
        <f>_xlfn.XLOOKUP(V823,sectores_id!A:A,sectores_id!B:B)</f>
        <v>7</v>
      </c>
      <c r="AA823" s="109" t="str">
        <f>IF(J823="OPEX",_xlfn.XLOOKUP(I823,'rubros_id_opex (2)'!A:A,'rubros_id_opex (2)'!B:B,"RUBRO MC"),J823)</f>
        <v>CAPEX</v>
      </c>
      <c r="AB823" s="109" t="str">
        <f>UPPER(_xlfn.XLOOKUP(Z823,sectores_id!B:B,sectores_id!A:A))</f>
        <v>PILETAS</v>
      </c>
      <c r="AC823" s="148" t="str">
        <f>_xlfn.XLOOKUP(AA823,'rubros_id_opex (2)'!B:B,'rubros_id_opex (2)'!A:A,gastos_final[[#This Row],[Líneas de factura/Producto]])</f>
        <v>INVERSION</v>
      </c>
      <c r="AD823" s="109">
        <f>SUMIFS(Y:Y,C:C,gastos_final[[#This Row],[Número]])</f>
        <v>562649.99999999988</v>
      </c>
      <c r="AE823" s="169">
        <f>gastos_final[[#This Row],[MONTO_FINAL]]*-1-gastos_final[[#This Row],[monto_total_ampliado]]</f>
        <v>0</v>
      </c>
    </row>
    <row r="824" spans="1:31" x14ac:dyDescent="0.25">
      <c r="A824" vm="4">
        <v>46093</v>
      </c>
      <c r="B824" t="s">
        <v>819</v>
      </c>
      <c r="C824" t="s">
        <v>913</v>
      </c>
      <c r="D824" s="135">
        <v>-562650</v>
      </c>
      <c r="E824" t="s">
        <v>914</v>
      </c>
      <c r="F824">
        <v>1</v>
      </c>
      <c r="G824" s="135">
        <v>465000</v>
      </c>
      <c r="H824" t="s">
        <v>510</v>
      </c>
      <c r="I824" t="s">
        <v>17</v>
      </c>
      <c r="J824" t="s">
        <v>157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6">
        <v>-562650</v>
      </c>
      <c r="T824">
        <v>1</v>
      </c>
      <c r="U824" t="s">
        <v>199</v>
      </c>
      <c r="V824" t="s">
        <v>70</v>
      </c>
      <c r="W824" s="109" t="str">
        <f>_xlfn.CONCAT(N824,V824)</f>
        <v>CC1REACTORES</v>
      </c>
      <c r="X824" s="109">
        <f>_xlfn.XLOOKUP(W824,'cco '!C:C,'cco '!D:D,0)</f>
        <v>3.9675420007119738E-2</v>
      </c>
      <c r="Y824" s="110">
        <f>$X824*$S824*-1</f>
        <v>22323.37506700592</v>
      </c>
      <c r="Z824" s="109">
        <f>_xlfn.XLOOKUP(V824,sectores_id!A:A,sectores_id!B:B)</f>
        <v>8</v>
      </c>
      <c r="AA824" s="109" t="str">
        <f>IF(J824="OPEX",_xlfn.XLOOKUP(I824,'rubros_id_opex (2)'!A:A,'rubros_id_opex (2)'!B:B,"RUBRO MC"),J824)</f>
        <v>CAPEX</v>
      </c>
      <c r="AB824" s="109" t="str">
        <f>UPPER(_xlfn.XLOOKUP(Z824,sectores_id!B:B,sectores_id!A:A))</f>
        <v>REACTORES</v>
      </c>
      <c r="AC824" s="148" t="str">
        <f>_xlfn.XLOOKUP(AA824,'rubros_id_opex (2)'!B:B,'rubros_id_opex (2)'!A:A,gastos_final[[#This Row],[Líneas de factura/Producto]])</f>
        <v>INVERSION</v>
      </c>
      <c r="AD824" s="109">
        <f>SUMIFS(Y:Y,C:C,gastos_final[[#This Row],[Número]])</f>
        <v>562649.99999999988</v>
      </c>
      <c r="AE824" s="169">
        <f>gastos_final[[#This Row],[MONTO_FINAL]]*-1-gastos_final[[#This Row],[monto_total_ampliado]]</f>
        <v>0</v>
      </c>
    </row>
    <row r="825" spans="1:31" x14ac:dyDescent="0.25">
      <c r="A825" vm="4">
        <v>46093</v>
      </c>
      <c r="B825" t="s">
        <v>819</v>
      </c>
      <c r="C825" t="s">
        <v>913</v>
      </c>
      <c r="D825" s="135">
        <v>-562650</v>
      </c>
      <c r="E825" t="s">
        <v>914</v>
      </c>
      <c r="F825">
        <v>1</v>
      </c>
      <c r="G825" s="135">
        <v>465000</v>
      </c>
      <c r="H825" t="s">
        <v>510</v>
      </c>
      <c r="I825" t="s">
        <v>17</v>
      </c>
      <c r="J825" t="s">
        <v>157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6">
        <v>-562650</v>
      </c>
      <c r="T825">
        <v>1</v>
      </c>
      <c r="U825" t="s">
        <v>199</v>
      </c>
      <c r="V825" t="s">
        <v>181</v>
      </c>
      <c r="W825" s="109" t="str">
        <f>_xlfn.CONCAT(N825,V825)</f>
        <v>CC1TIERRAS FILTRANTES</v>
      </c>
      <c r="X825" s="109">
        <f>_xlfn.XLOOKUP(W825,'cco '!C:C,'cco '!D:D,0)</f>
        <v>0</v>
      </c>
      <c r="Y825" s="110">
        <f>$X825*$S825*-1</f>
        <v>0</v>
      </c>
      <c r="Z825" s="109">
        <f>_xlfn.XLOOKUP(V825,sectores_id!A:A,sectores_id!B:B)</f>
        <v>9</v>
      </c>
      <c r="AA825" s="109" t="str">
        <f>IF(J825="OPEX",_xlfn.XLOOKUP(I825,'rubros_id_opex (2)'!A:A,'rubros_id_opex (2)'!B:B,"RUBRO MC"),J825)</f>
        <v>CAPEX</v>
      </c>
      <c r="AB825" s="109" t="str">
        <f>UPPER(_xlfn.XLOOKUP(Z825,sectores_id!B:B,sectores_id!A:A))</f>
        <v>TIERRAS FILTRANTES</v>
      </c>
      <c r="AC825" s="148" t="str">
        <f>_xlfn.XLOOKUP(AA825,'rubros_id_opex (2)'!B:B,'rubros_id_opex (2)'!A:A,gastos_final[[#This Row],[Líneas de factura/Producto]])</f>
        <v>INVERSION</v>
      </c>
      <c r="AD825" s="109">
        <f>SUMIFS(Y:Y,C:C,gastos_final[[#This Row],[Número]])</f>
        <v>562649.99999999988</v>
      </c>
      <c r="AE825" s="169">
        <f>gastos_final[[#This Row],[MONTO_FINAL]]*-1-gastos_final[[#This Row],[monto_total_ampliado]]</f>
        <v>0</v>
      </c>
    </row>
    <row r="826" spans="1:31" hidden="1" x14ac:dyDescent="0.25">
      <c r="A826" vm="12">
        <v>46084</v>
      </c>
      <c r="B826" t="s">
        <v>809</v>
      </c>
      <c r="C826" t="s">
        <v>883</v>
      </c>
      <c r="D826" s="135">
        <v>-545622</v>
      </c>
      <c r="E826" t="s">
        <v>884</v>
      </c>
      <c r="F826">
        <v>1</v>
      </c>
      <c r="G826" s="135">
        <v>545622</v>
      </c>
      <c r="H826" t="s">
        <v>510</v>
      </c>
      <c r="I826" t="s">
        <v>11</v>
      </c>
      <c r="J826" t="s">
        <v>137</v>
      </c>
      <c r="K826" t="s">
        <v>512</v>
      </c>
      <c r="L826" t="s">
        <v>138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6">
        <v>-545622</v>
      </c>
      <c r="T826">
        <v>1</v>
      </c>
      <c r="U826" t="s">
        <v>199</v>
      </c>
      <c r="V826" t="s">
        <v>72</v>
      </c>
      <c r="W826" s="109" t="str">
        <f>_xlfn.CONCAT(N826,V826)</f>
        <v>CC1BACHAS</v>
      </c>
      <c r="X826" s="109">
        <f>_xlfn.XLOOKUP(W826,'cco '!C:C,'cco '!D:D,0)</f>
        <v>3.2417236735101898E-2</v>
      </c>
      <c r="Y826" s="110">
        <f>$X826*$S826*-1</f>
        <v>17687.557541879767</v>
      </c>
      <c r="Z826" s="109">
        <f>_xlfn.XLOOKUP(V826,sectores_id!A:A,sectores_id!B:B)</f>
        <v>1</v>
      </c>
      <c r="AA826" s="109">
        <f>IF(J826="OPEX",_xlfn.XLOOKUP(I826,'rubros_id_opex (2)'!A:A,'rubros_id_opex (2)'!B:B,"RUBRO MC"),J826)</f>
        <v>3</v>
      </c>
      <c r="AB826" s="109" t="str">
        <f>UPPER(_xlfn.XLOOKUP(Z826,sectores_id!B:B,sectores_id!A:A))</f>
        <v>BACHAS</v>
      </c>
      <c r="AC826" s="148" t="str">
        <f>_xlfn.XLOOKUP(AA826,'rubros_id_opex (2)'!B:B,'rubros_id_opex (2)'!A:A,gastos_final[[#This Row],[Líneas de factura/Producto]])</f>
        <v>HIGIENE Y SEGURIDAD</v>
      </c>
      <c r="AD826" s="109">
        <f>SUMIFS(Y:Y,C:C,gastos_final[[#This Row],[Número]])</f>
        <v>545622</v>
      </c>
      <c r="AE826" s="169">
        <f>gastos_final[[#This Row],[MONTO_FINAL]]*-1-gastos_final[[#This Row],[monto_total_ampliado]]</f>
        <v>0</v>
      </c>
    </row>
    <row r="827" spans="1:31" hidden="1" x14ac:dyDescent="0.25">
      <c r="A827" vm="12">
        <v>46084</v>
      </c>
      <c r="B827" t="s">
        <v>809</v>
      </c>
      <c r="C827" t="s">
        <v>883</v>
      </c>
      <c r="D827" s="135">
        <v>-545622</v>
      </c>
      <c r="E827" t="s">
        <v>884</v>
      </c>
      <c r="F827">
        <v>1</v>
      </c>
      <c r="G827" s="135">
        <v>545622</v>
      </c>
      <c r="H827" t="s">
        <v>510</v>
      </c>
      <c r="I827" t="s">
        <v>11</v>
      </c>
      <c r="J827" t="s">
        <v>137</v>
      </c>
      <c r="K827" t="s">
        <v>512</v>
      </c>
      <c r="L827" t="s">
        <v>138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6">
        <v>-545622</v>
      </c>
      <c r="T827">
        <v>1</v>
      </c>
      <c r="U827" t="s">
        <v>199</v>
      </c>
      <c r="V827" t="s">
        <v>77</v>
      </c>
      <c r="W827" s="109" t="str">
        <f>_xlfn.CONCAT(N827,V827)</f>
        <v>CC1CEREAL &amp; POLVILLO</v>
      </c>
      <c r="X827" s="109">
        <f>_xlfn.XLOOKUP(W827,'cco '!C:C,'cco '!D:D,0)</f>
        <v>7.0597149630605652E-3</v>
      </c>
      <c r="Y827" s="110">
        <f>$X827*$S827*-1</f>
        <v>3851.9357975750318</v>
      </c>
      <c r="Z827" s="109">
        <f>_xlfn.XLOOKUP(V827,sectores_id!A:A,sectores_id!B:B)</f>
        <v>2</v>
      </c>
      <c r="AA827" s="109">
        <f>IF(J827="OPEX",_xlfn.XLOOKUP(I827,'rubros_id_opex (2)'!A:A,'rubros_id_opex (2)'!B:B,"RUBRO MC"),J827)</f>
        <v>3</v>
      </c>
      <c r="AB827" s="109" t="str">
        <f>UPPER(_xlfn.XLOOKUP(Z827,sectores_id!B:B,sectores_id!A:A))</f>
        <v>CEREAL &amp; POLVILLO</v>
      </c>
      <c r="AC827" s="148" t="str">
        <f>_xlfn.XLOOKUP(AA827,'rubros_id_opex (2)'!B:B,'rubros_id_opex (2)'!A:A,gastos_final[[#This Row],[Líneas de factura/Producto]])</f>
        <v>HIGIENE Y SEGURIDAD</v>
      </c>
      <c r="AD827" s="109">
        <f>SUMIFS(Y:Y,C:C,gastos_final[[#This Row],[Número]])</f>
        <v>545622</v>
      </c>
      <c r="AE827" s="169">
        <f>gastos_final[[#This Row],[MONTO_FINAL]]*-1-gastos_final[[#This Row],[monto_total_ampliado]]</f>
        <v>0</v>
      </c>
    </row>
    <row r="828" spans="1:31" hidden="1" x14ac:dyDescent="0.25">
      <c r="A828" vm="12">
        <v>46084</v>
      </c>
      <c r="B828" t="s">
        <v>809</v>
      </c>
      <c r="C828" t="s">
        <v>883</v>
      </c>
      <c r="D828" s="135">
        <v>-545622</v>
      </c>
      <c r="E828" t="s">
        <v>884</v>
      </c>
      <c r="F828">
        <v>1</v>
      </c>
      <c r="G828" s="135">
        <v>545622</v>
      </c>
      <c r="H828" t="s">
        <v>510</v>
      </c>
      <c r="I828" t="s">
        <v>11</v>
      </c>
      <c r="J828" t="s">
        <v>137</v>
      </c>
      <c r="K828" t="s">
        <v>512</v>
      </c>
      <c r="L828" t="s">
        <v>138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6">
        <v>-545622</v>
      </c>
      <c r="T828">
        <v>1</v>
      </c>
      <c r="U828" t="s">
        <v>199</v>
      </c>
      <c r="V828" t="s">
        <v>75</v>
      </c>
      <c r="W828" s="109" t="str">
        <f>_xlfn.CONCAT(N828,V828)</f>
        <v>CC1COMPOST &amp; FERTILIZANTES</v>
      </c>
      <c r="X828" s="109">
        <f>_xlfn.XLOOKUP(W828,'cco '!C:C,'cco '!D:D,0)</f>
        <v>4.0653249223577111E-4</v>
      </c>
      <c r="Y828" s="110">
        <f>$X828*$S828*-1</f>
        <v>221.8130714786659</v>
      </c>
      <c r="Z828" s="109">
        <f>_xlfn.XLOOKUP(V828,sectores_id!A:A,sectores_id!B:B)</f>
        <v>10</v>
      </c>
      <c r="AA828" s="109">
        <f>IF(J828="OPEX",_xlfn.XLOOKUP(I828,'rubros_id_opex (2)'!A:A,'rubros_id_opex (2)'!B:B,"RUBRO MC"),J828)</f>
        <v>3</v>
      </c>
      <c r="AB828" s="109" t="str">
        <f>UPPER(_xlfn.XLOOKUP(Z828,sectores_id!B:B,sectores_id!A:A))</f>
        <v>COMPOST &amp; FERTILIZANTES</v>
      </c>
      <c r="AC828" s="148" t="str">
        <f>_xlfn.XLOOKUP(AA828,'rubros_id_opex (2)'!B:B,'rubros_id_opex (2)'!A:A,gastos_final[[#This Row],[Líneas de factura/Producto]])</f>
        <v>HIGIENE Y SEGURIDAD</v>
      </c>
      <c r="AD828" s="109">
        <f>SUMIFS(Y:Y,C:C,gastos_final[[#This Row],[Número]])</f>
        <v>545622</v>
      </c>
      <c r="AE828" s="169">
        <f>gastos_final[[#This Row],[MONTO_FINAL]]*-1-gastos_final[[#This Row],[monto_total_ampliado]]</f>
        <v>0</v>
      </c>
    </row>
    <row r="829" spans="1:31" hidden="1" x14ac:dyDescent="0.25">
      <c r="A829" vm="12">
        <v>46084</v>
      </c>
      <c r="B829" t="s">
        <v>809</v>
      </c>
      <c r="C829" t="s">
        <v>883</v>
      </c>
      <c r="D829" s="135">
        <v>-545622</v>
      </c>
      <c r="E829" t="s">
        <v>884</v>
      </c>
      <c r="F829">
        <v>1</v>
      </c>
      <c r="G829" s="135">
        <v>545622</v>
      </c>
      <c r="H829" t="s">
        <v>510</v>
      </c>
      <c r="I829" t="s">
        <v>11</v>
      </c>
      <c r="J829" t="s">
        <v>137</v>
      </c>
      <c r="K829" t="s">
        <v>512</v>
      </c>
      <c r="L829" t="s">
        <v>138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6">
        <v>-545622</v>
      </c>
      <c r="T829">
        <v>1</v>
      </c>
      <c r="U829" t="s">
        <v>199</v>
      </c>
      <c r="V829" t="s">
        <v>66</v>
      </c>
      <c r="W829" s="109" t="str">
        <f>_xlfn.CONCAT(N829,V829)</f>
        <v>CC1DISPOSICIÓN FINAL RESIDUOS LIQUIDOS</v>
      </c>
      <c r="X829" s="109">
        <f>_xlfn.XLOOKUP(W829,'cco '!C:C,'cco '!D:D,0)</f>
        <v>5.9791078481547098E-2</v>
      </c>
      <c r="Y829" s="110">
        <f>$X829*$S829*-1</f>
        <v>32623.327823258693</v>
      </c>
      <c r="Z829" s="109">
        <f>_xlfn.XLOOKUP(V829,sectores_id!A:A,sectores_id!B:B)</f>
        <v>3</v>
      </c>
      <c r="AA829" s="109">
        <f>IF(J829="OPEX",_xlfn.XLOOKUP(I829,'rubros_id_opex (2)'!A:A,'rubros_id_opex (2)'!B:B,"RUBRO MC"),J829)</f>
        <v>3</v>
      </c>
      <c r="AB829" s="109" t="str">
        <f>UPPER(_xlfn.XLOOKUP(Z829,sectores_id!B:B,sectores_id!A:A))</f>
        <v>DISP. FINAL RESIDUOS LÍQUIDOS</v>
      </c>
      <c r="AC829" s="148" t="str">
        <f>_xlfn.XLOOKUP(AA829,'rubros_id_opex (2)'!B:B,'rubros_id_opex (2)'!A:A,gastos_final[[#This Row],[Líneas de factura/Producto]])</f>
        <v>HIGIENE Y SEGURIDAD</v>
      </c>
      <c r="AD829" s="109">
        <f>SUMIFS(Y:Y,C:C,gastos_final[[#This Row],[Número]])</f>
        <v>545622</v>
      </c>
      <c r="AE829" s="169">
        <f>gastos_final[[#This Row],[MONTO_FINAL]]*-1-gastos_final[[#This Row],[monto_total_ampliado]]</f>
        <v>0</v>
      </c>
    </row>
    <row r="830" spans="1:31" hidden="1" x14ac:dyDescent="0.25">
      <c r="A830" vm="12">
        <v>46084</v>
      </c>
      <c r="B830" t="s">
        <v>809</v>
      </c>
      <c r="C830" t="s">
        <v>883</v>
      </c>
      <c r="D830" s="135">
        <v>-545622</v>
      </c>
      <c r="E830" t="s">
        <v>884</v>
      </c>
      <c r="F830">
        <v>1</v>
      </c>
      <c r="G830" s="135">
        <v>545622</v>
      </c>
      <c r="H830" t="s">
        <v>510</v>
      </c>
      <c r="I830" t="s">
        <v>11</v>
      </c>
      <c r="J830" t="s">
        <v>137</v>
      </c>
      <c r="K830" t="s">
        <v>512</v>
      </c>
      <c r="L830" t="s">
        <v>138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6">
        <v>-545622</v>
      </c>
      <c r="T830">
        <v>1</v>
      </c>
      <c r="U830" t="s">
        <v>199</v>
      </c>
      <c r="V830" t="s">
        <v>63</v>
      </c>
      <c r="W830" s="109" t="str">
        <f>_xlfn.CONCAT(N830,V830)</f>
        <v>CC1DISPOSICIÓN FINAL RESIDUOS SOLIDOS</v>
      </c>
      <c r="X830" s="109">
        <f>_xlfn.XLOOKUP(W830,'cco '!C:C,'cco '!D:D,0)</f>
        <v>4.8738124634855849E-3</v>
      </c>
      <c r="Y830" s="110">
        <f>$X830*$S830*-1</f>
        <v>2659.259303951932</v>
      </c>
      <c r="Z830" s="109">
        <f>_xlfn.XLOOKUP(V830,sectores_id!A:A,sectores_id!B:B)</f>
        <v>4</v>
      </c>
      <c r="AA830" s="109">
        <f>IF(J830="OPEX",_xlfn.XLOOKUP(I830,'rubros_id_opex (2)'!A:A,'rubros_id_opex (2)'!B:B,"RUBRO MC"),J830)</f>
        <v>3</v>
      </c>
      <c r="AB830" s="109" t="str">
        <f>UPPER(_xlfn.XLOOKUP(Z830,sectores_id!B:B,sectores_id!A:A))</f>
        <v>DISP. FINAL RESIDUOS SÓLIDOS</v>
      </c>
      <c r="AC830" s="148" t="str">
        <f>_xlfn.XLOOKUP(AA830,'rubros_id_opex (2)'!B:B,'rubros_id_opex (2)'!A:A,gastos_final[[#This Row],[Líneas de factura/Producto]])</f>
        <v>HIGIENE Y SEGURIDAD</v>
      </c>
      <c r="AD830" s="109">
        <f>SUMIFS(Y:Y,C:C,gastos_final[[#This Row],[Número]])</f>
        <v>545622</v>
      </c>
      <c r="AE830" s="169">
        <f>gastos_final[[#This Row],[MONTO_FINAL]]*-1-gastos_final[[#This Row],[monto_total_ampliado]]</f>
        <v>0</v>
      </c>
    </row>
    <row r="831" spans="1:31" hidden="1" x14ac:dyDescent="0.25">
      <c r="A831" vm="12">
        <v>46084</v>
      </c>
      <c r="B831" t="s">
        <v>809</v>
      </c>
      <c r="C831" t="s">
        <v>883</v>
      </c>
      <c r="D831" s="135">
        <v>-545622</v>
      </c>
      <c r="E831" t="s">
        <v>884</v>
      </c>
      <c r="F831">
        <v>1</v>
      </c>
      <c r="G831" s="135">
        <v>545622</v>
      </c>
      <c r="H831" t="s">
        <v>510</v>
      </c>
      <c r="I831" t="s">
        <v>11</v>
      </c>
      <c r="J831" t="s">
        <v>137</v>
      </c>
      <c r="K831" t="s">
        <v>512</v>
      </c>
      <c r="L831" t="s">
        <v>138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6">
        <v>-545622</v>
      </c>
      <c r="T831">
        <v>1</v>
      </c>
      <c r="U831" t="s">
        <v>199</v>
      </c>
      <c r="V831" t="s">
        <v>80</v>
      </c>
      <c r="W831" s="109" t="str">
        <f>_xlfn.CONCAT(N831,V831)</f>
        <v>CC1EXPORTACION</v>
      </c>
      <c r="X831" s="109">
        <f>_xlfn.XLOOKUP(W831,'cco '!C:C,'cco '!D:D,0)</f>
        <v>0.73411048911804788</v>
      </c>
      <c r="Y831" s="110">
        <f>$X831*$S831*-1</f>
        <v>400546.83329356753</v>
      </c>
      <c r="Z831" s="109">
        <f>_xlfn.XLOOKUP(V831,sectores_id!A:A,sectores_id!B:B)</f>
        <v>5</v>
      </c>
      <c r="AA831" s="109">
        <f>IF(J831="OPEX",_xlfn.XLOOKUP(I831,'rubros_id_opex (2)'!A:A,'rubros_id_opex (2)'!B:B,"RUBRO MC"),J831)</f>
        <v>3</v>
      </c>
      <c r="AB831" s="109" t="str">
        <f>UPPER(_xlfn.XLOOKUP(Z831,sectores_id!B:B,sectores_id!A:A))</f>
        <v>EXPORTACION</v>
      </c>
      <c r="AC831" s="148" t="str">
        <f>_xlfn.XLOOKUP(AA831,'rubros_id_opex (2)'!B:B,'rubros_id_opex (2)'!A:A,gastos_final[[#This Row],[Líneas de factura/Producto]])</f>
        <v>HIGIENE Y SEGURIDAD</v>
      </c>
      <c r="AD831" s="109">
        <f>SUMIFS(Y:Y,C:C,gastos_final[[#This Row],[Número]])</f>
        <v>545622</v>
      </c>
      <c r="AE831" s="169">
        <f>gastos_final[[#This Row],[MONTO_FINAL]]*-1-gastos_final[[#This Row],[monto_total_ampliado]]</f>
        <v>0</v>
      </c>
    </row>
    <row r="832" spans="1:31" hidden="1" x14ac:dyDescent="0.25">
      <c r="A832" vm="12">
        <v>46084</v>
      </c>
      <c r="B832" t="s">
        <v>809</v>
      </c>
      <c r="C832" t="s">
        <v>883</v>
      </c>
      <c r="D832" s="135">
        <v>-545622</v>
      </c>
      <c r="E832" t="s">
        <v>884</v>
      </c>
      <c r="F832">
        <v>1</v>
      </c>
      <c r="G832" s="135">
        <v>545622</v>
      </c>
      <c r="H832" t="s">
        <v>510</v>
      </c>
      <c r="I832" t="s">
        <v>11</v>
      </c>
      <c r="J832" t="s">
        <v>137</v>
      </c>
      <c r="K832" t="s">
        <v>512</v>
      </c>
      <c r="L832" t="s">
        <v>138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6">
        <v>-545622</v>
      </c>
      <c r="T832">
        <v>1</v>
      </c>
      <c r="U832" t="s">
        <v>199</v>
      </c>
      <c r="V832" t="s">
        <v>50</v>
      </c>
      <c r="W832" s="109" t="str">
        <f>_xlfn.CONCAT(N832,V832)</f>
        <v>CC1NFU</v>
      </c>
      <c r="X832" s="109">
        <f>_xlfn.XLOOKUP(W832,'cco '!C:C,'cco '!D:D,0)</f>
        <v>1.4065386597374174E-2</v>
      </c>
      <c r="Y832" s="110">
        <f>$X832*$S832*-1</f>
        <v>7674.384366032491</v>
      </c>
      <c r="Z832" s="109">
        <f>_xlfn.XLOOKUP(V832,sectores_id!A:A,sectores_id!B:B)</f>
        <v>6</v>
      </c>
      <c r="AA832" s="109">
        <f>IF(J832="OPEX",_xlfn.XLOOKUP(I832,'rubros_id_opex (2)'!A:A,'rubros_id_opex (2)'!B:B,"RUBRO MC"),J832)</f>
        <v>3</v>
      </c>
      <c r="AB832" s="109" t="str">
        <f>UPPER(_xlfn.XLOOKUP(Z832,sectores_id!B:B,sectores_id!A:A))</f>
        <v>NFU</v>
      </c>
      <c r="AC832" s="148" t="str">
        <f>_xlfn.XLOOKUP(AA832,'rubros_id_opex (2)'!B:B,'rubros_id_opex (2)'!A:A,gastos_final[[#This Row],[Líneas de factura/Producto]])</f>
        <v>HIGIENE Y SEGURIDAD</v>
      </c>
      <c r="AD832" s="109">
        <f>SUMIFS(Y:Y,C:C,gastos_final[[#This Row],[Número]])</f>
        <v>545622</v>
      </c>
      <c r="AE832" s="169">
        <f>gastos_final[[#This Row],[MONTO_FINAL]]*-1-gastos_final[[#This Row],[monto_total_ampliado]]</f>
        <v>0</v>
      </c>
    </row>
    <row r="833" spans="1:31" hidden="1" x14ac:dyDescent="0.25">
      <c r="A833" vm="12">
        <v>46084</v>
      </c>
      <c r="B833" t="s">
        <v>809</v>
      </c>
      <c r="C833" t="s">
        <v>883</v>
      </c>
      <c r="D833" s="135">
        <v>-545622</v>
      </c>
      <c r="E833" t="s">
        <v>884</v>
      </c>
      <c r="F833">
        <v>1</v>
      </c>
      <c r="G833" s="135">
        <v>545622</v>
      </c>
      <c r="H833" t="s">
        <v>510</v>
      </c>
      <c r="I833" t="s">
        <v>11</v>
      </c>
      <c r="J833" t="s">
        <v>137</v>
      </c>
      <c r="K833" t="s">
        <v>512</v>
      </c>
      <c r="L833" t="s">
        <v>138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6">
        <v>-545622</v>
      </c>
      <c r="T833">
        <v>1</v>
      </c>
      <c r="U833" t="s">
        <v>199</v>
      </c>
      <c r="V833" t="s">
        <v>68</v>
      </c>
      <c r="W833" s="109" t="str">
        <f>_xlfn.CONCAT(N833,V833)</f>
        <v>CC1PILETAS</v>
      </c>
      <c r="X833" s="109">
        <f>_xlfn.XLOOKUP(W833,'cco '!C:C,'cco '!D:D,0)</f>
        <v>0.10760032914202722</v>
      </c>
      <c r="Y833" s="110">
        <f>$X833*$S833*-1</f>
        <v>58709.106787131175</v>
      </c>
      <c r="Z833" s="109">
        <f>_xlfn.XLOOKUP(V833,sectores_id!A:A,sectores_id!B:B)</f>
        <v>7</v>
      </c>
      <c r="AA833" s="109">
        <f>IF(J833="OPEX",_xlfn.XLOOKUP(I833,'rubros_id_opex (2)'!A:A,'rubros_id_opex (2)'!B:B,"RUBRO MC"),J833)</f>
        <v>3</v>
      </c>
      <c r="AB833" s="109" t="str">
        <f>UPPER(_xlfn.XLOOKUP(Z833,sectores_id!B:B,sectores_id!A:A))</f>
        <v>PILETAS</v>
      </c>
      <c r="AC833" s="148" t="str">
        <f>_xlfn.XLOOKUP(AA833,'rubros_id_opex (2)'!B:B,'rubros_id_opex (2)'!A:A,gastos_final[[#This Row],[Líneas de factura/Producto]])</f>
        <v>HIGIENE Y SEGURIDAD</v>
      </c>
      <c r="AD833" s="109">
        <f>SUMIFS(Y:Y,C:C,gastos_final[[#This Row],[Número]])</f>
        <v>545622</v>
      </c>
      <c r="AE833" s="169">
        <f>gastos_final[[#This Row],[MONTO_FINAL]]*-1-gastos_final[[#This Row],[monto_total_ampliado]]</f>
        <v>0</v>
      </c>
    </row>
    <row r="834" spans="1:31" hidden="1" x14ac:dyDescent="0.25">
      <c r="A834" vm="12">
        <v>46084</v>
      </c>
      <c r="B834" t="s">
        <v>809</v>
      </c>
      <c r="C834" t="s">
        <v>883</v>
      </c>
      <c r="D834" s="135">
        <v>-545622</v>
      </c>
      <c r="E834" t="s">
        <v>884</v>
      </c>
      <c r="F834">
        <v>1</v>
      </c>
      <c r="G834" s="135">
        <v>545622</v>
      </c>
      <c r="H834" t="s">
        <v>510</v>
      </c>
      <c r="I834" t="s">
        <v>11</v>
      </c>
      <c r="J834" t="s">
        <v>137</v>
      </c>
      <c r="K834" t="s">
        <v>512</v>
      </c>
      <c r="L834" t="s">
        <v>138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6">
        <v>-545622</v>
      </c>
      <c r="T834">
        <v>1</v>
      </c>
      <c r="U834" t="s">
        <v>199</v>
      </c>
      <c r="V834" t="s">
        <v>70</v>
      </c>
      <c r="W834" s="109" t="str">
        <f>_xlfn.CONCAT(N834,V834)</f>
        <v>CC1REACTORES</v>
      </c>
      <c r="X834" s="109">
        <f>_xlfn.XLOOKUP(W834,'cco '!C:C,'cco '!D:D,0)</f>
        <v>3.9675420007119738E-2</v>
      </c>
      <c r="Y834" s="110">
        <f>$X834*$S834*-1</f>
        <v>21647.782015124685</v>
      </c>
      <c r="Z834" s="109">
        <f>_xlfn.XLOOKUP(V834,sectores_id!A:A,sectores_id!B:B)</f>
        <v>8</v>
      </c>
      <c r="AA834" s="109">
        <f>IF(J834="OPEX",_xlfn.XLOOKUP(I834,'rubros_id_opex (2)'!A:A,'rubros_id_opex (2)'!B:B,"RUBRO MC"),J834)</f>
        <v>3</v>
      </c>
      <c r="AB834" s="109" t="str">
        <f>UPPER(_xlfn.XLOOKUP(Z834,sectores_id!B:B,sectores_id!A:A))</f>
        <v>REACTORES</v>
      </c>
      <c r="AC834" s="148" t="str">
        <f>_xlfn.XLOOKUP(AA834,'rubros_id_opex (2)'!B:B,'rubros_id_opex (2)'!A:A,gastos_final[[#This Row],[Líneas de factura/Producto]])</f>
        <v>HIGIENE Y SEGURIDAD</v>
      </c>
      <c r="AD834" s="109">
        <f>SUMIFS(Y:Y,C:C,gastos_final[[#This Row],[Número]])</f>
        <v>545622</v>
      </c>
      <c r="AE834" s="169">
        <f>gastos_final[[#This Row],[MONTO_FINAL]]*-1-gastos_final[[#This Row],[monto_total_ampliado]]</f>
        <v>0</v>
      </c>
    </row>
    <row r="835" spans="1:31" hidden="1" x14ac:dyDescent="0.25">
      <c r="A835" vm="12">
        <v>46084</v>
      </c>
      <c r="B835" t="s">
        <v>809</v>
      </c>
      <c r="C835" t="s">
        <v>883</v>
      </c>
      <c r="D835" s="135">
        <v>-545622</v>
      </c>
      <c r="E835" t="s">
        <v>884</v>
      </c>
      <c r="F835">
        <v>1</v>
      </c>
      <c r="G835" s="135">
        <v>545622</v>
      </c>
      <c r="H835" t="s">
        <v>510</v>
      </c>
      <c r="I835" t="s">
        <v>11</v>
      </c>
      <c r="J835" t="s">
        <v>137</v>
      </c>
      <c r="K835" t="s">
        <v>512</v>
      </c>
      <c r="L835" t="s">
        <v>138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6">
        <v>-545622</v>
      </c>
      <c r="T835">
        <v>1</v>
      </c>
      <c r="U835" t="s">
        <v>199</v>
      </c>
      <c r="V835" t="s">
        <v>181</v>
      </c>
      <c r="W835" s="109" t="str">
        <f>_xlfn.CONCAT(N835,V835)</f>
        <v>CC1TIERRAS FILTRANTES</v>
      </c>
      <c r="X835" s="109">
        <f>_xlfn.XLOOKUP(W835,'cco '!C:C,'cco '!D:D,0)</f>
        <v>0</v>
      </c>
      <c r="Y835" s="110">
        <f>$X835*$S835*-1</f>
        <v>0</v>
      </c>
      <c r="Z835" s="109">
        <f>_xlfn.XLOOKUP(V835,sectores_id!A:A,sectores_id!B:B)</f>
        <v>9</v>
      </c>
      <c r="AA835" s="109">
        <f>IF(J835="OPEX",_xlfn.XLOOKUP(I835,'rubros_id_opex (2)'!A:A,'rubros_id_opex (2)'!B:B,"RUBRO MC"),J835)</f>
        <v>3</v>
      </c>
      <c r="AB835" s="109" t="str">
        <f>UPPER(_xlfn.XLOOKUP(Z835,sectores_id!B:B,sectores_id!A:A))</f>
        <v>TIERRAS FILTRANTES</v>
      </c>
      <c r="AC835" s="148" t="str">
        <f>_xlfn.XLOOKUP(AA835,'rubros_id_opex (2)'!B:B,'rubros_id_opex (2)'!A:A,gastos_final[[#This Row],[Líneas de factura/Producto]])</f>
        <v>HIGIENE Y SEGURIDAD</v>
      </c>
      <c r="AD835" s="109">
        <f>SUMIFS(Y:Y,C:C,gastos_final[[#This Row],[Número]])</f>
        <v>545622</v>
      </c>
      <c r="AE835" s="169">
        <f>gastos_final[[#This Row],[MONTO_FINAL]]*-1-gastos_final[[#This Row],[monto_total_ampliado]]</f>
        <v>0</v>
      </c>
    </row>
    <row r="836" spans="1:31" hidden="1" x14ac:dyDescent="0.25">
      <c r="A836" vm="1">
        <v>46111</v>
      </c>
      <c r="B836" t="s">
        <v>535</v>
      </c>
      <c r="C836" t="s">
        <v>777</v>
      </c>
      <c r="D836" s="135">
        <v>0</v>
      </c>
      <c r="E836" t="s">
        <v>134</v>
      </c>
      <c r="F836">
        <v>0</v>
      </c>
      <c r="G836" s="135">
        <v>850</v>
      </c>
      <c r="H836" t="s">
        <v>135</v>
      </c>
      <c r="I836" t="s">
        <v>477</v>
      </c>
      <c r="J836" t="s">
        <v>137</v>
      </c>
      <c r="K836" t="s">
        <v>473</v>
      </c>
      <c r="L836" t="s">
        <v>138</v>
      </c>
      <c r="M836">
        <v>0</v>
      </c>
      <c r="N836" t="s">
        <v>34</v>
      </c>
      <c r="O836" t="s">
        <v>492</v>
      </c>
      <c r="P836">
        <v>1</v>
      </c>
      <c r="Q836" t="s">
        <v>80</v>
      </c>
      <c r="R836">
        <v>1</v>
      </c>
      <c r="S836" s="136">
        <v>0</v>
      </c>
      <c r="T836">
        <v>0</v>
      </c>
      <c r="U836" t="s">
        <v>199</v>
      </c>
      <c r="V836" t="s">
        <v>80</v>
      </c>
      <c r="W836" s="109" t="str">
        <f>_xlfn.CONCAT(N836,V836)</f>
        <v>CC11EXPORTACION</v>
      </c>
      <c r="X836" s="109">
        <f>_xlfn.XLOOKUP(W836,'cco '!C:C,'cco '!D:D,0)</f>
        <v>1</v>
      </c>
      <c r="Y836" s="110">
        <f>$X836*$S836*-1</f>
        <v>0</v>
      </c>
      <c r="Z836" s="109">
        <f>_xlfn.XLOOKUP(V836,sectores_id!A:A,sectores_id!B:B)</f>
        <v>5</v>
      </c>
      <c r="AA836" s="109">
        <f>IF(J836="OPEX",_xlfn.XLOOKUP(I836,'rubros_id_opex (2)'!A:A,'rubros_id_opex (2)'!B:B,"RUBRO MC"),J836)</f>
        <v>8</v>
      </c>
      <c r="AB836" s="109" t="str">
        <f>UPPER(_xlfn.XLOOKUP(Z836,sectores_id!B:B,sectores_id!A:A))</f>
        <v>EXPORTACION</v>
      </c>
      <c r="AC836" s="148" t="str">
        <f>_xlfn.XLOOKUP(AA836,'rubros_id_opex (2)'!B:B,'rubros_id_opex (2)'!A:A,gastos_final[[#This Row],[Líneas de factura/Producto]])</f>
        <v>M.PRIMAS</v>
      </c>
      <c r="AD836" s="109">
        <f>SUMIFS(Y:Y,C:C,gastos_final[[#This Row],[Número]])</f>
        <v>0</v>
      </c>
      <c r="AE836" s="169">
        <f>gastos_final[[#This Row],[MONTO_FINAL]]*-1-gastos_final[[#This Row],[monto_total_ampliado]]</f>
        <v>0</v>
      </c>
    </row>
    <row r="837" spans="1:31" hidden="1" x14ac:dyDescent="0.25">
      <c r="A837" vm="11">
        <v>46112</v>
      </c>
      <c r="B837" t="s">
        <v>1019</v>
      </c>
      <c r="C837" t="s">
        <v>1020</v>
      </c>
      <c r="D837" s="135">
        <v>-500000</v>
      </c>
      <c r="E837" t="s">
        <v>1021</v>
      </c>
      <c r="F837">
        <v>1</v>
      </c>
      <c r="G837" s="135">
        <v>500000</v>
      </c>
      <c r="H837" t="s">
        <v>510</v>
      </c>
      <c r="I837" t="s">
        <v>529</v>
      </c>
      <c r="J837" t="s">
        <v>137</v>
      </c>
      <c r="K837" t="s">
        <v>512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6">
        <v>-500000</v>
      </c>
      <c r="T837">
        <v>1</v>
      </c>
      <c r="U837" t="s">
        <v>199</v>
      </c>
      <c r="V837" t="s">
        <v>72</v>
      </c>
      <c r="W837" s="109" t="str">
        <f>_xlfn.CONCAT(N837,V837)</f>
        <v>CC1BACHAS</v>
      </c>
      <c r="X837" s="109">
        <f>_xlfn.XLOOKUP(W837,'cco '!C:C,'cco '!D:D,0)</f>
        <v>3.2417236735101898E-2</v>
      </c>
      <c r="Y837" s="110">
        <f>$X837*$S837*-1</f>
        <v>16208.618367550949</v>
      </c>
      <c r="Z837" s="109">
        <f>_xlfn.XLOOKUP(V837,sectores_id!A:A,sectores_id!B:B)</f>
        <v>1</v>
      </c>
      <c r="AA837" s="109">
        <f>IF(J837="OPEX",_xlfn.XLOOKUP(I837,'rubros_id_opex (2)'!A:A,'rubros_id_opex (2)'!B:B,"RUBRO MC"),J837)</f>
        <v>13</v>
      </c>
      <c r="AB837" s="109" t="str">
        <f>UPPER(_xlfn.XLOOKUP(Z837,sectores_id!B:B,sectores_id!A:A))</f>
        <v>BACHAS</v>
      </c>
      <c r="AC837" s="148" t="str">
        <f>_xlfn.XLOOKUP(AA837,'rubros_id_opex (2)'!B:B,'rubros_id_opex (2)'!A:A,gastos_final[[#This Row],[Líneas de factura/Producto]])</f>
        <v>SERVICIOS</v>
      </c>
      <c r="AD837" s="109">
        <f>SUMIFS(Y:Y,C:C,gastos_final[[#This Row],[Número]])</f>
        <v>500000</v>
      </c>
      <c r="AE837" s="169">
        <f>gastos_final[[#This Row],[MONTO_FINAL]]*-1-gastos_final[[#This Row],[monto_total_ampliado]]</f>
        <v>0</v>
      </c>
    </row>
    <row r="838" spans="1:31" hidden="1" x14ac:dyDescent="0.25">
      <c r="A838" vm="11">
        <v>46112</v>
      </c>
      <c r="B838" t="s">
        <v>1019</v>
      </c>
      <c r="C838" t="s">
        <v>1020</v>
      </c>
      <c r="D838" s="135">
        <v>-500000</v>
      </c>
      <c r="E838" t="s">
        <v>1021</v>
      </c>
      <c r="F838">
        <v>1</v>
      </c>
      <c r="G838" s="135">
        <v>500000</v>
      </c>
      <c r="H838" t="s">
        <v>510</v>
      </c>
      <c r="I838" t="s">
        <v>529</v>
      </c>
      <c r="J838" t="s">
        <v>137</v>
      </c>
      <c r="K838" t="s">
        <v>512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6">
        <v>-500000</v>
      </c>
      <c r="T838">
        <v>1</v>
      </c>
      <c r="U838" t="s">
        <v>199</v>
      </c>
      <c r="V838" t="s">
        <v>77</v>
      </c>
      <c r="W838" s="109" t="str">
        <f>_xlfn.CONCAT(N838,V838)</f>
        <v>CC1CEREAL &amp; POLVILLO</v>
      </c>
      <c r="X838" s="109">
        <f>_xlfn.XLOOKUP(W838,'cco '!C:C,'cco '!D:D,0)</f>
        <v>7.0597149630605652E-3</v>
      </c>
      <c r="Y838" s="110">
        <f>$X838*$S838*-1</f>
        <v>3529.8574815302827</v>
      </c>
      <c r="Z838" s="109">
        <f>_xlfn.XLOOKUP(V838,sectores_id!A:A,sectores_id!B:B)</f>
        <v>2</v>
      </c>
      <c r="AA838" s="109">
        <f>IF(J838="OPEX",_xlfn.XLOOKUP(I838,'rubros_id_opex (2)'!A:A,'rubros_id_opex (2)'!B:B,"RUBRO MC"),J838)</f>
        <v>13</v>
      </c>
      <c r="AB838" s="109" t="str">
        <f>UPPER(_xlfn.XLOOKUP(Z838,sectores_id!B:B,sectores_id!A:A))</f>
        <v>CEREAL &amp; POLVILLO</v>
      </c>
      <c r="AC838" s="148" t="str">
        <f>_xlfn.XLOOKUP(AA838,'rubros_id_opex (2)'!B:B,'rubros_id_opex (2)'!A:A,gastos_final[[#This Row],[Líneas de factura/Producto]])</f>
        <v>SERVICIOS</v>
      </c>
      <c r="AD838" s="109">
        <f>SUMIFS(Y:Y,C:C,gastos_final[[#This Row],[Número]])</f>
        <v>500000</v>
      </c>
      <c r="AE838" s="169">
        <f>gastos_final[[#This Row],[MONTO_FINAL]]*-1-gastos_final[[#This Row],[monto_total_ampliado]]</f>
        <v>0</v>
      </c>
    </row>
    <row r="839" spans="1:31" hidden="1" x14ac:dyDescent="0.25">
      <c r="A839" vm="11">
        <v>46112</v>
      </c>
      <c r="B839" t="s">
        <v>1019</v>
      </c>
      <c r="C839" t="s">
        <v>1020</v>
      </c>
      <c r="D839" s="135">
        <v>-500000</v>
      </c>
      <c r="E839" t="s">
        <v>1021</v>
      </c>
      <c r="F839">
        <v>1</v>
      </c>
      <c r="G839" s="135">
        <v>500000</v>
      </c>
      <c r="H839" t="s">
        <v>510</v>
      </c>
      <c r="I839" t="s">
        <v>529</v>
      </c>
      <c r="J839" t="s">
        <v>137</v>
      </c>
      <c r="K839" t="s">
        <v>512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6">
        <v>-500000</v>
      </c>
      <c r="T839">
        <v>1</v>
      </c>
      <c r="U839" t="s">
        <v>199</v>
      </c>
      <c r="V839" t="s">
        <v>75</v>
      </c>
      <c r="W839" s="109" t="str">
        <f>_xlfn.CONCAT(N839,V839)</f>
        <v>CC1COMPOST &amp; FERTILIZANTES</v>
      </c>
      <c r="X839" s="109">
        <f>_xlfn.XLOOKUP(W839,'cco '!C:C,'cco '!D:D,0)</f>
        <v>4.0653249223577111E-4</v>
      </c>
      <c r="Y839" s="110">
        <f>$X839*$S839*-1</f>
        <v>203.26624611788554</v>
      </c>
      <c r="Z839" s="109">
        <f>_xlfn.XLOOKUP(V839,sectores_id!A:A,sectores_id!B:B)</f>
        <v>10</v>
      </c>
      <c r="AA839" s="109">
        <f>IF(J839="OPEX",_xlfn.XLOOKUP(I839,'rubros_id_opex (2)'!A:A,'rubros_id_opex (2)'!B:B,"RUBRO MC"),J839)</f>
        <v>13</v>
      </c>
      <c r="AB839" s="109" t="str">
        <f>UPPER(_xlfn.XLOOKUP(Z839,sectores_id!B:B,sectores_id!A:A))</f>
        <v>COMPOST &amp; FERTILIZANTES</v>
      </c>
      <c r="AC839" s="148" t="str">
        <f>_xlfn.XLOOKUP(AA839,'rubros_id_opex (2)'!B:B,'rubros_id_opex (2)'!A:A,gastos_final[[#This Row],[Líneas de factura/Producto]])</f>
        <v>SERVICIOS</v>
      </c>
      <c r="AD839" s="109">
        <f>SUMIFS(Y:Y,C:C,gastos_final[[#This Row],[Número]])</f>
        <v>500000</v>
      </c>
      <c r="AE839" s="169">
        <f>gastos_final[[#This Row],[MONTO_FINAL]]*-1-gastos_final[[#This Row],[monto_total_ampliado]]</f>
        <v>0</v>
      </c>
    </row>
    <row r="840" spans="1:31" hidden="1" x14ac:dyDescent="0.25">
      <c r="A840" vm="11">
        <v>46112</v>
      </c>
      <c r="B840" t="s">
        <v>1019</v>
      </c>
      <c r="C840" t="s">
        <v>1020</v>
      </c>
      <c r="D840" s="135">
        <v>-500000</v>
      </c>
      <c r="E840" t="s">
        <v>1021</v>
      </c>
      <c r="F840">
        <v>1</v>
      </c>
      <c r="G840" s="135">
        <v>500000</v>
      </c>
      <c r="H840" t="s">
        <v>510</v>
      </c>
      <c r="I840" t="s">
        <v>529</v>
      </c>
      <c r="J840" t="s">
        <v>137</v>
      </c>
      <c r="K840" t="s">
        <v>512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6">
        <v>-500000</v>
      </c>
      <c r="T840">
        <v>1</v>
      </c>
      <c r="U840" t="s">
        <v>199</v>
      </c>
      <c r="V840" t="s">
        <v>66</v>
      </c>
      <c r="W840" s="109" t="str">
        <f>_xlfn.CONCAT(N840,V840)</f>
        <v>CC1DISPOSICIÓN FINAL RESIDUOS LIQUIDOS</v>
      </c>
      <c r="X840" s="109">
        <f>_xlfn.XLOOKUP(W840,'cco '!C:C,'cco '!D:D,0)</f>
        <v>5.9791078481547098E-2</v>
      </c>
      <c r="Y840" s="110">
        <f>$X840*$S840*-1</f>
        <v>29895.539240773549</v>
      </c>
      <c r="Z840" s="109">
        <f>_xlfn.XLOOKUP(V840,sectores_id!A:A,sectores_id!B:B)</f>
        <v>3</v>
      </c>
      <c r="AA840" s="109">
        <f>IF(J840="OPEX",_xlfn.XLOOKUP(I840,'rubros_id_opex (2)'!A:A,'rubros_id_opex (2)'!B:B,"RUBRO MC"),J840)</f>
        <v>13</v>
      </c>
      <c r="AB840" s="109" t="str">
        <f>UPPER(_xlfn.XLOOKUP(Z840,sectores_id!B:B,sectores_id!A:A))</f>
        <v>DISP. FINAL RESIDUOS LÍQUIDOS</v>
      </c>
      <c r="AC840" s="148" t="str">
        <f>_xlfn.XLOOKUP(AA840,'rubros_id_opex (2)'!B:B,'rubros_id_opex (2)'!A:A,gastos_final[[#This Row],[Líneas de factura/Producto]])</f>
        <v>SERVICIOS</v>
      </c>
      <c r="AD840" s="109">
        <f>SUMIFS(Y:Y,C:C,gastos_final[[#This Row],[Número]])</f>
        <v>500000</v>
      </c>
      <c r="AE840" s="169">
        <f>gastos_final[[#This Row],[MONTO_FINAL]]*-1-gastos_final[[#This Row],[monto_total_ampliado]]</f>
        <v>0</v>
      </c>
    </row>
    <row r="841" spans="1:31" hidden="1" x14ac:dyDescent="0.25">
      <c r="A841" vm="11">
        <v>46112</v>
      </c>
      <c r="B841" t="s">
        <v>1019</v>
      </c>
      <c r="C841" t="s">
        <v>1020</v>
      </c>
      <c r="D841" s="135">
        <v>-500000</v>
      </c>
      <c r="E841" t="s">
        <v>1021</v>
      </c>
      <c r="F841">
        <v>1</v>
      </c>
      <c r="G841" s="135">
        <v>500000</v>
      </c>
      <c r="H841" t="s">
        <v>510</v>
      </c>
      <c r="I841" t="s">
        <v>529</v>
      </c>
      <c r="J841" t="s">
        <v>137</v>
      </c>
      <c r="K841" t="s">
        <v>512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6">
        <v>-500000</v>
      </c>
      <c r="T841">
        <v>1</v>
      </c>
      <c r="U841" t="s">
        <v>199</v>
      </c>
      <c r="V841" t="s">
        <v>63</v>
      </c>
      <c r="W841" s="109" t="str">
        <f>_xlfn.CONCAT(N841,V841)</f>
        <v>CC1DISPOSICIÓN FINAL RESIDUOS SOLIDOS</v>
      </c>
      <c r="X841" s="109">
        <f>_xlfn.XLOOKUP(W841,'cco '!C:C,'cco '!D:D,0)</f>
        <v>4.8738124634855849E-3</v>
      </c>
      <c r="Y841" s="110">
        <f>$X841*$S841*-1</f>
        <v>2436.9062317427924</v>
      </c>
      <c r="Z841" s="109">
        <f>_xlfn.XLOOKUP(V841,sectores_id!A:A,sectores_id!B:B)</f>
        <v>4</v>
      </c>
      <c r="AA841" s="109">
        <f>IF(J841="OPEX",_xlfn.XLOOKUP(I841,'rubros_id_opex (2)'!A:A,'rubros_id_opex (2)'!B:B,"RUBRO MC"),J841)</f>
        <v>13</v>
      </c>
      <c r="AB841" s="109" t="str">
        <f>UPPER(_xlfn.XLOOKUP(Z841,sectores_id!B:B,sectores_id!A:A))</f>
        <v>DISP. FINAL RESIDUOS SÓLIDOS</v>
      </c>
      <c r="AC841" s="148" t="str">
        <f>_xlfn.XLOOKUP(AA841,'rubros_id_opex (2)'!B:B,'rubros_id_opex (2)'!A:A,gastos_final[[#This Row],[Líneas de factura/Producto]])</f>
        <v>SERVICIOS</v>
      </c>
      <c r="AD841" s="109">
        <f>SUMIFS(Y:Y,C:C,gastos_final[[#This Row],[Número]])</f>
        <v>500000</v>
      </c>
      <c r="AE841" s="169">
        <f>gastos_final[[#This Row],[MONTO_FINAL]]*-1-gastos_final[[#This Row],[monto_total_ampliado]]</f>
        <v>0</v>
      </c>
    </row>
    <row r="842" spans="1:31" hidden="1" x14ac:dyDescent="0.25">
      <c r="A842" vm="11">
        <v>46112</v>
      </c>
      <c r="B842" t="s">
        <v>1019</v>
      </c>
      <c r="C842" t="s">
        <v>1020</v>
      </c>
      <c r="D842" s="135">
        <v>-500000</v>
      </c>
      <c r="E842" t="s">
        <v>1021</v>
      </c>
      <c r="F842">
        <v>1</v>
      </c>
      <c r="G842" s="135">
        <v>500000</v>
      </c>
      <c r="H842" t="s">
        <v>510</v>
      </c>
      <c r="I842" t="s">
        <v>529</v>
      </c>
      <c r="J842" t="s">
        <v>137</v>
      </c>
      <c r="K842" t="s">
        <v>512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6">
        <v>-500000</v>
      </c>
      <c r="T842">
        <v>1</v>
      </c>
      <c r="U842" t="s">
        <v>199</v>
      </c>
      <c r="V842" t="s">
        <v>80</v>
      </c>
      <c r="W842" s="109" t="str">
        <f>_xlfn.CONCAT(N842,V842)</f>
        <v>CC1EXPORTACION</v>
      </c>
      <c r="X842" s="109">
        <f>_xlfn.XLOOKUP(W842,'cco '!C:C,'cco '!D:D,0)</f>
        <v>0.73411048911804788</v>
      </c>
      <c r="Y842" s="110">
        <f>$X842*$S842*-1</f>
        <v>367055.24455902394</v>
      </c>
      <c r="Z842" s="109">
        <f>_xlfn.XLOOKUP(V842,sectores_id!A:A,sectores_id!B:B)</f>
        <v>5</v>
      </c>
      <c r="AA842" s="109">
        <f>IF(J842="OPEX",_xlfn.XLOOKUP(I842,'rubros_id_opex (2)'!A:A,'rubros_id_opex (2)'!B:B,"RUBRO MC"),J842)</f>
        <v>13</v>
      </c>
      <c r="AB842" s="109" t="str">
        <f>UPPER(_xlfn.XLOOKUP(Z842,sectores_id!B:B,sectores_id!A:A))</f>
        <v>EXPORTACION</v>
      </c>
      <c r="AC842" s="148" t="str">
        <f>_xlfn.XLOOKUP(AA842,'rubros_id_opex (2)'!B:B,'rubros_id_opex (2)'!A:A,gastos_final[[#This Row],[Líneas de factura/Producto]])</f>
        <v>SERVICIOS</v>
      </c>
      <c r="AD842" s="109">
        <f>SUMIFS(Y:Y,C:C,gastos_final[[#This Row],[Número]])</f>
        <v>500000</v>
      </c>
      <c r="AE842" s="169">
        <f>gastos_final[[#This Row],[MONTO_FINAL]]*-1-gastos_final[[#This Row],[monto_total_ampliado]]</f>
        <v>0</v>
      </c>
    </row>
    <row r="843" spans="1:31" hidden="1" x14ac:dyDescent="0.25">
      <c r="A843" vm="11">
        <v>46112</v>
      </c>
      <c r="B843" t="s">
        <v>1019</v>
      </c>
      <c r="C843" t="s">
        <v>1020</v>
      </c>
      <c r="D843" s="135">
        <v>-500000</v>
      </c>
      <c r="E843" t="s">
        <v>1021</v>
      </c>
      <c r="F843">
        <v>1</v>
      </c>
      <c r="G843" s="135">
        <v>500000</v>
      </c>
      <c r="H843" t="s">
        <v>510</v>
      </c>
      <c r="I843" t="s">
        <v>529</v>
      </c>
      <c r="J843" t="s">
        <v>137</v>
      </c>
      <c r="K843" t="s">
        <v>512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6">
        <v>-500000</v>
      </c>
      <c r="T843">
        <v>1</v>
      </c>
      <c r="U843" t="s">
        <v>199</v>
      </c>
      <c r="V843" t="s">
        <v>50</v>
      </c>
      <c r="W843" s="109" t="str">
        <f>_xlfn.CONCAT(N843,V843)</f>
        <v>CC1NFU</v>
      </c>
      <c r="X843" s="109">
        <f>_xlfn.XLOOKUP(W843,'cco '!C:C,'cco '!D:D,0)</f>
        <v>1.4065386597374174E-2</v>
      </c>
      <c r="Y843" s="110">
        <f>$X843*$S843*-1</f>
        <v>7032.693298687087</v>
      </c>
      <c r="Z843" s="109">
        <f>_xlfn.XLOOKUP(V843,sectores_id!A:A,sectores_id!B:B)</f>
        <v>6</v>
      </c>
      <c r="AA843" s="109">
        <f>IF(J843="OPEX",_xlfn.XLOOKUP(I843,'rubros_id_opex (2)'!A:A,'rubros_id_opex (2)'!B:B,"RUBRO MC"),J843)</f>
        <v>13</v>
      </c>
      <c r="AB843" s="109" t="str">
        <f>UPPER(_xlfn.XLOOKUP(Z843,sectores_id!B:B,sectores_id!A:A))</f>
        <v>NFU</v>
      </c>
      <c r="AC843" s="148" t="str">
        <f>_xlfn.XLOOKUP(AA843,'rubros_id_opex (2)'!B:B,'rubros_id_opex (2)'!A:A,gastos_final[[#This Row],[Líneas de factura/Producto]])</f>
        <v>SERVICIOS</v>
      </c>
      <c r="AD843" s="109">
        <f>SUMIFS(Y:Y,C:C,gastos_final[[#This Row],[Número]])</f>
        <v>500000</v>
      </c>
      <c r="AE843" s="169">
        <f>gastos_final[[#This Row],[MONTO_FINAL]]*-1-gastos_final[[#This Row],[monto_total_ampliado]]</f>
        <v>0</v>
      </c>
    </row>
    <row r="844" spans="1:31" hidden="1" x14ac:dyDescent="0.25">
      <c r="A844" vm="11">
        <v>46112</v>
      </c>
      <c r="B844" t="s">
        <v>1019</v>
      </c>
      <c r="C844" t="s">
        <v>1020</v>
      </c>
      <c r="D844" s="135">
        <v>-500000</v>
      </c>
      <c r="E844" t="s">
        <v>1021</v>
      </c>
      <c r="F844">
        <v>1</v>
      </c>
      <c r="G844" s="135">
        <v>500000</v>
      </c>
      <c r="H844" t="s">
        <v>510</v>
      </c>
      <c r="I844" t="s">
        <v>529</v>
      </c>
      <c r="J844" t="s">
        <v>137</v>
      </c>
      <c r="K844" t="s">
        <v>512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6">
        <v>-500000</v>
      </c>
      <c r="T844">
        <v>1</v>
      </c>
      <c r="U844" t="s">
        <v>199</v>
      </c>
      <c r="V844" t="s">
        <v>68</v>
      </c>
      <c r="W844" s="109" t="str">
        <f>_xlfn.CONCAT(N844,V844)</f>
        <v>CC1PILETAS</v>
      </c>
      <c r="X844" s="109">
        <f>_xlfn.XLOOKUP(W844,'cco '!C:C,'cco '!D:D,0)</f>
        <v>0.10760032914202722</v>
      </c>
      <c r="Y844" s="110">
        <f>$X844*$S844*-1</f>
        <v>53800.164571013607</v>
      </c>
      <c r="Z844" s="109">
        <f>_xlfn.XLOOKUP(V844,sectores_id!A:A,sectores_id!B:B)</f>
        <v>7</v>
      </c>
      <c r="AA844" s="109">
        <f>IF(J844="OPEX",_xlfn.XLOOKUP(I844,'rubros_id_opex (2)'!A:A,'rubros_id_opex (2)'!B:B,"RUBRO MC"),J844)</f>
        <v>13</v>
      </c>
      <c r="AB844" s="109" t="str">
        <f>UPPER(_xlfn.XLOOKUP(Z844,sectores_id!B:B,sectores_id!A:A))</f>
        <v>PILETAS</v>
      </c>
      <c r="AC844" s="148" t="str">
        <f>_xlfn.XLOOKUP(AA844,'rubros_id_opex (2)'!B:B,'rubros_id_opex (2)'!A:A,gastos_final[[#This Row],[Líneas de factura/Producto]])</f>
        <v>SERVICIOS</v>
      </c>
      <c r="AD844" s="109">
        <f>SUMIFS(Y:Y,C:C,gastos_final[[#This Row],[Número]])</f>
        <v>500000</v>
      </c>
      <c r="AE844" s="169">
        <f>gastos_final[[#This Row],[MONTO_FINAL]]*-1-gastos_final[[#This Row],[monto_total_ampliado]]</f>
        <v>0</v>
      </c>
    </row>
    <row r="845" spans="1:31" hidden="1" x14ac:dyDescent="0.25">
      <c r="A845" vm="11">
        <v>46112</v>
      </c>
      <c r="B845" t="s">
        <v>1019</v>
      </c>
      <c r="C845" t="s">
        <v>1020</v>
      </c>
      <c r="D845" s="135">
        <v>-500000</v>
      </c>
      <c r="E845" t="s">
        <v>1021</v>
      </c>
      <c r="F845">
        <v>1</v>
      </c>
      <c r="G845" s="135">
        <v>500000</v>
      </c>
      <c r="H845" t="s">
        <v>510</v>
      </c>
      <c r="I845" t="s">
        <v>529</v>
      </c>
      <c r="J845" t="s">
        <v>137</v>
      </c>
      <c r="K845" t="s">
        <v>512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6">
        <v>-500000</v>
      </c>
      <c r="T845">
        <v>1</v>
      </c>
      <c r="U845" t="s">
        <v>199</v>
      </c>
      <c r="V845" t="s">
        <v>70</v>
      </c>
      <c r="W845" s="109" t="str">
        <f>_xlfn.CONCAT(N845,V845)</f>
        <v>CC1REACTORES</v>
      </c>
      <c r="X845" s="109">
        <f>_xlfn.XLOOKUP(W845,'cco '!C:C,'cco '!D:D,0)</f>
        <v>3.9675420007119738E-2</v>
      </c>
      <c r="Y845" s="110">
        <f>$X845*$S845*-1</f>
        <v>19837.710003559871</v>
      </c>
      <c r="Z845" s="109">
        <f>_xlfn.XLOOKUP(V845,sectores_id!A:A,sectores_id!B:B)</f>
        <v>8</v>
      </c>
      <c r="AA845" s="109">
        <f>IF(J845="OPEX",_xlfn.XLOOKUP(I845,'rubros_id_opex (2)'!A:A,'rubros_id_opex (2)'!B:B,"RUBRO MC"),J845)</f>
        <v>13</v>
      </c>
      <c r="AB845" s="109" t="str">
        <f>UPPER(_xlfn.XLOOKUP(Z845,sectores_id!B:B,sectores_id!A:A))</f>
        <v>REACTORES</v>
      </c>
      <c r="AC845" s="148" t="str">
        <f>_xlfn.XLOOKUP(AA845,'rubros_id_opex (2)'!B:B,'rubros_id_opex (2)'!A:A,gastos_final[[#This Row],[Líneas de factura/Producto]])</f>
        <v>SERVICIOS</v>
      </c>
      <c r="AD845" s="109">
        <f>SUMIFS(Y:Y,C:C,gastos_final[[#This Row],[Número]])</f>
        <v>500000</v>
      </c>
      <c r="AE845" s="169">
        <f>gastos_final[[#This Row],[MONTO_FINAL]]*-1-gastos_final[[#This Row],[monto_total_ampliado]]</f>
        <v>0</v>
      </c>
    </row>
    <row r="846" spans="1:31" hidden="1" x14ac:dyDescent="0.25">
      <c r="A846" vm="11">
        <v>46112</v>
      </c>
      <c r="B846" t="s">
        <v>1019</v>
      </c>
      <c r="C846" t="s">
        <v>1020</v>
      </c>
      <c r="D846" s="135">
        <v>-500000</v>
      </c>
      <c r="E846" t="s">
        <v>1021</v>
      </c>
      <c r="F846">
        <v>1</v>
      </c>
      <c r="G846" s="135">
        <v>500000</v>
      </c>
      <c r="H846" t="s">
        <v>510</v>
      </c>
      <c r="I846" t="s">
        <v>529</v>
      </c>
      <c r="J846" t="s">
        <v>137</v>
      </c>
      <c r="K846" t="s">
        <v>512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6">
        <v>-500000</v>
      </c>
      <c r="T846">
        <v>1</v>
      </c>
      <c r="U846" t="s">
        <v>199</v>
      </c>
      <c r="V846" t="s">
        <v>181</v>
      </c>
      <c r="W846" s="109" t="str">
        <f>_xlfn.CONCAT(N846,V846)</f>
        <v>CC1TIERRAS FILTRANTES</v>
      </c>
      <c r="X846" s="109">
        <f>_xlfn.XLOOKUP(W846,'cco '!C:C,'cco '!D:D,0)</f>
        <v>0</v>
      </c>
      <c r="Y846" s="110">
        <f>$X846*$S846*-1</f>
        <v>0</v>
      </c>
      <c r="Z846" s="109">
        <f>_xlfn.XLOOKUP(V846,sectores_id!A:A,sectores_id!B:B)</f>
        <v>9</v>
      </c>
      <c r="AA846" s="109">
        <f>IF(J846="OPEX",_xlfn.XLOOKUP(I846,'rubros_id_opex (2)'!A:A,'rubros_id_opex (2)'!B:B,"RUBRO MC"),J846)</f>
        <v>13</v>
      </c>
      <c r="AB846" s="109" t="str">
        <f>UPPER(_xlfn.XLOOKUP(Z846,sectores_id!B:B,sectores_id!A:A))</f>
        <v>TIERRAS FILTRANTES</v>
      </c>
      <c r="AC846" s="148" t="str">
        <f>_xlfn.XLOOKUP(AA846,'rubros_id_opex (2)'!B:B,'rubros_id_opex (2)'!A:A,gastos_final[[#This Row],[Líneas de factura/Producto]])</f>
        <v>SERVICIOS</v>
      </c>
      <c r="AD846" s="109">
        <f>SUMIFS(Y:Y,C:C,gastos_final[[#This Row],[Número]])</f>
        <v>500000</v>
      </c>
      <c r="AE846" s="169">
        <f>gastos_final[[#This Row],[MONTO_FINAL]]*-1-gastos_final[[#This Row],[monto_total_ampliado]]</f>
        <v>0</v>
      </c>
    </row>
    <row r="847" spans="1:31" hidden="1" x14ac:dyDescent="0.25">
      <c r="A847" vm="4">
        <v>46093</v>
      </c>
      <c r="B847" t="s">
        <v>840</v>
      </c>
      <c r="C847" t="s">
        <v>1029</v>
      </c>
      <c r="D847" s="135">
        <v>-489799.99</v>
      </c>
      <c r="E847" t="s">
        <v>1030</v>
      </c>
      <c r="F847">
        <v>2</v>
      </c>
      <c r="G847" s="135">
        <v>65041.33</v>
      </c>
      <c r="H847" t="s">
        <v>510</v>
      </c>
      <c r="I847" t="s">
        <v>21</v>
      </c>
      <c r="J847" t="s">
        <v>137</v>
      </c>
      <c r="K847" t="s">
        <v>473</v>
      </c>
      <c r="L847" t="s">
        <v>138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6">
        <v>-489799.99</v>
      </c>
      <c r="T847">
        <v>2</v>
      </c>
      <c r="U847" t="s">
        <v>199</v>
      </c>
      <c r="V847" t="s">
        <v>72</v>
      </c>
      <c r="W847" s="109" t="str">
        <f>_xlfn.CONCAT(N847,V847)</f>
        <v>CC1BACHAS</v>
      </c>
      <c r="X847" s="109">
        <f>_xlfn.XLOOKUP(W847,'cco '!C:C,'cco '!D:D,0)</f>
        <v>3.2417236735101898E-2</v>
      </c>
      <c r="Y847" s="110">
        <f>$X847*$S847*-1</f>
        <v>15877.962228680542</v>
      </c>
      <c r="Z847" s="109">
        <f>_xlfn.XLOOKUP(V847,sectores_id!A:A,sectores_id!B:B)</f>
        <v>1</v>
      </c>
      <c r="AA847" s="109">
        <f>IF(J847="OPEX",_xlfn.XLOOKUP(I847,'rubros_id_opex (2)'!A:A,'rubros_id_opex (2)'!B:B,"RUBRO MC"),J847)</f>
        <v>14</v>
      </c>
      <c r="AB847" s="109" t="str">
        <f>UPPER(_xlfn.XLOOKUP(Z847,sectores_id!B:B,sectores_id!A:A))</f>
        <v>BACHAS</v>
      </c>
      <c r="AC847" s="148" t="str">
        <f>_xlfn.XLOOKUP(AA847,'rubros_id_opex (2)'!B:B,'rubros_id_opex (2)'!A:A,gastos_final[[#This Row],[Líneas de factura/Producto]])</f>
        <v>COMERCIAL</v>
      </c>
      <c r="AD847" s="109">
        <f>SUMIFS(Y:Y,C:C,gastos_final[[#This Row],[Número]])</f>
        <v>489799.99</v>
      </c>
      <c r="AE847" s="169">
        <f>gastos_final[[#This Row],[MONTO_FINAL]]*-1-gastos_final[[#This Row],[monto_total_ampliado]]</f>
        <v>0</v>
      </c>
    </row>
    <row r="848" spans="1:31" hidden="1" x14ac:dyDescent="0.25">
      <c r="A848" vm="4">
        <v>46093</v>
      </c>
      <c r="B848" t="s">
        <v>840</v>
      </c>
      <c r="C848" t="s">
        <v>1029</v>
      </c>
      <c r="D848" s="135">
        <v>-489799.99</v>
      </c>
      <c r="E848" t="s">
        <v>1030</v>
      </c>
      <c r="F848">
        <v>2</v>
      </c>
      <c r="G848" s="135">
        <v>65041.33</v>
      </c>
      <c r="H848" t="s">
        <v>510</v>
      </c>
      <c r="I848" t="s">
        <v>21</v>
      </c>
      <c r="J848" t="s">
        <v>137</v>
      </c>
      <c r="K848" t="s">
        <v>473</v>
      </c>
      <c r="L848" t="s">
        <v>138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6">
        <v>-489799.99</v>
      </c>
      <c r="T848">
        <v>2</v>
      </c>
      <c r="U848" t="s">
        <v>199</v>
      </c>
      <c r="V848" t="s">
        <v>77</v>
      </c>
      <c r="W848" s="109" t="str">
        <f>_xlfn.CONCAT(N848,V848)</f>
        <v>CC1CEREAL &amp; POLVILLO</v>
      </c>
      <c r="X848" s="109">
        <f>_xlfn.XLOOKUP(W848,'cco '!C:C,'cco '!D:D,0)</f>
        <v>7.0597149630605652E-3</v>
      </c>
      <c r="Y848" s="110">
        <f>$X848*$S848*-1</f>
        <v>3457.8483183099152</v>
      </c>
      <c r="Z848" s="109">
        <f>_xlfn.XLOOKUP(V848,sectores_id!A:A,sectores_id!B:B)</f>
        <v>2</v>
      </c>
      <c r="AA848" s="109">
        <f>IF(J848="OPEX",_xlfn.XLOOKUP(I848,'rubros_id_opex (2)'!A:A,'rubros_id_opex (2)'!B:B,"RUBRO MC"),J848)</f>
        <v>14</v>
      </c>
      <c r="AB848" s="109" t="str">
        <f>UPPER(_xlfn.XLOOKUP(Z848,sectores_id!B:B,sectores_id!A:A))</f>
        <v>CEREAL &amp; POLVILLO</v>
      </c>
      <c r="AC848" s="148" t="str">
        <f>_xlfn.XLOOKUP(AA848,'rubros_id_opex (2)'!B:B,'rubros_id_opex (2)'!A:A,gastos_final[[#This Row],[Líneas de factura/Producto]])</f>
        <v>COMERCIAL</v>
      </c>
      <c r="AD848" s="109">
        <f>SUMIFS(Y:Y,C:C,gastos_final[[#This Row],[Número]])</f>
        <v>489799.99</v>
      </c>
      <c r="AE848" s="169">
        <f>gastos_final[[#This Row],[MONTO_FINAL]]*-1-gastos_final[[#This Row],[monto_total_ampliado]]</f>
        <v>0</v>
      </c>
    </row>
    <row r="849" spans="1:31" hidden="1" x14ac:dyDescent="0.25">
      <c r="A849" vm="4">
        <v>46093</v>
      </c>
      <c r="B849" t="s">
        <v>840</v>
      </c>
      <c r="C849" t="s">
        <v>1029</v>
      </c>
      <c r="D849" s="135">
        <v>-489799.99</v>
      </c>
      <c r="E849" t="s">
        <v>1030</v>
      </c>
      <c r="F849">
        <v>2</v>
      </c>
      <c r="G849" s="135">
        <v>65041.33</v>
      </c>
      <c r="H849" t="s">
        <v>510</v>
      </c>
      <c r="I849" t="s">
        <v>21</v>
      </c>
      <c r="J849" t="s">
        <v>137</v>
      </c>
      <c r="K849" t="s">
        <v>473</v>
      </c>
      <c r="L849" t="s">
        <v>138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6">
        <v>-489799.99</v>
      </c>
      <c r="T849">
        <v>2</v>
      </c>
      <c r="U849" t="s">
        <v>199</v>
      </c>
      <c r="V849" t="s">
        <v>75</v>
      </c>
      <c r="W849" s="109" t="str">
        <f>_xlfn.CONCAT(N849,V849)</f>
        <v>CC1COMPOST &amp; FERTILIZANTES</v>
      </c>
      <c r="X849" s="109">
        <f>_xlfn.XLOOKUP(W849,'cco '!C:C,'cco '!D:D,0)</f>
        <v>4.0653249223577111E-4</v>
      </c>
      <c r="Y849" s="110">
        <f>$X849*$S849*-1</f>
        <v>199.11961063175576</v>
      </c>
      <c r="Z849" s="109">
        <f>_xlfn.XLOOKUP(V849,sectores_id!A:A,sectores_id!B:B)</f>
        <v>10</v>
      </c>
      <c r="AA849" s="109">
        <f>IF(J849="OPEX",_xlfn.XLOOKUP(I849,'rubros_id_opex (2)'!A:A,'rubros_id_opex (2)'!B:B,"RUBRO MC"),J849)</f>
        <v>14</v>
      </c>
      <c r="AB849" s="109" t="str">
        <f>UPPER(_xlfn.XLOOKUP(Z849,sectores_id!B:B,sectores_id!A:A))</f>
        <v>COMPOST &amp; FERTILIZANTES</v>
      </c>
      <c r="AC849" s="148" t="str">
        <f>_xlfn.XLOOKUP(AA849,'rubros_id_opex (2)'!B:B,'rubros_id_opex (2)'!A:A,gastos_final[[#This Row],[Líneas de factura/Producto]])</f>
        <v>COMERCIAL</v>
      </c>
      <c r="AD849" s="109">
        <f>SUMIFS(Y:Y,C:C,gastos_final[[#This Row],[Número]])</f>
        <v>489799.99</v>
      </c>
      <c r="AE849" s="169">
        <f>gastos_final[[#This Row],[MONTO_FINAL]]*-1-gastos_final[[#This Row],[monto_total_ampliado]]</f>
        <v>0</v>
      </c>
    </row>
    <row r="850" spans="1:31" hidden="1" x14ac:dyDescent="0.25">
      <c r="A850" vm="4">
        <v>46093</v>
      </c>
      <c r="B850" t="s">
        <v>840</v>
      </c>
      <c r="C850" t="s">
        <v>1029</v>
      </c>
      <c r="D850" s="135">
        <v>-489799.99</v>
      </c>
      <c r="E850" t="s">
        <v>1030</v>
      </c>
      <c r="F850">
        <v>2</v>
      </c>
      <c r="G850" s="135">
        <v>65041.33</v>
      </c>
      <c r="H850" t="s">
        <v>510</v>
      </c>
      <c r="I850" t="s">
        <v>21</v>
      </c>
      <c r="J850" t="s">
        <v>137</v>
      </c>
      <c r="K850" t="s">
        <v>473</v>
      </c>
      <c r="L850" t="s">
        <v>138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6">
        <v>-489799.99</v>
      </c>
      <c r="T850">
        <v>2</v>
      </c>
      <c r="U850" t="s">
        <v>199</v>
      </c>
      <c r="V850" t="s">
        <v>66</v>
      </c>
      <c r="W850" s="109" t="str">
        <f>_xlfn.CONCAT(N850,V850)</f>
        <v>CC1DISPOSICIÓN FINAL RESIDUOS LIQUIDOS</v>
      </c>
      <c r="X850" s="109">
        <f>_xlfn.XLOOKUP(W850,'cco '!C:C,'cco '!D:D,0)</f>
        <v>5.9791078481547098E-2</v>
      </c>
      <c r="Y850" s="110">
        <f>$X850*$S850*-1</f>
        <v>29285.669642350982</v>
      </c>
      <c r="Z850" s="109">
        <f>_xlfn.XLOOKUP(V850,sectores_id!A:A,sectores_id!B:B)</f>
        <v>3</v>
      </c>
      <c r="AA850" s="109">
        <f>IF(J850="OPEX",_xlfn.XLOOKUP(I850,'rubros_id_opex (2)'!A:A,'rubros_id_opex (2)'!B:B,"RUBRO MC"),J850)</f>
        <v>14</v>
      </c>
      <c r="AB850" s="109" t="str">
        <f>UPPER(_xlfn.XLOOKUP(Z850,sectores_id!B:B,sectores_id!A:A))</f>
        <v>DISP. FINAL RESIDUOS LÍQUIDOS</v>
      </c>
      <c r="AC850" s="148" t="str">
        <f>_xlfn.XLOOKUP(AA850,'rubros_id_opex (2)'!B:B,'rubros_id_opex (2)'!A:A,gastos_final[[#This Row],[Líneas de factura/Producto]])</f>
        <v>COMERCIAL</v>
      </c>
      <c r="AD850" s="109">
        <f>SUMIFS(Y:Y,C:C,gastos_final[[#This Row],[Número]])</f>
        <v>489799.99</v>
      </c>
      <c r="AE850" s="169">
        <f>gastos_final[[#This Row],[MONTO_FINAL]]*-1-gastos_final[[#This Row],[monto_total_ampliado]]</f>
        <v>0</v>
      </c>
    </row>
    <row r="851" spans="1:31" hidden="1" x14ac:dyDescent="0.25">
      <c r="A851" vm="4">
        <v>46093</v>
      </c>
      <c r="B851" t="s">
        <v>840</v>
      </c>
      <c r="C851" t="s">
        <v>1029</v>
      </c>
      <c r="D851" s="135">
        <v>-489799.99</v>
      </c>
      <c r="E851" t="s">
        <v>1030</v>
      </c>
      <c r="F851">
        <v>2</v>
      </c>
      <c r="G851" s="135">
        <v>65041.33</v>
      </c>
      <c r="H851" t="s">
        <v>510</v>
      </c>
      <c r="I851" t="s">
        <v>21</v>
      </c>
      <c r="J851" t="s">
        <v>137</v>
      </c>
      <c r="K851" t="s">
        <v>473</v>
      </c>
      <c r="L851" t="s">
        <v>138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6">
        <v>-489799.99</v>
      </c>
      <c r="T851">
        <v>2</v>
      </c>
      <c r="U851" t="s">
        <v>199</v>
      </c>
      <c r="V851" t="s">
        <v>63</v>
      </c>
      <c r="W851" s="109" t="str">
        <f>_xlfn.CONCAT(N851,V851)</f>
        <v>CC1DISPOSICIÓN FINAL RESIDUOS SOLIDOS</v>
      </c>
      <c r="X851" s="109">
        <f>_xlfn.XLOOKUP(W851,'cco '!C:C,'cco '!D:D,0)</f>
        <v>4.8738124634855849E-3</v>
      </c>
      <c r="Y851" s="110">
        <f>$X851*$S851*-1</f>
        <v>2387.1932958771149</v>
      </c>
      <c r="Z851" s="109">
        <f>_xlfn.XLOOKUP(V851,sectores_id!A:A,sectores_id!B:B)</f>
        <v>4</v>
      </c>
      <c r="AA851" s="109">
        <f>IF(J851="OPEX",_xlfn.XLOOKUP(I851,'rubros_id_opex (2)'!A:A,'rubros_id_opex (2)'!B:B,"RUBRO MC"),J851)</f>
        <v>14</v>
      </c>
      <c r="AB851" s="109" t="str">
        <f>UPPER(_xlfn.XLOOKUP(Z851,sectores_id!B:B,sectores_id!A:A))</f>
        <v>DISP. FINAL RESIDUOS SÓLIDOS</v>
      </c>
      <c r="AC851" s="148" t="str">
        <f>_xlfn.XLOOKUP(AA851,'rubros_id_opex (2)'!B:B,'rubros_id_opex (2)'!A:A,gastos_final[[#This Row],[Líneas de factura/Producto]])</f>
        <v>COMERCIAL</v>
      </c>
      <c r="AD851" s="109">
        <f>SUMIFS(Y:Y,C:C,gastos_final[[#This Row],[Número]])</f>
        <v>489799.99</v>
      </c>
      <c r="AE851" s="169">
        <f>gastos_final[[#This Row],[MONTO_FINAL]]*-1-gastos_final[[#This Row],[monto_total_ampliado]]</f>
        <v>0</v>
      </c>
    </row>
    <row r="852" spans="1:31" hidden="1" x14ac:dyDescent="0.25">
      <c r="A852" vm="4">
        <v>46093</v>
      </c>
      <c r="B852" t="s">
        <v>840</v>
      </c>
      <c r="C852" t="s">
        <v>1029</v>
      </c>
      <c r="D852" s="135">
        <v>-489799.99</v>
      </c>
      <c r="E852" t="s">
        <v>1030</v>
      </c>
      <c r="F852">
        <v>2</v>
      </c>
      <c r="G852" s="135">
        <v>65041.33</v>
      </c>
      <c r="H852" t="s">
        <v>510</v>
      </c>
      <c r="I852" t="s">
        <v>21</v>
      </c>
      <c r="J852" t="s">
        <v>137</v>
      </c>
      <c r="K852" t="s">
        <v>473</v>
      </c>
      <c r="L852" t="s">
        <v>138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6">
        <v>-489799.99</v>
      </c>
      <c r="T852">
        <v>2</v>
      </c>
      <c r="U852" t="s">
        <v>199</v>
      </c>
      <c r="V852" t="s">
        <v>80</v>
      </c>
      <c r="W852" s="109" t="str">
        <f>_xlfn.CONCAT(N852,V852)</f>
        <v>CC1EXPORTACION</v>
      </c>
      <c r="X852" s="109">
        <f>_xlfn.XLOOKUP(W852,'cco '!C:C,'cco '!D:D,0)</f>
        <v>0.73411048911804788</v>
      </c>
      <c r="Y852" s="110">
        <f>$X852*$S852*-1</f>
        <v>359567.31022891495</v>
      </c>
      <c r="Z852" s="109">
        <f>_xlfn.XLOOKUP(V852,sectores_id!A:A,sectores_id!B:B)</f>
        <v>5</v>
      </c>
      <c r="AA852" s="109">
        <f>IF(J852="OPEX",_xlfn.XLOOKUP(I852,'rubros_id_opex (2)'!A:A,'rubros_id_opex (2)'!B:B,"RUBRO MC"),J852)</f>
        <v>14</v>
      </c>
      <c r="AB852" s="109" t="str">
        <f>UPPER(_xlfn.XLOOKUP(Z852,sectores_id!B:B,sectores_id!A:A))</f>
        <v>EXPORTACION</v>
      </c>
      <c r="AC852" s="148" t="str">
        <f>_xlfn.XLOOKUP(AA852,'rubros_id_opex (2)'!B:B,'rubros_id_opex (2)'!A:A,gastos_final[[#This Row],[Líneas de factura/Producto]])</f>
        <v>COMERCIAL</v>
      </c>
      <c r="AD852" s="109">
        <f>SUMIFS(Y:Y,C:C,gastos_final[[#This Row],[Número]])</f>
        <v>489799.99</v>
      </c>
      <c r="AE852" s="169">
        <f>gastos_final[[#This Row],[MONTO_FINAL]]*-1-gastos_final[[#This Row],[monto_total_ampliado]]</f>
        <v>0</v>
      </c>
    </row>
    <row r="853" spans="1:31" hidden="1" x14ac:dyDescent="0.25">
      <c r="A853" vm="4">
        <v>46093</v>
      </c>
      <c r="B853" t="s">
        <v>840</v>
      </c>
      <c r="C853" t="s">
        <v>1029</v>
      </c>
      <c r="D853" s="135">
        <v>-489799.99</v>
      </c>
      <c r="E853" t="s">
        <v>1030</v>
      </c>
      <c r="F853">
        <v>2</v>
      </c>
      <c r="G853" s="135">
        <v>65041.33</v>
      </c>
      <c r="H853" t="s">
        <v>510</v>
      </c>
      <c r="I853" t="s">
        <v>21</v>
      </c>
      <c r="J853" t="s">
        <v>137</v>
      </c>
      <c r="K853" t="s">
        <v>473</v>
      </c>
      <c r="L853" t="s">
        <v>138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6">
        <v>-489799.99</v>
      </c>
      <c r="T853">
        <v>2</v>
      </c>
      <c r="U853" t="s">
        <v>199</v>
      </c>
      <c r="V853" t="s">
        <v>50</v>
      </c>
      <c r="W853" s="109" t="str">
        <f>_xlfn.CONCAT(N853,V853)</f>
        <v>CC1NFU</v>
      </c>
      <c r="X853" s="109">
        <f>_xlfn.XLOOKUP(W853,'cco '!C:C,'cco '!D:D,0)</f>
        <v>1.4065386597374174E-2</v>
      </c>
      <c r="Y853" s="110">
        <f>$X853*$S853*-1</f>
        <v>6889.2262147400043</v>
      </c>
      <c r="Z853" s="109">
        <f>_xlfn.XLOOKUP(V853,sectores_id!A:A,sectores_id!B:B)</f>
        <v>6</v>
      </c>
      <c r="AA853" s="109">
        <f>IF(J853="OPEX",_xlfn.XLOOKUP(I853,'rubros_id_opex (2)'!A:A,'rubros_id_opex (2)'!B:B,"RUBRO MC"),J853)</f>
        <v>14</v>
      </c>
      <c r="AB853" s="109" t="str">
        <f>UPPER(_xlfn.XLOOKUP(Z853,sectores_id!B:B,sectores_id!A:A))</f>
        <v>NFU</v>
      </c>
      <c r="AC853" s="148" t="str">
        <f>_xlfn.XLOOKUP(AA853,'rubros_id_opex (2)'!B:B,'rubros_id_opex (2)'!A:A,gastos_final[[#This Row],[Líneas de factura/Producto]])</f>
        <v>COMERCIAL</v>
      </c>
      <c r="AD853" s="109">
        <f>SUMIFS(Y:Y,C:C,gastos_final[[#This Row],[Número]])</f>
        <v>489799.99</v>
      </c>
      <c r="AE853" s="169">
        <f>gastos_final[[#This Row],[MONTO_FINAL]]*-1-gastos_final[[#This Row],[monto_total_ampliado]]</f>
        <v>0</v>
      </c>
    </row>
    <row r="854" spans="1:31" hidden="1" x14ac:dyDescent="0.25">
      <c r="A854" vm="4">
        <v>46093</v>
      </c>
      <c r="B854" t="s">
        <v>840</v>
      </c>
      <c r="C854" t="s">
        <v>1029</v>
      </c>
      <c r="D854" s="135">
        <v>-489799.99</v>
      </c>
      <c r="E854" t="s">
        <v>1030</v>
      </c>
      <c r="F854">
        <v>2</v>
      </c>
      <c r="G854" s="135">
        <v>65041.33</v>
      </c>
      <c r="H854" t="s">
        <v>510</v>
      </c>
      <c r="I854" t="s">
        <v>21</v>
      </c>
      <c r="J854" t="s">
        <v>137</v>
      </c>
      <c r="K854" t="s">
        <v>473</v>
      </c>
      <c r="L854" t="s">
        <v>138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6">
        <v>-489799.99</v>
      </c>
      <c r="T854">
        <v>2</v>
      </c>
      <c r="U854" t="s">
        <v>199</v>
      </c>
      <c r="V854" t="s">
        <v>68</v>
      </c>
      <c r="W854" s="109" t="str">
        <f>_xlfn.CONCAT(N854,V854)</f>
        <v>CC1PILETAS</v>
      </c>
      <c r="X854" s="109">
        <f>_xlfn.XLOOKUP(W854,'cco '!C:C,'cco '!D:D,0)</f>
        <v>0.10760032914202722</v>
      </c>
      <c r="Y854" s="110">
        <f>$X854*$S854*-1</f>
        <v>52702.640137761642</v>
      </c>
      <c r="Z854" s="109">
        <f>_xlfn.XLOOKUP(V854,sectores_id!A:A,sectores_id!B:B)</f>
        <v>7</v>
      </c>
      <c r="AA854" s="109">
        <f>IF(J854="OPEX",_xlfn.XLOOKUP(I854,'rubros_id_opex (2)'!A:A,'rubros_id_opex (2)'!B:B,"RUBRO MC"),J854)</f>
        <v>14</v>
      </c>
      <c r="AB854" s="109" t="str">
        <f>UPPER(_xlfn.XLOOKUP(Z854,sectores_id!B:B,sectores_id!A:A))</f>
        <v>PILETAS</v>
      </c>
      <c r="AC854" s="148" t="str">
        <f>_xlfn.XLOOKUP(AA854,'rubros_id_opex (2)'!B:B,'rubros_id_opex (2)'!A:A,gastos_final[[#This Row],[Líneas de factura/Producto]])</f>
        <v>COMERCIAL</v>
      </c>
      <c r="AD854" s="109">
        <f>SUMIFS(Y:Y,C:C,gastos_final[[#This Row],[Número]])</f>
        <v>489799.99</v>
      </c>
      <c r="AE854" s="169">
        <f>gastos_final[[#This Row],[MONTO_FINAL]]*-1-gastos_final[[#This Row],[monto_total_ampliado]]</f>
        <v>0</v>
      </c>
    </row>
    <row r="855" spans="1:31" hidden="1" x14ac:dyDescent="0.25">
      <c r="A855" vm="4">
        <v>46093</v>
      </c>
      <c r="B855" t="s">
        <v>840</v>
      </c>
      <c r="C855" t="s">
        <v>1029</v>
      </c>
      <c r="D855" s="135">
        <v>-489799.99</v>
      </c>
      <c r="E855" t="s">
        <v>1030</v>
      </c>
      <c r="F855">
        <v>2</v>
      </c>
      <c r="G855" s="135">
        <v>65041.33</v>
      </c>
      <c r="H855" t="s">
        <v>510</v>
      </c>
      <c r="I855" t="s">
        <v>21</v>
      </c>
      <c r="J855" t="s">
        <v>137</v>
      </c>
      <c r="K855" t="s">
        <v>473</v>
      </c>
      <c r="L855" t="s">
        <v>138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6">
        <v>-489799.99</v>
      </c>
      <c r="T855">
        <v>2</v>
      </c>
      <c r="U855" t="s">
        <v>199</v>
      </c>
      <c r="V855" t="s">
        <v>70</v>
      </c>
      <c r="W855" s="109" t="str">
        <f>_xlfn.CONCAT(N855,V855)</f>
        <v>CC1REACTORES</v>
      </c>
      <c r="X855" s="109">
        <f>_xlfn.XLOOKUP(W855,'cco '!C:C,'cco '!D:D,0)</f>
        <v>3.9675420007119738E-2</v>
      </c>
      <c r="Y855" s="110">
        <f>$X855*$S855*-1</f>
        <v>19433.020322733046</v>
      </c>
      <c r="Z855" s="109">
        <f>_xlfn.XLOOKUP(V855,sectores_id!A:A,sectores_id!B:B)</f>
        <v>8</v>
      </c>
      <c r="AA855" s="109">
        <f>IF(J855="OPEX",_xlfn.XLOOKUP(I855,'rubros_id_opex (2)'!A:A,'rubros_id_opex (2)'!B:B,"RUBRO MC"),J855)</f>
        <v>14</v>
      </c>
      <c r="AB855" s="109" t="str">
        <f>UPPER(_xlfn.XLOOKUP(Z855,sectores_id!B:B,sectores_id!A:A))</f>
        <v>REACTORES</v>
      </c>
      <c r="AC855" s="148" t="str">
        <f>_xlfn.XLOOKUP(AA855,'rubros_id_opex (2)'!B:B,'rubros_id_opex (2)'!A:A,gastos_final[[#This Row],[Líneas de factura/Producto]])</f>
        <v>COMERCIAL</v>
      </c>
      <c r="AD855" s="109">
        <f>SUMIFS(Y:Y,C:C,gastos_final[[#This Row],[Número]])</f>
        <v>489799.99</v>
      </c>
      <c r="AE855" s="169">
        <f>gastos_final[[#This Row],[MONTO_FINAL]]*-1-gastos_final[[#This Row],[monto_total_ampliado]]</f>
        <v>0</v>
      </c>
    </row>
    <row r="856" spans="1:31" hidden="1" x14ac:dyDescent="0.25">
      <c r="A856" vm="4">
        <v>46093</v>
      </c>
      <c r="B856" t="s">
        <v>840</v>
      </c>
      <c r="C856" t="s">
        <v>1029</v>
      </c>
      <c r="D856" s="135">
        <v>-489799.99</v>
      </c>
      <c r="E856" t="s">
        <v>1030</v>
      </c>
      <c r="F856">
        <v>2</v>
      </c>
      <c r="G856" s="135">
        <v>65041.33</v>
      </c>
      <c r="H856" t="s">
        <v>510</v>
      </c>
      <c r="I856" t="s">
        <v>21</v>
      </c>
      <c r="J856" t="s">
        <v>137</v>
      </c>
      <c r="K856" t="s">
        <v>473</v>
      </c>
      <c r="L856" t="s">
        <v>138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6">
        <v>-489799.99</v>
      </c>
      <c r="T856">
        <v>2</v>
      </c>
      <c r="U856" t="s">
        <v>199</v>
      </c>
      <c r="V856" t="s">
        <v>181</v>
      </c>
      <c r="W856" s="109" t="str">
        <f>_xlfn.CONCAT(N856,V856)</f>
        <v>CC1TIERRAS FILTRANTES</v>
      </c>
      <c r="X856" s="109">
        <f>_xlfn.XLOOKUP(W856,'cco '!C:C,'cco '!D:D,0)</f>
        <v>0</v>
      </c>
      <c r="Y856" s="110">
        <f>$X856*$S856*-1</f>
        <v>0</v>
      </c>
      <c r="Z856" s="109">
        <f>_xlfn.XLOOKUP(V856,sectores_id!A:A,sectores_id!B:B)</f>
        <v>9</v>
      </c>
      <c r="AA856" s="109">
        <f>IF(J856="OPEX",_xlfn.XLOOKUP(I856,'rubros_id_opex (2)'!A:A,'rubros_id_opex (2)'!B:B,"RUBRO MC"),J856)</f>
        <v>14</v>
      </c>
      <c r="AB856" s="109" t="str">
        <f>UPPER(_xlfn.XLOOKUP(Z856,sectores_id!B:B,sectores_id!A:A))</f>
        <v>TIERRAS FILTRANTES</v>
      </c>
      <c r="AC856" s="148" t="str">
        <f>_xlfn.XLOOKUP(AA856,'rubros_id_opex (2)'!B:B,'rubros_id_opex (2)'!A:A,gastos_final[[#This Row],[Líneas de factura/Producto]])</f>
        <v>COMERCIAL</v>
      </c>
      <c r="AD856" s="109">
        <f>SUMIFS(Y:Y,C:C,gastos_final[[#This Row],[Número]])</f>
        <v>489799.99</v>
      </c>
      <c r="AE856" s="169">
        <f>gastos_final[[#This Row],[MONTO_FINAL]]*-1-gastos_final[[#This Row],[monto_total_ampliado]]</f>
        <v>0</v>
      </c>
    </row>
    <row r="857" spans="1:31" hidden="1" x14ac:dyDescent="0.25">
      <c r="A857" vm="22">
        <v>46101</v>
      </c>
      <c r="B857" t="s">
        <v>810</v>
      </c>
      <c r="C857" t="s">
        <v>888</v>
      </c>
      <c r="D857" s="135">
        <v>-450000</v>
      </c>
      <c r="E857" t="s">
        <v>889</v>
      </c>
      <c r="F857">
        <v>1</v>
      </c>
      <c r="G857" s="135">
        <v>450000</v>
      </c>
      <c r="H857" t="s">
        <v>510</v>
      </c>
      <c r="I857" t="s">
        <v>10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6">
        <v>-450000</v>
      </c>
      <c r="T857">
        <v>1</v>
      </c>
      <c r="U857" t="s">
        <v>199</v>
      </c>
      <c r="V857" t="s">
        <v>72</v>
      </c>
      <c r="W857" s="109" t="str">
        <f>_xlfn.CONCAT(N857,V857)</f>
        <v>CC1BACHAS</v>
      </c>
      <c r="X857" s="109">
        <f>_xlfn.XLOOKUP(W857,'cco '!C:C,'cco '!D:D,0)</f>
        <v>3.2417236735101898E-2</v>
      </c>
      <c r="Y857" s="110">
        <f>$X857*$S857*-1</f>
        <v>14587.756530795854</v>
      </c>
      <c r="Z857" s="109">
        <f>_xlfn.XLOOKUP(V857,sectores_id!A:A,sectores_id!B:B)</f>
        <v>1</v>
      </c>
      <c r="AA857" s="109">
        <f>IF(J857="OPEX",_xlfn.XLOOKUP(I857,'rubros_id_opex (2)'!A:A,'rubros_id_opex (2)'!B:B,"RUBRO MC"),J857)</f>
        <v>13</v>
      </c>
      <c r="AB857" s="109" t="str">
        <f>UPPER(_xlfn.XLOOKUP(Z857,sectores_id!B:B,sectores_id!A:A))</f>
        <v>BACHAS</v>
      </c>
      <c r="AC857" s="148" t="str">
        <f>_xlfn.XLOOKUP(AA857,'rubros_id_opex (2)'!B:B,'rubros_id_opex (2)'!A:A,gastos_final[[#This Row],[Líneas de factura/Producto]])</f>
        <v>SERVICIOS</v>
      </c>
      <c r="AD857" s="109">
        <f>SUMIFS(Y:Y,C:C,gastos_final[[#This Row],[Número]])</f>
        <v>450000</v>
      </c>
      <c r="AE857" s="169">
        <f>gastos_final[[#This Row],[MONTO_FINAL]]*-1-gastos_final[[#This Row],[monto_total_ampliado]]</f>
        <v>0</v>
      </c>
    </row>
    <row r="858" spans="1:31" hidden="1" x14ac:dyDescent="0.25">
      <c r="A858" vm="22">
        <v>46101</v>
      </c>
      <c r="B858" t="s">
        <v>810</v>
      </c>
      <c r="C858" t="s">
        <v>888</v>
      </c>
      <c r="D858" s="135">
        <v>-450000</v>
      </c>
      <c r="E858" t="s">
        <v>889</v>
      </c>
      <c r="F858">
        <v>1</v>
      </c>
      <c r="G858" s="135">
        <v>450000</v>
      </c>
      <c r="H858" t="s">
        <v>510</v>
      </c>
      <c r="I858" t="s">
        <v>10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6">
        <v>-450000</v>
      </c>
      <c r="T858">
        <v>1</v>
      </c>
      <c r="U858" t="s">
        <v>199</v>
      </c>
      <c r="V858" t="s">
        <v>77</v>
      </c>
      <c r="W858" s="109" t="str">
        <f>_xlfn.CONCAT(N858,V858)</f>
        <v>CC1CEREAL &amp; POLVILLO</v>
      </c>
      <c r="X858" s="109">
        <f>_xlfn.XLOOKUP(W858,'cco '!C:C,'cco '!D:D,0)</f>
        <v>7.0597149630605652E-3</v>
      </c>
      <c r="Y858" s="110">
        <f>$X858*$S858*-1</f>
        <v>3176.8717333772543</v>
      </c>
      <c r="Z858" s="109">
        <f>_xlfn.XLOOKUP(V858,sectores_id!A:A,sectores_id!B:B)</f>
        <v>2</v>
      </c>
      <c r="AA858" s="109">
        <f>IF(J858="OPEX",_xlfn.XLOOKUP(I858,'rubros_id_opex (2)'!A:A,'rubros_id_opex (2)'!B:B,"RUBRO MC"),J858)</f>
        <v>13</v>
      </c>
      <c r="AB858" s="109" t="str">
        <f>UPPER(_xlfn.XLOOKUP(Z858,sectores_id!B:B,sectores_id!A:A))</f>
        <v>CEREAL &amp; POLVILLO</v>
      </c>
      <c r="AC858" s="148" t="str">
        <f>_xlfn.XLOOKUP(AA858,'rubros_id_opex (2)'!B:B,'rubros_id_opex (2)'!A:A,gastos_final[[#This Row],[Líneas de factura/Producto]])</f>
        <v>SERVICIOS</v>
      </c>
      <c r="AD858" s="109">
        <f>SUMIFS(Y:Y,C:C,gastos_final[[#This Row],[Número]])</f>
        <v>450000</v>
      </c>
      <c r="AE858" s="169">
        <f>gastos_final[[#This Row],[MONTO_FINAL]]*-1-gastos_final[[#This Row],[monto_total_ampliado]]</f>
        <v>0</v>
      </c>
    </row>
    <row r="859" spans="1:31" hidden="1" x14ac:dyDescent="0.25">
      <c r="A859" vm="22">
        <v>46101</v>
      </c>
      <c r="B859" t="s">
        <v>810</v>
      </c>
      <c r="C859" t="s">
        <v>888</v>
      </c>
      <c r="D859" s="135">
        <v>-450000</v>
      </c>
      <c r="E859" t="s">
        <v>889</v>
      </c>
      <c r="F859">
        <v>1</v>
      </c>
      <c r="G859" s="135">
        <v>450000</v>
      </c>
      <c r="H859" t="s">
        <v>510</v>
      </c>
      <c r="I859" t="s">
        <v>10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6">
        <v>-450000</v>
      </c>
      <c r="T859">
        <v>1</v>
      </c>
      <c r="U859" t="s">
        <v>199</v>
      </c>
      <c r="V859" t="s">
        <v>75</v>
      </c>
      <c r="W859" s="109" t="str">
        <f>_xlfn.CONCAT(N859,V859)</f>
        <v>CC1COMPOST &amp; FERTILIZANTES</v>
      </c>
      <c r="X859" s="109">
        <f>_xlfn.XLOOKUP(W859,'cco '!C:C,'cco '!D:D,0)</f>
        <v>4.0653249223577111E-4</v>
      </c>
      <c r="Y859" s="110">
        <f>$X859*$S859*-1</f>
        <v>182.93962150609701</v>
      </c>
      <c r="Z859" s="109">
        <f>_xlfn.XLOOKUP(V859,sectores_id!A:A,sectores_id!B:B)</f>
        <v>10</v>
      </c>
      <c r="AA859" s="109">
        <f>IF(J859="OPEX",_xlfn.XLOOKUP(I859,'rubros_id_opex (2)'!A:A,'rubros_id_opex (2)'!B:B,"RUBRO MC"),J859)</f>
        <v>13</v>
      </c>
      <c r="AB859" s="109" t="str">
        <f>UPPER(_xlfn.XLOOKUP(Z859,sectores_id!B:B,sectores_id!A:A))</f>
        <v>COMPOST &amp; FERTILIZANTES</v>
      </c>
      <c r="AC859" s="148" t="str">
        <f>_xlfn.XLOOKUP(AA859,'rubros_id_opex (2)'!B:B,'rubros_id_opex (2)'!A:A,gastos_final[[#This Row],[Líneas de factura/Producto]])</f>
        <v>SERVICIOS</v>
      </c>
      <c r="AD859" s="109">
        <f>SUMIFS(Y:Y,C:C,gastos_final[[#This Row],[Número]])</f>
        <v>450000</v>
      </c>
      <c r="AE859" s="169">
        <f>gastos_final[[#This Row],[MONTO_FINAL]]*-1-gastos_final[[#This Row],[monto_total_ampliado]]</f>
        <v>0</v>
      </c>
    </row>
    <row r="860" spans="1:31" hidden="1" x14ac:dyDescent="0.25">
      <c r="A860" vm="22">
        <v>46101</v>
      </c>
      <c r="B860" t="s">
        <v>810</v>
      </c>
      <c r="C860" t="s">
        <v>888</v>
      </c>
      <c r="D860" s="135">
        <v>-450000</v>
      </c>
      <c r="E860" t="s">
        <v>889</v>
      </c>
      <c r="F860">
        <v>1</v>
      </c>
      <c r="G860" s="135">
        <v>450000</v>
      </c>
      <c r="H860" t="s">
        <v>510</v>
      </c>
      <c r="I860" t="s">
        <v>10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6">
        <v>-450000</v>
      </c>
      <c r="T860">
        <v>1</v>
      </c>
      <c r="U860" t="s">
        <v>199</v>
      </c>
      <c r="V860" t="s">
        <v>66</v>
      </c>
      <c r="W860" s="109" t="str">
        <f>_xlfn.CONCAT(N860,V860)</f>
        <v>CC1DISPOSICIÓN FINAL RESIDUOS LIQUIDOS</v>
      </c>
      <c r="X860" s="109">
        <f>_xlfn.XLOOKUP(W860,'cco '!C:C,'cco '!D:D,0)</f>
        <v>5.9791078481547098E-2</v>
      </c>
      <c r="Y860" s="110">
        <f>$X860*$S860*-1</f>
        <v>26905.985316696195</v>
      </c>
      <c r="Z860" s="109">
        <f>_xlfn.XLOOKUP(V860,sectores_id!A:A,sectores_id!B:B)</f>
        <v>3</v>
      </c>
      <c r="AA860" s="109">
        <f>IF(J860="OPEX",_xlfn.XLOOKUP(I860,'rubros_id_opex (2)'!A:A,'rubros_id_opex (2)'!B:B,"RUBRO MC"),J860)</f>
        <v>13</v>
      </c>
      <c r="AB860" s="109" t="str">
        <f>UPPER(_xlfn.XLOOKUP(Z860,sectores_id!B:B,sectores_id!A:A))</f>
        <v>DISP. FINAL RESIDUOS LÍQUIDOS</v>
      </c>
      <c r="AC860" s="148" t="str">
        <f>_xlfn.XLOOKUP(AA860,'rubros_id_opex (2)'!B:B,'rubros_id_opex (2)'!A:A,gastos_final[[#This Row],[Líneas de factura/Producto]])</f>
        <v>SERVICIOS</v>
      </c>
      <c r="AD860" s="109">
        <f>SUMIFS(Y:Y,C:C,gastos_final[[#This Row],[Número]])</f>
        <v>450000</v>
      </c>
      <c r="AE860" s="169">
        <f>gastos_final[[#This Row],[MONTO_FINAL]]*-1-gastos_final[[#This Row],[monto_total_ampliado]]</f>
        <v>0</v>
      </c>
    </row>
    <row r="861" spans="1:31" hidden="1" x14ac:dyDescent="0.25">
      <c r="A861" vm="22">
        <v>46101</v>
      </c>
      <c r="B861" t="s">
        <v>810</v>
      </c>
      <c r="C861" t="s">
        <v>888</v>
      </c>
      <c r="D861" s="135">
        <v>-450000</v>
      </c>
      <c r="E861" t="s">
        <v>889</v>
      </c>
      <c r="F861">
        <v>1</v>
      </c>
      <c r="G861" s="135">
        <v>450000</v>
      </c>
      <c r="H861" t="s">
        <v>510</v>
      </c>
      <c r="I861" t="s">
        <v>10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6">
        <v>-450000</v>
      </c>
      <c r="T861">
        <v>1</v>
      </c>
      <c r="U861" t="s">
        <v>199</v>
      </c>
      <c r="V861" t="s">
        <v>63</v>
      </c>
      <c r="W861" s="109" t="str">
        <f>_xlfn.CONCAT(N861,V861)</f>
        <v>CC1DISPOSICIÓN FINAL RESIDUOS SOLIDOS</v>
      </c>
      <c r="X861" s="109">
        <f>_xlfn.XLOOKUP(W861,'cco '!C:C,'cco '!D:D,0)</f>
        <v>4.8738124634855849E-3</v>
      </c>
      <c r="Y861" s="110">
        <f>$X861*$S861*-1</f>
        <v>2193.2156085685133</v>
      </c>
      <c r="Z861" s="109">
        <f>_xlfn.XLOOKUP(V861,sectores_id!A:A,sectores_id!B:B)</f>
        <v>4</v>
      </c>
      <c r="AA861" s="109">
        <f>IF(J861="OPEX",_xlfn.XLOOKUP(I861,'rubros_id_opex (2)'!A:A,'rubros_id_opex (2)'!B:B,"RUBRO MC"),J861)</f>
        <v>13</v>
      </c>
      <c r="AB861" s="109" t="str">
        <f>UPPER(_xlfn.XLOOKUP(Z861,sectores_id!B:B,sectores_id!A:A))</f>
        <v>DISP. FINAL RESIDUOS SÓLIDOS</v>
      </c>
      <c r="AC861" s="148" t="str">
        <f>_xlfn.XLOOKUP(AA861,'rubros_id_opex (2)'!B:B,'rubros_id_opex (2)'!A:A,gastos_final[[#This Row],[Líneas de factura/Producto]])</f>
        <v>SERVICIOS</v>
      </c>
      <c r="AD861" s="109">
        <f>SUMIFS(Y:Y,C:C,gastos_final[[#This Row],[Número]])</f>
        <v>450000</v>
      </c>
      <c r="AE861" s="169">
        <f>gastos_final[[#This Row],[MONTO_FINAL]]*-1-gastos_final[[#This Row],[monto_total_ampliado]]</f>
        <v>0</v>
      </c>
    </row>
    <row r="862" spans="1:31" hidden="1" x14ac:dyDescent="0.25">
      <c r="A862" vm="22">
        <v>46101</v>
      </c>
      <c r="B862" t="s">
        <v>810</v>
      </c>
      <c r="C862" t="s">
        <v>888</v>
      </c>
      <c r="D862" s="135">
        <v>-450000</v>
      </c>
      <c r="E862" t="s">
        <v>889</v>
      </c>
      <c r="F862">
        <v>1</v>
      </c>
      <c r="G862" s="135">
        <v>450000</v>
      </c>
      <c r="H862" t="s">
        <v>510</v>
      </c>
      <c r="I862" t="s">
        <v>10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6">
        <v>-450000</v>
      </c>
      <c r="T862">
        <v>1</v>
      </c>
      <c r="U862" t="s">
        <v>199</v>
      </c>
      <c r="V862" t="s">
        <v>80</v>
      </c>
      <c r="W862" s="109" t="str">
        <f>_xlfn.CONCAT(N862,V862)</f>
        <v>CC1EXPORTACION</v>
      </c>
      <c r="X862" s="109">
        <f>_xlfn.XLOOKUP(W862,'cco '!C:C,'cco '!D:D,0)</f>
        <v>0.73411048911804788</v>
      </c>
      <c r="Y862" s="110">
        <f>$X862*$S862*-1</f>
        <v>330349.72010312154</v>
      </c>
      <c r="Z862" s="109">
        <f>_xlfn.XLOOKUP(V862,sectores_id!A:A,sectores_id!B:B)</f>
        <v>5</v>
      </c>
      <c r="AA862" s="109">
        <f>IF(J862="OPEX",_xlfn.XLOOKUP(I862,'rubros_id_opex (2)'!A:A,'rubros_id_opex (2)'!B:B,"RUBRO MC"),J862)</f>
        <v>13</v>
      </c>
      <c r="AB862" s="109" t="str">
        <f>UPPER(_xlfn.XLOOKUP(Z862,sectores_id!B:B,sectores_id!A:A))</f>
        <v>EXPORTACION</v>
      </c>
      <c r="AC862" s="148" t="str">
        <f>_xlfn.XLOOKUP(AA862,'rubros_id_opex (2)'!B:B,'rubros_id_opex (2)'!A:A,gastos_final[[#This Row],[Líneas de factura/Producto]])</f>
        <v>SERVICIOS</v>
      </c>
      <c r="AD862" s="109">
        <f>SUMIFS(Y:Y,C:C,gastos_final[[#This Row],[Número]])</f>
        <v>450000</v>
      </c>
      <c r="AE862" s="169">
        <f>gastos_final[[#This Row],[MONTO_FINAL]]*-1-gastos_final[[#This Row],[monto_total_ampliado]]</f>
        <v>0</v>
      </c>
    </row>
    <row r="863" spans="1:31" hidden="1" x14ac:dyDescent="0.25">
      <c r="A863" vm="22">
        <v>46101</v>
      </c>
      <c r="B863" t="s">
        <v>810</v>
      </c>
      <c r="C863" t="s">
        <v>888</v>
      </c>
      <c r="D863" s="135">
        <v>-450000</v>
      </c>
      <c r="E863" t="s">
        <v>889</v>
      </c>
      <c r="F863">
        <v>1</v>
      </c>
      <c r="G863" s="135">
        <v>450000</v>
      </c>
      <c r="H863" t="s">
        <v>510</v>
      </c>
      <c r="I863" t="s">
        <v>10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6">
        <v>-450000</v>
      </c>
      <c r="T863">
        <v>1</v>
      </c>
      <c r="U863" t="s">
        <v>199</v>
      </c>
      <c r="V863" t="s">
        <v>50</v>
      </c>
      <c r="W863" s="109" t="str">
        <f>_xlfn.CONCAT(N863,V863)</f>
        <v>CC1NFU</v>
      </c>
      <c r="X863" s="109">
        <f>_xlfn.XLOOKUP(W863,'cco '!C:C,'cco '!D:D,0)</f>
        <v>1.4065386597374174E-2</v>
      </c>
      <c r="Y863" s="110">
        <f>$X863*$S863*-1</f>
        <v>6329.4239688183779</v>
      </c>
      <c r="Z863" s="109">
        <f>_xlfn.XLOOKUP(V863,sectores_id!A:A,sectores_id!B:B)</f>
        <v>6</v>
      </c>
      <c r="AA863" s="109">
        <f>IF(J863="OPEX",_xlfn.XLOOKUP(I863,'rubros_id_opex (2)'!A:A,'rubros_id_opex (2)'!B:B,"RUBRO MC"),J863)</f>
        <v>13</v>
      </c>
      <c r="AB863" s="109" t="str">
        <f>UPPER(_xlfn.XLOOKUP(Z863,sectores_id!B:B,sectores_id!A:A))</f>
        <v>NFU</v>
      </c>
      <c r="AC863" s="148" t="str">
        <f>_xlfn.XLOOKUP(AA863,'rubros_id_opex (2)'!B:B,'rubros_id_opex (2)'!A:A,gastos_final[[#This Row],[Líneas de factura/Producto]])</f>
        <v>SERVICIOS</v>
      </c>
      <c r="AD863" s="109">
        <f>SUMIFS(Y:Y,C:C,gastos_final[[#This Row],[Número]])</f>
        <v>450000</v>
      </c>
      <c r="AE863" s="169">
        <f>gastos_final[[#This Row],[MONTO_FINAL]]*-1-gastos_final[[#This Row],[monto_total_ampliado]]</f>
        <v>0</v>
      </c>
    </row>
    <row r="864" spans="1:31" hidden="1" x14ac:dyDescent="0.25">
      <c r="A864" vm="22">
        <v>46101</v>
      </c>
      <c r="B864" t="s">
        <v>810</v>
      </c>
      <c r="C864" t="s">
        <v>888</v>
      </c>
      <c r="D864" s="135">
        <v>-450000</v>
      </c>
      <c r="E864" t="s">
        <v>889</v>
      </c>
      <c r="F864">
        <v>1</v>
      </c>
      <c r="G864" s="135">
        <v>450000</v>
      </c>
      <c r="H864" t="s">
        <v>510</v>
      </c>
      <c r="I864" t="s">
        <v>10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6">
        <v>-450000</v>
      </c>
      <c r="T864">
        <v>1</v>
      </c>
      <c r="U864" t="s">
        <v>199</v>
      </c>
      <c r="V864" t="s">
        <v>68</v>
      </c>
      <c r="W864" s="109" t="str">
        <f>_xlfn.CONCAT(N864,V864)</f>
        <v>CC1PILETAS</v>
      </c>
      <c r="X864" s="109">
        <f>_xlfn.XLOOKUP(W864,'cco '!C:C,'cco '!D:D,0)</f>
        <v>0.10760032914202722</v>
      </c>
      <c r="Y864" s="110">
        <f>$X864*$S864*-1</f>
        <v>48420.148113912248</v>
      </c>
      <c r="Z864" s="109">
        <f>_xlfn.XLOOKUP(V864,sectores_id!A:A,sectores_id!B:B)</f>
        <v>7</v>
      </c>
      <c r="AA864" s="109">
        <f>IF(J864="OPEX",_xlfn.XLOOKUP(I864,'rubros_id_opex (2)'!A:A,'rubros_id_opex (2)'!B:B,"RUBRO MC"),J864)</f>
        <v>13</v>
      </c>
      <c r="AB864" s="109" t="str">
        <f>UPPER(_xlfn.XLOOKUP(Z864,sectores_id!B:B,sectores_id!A:A))</f>
        <v>PILETAS</v>
      </c>
      <c r="AC864" s="148" t="str">
        <f>_xlfn.XLOOKUP(AA864,'rubros_id_opex (2)'!B:B,'rubros_id_opex (2)'!A:A,gastos_final[[#This Row],[Líneas de factura/Producto]])</f>
        <v>SERVICIOS</v>
      </c>
      <c r="AD864" s="109">
        <f>SUMIFS(Y:Y,C:C,gastos_final[[#This Row],[Número]])</f>
        <v>450000</v>
      </c>
      <c r="AE864" s="169">
        <f>gastos_final[[#This Row],[MONTO_FINAL]]*-1-gastos_final[[#This Row],[monto_total_ampliado]]</f>
        <v>0</v>
      </c>
    </row>
    <row r="865" spans="1:31" hidden="1" x14ac:dyDescent="0.25">
      <c r="A865" vm="22">
        <v>46101</v>
      </c>
      <c r="B865" t="s">
        <v>810</v>
      </c>
      <c r="C865" t="s">
        <v>888</v>
      </c>
      <c r="D865" s="135">
        <v>-450000</v>
      </c>
      <c r="E865" t="s">
        <v>889</v>
      </c>
      <c r="F865">
        <v>1</v>
      </c>
      <c r="G865" s="135">
        <v>450000</v>
      </c>
      <c r="H865" t="s">
        <v>510</v>
      </c>
      <c r="I865" t="s">
        <v>10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6">
        <v>-450000</v>
      </c>
      <c r="T865">
        <v>1</v>
      </c>
      <c r="U865" t="s">
        <v>199</v>
      </c>
      <c r="V865" t="s">
        <v>70</v>
      </c>
      <c r="W865" s="109" t="str">
        <f>_xlfn.CONCAT(N865,V865)</f>
        <v>CC1REACTORES</v>
      </c>
      <c r="X865" s="109">
        <f>_xlfn.XLOOKUP(W865,'cco '!C:C,'cco '!D:D,0)</f>
        <v>3.9675420007119738E-2</v>
      </c>
      <c r="Y865" s="110">
        <f>$X865*$S865*-1</f>
        <v>17853.939003203883</v>
      </c>
      <c r="Z865" s="109">
        <f>_xlfn.XLOOKUP(V865,sectores_id!A:A,sectores_id!B:B)</f>
        <v>8</v>
      </c>
      <c r="AA865" s="109">
        <f>IF(J865="OPEX",_xlfn.XLOOKUP(I865,'rubros_id_opex (2)'!A:A,'rubros_id_opex (2)'!B:B,"RUBRO MC"),J865)</f>
        <v>13</v>
      </c>
      <c r="AB865" s="109" t="str">
        <f>UPPER(_xlfn.XLOOKUP(Z865,sectores_id!B:B,sectores_id!A:A))</f>
        <v>REACTORES</v>
      </c>
      <c r="AC865" s="148" t="str">
        <f>_xlfn.XLOOKUP(AA865,'rubros_id_opex (2)'!B:B,'rubros_id_opex (2)'!A:A,gastos_final[[#This Row],[Líneas de factura/Producto]])</f>
        <v>SERVICIOS</v>
      </c>
      <c r="AD865" s="109">
        <f>SUMIFS(Y:Y,C:C,gastos_final[[#This Row],[Número]])</f>
        <v>450000</v>
      </c>
      <c r="AE865" s="169">
        <f>gastos_final[[#This Row],[MONTO_FINAL]]*-1-gastos_final[[#This Row],[monto_total_ampliado]]</f>
        <v>0</v>
      </c>
    </row>
    <row r="866" spans="1:31" hidden="1" x14ac:dyDescent="0.25">
      <c r="A866" vm="22">
        <v>46101</v>
      </c>
      <c r="B866" t="s">
        <v>810</v>
      </c>
      <c r="C866" t="s">
        <v>888</v>
      </c>
      <c r="D866" s="135">
        <v>-450000</v>
      </c>
      <c r="E866" t="s">
        <v>889</v>
      </c>
      <c r="F866">
        <v>1</v>
      </c>
      <c r="G866" s="135">
        <v>450000</v>
      </c>
      <c r="H866" t="s">
        <v>510</v>
      </c>
      <c r="I866" t="s">
        <v>10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6">
        <v>-450000</v>
      </c>
      <c r="T866">
        <v>1</v>
      </c>
      <c r="U866" t="s">
        <v>199</v>
      </c>
      <c r="V866" t="s">
        <v>181</v>
      </c>
      <c r="W866" s="109" t="str">
        <f>_xlfn.CONCAT(N866,V866)</f>
        <v>CC1TIERRAS FILTRANTES</v>
      </c>
      <c r="X866" s="109">
        <f>_xlfn.XLOOKUP(W866,'cco '!C:C,'cco '!D:D,0)</f>
        <v>0</v>
      </c>
      <c r="Y866" s="110">
        <f>$X866*$S866*-1</f>
        <v>0</v>
      </c>
      <c r="Z866" s="109">
        <f>_xlfn.XLOOKUP(V866,sectores_id!A:A,sectores_id!B:B)</f>
        <v>9</v>
      </c>
      <c r="AA866" s="109">
        <f>IF(J866="OPEX",_xlfn.XLOOKUP(I866,'rubros_id_opex (2)'!A:A,'rubros_id_opex (2)'!B:B,"RUBRO MC"),J866)</f>
        <v>13</v>
      </c>
      <c r="AB866" s="109" t="str">
        <f>UPPER(_xlfn.XLOOKUP(Z866,sectores_id!B:B,sectores_id!A:A))</f>
        <v>TIERRAS FILTRANTES</v>
      </c>
      <c r="AC866" s="148" t="str">
        <f>_xlfn.XLOOKUP(AA866,'rubros_id_opex (2)'!B:B,'rubros_id_opex (2)'!A:A,gastos_final[[#This Row],[Líneas de factura/Producto]])</f>
        <v>SERVICIOS</v>
      </c>
      <c r="AD866" s="109">
        <f>SUMIFS(Y:Y,C:C,gastos_final[[#This Row],[Número]])</f>
        <v>450000</v>
      </c>
      <c r="AE866" s="169">
        <f>gastos_final[[#This Row],[MONTO_FINAL]]*-1-gastos_final[[#This Row],[monto_total_ampliado]]</f>
        <v>0</v>
      </c>
    </row>
    <row r="867" spans="1:31" hidden="1" x14ac:dyDescent="0.25">
      <c r="A867" vm="1">
        <v>46111</v>
      </c>
      <c r="B867" t="s">
        <v>530</v>
      </c>
      <c r="C867" t="s">
        <v>778</v>
      </c>
      <c r="D867" s="135">
        <v>0</v>
      </c>
      <c r="E867" t="s">
        <v>139</v>
      </c>
      <c r="F867">
        <v>0</v>
      </c>
      <c r="G867" s="135">
        <v>820</v>
      </c>
      <c r="H867" t="s">
        <v>135</v>
      </c>
      <c r="I867" t="s">
        <v>477</v>
      </c>
      <c r="J867" t="s">
        <v>137</v>
      </c>
      <c r="K867" t="s">
        <v>473</v>
      </c>
      <c r="L867" t="s">
        <v>138</v>
      </c>
      <c r="M867">
        <v>0</v>
      </c>
      <c r="N867" t="s">
        <v>34</v>
      </c>
      <c r="O867" t="s">
        <v>492</v>
      </c>
      <c r="P867">
        <v>1</v>
      </c>
      <c r="Q867" t="s">
        <v>80</v>
      </c>
      <c r="R867">
        <v>1</v>
      </c>
      <c r="S867" s="136">
        <v>0</v>
      </c>
      <c r="T867">
        <v>0</v>
      </c>
      <c r="U867" t="s">
        <v>199</v>
      </c>
      <c r="V867" t="s">
        <v>80</v>
      </c>
      <c r="W867" s="109" t="str">
        <f>_xlfn.CONCAT(N867,V867)</f>
        <v>CC11EXPORTACION</v>
      </c>
      <c r="X867" s="109">
        <f>_xlfn.XLOOKUP(W867,'cco '!C:C,'cco '!D:D,0)</f>
        <v>1</v>
      </c>
      <c r="Y867" s="110">
        <f>$X867*$S867*-1</f>
        <v>0</v>
      </c>
      <c r="Z867" s="109">
        <f>_xlfn.XLOOKUP(V867,sectores_id!A:A,sectores_id!B:B)</f>
        <v>5</v>
      </c>
      <c r="AA867" s="109">
        <f>IF(J867="OPEX",_xlfn.XLOOKUP(I867,'rubros_id_opex (2)'!A:A,'rubros_id_opex (2)'!B:B,"RUBRO MC"),J867)</f>
        <v>8</v>
      </c>
      <c r="AB867" s="109" t="str">
        <f>UPPER(_xlfn.XLOOKUP(Z867,sectores_id!B:B,sectores_id!A:A))</f>
        <v>EXPORTACION</v>
      </c>
      <c r="AC867" s="148" t="str">
        <f>_xlfn.XLOOKUP(AA867,'rubros_id_opex (2)'!B:B,'rubros_id_opex (2)'!A:A,gastos_final[[#This Row],[Líneas de factura/Producto]])</f>
        <v>M.PRIMAS</v>
      </c>
      <c r="AD867" s="109">
        <f>SUMIFS(Y:Y,C:C,gastos_final[[#This Row],[Número]])</f>
        <v>0</v>
      </c>
      <c r="AE867" s="169">
        <f>gastos_final[[#This Row],[MONTO_FINAL]]*-1-gastos_final[[#This Row],[monto_total_ampliado]]</f>
        <v>0</v>
      </c>
    </row>
    <row r="868" spans="1:31" hidden="1" x14ac:dyDescent="0.25">
      <c r="A868" vm="1">
        <v>46111</v>
      </c>
      <c r="B868" t="s">
        <v>535</v>
      </c>
      <c r="C868" t="s">
        <v>779</v>
      </c>
      <c r="D868" s="135">
        <v>0</v>
      </c>
      <c r="E868" t="s">
        <v>139</v>
      </c>
      <c r="F868">
        <v>0</v>
      </c>
      <c r="G868" s="135">
        <v>820</v>
      </c>
      <c r="H868" t="s">
        <v>135</v>
      </c>
      <c r="I868" t="s">
        <v>477</v>
      </c>
      <c r="J868" t="s">
        <v>137</v>
      </c>
      <c r="K868" t="s">
        <v>473</v>
      </c>
      <c r="L868" t="s">
        <v>138</v>
      </c>
      <c r="M868">
        <v>0</v>
      </c>
      <c r="N868" t="s">
        <v>34</v>
      </c>
      <c r="O868" t="s">
        <v>492</v>
      </c>
      <c r="P868">
        <v>1</v>
      </c>
      <c r="Q868" t="s">
        <v>80</v>
      </c>
      <c r="R868">
        <v>1</v>
      </c>
      <c r="S868" s="136">
        <v>0</v>
      </c>
      <c r="T868">
        <v>0</v>
      </c>
      <c r="U868" t="s">
        <v>199</v>
      </c>
      <c r="V868" t="s">
        <v>80</v>
      </c>
      <c r="W868" s="109" t="str">
        <f>_xlfn.CONCAT(N868,V868)</f>
        <v>CC11EXPORTACION</v>
      </c>
      <c r="X868" s="109">
        <f>_xlfn.XLOOKUP(W868,'cco '!C:C,'cco '!D:D,0)</f>
        <v>1</v>
      </c>
      <c r="Y868" s="110">
        <f>$X868*$S868*-1</f>
        <v>0</v>
      </c>
      <c r="Z868" s="109">
        <f>_xlfn.XLOOKUP(V868,sectores_id!A:A,sectores_id!B:B)</f>
        <v>5</v>
      </c>
      <c r="AA868" s="109">
        <f>IF(J868="OPEX",_xlfn.XLOOKUP(I868,'rubros_id_opex (2)'!A:A,'rubros_id_opex (2)'!B:B,"RUBRO MC"),J868)</f>
        <v>8</v>
      </c>
      <c r="AB868" s="109" t="str">
        <f>UPPER(_xlfn.XLOOKUP(Z868,sectores_id!B:B,sectores_id!A:A))</f>
        <v>EXPORTACION</v>
      </c>
      <c r="AC868" s="148" t="str">
        <f>_xlfn.XLOOKUP(AA868,'rubros_id_opex (2)'!B:B,'rubros_id_opex (2)'!A:A,gastos_final[[#This Row],[Líneas de factura/Producto]])</f>
        <v>M.PRIMAS</v>
      </c>
      <c r="AD868" s="109">
        <f>SUMIFS(Y:Y,C:C,gastos_final[[#This Row],[Número]])</f>
        <v>0</v>
      </c>
      <c r="AE868" s="169">
        <f>gastos_final[[#This Row],[MONTO_FINAL]]*-1-gastos_final[[#This Row],[monto_total_ampliado]]</f>
        <v>0</v>
      </c>
    </row>
    <row r="869" spans="1:31" hidden="1" x14ac:dyDescent="0.25">
      <c r="A869" vm="1">
        <v>46111</v>
      </c>
      <c r="B869" t="s">
        <v>535</v>
      </c>
      <c r="C869" t="s">
        <v>781</v>
      </c>
      <c r="D869" s="135">
        <v>0</v>
      </c>
      <c r="E869" t="s">
        <v>140</v>
      </c>
      <c r="F869">
        <v>0</v>
      </c>
      <c r="G869" s="135">
        <v>750</v>
      </c>
      <c r="H869" t="s">
        <v>135</v>
      </c>
      <c r="I869" t="s">
        <v>477</v>
      </c>
      <c r="J869" t="s">
        <v>137</v>
      </c>
      <c r="K869" t="s">
        <v>473</v>
      </c>
      <c r="L869" t="s">
        <v>138</v>
      </c>
      <c r="M869">
        <v>0</v>
      </c>
      <c r="N869" t="s">
        <v>34</v>
      </c>
      <c r="O869" t="s">
        <v>492</v>
      </c>
      <c r="P869">
        <v>1</v>
      </c>
      <c r="Q869" t="s">
        <v>80</v>
      </c>
      <c r="R869">
        <v>1</v>
      </c>
      <c r="S869" s="136">
        <v>0</v>
      </c>
      <c r="T869">
        <v>0</v>
      </c>
      <c r="U869" t="s">
        <v>199</v>
      </c>
      <c r="V869" t="s">
        <v>80</v>
      </c>
      <c r="W869" s="109" t="str">
        <f>_xlfn.CONCAT(N869,V869)</f>
        <v>CC11EXPORTACION</v>
      </c>
      <c r="X869" s="109">
        <f>_xlfn.XLOOKUP(W869,'cco '!C:C,'cco '!D:D,0)</f>
        <v>1</v>
      </c>
      <c r="Y869" s="110">
        <f>$X869*$S869*-1</f>
        <v>0</v>
      </c>
      <c r="Z869" s="109">
        <f>_xlfn.XLOOKUP(V869,sectores_id!A:A,sectores_id!B:B)</f>
        <v>5</v>
      </c>
      <c r="AA869" s="109">
        <f>IF(J869="OPEX",_xlfn.XLOOKUP(I869,'rubros_id_opex (2)'!A:A,'rubros_id_opex (2)'!B:B,"RUBRO MC"),J869)</f>
        <v>8</v>
      </c>
      <c r="AB869" s="109" t="str">
        <f>UPPER(_xlfn.XLOOKUP(Z869,sectores_id!B:B,sectores_id!A:A))</f>
        <v>EXPORTACION</v>
      </c>
      <c r="AC869" s="148" t="str">
        <f>_xlfn.XLOOKUP(AA869,'rubros_id_opex (2)'!B:B,'rubros_id_opex (2)'!A:A,gastos_final[[#This Row],[Líneas de factura/Producto]])</f>
        <v>M.PRIMAS</v>
      </c>
      <c r="AD869" s="109">
        <f>SUMIFS(Y:Y,C:C,gastos_final[[#This Row],[Número]])</f>
        <v>0</v>
      </c>
      <c r="AE869" s="169">
        <f>gastos_final[[#This Row],[MONTO_FINAL]]*-1-gastos_final[[#This Row],[monto_total_ampliado]]</f>
        <v>0</v>
      </c>
    </row>
    <row r="870" spans="1:31" hidden="1" x14ac:dyDescent="0.25">
      <c r="A870" vm="11">
        <v>46112</v>
      </c>
      <c r="B870" t="s">
        <v>1191</v>
      </c>
      <c r="C870" t="s">
        <v>484</v>
      </c>
      <c r="D870" s="135">
        <v>-412518.67479999998</v>
      </c>
      <c r="E870" t="s">
        <v>42</v>
      </c>
      <c r="F870">
        <v>1</v>
      </c>
      <c r="G870" s="135">
        <v>412518.67479999998</v>
      </c>
      <c r="H870" t="s">
        <v>1192</v>
      </c>
      <c r="I870" t="s">
        <v>9</v>
      </c>
      <c r="J870" t="s">
        <v>137</v>
      </c>
      <c r="K870" t="s">
        <v>512</v>
      </c>
      <c r="L870" t="s">
        <v>138</v>
      </c>
      <c r="M870">
        <v>0</v>
      </c>
      <c r="N870" t="s">
        <v>341</v>
      </c>
      <c r="O870" t="s">
        <v>1193</v>
      </c>
      <c r="P870">
        <v>6</v>
      </c>
      <c r="Q870" t="s">
        <v>469</v>
      </c>
      <c r="R870">
        <v>1</v>
      </c>
      <c r="S870" s="136">
        <v>-412518.67479999998</v>
      </c>
      <c r="T870">
        <v>1</v>
      </c>
      <c r="U870" t="s">
        <v>199</v>
      </c>
      <c r="V870" t="s">
        <v>72</v>
      </c>
      <c r="W870" s="109" t="str">
        <f>_xlfn.CONCAT(N870,V870)</f>
        <v>CC19BACHAS</v>
      </c>
      <c r="X870" s="109">
        <f>_xlfn.XLOOKUP(W870,'cco '!C:C,'cco '!D:D,0)</f>
        <v>0.08</v>
      </c>
      <c r="Y870" s="110">
        <f>$X870*$S870*-1</f>
        <v>33001.493984000001</v>
      </c>
      <c r="Z870" s="109">
        <f>_xlfn.XLOOKUP(V870,sectores_id!A:A,sectores_id!B:B)</f>
        <v>1</v>
      </c>
      <c r="AA870" s="109">
        <f>IF(J870="OPEX",_xlfn.XLOOKUP(I870,'rubros_id_opex (2)'!A:A,'rubros_id_opex (2)'!B:B,"RUBRO MC"),J870)</f>
        <v>10</v>
      </c>
      <c r="AB870" s="109" t="str">
        <f>UPPER(_xlfn.XLOOKUP(Z870,sectores_id!B:B,sectores_id!A:A))</f>
        <v>BACHAS</v>
      </c>
      <c r="AC870" s="148" t="str">
        <f>_xlfn.XLOOKUP(AA870,'rubros_id_opex (2)'!B:B,'rubros_id_opex (2)'!A:A,gastos_final[[#This Row],[Líneas de factura/Producto]])</f>
        <v>PERSONAL</v>
      </c>
      <c r="AD870" s="109">
        <f>SUMIFS(Y:Y,C:C,gastos_final[[#This Row],[Número]])</f>
        <v>412518.67480000004</v>
      </c>
      <c r="AE870" s="169">
        <f>gastos_final[[#This Row],[MONTO_FINAL]]*-1-gastos_final[[#This Row],[monto_total_ampliado]]</f>
        <v>0</v>
      </c>
    </row>
    <row r="871" spans="1:31" hidden="1" x14ac:dyDescent="0.25">
      <c r="A871" vm="11">
        <v>46112</v>
      </c>
      <c r="B871" t="s">
        <v>1191</v>
      </c>
      <c r="C871" t="s">
        <v>484</v>
      </c>
      <c r="D871" s="135">
        <v>-412518.67479999998</v>
      </c>
      <c r="E871" t="s">
        <v>42</v>
      </c>
      <c r="F871">
        <v>1</v>
      </c>
      <c r="G871" s="135">
        <v>412518.67479999998</v>
      </c>
      <c r="H871" t="s">
        <v>1192</v>
      </c>
      <c r="I871" t="s">
        <v>9</v>
      </c>
      <c r="J871" t="s">
        <v>137</v>
      </c>
      <c r="K871" t="s">
        <v>512</v>
      </c>
      <c r="L871" t="s">
        <v>138</v>
      </c>
      <c r="M871">
        <v>0</v>
      </c>
      <c r="N871" t="s">
        <v>341</v>
      </c>
      <c r="O871" t="s">
        <v>1193</v>
      </c>
      <c r="P871">
        <v>6</v>
      </c>
      <c r="Q871" t="s">
        <v>469</v>
      </c>
      <c r="R871">
        <v>1</v>
      </c>
      <c r="S871" s="136">
        <v>-412518.67479999998</v>
      </c>
      <c r="T871">
        <v>1</v>
      </c>
      <c r="U871" t="s">
        <v>199</v>
      </c>
      <c r="V871" t="s">
        <v>193</v>
      </c>
      <c r="W871" s="109" t="str">
        <f>_xlfn.CONCAT(N871,V871)</f>
        <v>CC19DISPOSICION FINAL DE R. LIQUIDOS</v>
      </c>
      <c r="X871" s="109">
        <f>_xlfn.XLOOKUP(W871,'cco '!C:C,'cco '!D:D,0)</f>
        <v>0.09</v>
      </c>
      <c r="Y871" s="110">
        <f>$X871*$S871*-1</f>
        <v>37126.680731999993</v>
      </c>
      <c r="Z871" s="109">
        <f>_xlfn.XLOOKUP(V871,sectores_id!A:A,sectores_id!B:B)</f>
        <v>3</v>
      </c>
      <c r="AA871" s="109">
        <f>IF(J871="OPEX",_xlfn.XLOOKUP(I871,'rubros_id_opex (2)'!A:A,'rubros_id_opex (2)'!B:B,"RUBRO MC"),J871)</f>
        <v>10</v>
      </c>
      <c r="AB871" s="109" t="str">
        <f>UPPER(_xlfn.XLOOKUP(Z871,sectores_id!B:B,sectores_id!A:A))</f>
        <v>DISP. FINAL RESIDUOS LÍQUIDOS</v>
      </c>
      <c r="AC871" s="148" t="str">
        <f>_xlfn.XLOOKUP(AA871,'rubros_id_opex (2)'!B:B,'rubros_id_opex (2)'!A:A,gastos_final[[#This Row],[Líneas de factura/Producto]])</f>
        <v>PERSONAL</v>
      </c>
      <c r="AD871" s="109">
        <f>SUMIFS(Y:Y,C:C,gastos_final[[#This Row],[Número]])</f>
        <v>412518.67480000004</v>
      </c>
      <c r="AE871" s="169">
        <f>gastos_final[[#This Row],[MONTO_FINAL]]*-1-gastos_final[[#This Row],[monto_total_ampliado]]</f>
        <v>0</v>
      </c>
    </row>
    <row r="872" spans="1:31" hidden="1" x14ac:dyDescent="0.25">
      <c r="A872" vm="11">
        <v>46112</v>
      </c>
      <c r="B872" t="s">
        <v>1191</v>
      </c>
      <c r="C872" t="s">
        <v>484</v>
      </c>
      <c r="D872" s="135">
        <v>-412518.67479999998</v>
      </c>
      <c r="E872" t="s">
        <v>42</v>
      </c>
      <c r="F872">
        <v>1</v>
      </c>
      <c r="G872" s="135">
        <v>412518.67479999998</v>
      </c>
      <c r="H872" t="s">
        <v>1192</v>
      </c>
      <c r="I872" t="s">
        <v>9</v>
      </c>
      <c r="J872" t="s">
        <v>137</v>
      </c>
      <c r="K872" t="s">
        <v>512</v>
      </c>
      <c r="L872" t="s">
        <v>138</v>
      </c>
      <c r="M872">
        <v>0</v>
      </c>
      <c r="N872" t="s">
        <v>341</v>
      </c>
      <c r="O872" t="s">
        <v>1193</v>
      </c>
      <c r="P872">
        <v>6</v>
      </c>
      <c r="Q872" t="s">
        <v>469</v>
      </c>
      <c r="R872">
        <v>1</v>
      </c>
      <c r="S872" s="136">
        <v>-412518.67479999998</v>
      </c>
      <c r="T872">
        <v>1</v>
      </c>
      <c r="U872" t="s">
        <v>199</v>
      </c>
      <c r="V872" t="s">
        <v>80</v>
      </c>
      <c r="W872" s="109" t="str">
        <f>_xlfn.CONCAT(N872,V872)</f>
        <v>CC19EXPORTACION</v>
      </c>
      <c r="X872" s="109">
        <f>_xlfn.XLOOKUP(W872,'cco '!C:C,'cco '!D:D,0)</f>
        <v>0.15</v>
      </c>
      <c r="Y872" s="110">
        <f>$X872*$S872*-1</f>
        <v>61877.801219999994</v>
      </c>
      <c r="Z872" s="109">
        <f>_xlfn.XLOOKUP(V872,sectores_id!A:A,sectores_id!B:B)</f>
        <v>5</v>
      </c>
      <c r="AA872" s="109">
        <f>IF(J872="OPEX",_xlfn.XLOOKUP(I872,'rubros_id_opex (2)'!A:A,'rubros_id_opex (2)'!B:B,"RUBRO MC"),J872)</f>
        <v>10</v>
      </c>
      <c r="AB872" s="109" t="str">
        <f>UPPER(_xlfn.XLOOKUP(Z872,sectores_id!B:B,sectores_id!A:A))</f>
        <v>EXPORTACION</v>
      </c>
      <c r="AC872" s="148" t="str">
        <f>_xlfn.XLOOKUP(AA872,'rubros_id_opex (2)'!B:B,'rubros_id_opex (2)'!A:A,gastos_final[[#This Row],[Líneas de factura/Producto]])</f>
        <v>PERSONAL</v>
      </c>
      <c r="AD872" s="109">
        <f>SUMIFS(Y:Y,C:C,gastos_final[[#This Row],[Número]])</f>
        <v>412518.67480000004</v>
      </c>
      <c r="AE872" s="169">
        <f>gastos_final[[#This Row],[MONTO_FINAL]]*-1-gastos_final[[#This Row],[monto_total_ampliado]]</f>
        <v>0</v>
      </c>
    </row>
    <row r="873" spans="1:31" hidden="1" x14ac:dyDescent="0.25">
      <c r="A873" vm="11">
        <v>46112</v>
      </c>
      <c r="B873" t="s">
        <v>1191</v>
      </c>
      <c r="C873" t="s">
        <v>484</v>
      </c>
      <c r="D873" s="135">
        <v>-412518.67479999998</v>
      </c>
      <c r="E873" t="s">
        <v>42</v>
      </c>
      <c r="F873">
        <v>1</v>
      </c>
      <c r="G873" s="135">
        <v>412518.67479999998</v>
      </c>
      <c r="H873" t="s">
        <v>1192</v>
      </c>
      <c r="I873" t="s">
        <v>9</v>
      </c>
      <c r="J873" t="s">
        <v>137</v>
      </c>
      <c r="K873" t="s">
        <v>512</v>
      </c>
      <c r="L873" t="s">
        <v>138</v>
      </c>
      <c r="M873">
        <v>0</v>
      </c>
      <c r="N873" t="s">
        <v>341</v>
      </c>
      <c r="O873" t="s">
        <v>1193</v>
      </c>
      <c r="P873">
        <v>6</v>
      </c>
      <c r="Q873" t="s">
        <v>469</v>
      </c>
      <c r="R873">
        <v>1</v>
      </c>
      <c r="S873" s="136">
        <v>-412518.67479999998</v>
      </c>
      <c r="T873">
        <v>1</v>
      </c>
      <c r="U873" t="s">
        <v>199</v>
      </c>
      <c r="V873" t="s">
        <v>50</v>
      </c>
      <c r="W873" s="109" t="str">
        <f>_xlfn.CONCAT(N873,V873)</f>
        <v>CC19NFU</v>
      </c>
      <c r="X873" s="109">
        <f>_xlfn.XLOOKUP(W873,'cco '!C:C,'cco '!D:D,0)</f>
        <v>0.4</v>
      </c>
      <c r="Y873" s="110">
        <f>$X873*$S873*-1</f>
        <v>165007.46992</v>
      </c>
      <c r="Z873" s="109">
        <f>_xlfn.XLOOKUP(V873,sectores_id!A:A,sectores_id!B:B)</f>
        <v>6</v>
      </c>
      <c r="AA873" s="109">
        <f>IF(J873="OPEX",_xlfn.XLOOKUP(I873,'rubros_id_opex (2)'!A:A,'rubros_id_opex (2)'!B:B,"RUBRO MC"),J873)</f>
        <v>10</v>
      </c>
      <c r="AB873" s="109" t="str">
        <f>UPPER(_xlfn.XLOOKUP(Z873,sectores_id!B:B,sectores_id!A:A))</f>
        <v>NFU</v>
      </c>
      <c r="AC873" s="148" t="str">
        <f>_xlfn.XLOOKUP(AA873,'rubros_id_opex (2)'!B:B,'rubros_id_opex (2)'!A:A,gastos_final[[#This Row],[Líneas de factura/Producto]])</f>
        <v>PERSONAL</v>
      </c>
      <c r="AD873" s="109">
        <f>SUMIFS(Y:Y,C:C,gastos_final[[#This Row],[Número]])</f>
        <v>412518.67480000004</v>
      </c>
      <c r="AE873" s="169">
        <f>gastos_final[[#This Row],[MONTO_FINAL]]*-1-gastos_final[[#This Row],[monto_total_ampliado]]</f>
        <v>0</v>
      </c>
    </row>
    <row r="874" spans="1:31" hidden="1" x14ac:dyDescent="0.25">
      <c r="A874" vm="11">
        <v>46112</v>
      </c>
      <c r="B874" t="s">
        <v>1191</v>
      </c>
      <c r="C874" t="s">
        <v>484</v>
      </c>
      <c r="D874" s="135">
        <v>-412518.67479999998</v>
      </c>
      <c r="E874" t="s">
        <v>42</v>
      </c>
      <c r="F874">
        <v>1</v>
      </c>
      <c r="G874" s="135">
        <v>412518.67479999998</v>
      </c>
      <c r="H874" t="s">
        <v>1192</v>
      </c>
      <c r="I874" t="s">
        <v>9</v>
      </c>
      <c r="J874" t="s">
        <v>137</v>
      </c>
      <c r="K874" t="s">
        <v>512</v>
      </c>
      <c r="L874" t="s">
        <v>138</v>
      </c>
      <c r="M874">
        <v>0</v>
      </c>
      <c r="N874" t="s">
        <v>341</v>
      </c>
      <c r="O874" t="s">
        <v>1193</v>
      </c>
      <c r="P874">
        <v>6</v>
      </c>
      <c r="Q874" t="s">
        <v>469</v>
      </c>
      <c r="R874">
        <v>1</v>
      </c>
      <c r="S874" s="136">
        <v>-412518.67479999998</v>
      </c>
      <c r="T874">
        <v>1</v>
      </c>
      <c r="U874" t="s">
        <v>199</v>
      </c>
      <c r="V874" t="s">
        <v>68</v>
      </c>
      <c r="W874" s="109" t="str">
        <f>_xlfn.CONCAT(N874,V874)</f>
        <v>CC19PILETAS</v>
      </c>
      <c r="X874" s="109">
        <f>_xlfn.XLOOKUP(W874,'cco '!C:C,'cco '!D:D,0)</f>
        <v>0.08</v>
      </c>
      <c r="Y874" s="110">
        <f>$X874*$S874*-1</f>
        <v>33001.493984000001</v>
      </c>
      <c r="Z874" s="109">
        <f>_xlfn.XLOOKUP(V874,sectores_id!A:A,sectores_id!B:B)</f>
        <v>7</v>
      </c>
      <c r="AA874" s="109">
        <f>IF(J874="OPEX",_xlfn.XLOOKUP(I874,'rubros_id_opex (2)'!A:A,'rubros_id_opex (2)'!B:B,"RUBRO MC"),J874)</f>
        <v>10</v>
      </c>
      <c r="AB874" s="109" t="str">
        <f>UPPER(_xlfn.XLOOKUP(Z874,sectores_id!B:B,sectores_id!A:A))</f>
        <v>PILETAS</v>
      </c>
      <c r="AC874" s="148" t="str">
        <f>_xlfn.XLOOKUP(AA874,'rubros_id_opex (2)'!B:B,'rubros_id_opex (2)'!A:A,gastos_final[[#This Row],[Líneas de factura/Producto]])</f>
        <v>PERSONAL</v>
      </c>
      <c r="AD874" s="109">
        <f>SUMIFS(Y:Y,C:C,gastos_final[[#This Row],[Número]])</f>
        <v>412518.67480000004</v>
      </c>
      <c r="AE874" s="169">
        <f>gastos_final[[#This Row],[MONTO_FINAL]]*-1-gastos_final[[#This Row],[monto_total_ampliado]]</f>
        <v>0</v>
      </c>
    </row>
    <row r="875" spans="1:31" hidden="1" x14ac:dyDescent="0.25">
      <c r="A875" vm="11">
        <v>46112</v>
      </c>
      <c r="B875" t="s">
        <v>1191</v>
      </c>
      <c r="C875" t="s">
        <v>484</v>
      </c>
      <c r="D875" s="135">
        <v>-412518.67479999998</v>
      </c>
      <c r="E875" t="s">
        <v>42</v>
      </c>
      <c r="F875">
        <v>1</v>
      </c>
      <c r="G875" s="135">
        <v>412518.67479999998</v>
      </c>
      <c r="H875" t="s">
        <v>1192</v>
      </c>
      <c r="I875" t="s">
        <v>9</v>
      </c>
      <c r="J875" t="s">
        <v>137</v>
      </c>
      <c r="K875" t="s">
        <v>512</v>
      </c>
      <c r="L875" t="s">
        <v>138</v>
      </c>
      <c r="M875">
        <v>0</v>
      </c>
      <c r="N875" t="s">
        <v>341</v>
      </c>
      <c r="O875" t="s">
        <v>1193</v>
      </c>
      <c r="P875">
        <v>6</v>
      </c>
      <c r="Q875" t="s">
        <v>469</v>
      </c>
      <c r="R875">
        <v>1</v>
      </c>
      <c r="S875" s="136">
        <v>-412518.67479999998</v>
      </c>
      <c r="T875">
        <v>1</v>
      </c>
      <c r="U875" t="s">
        <v>199</v>
      </c>
      <c r="V875" t="s">
        <v>70</v>
      </c>
      <c r="W875" s="109" t="str">
        <f>_xlfn.CONCAT(N875,V875)</f>
        <v>CC19REACTORES</v>
      </c>
      <c r="X875" s="109">
        <f>_xlfn.XLOOKUP(W875,'cco '!C:C,'cco '!D:D,0)</f>
        <v>0.2</v>
      </c>
      <c r="Y875" s="110">
        <f>$X875*$S875*-1</f>
        <v>82503.734960000002</v>
      </c>
      <c r="Z875" s="109">
        <f>_xlfn.XLOOKUP(V875,sectores_id!A:A,sectores_id!B:B)</f>
        <v>8</v>
      </c>
      <c r="AA875" s="109">
        <f>IF(J875="OPEX",_xlfn.XLOOKUP(I875,'rubros_id_opex (2)'!A:A,'rubros_id_opex (2)'!B:B,"RUBRO MC"),J875)</f>
        <v>10</v>
      </c>
      <c r="AB875" s="109" t="str">
        <f>UPPER(_xlfn.XLOOKUP(Z875,sectores_id!B:B,sectores_id!A:A))</f>
        <v>REACTORES</v>
      </c>
      <c r="AC875" s="148" t="str">
        <f>_xlfn.XLOOKUP(AA875,'rubros_id_opex (2)'!B:B,'rubros_id_opex (2)'!A:A,gastos_final[[#This Row],[Líneas de factura/Producto]])</f>
        <v>PERSONAL</v>
      </c>
      <c r="AD875" s="109">
        <f>SUMIFS(Y:Y,C:C,gastos_final[[#This Row],[Número]])</f>
        <v>412518.67480000004</v>
      </c>
      <c r="AE875" s="169">
        <f>gastos_final[[#This Row],[MONTO_FINAL]]*-1-gastos_final[[#This Row],[monto_total_ampliado]]</f>
        <v>0</v>
      </c>
    </row>
    <row r="876" spans="1:31" hidden="1" x14ac:dyDescent="0.25">
      <c r="A876" vm="11">
        <v>46112</v>
      </c>
      <c r="B876" t="s">
        <v>1191</v>
      </c>
      <c r="C876" t="s">
        <v>485</v>
      </c>
      <c r="D876" s="135">
        <v>-409297.34389999998</v>
      </c>
      <c r="E876" t="s">
        <v>164</v>
      </c>
      <c r="F876">
        <v>1</v>
      </c>
      <c r="G876" s="135">
        <v>409297.34389999998</v>
      </c>
      <c r="H876" t="s">
        <v>1192</v>
      </c>
      <c r="I876" t="s">
        <v>9</v>
      </c>
      <c r="J876" t="s">
        <v>137</v>
      </c>
      <c r="K876" t="s">
        <v>512</v>
      </c>
      <c r="L876" t="s">
        <v>138</v>
      </c>
      <c r="M876">
        <v>0</v>
      </c>
      <c r="N876" t="s">
        <v>32</v>
      </c>
      <c r="O876" t="s">
        <v>1193</v>
      </c>
      <c r="P876">
        <v>10</v>
      </c>
      <c r="Q876" t="s">
        <v>467</v>
      </c>
      <c r="R876">
        <v>1</v>
      </c>
      <c r="S876" s="136">
        <v>-409297.34389999998</v>
      </c>
      <c r="T876">
        <v>1</v>
      </c>
      <c r="U876" t="s">
        <v>199</v>
      </c>
      <c r="V876" t="s">
        <v>72</v>
      </c>
      <c r="W876" s="109" t="str">
        <f>_xlfn.CONCAT(N876,V876)</f>
        <v>CC15BACHAS</v>
      </c>
      <c r="X876" s="109">
        <f>_xlfn.XLOOKUP(W876,'cco '!C:C,'cco '!D:D,0)</f>
        <v>7.7777777777777779E-2</v>
      </c>
      <c r="Y876" s="110">
        <f>$X876*$S876*-1</f>
        <v>31834.237858888886</v>
      </c>
      <c r="Z876" s="109">
        <f>_xlfn.XLOOKUP(V876,sectores_id!A:A,sectores_id!B:B)</f>
        <v>1</v>
      </c>
      <c r="AA876" s="109">
        <f>IF(J876="OPEX",_xlfn.XLOOKUP(I876,'rubros_id_opex (2)'!A:A,'rubros_id_opex (2)'!B:B,"RUBRO MC"),J876)</f>
        <v>10</v>
      </c>
      <c r="AB876" s="109" t="str">
        <f>UPPER(_xlfn.XLOOKUP(Z876,sectores_id!B:B,sectores_id!A:A))</f>
        <v>BACHAS</v>
      </c>
      <c r="AC876" s="148" t="str">
        <f>_xlfn.XLOOKUP(AA876,'rubros_id_opex (2)'!B:B,'rubros_id_opex (2)'!A:A,gastos_final[[#This Row],[Líneas de factura/Producto]])</f>
        <v>PERSONAL</v>
      </c>
      <c r="AD876" s="109">
        <f>SUMIFS(Y:Y,C:C,gastos_final[[#This Row],[Número]])</f>
        <v>286508.14072999998</v>
      </c>
      <c r="AE876" s="169">
        <f>gastos_final[[#This Row],[MONTO_FINAL]]*-1-gastos_final[[#This Row],[monto_total_ampliado]]</f>
        <v>122789.20316999999</v>
      </c>
    </row>
    <row r="877" spans="1:31" hidden="1" x14ac:dyDescent="0.25">
      <c r="A877" vm="11">
        <v>46112</v>
      </c>
      <c r="B877" t="s">
        <v>1191</v>
      </c>
      <c r="C877" t="s">
        <v>485</v>
      </c>
      <c r="D877" s="135">
        <v>-409297.34389999998</v>
      </c>
      <c r="E877" t="s">
        <v>164</v>
      </c>
      <c r="F877">
        <v>1</v>
      </c>
      <c r="G877" s="135">
        <v>409297.34389999998</v>
      </c>
      <c r="H877" t="s">
        <v>1192</v>
      </c>
      <c r="I877" t="s">
        <v>9</v>
      </c>
      <c r="J877" t="s">
        <v>137</v>
      </c>
      <c r="K877" t="s">
        <v>512</v>
      </c>
      <c r="L877" t="s">
        <v>138</v>
      </c>
      <c r="M877">
        <v>0</v>
      </c>
      <c r="N877" t="s">
        <v>32</v>
      </c>
      <c r="O877" t="s">
        <v>1193</v>
      </c>
      <c r="P877">
        <v>10</v>
      </c>
      <c r="Q877" t="s">
        <v>467</v>
      </c>
      <c r="R877">
        <v>1</v>
      </c>
      <c r="S877" s="136">
        <v>-409297.34389999998</v>
      </c>
      <c r="T877">
        <v>1</v>
      </c>
      <c r="U877" t="s">
        <v>199</v>
      </c>
      <c r="V877" t="s">
        <v>177</v>
      </c>
      <c r="W877" s="109" t="str">
        <f>_xlfn.CONCAT(N877,V877)</f>
        <v>CC15CEREAL Y POLVILLO</v>
      </c>
      <c r="X877" s="109">
        <f>_xlfn.XLOOKUP(W877,'cco '!C:C,'cco '!D:D,0)</f>
        <v>7.7777777777777779E-2</v>
      </c>
      <c r="Y877" s="110">
        <f>$X877*$S877*-1</f>
        <v>31834.237858888886</v>
      </c>
      <c r="Z877" s="109">
        <f>_xlfn.XLOOKUP(V877,sectores_id!A:A,sectores_id!B:B)</f>
        <v>2</v>
      </c>
      <c r="AA877" s="109">
        <f>IF(J877="OPEX",_xlfn.XLOOKUP(I877,'rubros_id_opex (2)'!A:A,'rubros_id_opex (2)'!B:B,"RUBRO MC"),J877)</f>
        <v>10</v>
      </c>
      <c r="AB877" s="109" t="str">
        <f>UPPER(_xlfn.XLOOKUP(Z877,sectores_id!B:B,sectores_id!A:A))</f>
        <v>CEREAL &amp; POLVILLO</v>
      </c>
      <c r="AC877" s="148" t="str">
        <f>_xlfn.XLOOKUP(AA877,'rubros_id_opex (2)'!B:B,'rubros_id_opex (2)'!A:A,gastos_final[[#This Row],[Líneas de factura/Producto]])</f>
        <v>PERSONAL</v>
      </c>
      <c r="AD877" s="109">
        <f>SUMIFS(Y:Y,C:C,gastos_final[[#This Row],[Número]])</f>
        <v>286508.14072999998</v>
      </c>
      <c r="AE877" s="169">
        <f>gastos_final[[#This Row],[MONTO_FINAL]]*-1-gastos_final[[#This Row],[monto_total_ampliado]]</f>
        <v>122789.20316999999</v>
      </c>
    </row>
    <row r="878" spans="1:31" hidden="1" x14ac:dyDescent="0.25">
      <c r="A878" vm="11">
        <v>46112</v>
      </c>
      <c r="B878" t="s">
        <v>1191</v>
      </c>
      <c r="C878" t="s">
        <v>485</v>
      </c>
      <c r="D878" s="135">
        <v>-409297.34389999998</v>
      </c>
      <c r="E878" t="s">
        <v>164</v>
      </c>
      <c r="F878">
        <v>1</v>
      </c>
      <c r="G878" s="135">
        <v>409297.34389999998</v>
      </c>
      <c r="H878" t="s">
        <v>1192</v>
      </c>
      <c r="I878" t="s">
        <v>9</v>
      </c>
      <c r="J878" t="s">
        <v>137</v>
      </c>
      <c r="K878" t="s">
        <v>512</v>
      </c>
      <c r="L878" t="s">
        <v>138</v>
      </c>
      <c r="M878">
        <v>0</v>
      </c>
      <c r="N878" t="s">
        <v>32</v>
      </c>
      <c r="O878" t="s">
        <v>1193</v>
      </c>
      <c r="P878">
        <v>10</v>
      </c>
      <c r="Q878" t="s">
        <v>467</v>
      </c>
      <c r="R878">
        <v>1</v>
      </c>
      <c r="S878" s="136">
        <v>-409297.34389999998</v>
      </c>
      <c r="T878">
        <v>1</v>
      </c>
      <c r="U878" t="s">
        <v>199</v>
      </c>
      <c r="V878" t="s">
        <v>175</v>
      </c>
      <c r="W878" s="109" t="str">
        <f>_xlfn.CONCAT(N878,V878)</f>
        <v>CC15COMPOST Y FERTILIZANTES</v>
      </c>
      <c r="X878" s="109">
        <f>_xlfn.XLOOKUP(W878,'cco '!C:C,'cco '!D:D,0)</f>
        <v>7.7777777777777779E-2</v>
      </c>
      <c r="Y878" s="110">
        <f>$X878*$S878*-1</f>
        <v>31834.237858888886</v>
      </c>
      <c r="Z878" s="109">
        <f>_xlfn.XLOOKUP(V878,sectores_id!A:A,sectores_id!B:B)</f>
        <v>10</v>
      </c>
      <c r="AA878" s="109">
        <f>IF(J878="OPEX",_xlfn.XLOOKUP(I878,'rubros_id_opex (2)'!A:A,'rubros_id_opex (2)'!B:B,"RUBRO MC"),J878)</f>
        <v>10</v>
      </c>
      <c r="AB878" s="109" t="str">
        <f>UPPER(_xlfn.XLOOKUP(Z878,sectores_id!B:B,sectores_id!A:A))</f>
        <v>COMPOST &amp; FERTILIZANTES</v>
      </c>
      <c r="AC878" s="148" t="str">
        <f>_xlfn.XLOOKUP(AA878,'rubros_id_opex (2)'!B:B,'rubros_id_opex (2)'!A:A,gastos_final[[#This Row],[Líneas de factura/Producto]])</f>
        <v>PERSONAL</v>
      </c>
      <c r="AD878" s="109">
        <f>SUMIFS(Y:Y,C:C,gastos_final[[#This Row],[Número]])</f>
        <v>286508.14072999998</v>
      </c>
      <c r="AE878" s="169">
        <f>gastos_final[[#This Row],[MONTO_FINAL]]*-1-gastos_final[[#This Row],[monto_total_ampliado]]</f>
        <v>122789.20316999999</v>
      </c>
    </row>
    <row r="879" spans="1:31" hidden="1" x14ac:dyDescent="0.25">
      <c r="A879" vm="11">
        <v>46112</v>
      </c>
      <c r="B879" t="s">
        <v>1191</v>
      </c>
      <c r="C879" t="s">
        <v>485</v>
      </c>
      <c r="D879" s="135">
        <v>-409297.34389999998</v>
      </c>
      <c r="E879" t="s">
        <v>164</v>
      </c>
      <c r="F879">
        <v>1</v>
      </c>
      <c r="G879" s="135">
        <v>409297.34389999998</v>
      </c>
      <c r="H879" t="s">
        <v>1192</v>
      </c>
      <c r="I879" t="s">
        <v>9</v>
      </c>
      <c r="J879" t="s">
        <v>137</v>
      </c>
      <c r="K879" t="s">
        <v>512</v>
      </c>
      <c r="L879" t="s">
        <v>138</v>
      </c>
      <c r="M879">
        <v>0</v>
      </c>
      <c r="N879" t="s">
        <v>32</v>
      </c>
      <c r="O879" t="s">
        <v>1193</v>
      </c>
      <c r="P879">
        <v>10</v>
      </c>
      <c r="Q879" t="s">
        <v>467</v>
      </c>
      <c r="R879">
        <v>1</v>
      </c>
      <c r="S879" s="136">
        <v>-409297.34389999998</v>
      </c>
      <c r="T879">
        <v>1</v>
      </c>
      <c r="U879" t="s">
        <v>199</v>
      </c>
      <c r="V879" t="s">
        <v>193</v>
      </c>
      <c r="W879" s="109" t="str">
        <f>_xlfn.CONCAT(N879,V879)</f>
        <v>CC15DISPOSICION FINAL DE R. LIQUIDOS</v>
      </c>
      <c r="X879" s="109">
        <f>_xlfn.XLOOKUP(W879,'cco '!C:C,'cco '!D:D,0)</f>
        <v>7.7777777777777779E-2</v>
      </c>
      <c r="Y879" s="110">
        <f>$X879*$S879*-1</f>
        <v>31834.237858888886</v>
      </c>
      <c r="Z879" s="109">
        <f>_xlfn.XLOOKUP(V879,sectores_id!A:A,sectores_id!B:B)</f>
        <v>3</v>
      </c>
      <c r="AA879" s="109">
        <f>IF(J879="OPEX",_xlfn.XLOOKUP(I879,'rubros_id_opex (2)'!A:A,'rubros_id_opex (2)'!B:B,"RUBRO MC"),J879)</f>
        <v>10</v>
      </c>
      <c r="AB879" s="109" t="str">
        <f>UPPER(_xlfn.XLOOKUP(Z879,sectores_id!B:B,sectores_id!A:A))</f>
        <v>DISP. FINAL RESIDUOS LÍQUIDOS</v>
      </c>
      <c r="AC879" s="148" t="str">
        <f>_xlfn.XLOOKUP(AA879,'rubros_id_opex (2)'!B:B,'rubros_id_opex (2)'!A:A,gastos_final[[#This Row],[Líneas de factura/Producto]])</f>
        <v>PERSONAL</v>
      </c>
      <c r="AD879" s="109">
        <f>SUMIFS(Y:Y,C:C,gastos_final[[#This Row],[Número]])</f>
        <v>286508.14072999998</v>
      </c>
      <c r="AE879" s="169">
        <f>gastos_final[[#This Row],[MONTO_FINAL]]*-1-gastos_final[[#This Row],[monto_total_ampliado]]</f>
        <v>122789.20316999999</v>
      </c>
    </row>
    <row r="880" spans="1:31" hidden="1" x14ac:dyDescent="0.25">
      <c r="A880" vm="11">
        <v>46112</v>
      </c>
      <c r="B880" t="s">
        <v>1191</v>
      </c>
      <c r="C880" t="s">
        <v>485</v>
      </c>
      <c r="D880" s="135">
        <v>-409297.34389999998</v>
      </c>
      <c r="E880" t="s">
        <v>164</v>
      </c>
      <c r="F880">
        <v>1</v>
      </c>
      <c r="G880" s="135">
        <v>409297.34389999998</v>
      </c>
      <c r="H880" t="s">
        <v>1192</v>
      </c>
      <c r="I880" t="s">
        <v>9</v>
      </c>
      <c r="J880" t="s">
        <v>137</v>
      </c>
      <c r="K880" t="s">
        <v>512</v>
      </c>
      <c r="L880" t="s">
        <v>138</v>
      </c>
      <c r="M880">
        <v>0</v>
      </c>
      <c r="N880" t="s">
        <v>32</v>
      </c>
      <c r="O880" t="s">
        <v>1193</v>
      </c>
      <c r="P880">
        <v>10</v>
      </c>
      <c r="Q880" t="s">
        <v>467</v>
      </c>
      <c r="R880">
        <v>1</v>
      </c>
      <c r="S880" s="136">
        <v>-409297.34389999998</v>
      </c>
      <c r="T880">
        <v>1</v>
      </c>
      <c r="U880" t="s">
        <v>199</v>
      </c>
      <c r="V880" t="s">
        <v>191</v>
      </c>
      <c r="W880" s="109" t="str">
        <f>_xlfn.CONCAT(N880,V880)</f>
        <v>CC15DISPOSICION FINAL DE R. SOLIDOS</v>
      </c>
      <c r="X880" s="109">
        <f>_xlfn.XLOOKUP(W880,'cco '!C:C,'cco '!D:D,0)</f>
        <v>7.7777777777777779E-2</v>
      </c>
      <c r="Y880" s="110">
        <f>$X880*$S880*-1</f>
        <v>31834.237858888886</v>
      </c>
      <c r="Z880" s="109">
        <f>_xlfn.XLOOKUP(V880,sectores_id!A:A,sectores_id!B:B)</f>
        <v>4</v>
      </c>
      <c r="AA880" s="109">
        <f>IF(J880="OPEX",_xlfn.XLOOKUP(I880,'rubros_id_opex (2)'!A:A,'rubros_id_opex (2)'!B:B,"RUBRO MC"),J880)</f>
        <v>10</v>
      </c>
      <c r="AB880" s="109" t="str">
        <f>UPPER(_xlfn.XLOOKUP(Z880,sectores_id!B:B,sectores_id!A:A))</f>
        <v>DISP. FINAL RESIDUOS SÓLIDOS</v>
      </c>
      <c r="AC880" s="148" t="str">
        <f>_xlfn.XLOOKUP(AA880,'rubros_id_opex (2)'!B:B,'rubros_id_opex (2)'!A:A,gastos_final[[#This Row],[Líneas de factura/Producto]])</f>
        <v>PERSONAL</v>
      </c>
      <c r="AD880" s="109">
        <f>SUMIFS(Y:Y,C:C,gastos_final[[#This Row],[Número]])</f>
        <v>286508.14072999998</v>
      </c>
      <c r="AE880" s="169">
        <f>gastos_final[[#This Row],[MONTO_FINAL]]*-1-gastos_final[[#This Row],[monto_total_ampliado]]</f>
        <v>122789.20316999999</v>
      </c>
    </row>
    <row r="881" spans="1:31" hidden="1" x14ac:dyDescent="0.25">
      <c r="A881" vm="11">
        <v>46112</v>
      </c>
      <c r="B881" t="s">
        <v>1191</v>
      </c>
      <c r="C881" t="s">
        <v>485</v>
      </c>
      <c r="D881" s="135">
        <v>-409297.34389999998</v>
      </c>
      <c r="E881" t="s">
        <v>164</v>
      </c>
      <c r="F881">
        <v>1</v>
      </c>
      <c r="G881" s="135">
        <v>409297.34389999998</v>
      </c>
      <c r="H881" t="s">
        <v>1192</v>
      </c>
      <c r="I881" t="s">
        <v>9</v>
      </c>
      <c r="J881" t="s">
        <v>137</v>
      </c>
      <c r="K881" t="s">
        <v>512</v>
      </c>
      <c r="L881" t="s">
        <v>138</v>
      </c>
      <c r="M881">
        <v>0</v>
      </c>
      <c r="N881" t="s">
        <v>32</v>
      </c>
      <c r="O881" t="s">
        <v>1193</v>
      </c>
      <c r="P881">
        <v>10</v>
      </c>
      <c r="Q881" t="s">
        <v>467</v>
      </c>
      <c r="R881">
        <v>1</v>
      </c>
      <c r="S881" s="136">
        <v>-409297.34389999998</v>
      </c>
      <c r="T881">
        <v>1</v>
      </c>
      <c r="U881" t="s">
        <v>199</v>
      </c>
      <c r="V881" t="s">
        <v>80</v>
      </c>
      <c r="W881" s="109" t="str">
        <f>_xlfn.CONCAT(N881,V881)</f>
        <v>CC15EXPORTACION</v>
      </c>
      <c r="X881" s="109">
        <f>_xlfn.XLOOKUP(W881,'cco '!C:C,'cco '!D:D,0)</f>
        <v>7.7777777777777779E-2</v>
      </c>
      <c r="Y881" s="110">
        <f>$X881*$S881*-1</f>
        <v>31834.237858888886</v>
      </c>
      <c r="Z881" s="109">
        <f>_xlfn.XLOOKUP(V881,sectores_id!A:A,sectores_id!B:B)</f>
        <v>5</v>
      </c>
      <c r="AA881" s="109">
        <f>IF(J881="OPEX",_xlfn.XLOOKUP(I881,'rubros_id_opex (2)'!A:A,'rubros_id_opex (2)'!B:B,"RUBRO MC"),J881)</f>
        <v>10</v>
      </c>
      <c r="AB881" s="109" t="str">
        <f>UPPER(_xlfn.XLOOKUP(Z881,sectores_id!B:B,sectores_id!A:A))</f>
        <v>EXPORTACION</v>
      </c>
      <c r="AC881" s="148" t="str">
        <f>_xlfn.XLOOKUP(AA881,'rubros_id_opex (2)'!B:B,'rubros_id_opex (2)'!A:A,gastos_final[[#This Row],[Líneas de factura/Producto]])</f>
        <v>PERSONAL</v>
      </c>
      <c r="AD881" s="109">
        <f>SUMIFS(Y:Y,C:C,gastos_final[[#This Row],[Número]])</f>
        <v>286508.14072999998</v>
      </c>
      <c r="AE881" s="169">
        <f>gastos_final[[#This Row],[MONTO_FINAL]]*-1-gastos_final[[#This Row],[monto_total_ampliado]]</f>
        <v>122789.20316999999</v>
      </c>
    </row>
    <row r="882" spans="1:31" hidden="1" x14ac:dyDescent="0.25">
      <c r="A882" vm="11">
        <v>46112</v>
      </c>
      <c r="B882" t="s">
        <v>1191</v>
      </c>
      <c r="C882" t="s">
        <v>485</v>
      </c>
      <c r="D882" s="135">
        <v>-409297.34389999998</v>
      </c>
      <c r="E882" t="s">
        <v>164</v>
      </c>
      <c r="F882">
        <v>1</v>
      </c>
      <c r="G882" s="135">
        <v>409297.34389999998</v>
      </c>
      <c r="H882" t="s">
        <v>1192</v>
      </c>
      <c r="I882" t="s">
        <v>9</v>
      </c>
      <c r="J882" t="s">
        <v>137</v>
      </c>
      <c r="K882" t="s">
        <v>512</v>
      </c>
      <c r="L882" t="s">
        <v>138</v>
      </c>
      <c r="M882">
        <v>0</v>
      </c>
      <c r="N882" t="s">
        <v>32</v>
      </c>
      <c r="O882" t="s">
        <v>1193</v>
      </c>
      <c r="P882">
        <v>10</v>
      </c>
      <c r="Q882" t="s">
        <v>467</v>
      </c>
      <c r="R882">
        <v>1</v>
      </c>
      <c r="S882" s="136">
        <v>-409297.34389999998</v>
      </c>
      <c r="T882">
        <v>1</v>
      </c>
      <c r="U882" t="s">
        <v>199</v>
      </c>
      <c r="V882" t="s">
        <v>50</v>
      </c>
      <c r="W882" s="109" t="str">
        <f>_xlfn.CONCAT(N882,V882)</f>
        <v>CC15NFU</v>
      </c>
      <c r="X882" s="109">
        <f>_xlfn.XLOOKUP(W882,'cco '!C:C,'cco '!D:D,0)</f>
        <v>7.7777777777777779E-2</v>
      </c>
      <c r="Y882" s="110">
        <f>$X882*$S882*-1</f>
        <v>31834.237858888886</v>
      </c>
      <c r="Z882" s="109">
        <f>_xlfn.XLOOKUP(V882,sectores_id!A:A,sectores_id!B:B)</f>
        <v>6</v>
      </c>
      <c r="AA882" s="109">
        <f>IF(J882="OPEX",_xlfn.XLOOKUP(I882,'rubros_id_opex (2)'!A:A,'rubros_id_opex (2)'!B:B,"RUBRO MC"),J882)</f>
        <v>10</v>
      </c>
      <c r="AB882" s="109" t="str">
        <f>UPPER(_xlfn.XLOOKUP(Z882,sectores_id!B:B,sectores_id!A:A))</f>
        <v>NFU</v>
      </c>
      <c r="AC882" s="148" t="str">
        <f>_xlfn.XLOOKUP(AA882,'rubros_id_opex (2)'!B:B,'rubros_id_opex (2)'!A:A,gastos_final[[#This Row],[Líneas de factura/Producto]])</f>
        <v>PERSONAL</v>
      </c>
      <c r="AD882" s="109">
        <f>SUMIFS(Y:Y,C:C,gastos_final[[#This Row],[Número]])</f>
        <v>286508.14072999998</v>
      </c>
      <c r="AE882" s="169">
        <f>gastos_final[[#This Row],[MONTO_FINAL]]*-1-gastos_final[[#This Row],[monto_total_ampliado]]</f>
        <v>122789.20316999999</v>
      </c>
    </row>
    <row r="883" spans="1:31" hidden="1" x14ac:dyDescent="0.25">
      <c r="A883" vm="11">
        <v>46112</v>
      </c>
      <c r="B883" t="s">
        <v>1191</v>
      </c>
      <c r="C883" t="s">
        <v>485</v>
      </c>
      <c r="D883" s="135">
        <v>-409297.34389999998</v>
      </c>
      <c r="E883" t="s">
        <v>164</v>
      </c>
      <c r="F883">
        <v>1</v>
      </c>
      <c r="G883" s="135">
        <v>409297.34389999998</v>
      </c>
      <c r="H883" t="s">
        <v>1192</v>
      </c>
      <c r="I883" t="s">
        <v>9</v>
      </c>
      <c r="J883" t="s">
        <v>137</v>
      </c>
      <c r="K883" t="s">
        <v>512</v>
      </c>
      <c r="L883" t="s">
        <v>138</v>
      </c>
      <c r="M883">
        <v>0</v>
      </c>
      <c r="N883" t="s">
        <v>32</v>
      </c>
      <c r="O883" t="s">
        <v>1193</v>
      </c>
      <c r="P883">
        <v>10</v>
      </c>
      <c r="Q883" t="s">
        <v>467</v>
      </c>
      <c r="R883">
        <v>1</v>
      </c>
      <c r="S883" s="136">
        <v>-409297.34389999998</v>
      </c>
      <c r="T883">
        <v>1</v>
      </c>
      <c r="U883" t="s">
        <v>199</v>
      </c>
      <c r="V883" t="s">
        <v>68</v>
      </c>
      <c r="W883" s="109" t="str">
        <f>_xlfn.CONCAT(N883,V883)</f>
        <v>CC15PILETAS</v>
      </c>
      <c r="X883" s="109">
        <f>_xlfn.XLOOKUP(W883,'cco '!C:C,'cco '!D:D,0)</f>
        <v>7.7777777777777779E-2</v>
      </c>
      <c r="Y883" s="110">
        <f>$X883*$S883*-1</f>
        <v>31834.237858888886</v>
      </c>
      <c r="Z883" s="109">
        <f>_xlfn.XLOOKUP(V883,sectores_id!A:A,sectores_id!B:B)</f>
        <v>7</v>
      </c>
      <c r="AA883" s="109">
        <f>IF(J883="OPEX",_xlfn.XLOOKUP(I883,'rubros_id_opex (2)'!A:A,'rubros_id_opex (2)'!B:B,"RUBRO MC"),J883)</f>
        <v>10</v>
      </c>
      <c r="AB883" s="109" t="str">
        <f>UPPER(_xlfn.XLOOKUP(Z883,sectores_id!B:B,sectores_id!A:A))</f>
        <v>PILETAS</v>
      </c>
      <c r="AC883" s="148" t="str">
        <f>_xlfn.XLOOKUP(AA883,'rubros_id_opex (2)'!B:B,'rubros_id_opex (2)'!A:A,gastos_final[[#This Row],[Líneas de factura/Producto]])</f>
        <v>PERSONAL</v>
      </c>
      <c r="AD883" s="109">
        <f>SUMIFS(Y:Y,C:C,gastos_final[[#This Row],[Número]])</f>
        <v>286508.14072999998</v>
      </c>
      <c r="AE883" s="169">
        <f>gastos_final[[#This Row],[MONTO_FINAL]]*-1-gastos_final[[#This Row],[monto_total_ampliado]]</f>
        <v>122789.20316999999</v>
      </c>
    </row>
    <row r="884" spans="1:31" hidden="1" x14ac:dyDescent="0.25">
      <c r="A884" vm="11">
        <v>46112</v>
      </c>
      <c r="B884" t="s">
        <v>1191</v>
      </c>
      <c r="C884" t="s">
        <v>485</v>
      </c>
      <c r="D884" s="135">
        <v>-409297.34389999998</v>
      </c>
      <c r="E884" t="s">
        <v>164</v>
      </c>
      <c r="F884">
        <v>1</v>
      </c>
      <c r="G884" s="135">
        <v>409297.34389999998</v>
      </c>
      <c r="H884" t="s">
        <v>1192</v>
      </c>
      <c r="I884" t="s">
        <v>9</v>
      </c>
      <c r="J884" t="s">
        <v>137</v>
      </c>
      <c r="K884" t="s">
        <v>512</v>
      </c>
      <c r="L884" t="s">
        <v>138</v>
      </c>
      <c r="M884">
        <v>0</v>
      </c>
      <c r="N884" t="s">
        <v>32</v>
      </c>
      <c r="O884" t="s">
        <v>1193</v>
      </c>
      <c r="P884">
        <v>10</v>
      </c>
      <c r="Q884" t="s">
        <v>467</v>
      </c>
      <c r="R884">
        <v>1</v>
      </c>
      <c r="S884" s="136">
        <v>-409297.34389999998</v>
      </c>
      <c r="T884">
        <v>1</v>
      </c>
      <c r="U884" t="s">
        <v>199</v>
      </c>
      <c r="V884" t="s">
        <v>70</v>
      </c>
      <c r="W884" s="109" t="str">
        <f>_xlfn.CONCAT(N884,V884)</f>
        <v>CC15REACTORES</v>
      </c>
      <c r="X884" s="109">
        <f>_xlfn.XLOOKUP(W884,'cco '!C:C,'cco '!D:D,0)</f>
        <v>7.7777777777777779E-2</v>
      </c>
      <c r="Y884" s="110">
        <f>$X884*$S884*-1</f>
        <v>31834.237858888886</v>
      </c>
      <c r="Z884" s="109">
        <f>_xlfn.XLOOKUP(V884,sectores_id!A:A,sectores_id!B:B)</f>
        <v>8</v>
      </c>
      <c r="AA884" s="109">
        <f>IF(J884="OPEX",_xlfn.XLOOKUP(I884,'rubros_id_opex (2)'!A:A,'rubros_id_opex (2)'!B:B,"RUBRO MC"),J884)</f>
        <v>10</v>
      </c>
      <c r="AB884" s="109" t="str">
        <f>UPPER(_xlfn.XLOOKUP(Z884,sectores_id!B:B,sectores_id!A:A))</f>
        <v>REACTORES</v>
      </c>
      <c r="AC884" s="148" t="str">
        <f>_xlfn.XLOOKUP(AA884,'rubros_id_opex (2)'!B:B,'rubros_id_opex (2)'!A:A,gastos_final[[#This Row],[Líneas de factura/Producto]])</f>
        <v>PERSONAL</v>
      </c>
      <c r="AD884" s="109">
        <f>SUMIFS(Y:Y,C:C,gastos_final[[#This Row],[Número]])</f>
        <v>286508.14072999998</v>
      </c>
      <c r="AE884" s="169">
        <f>gastos_final[[#This Row],[MONTO_FINAL]]*-1-gastos_final[[#This Row],[monto_total_ampliado]]</f>
        <v>122789.20316999999</v>
      </c>
    </row>
    <row r="885" spans="1:31" hidden="1" x14ac:dyDescent="0.25">
      <c r="A885" vm="11">
        <v>46112</v>
      </c>
      <c r="B885" t="s">
        <v>1191</v>
      </c>
      <c r="C885" t="s">
        <v>485</v>
      </c>
      <c r="D885" s="135">
        <v>-409297.34389999998</v>
      </c>
      <c r="E885" t="s">
        <v>164</v>
      </c>
      <c r="F885">
        <v>1</v>
      </c>
      <c r="G885" s="135">
        <v>409297.34389999998</v>
      </c>
      <c r="H885" t="s">
        <v>1192</v>
      </c>
      <c r="I885" t="s">
        <v>9</v>
      </c>
      <c r="J885" t="s">
        <v>137</v>
      </c>
      <c r="K885" t="s">
        <v>512</v>
      </c>
      <c r="L885" t="s">
        <v>138</v>
      </c>
      <c r="M885">
        <v>0</v>
      </c>
      <c r="N885" t="s">
        <v>32</v>
      </c>
      <c r="O885" t="s">
        <v>1193</v>
      </c>
      <c r="P885">
        <v>10</v>
      </c>
      <c r="Q885" t="s">
        <v>467</v>
      </c>
      <c r="R885">
        <v>1</v>
      </c>
      <c r="S885" s="136">
        <v>-409297.34389999998</v>
      </c>
      <c r="T885">
        <v>1</v>
      </c>
      <c r="U885" t="s">
        <v>199</v>
      </c>
      <c r="V885" t="s">
        <v>181</v>
      </c>
      <c r="W885" s="109" t="str">
        <f>_xlfn.CONCAT(N885,V885)</f>
        <v>CC15TIERRAS FILTRANTES</v>
      </c>
      <c r="X885" s="109">
        <f>_xlfn.XLOOKUP(W885,'cco '!C:C,'cco '!D:D,0)</f>
        <v>0</v>
      </c>
      <c r="Y885" s="110">
        <f>$X885*$S885*-1</f>
        <v>0</v>
      </c>
      <c r="Z885" s="109">
        <f>_xlfn.XLOOKUP(V885,sectores_id!A:A,sectores_id!B:B)</f>
        <v>9</v>
      </c>
      <c r="AA885" s="109">
        <f>IF(J885="OPEX",_xlfn.XLOOKUP(I885,'rubros_id_opex (2)'!A:A,'rubros_id_opex (2)'!B:B,"RUBRO MC"),J885)</f>
        <v>10</v>
      </c>
      <c r="AB885" s="109" t="str">
        <f>UPPER(_xlfn.XLOOKUP(Z885,sectores_id!B:B,sectores_id!A:A))</f>
        <v>TIERRAS FILTRANTES</v>
      </c>
      <c r="AC885" s="148" t="str">
        <f>_xlfn.XLOOKUP(AA885,'rubros_id_opex (2)'!B:B,'rubros_id_opex (2)'!A:A,gastos_final[[#This Row],[Líneas de factura/Producto]])</f>
        <v>PERSONAL</v>
      </c>
      <c r="AD885" s="109">
        <f>SUMIFS(Y:Y,C:C,gastos_final[[#This Row],[Número]])</f>
        <v>286508.14072999998</v>
      </c>
      <c r="AE885" s="169">
        <f>gastos_final[[#This Row],[MONTO_FINAL]]*-1-gastos_final[[#This Row],[monto_total_ampliado]]</f>
        <v>122789.20316999999</v>
      </c>
    </row>
    <row r="886" spans="1:31" hidden="1" x14ac:dyDescent="0.25">
      <c r="A886" vm="21">
        <v>46097</v>
      </c>
      <c r="B886" t="s">
        <v>1022</v>
      </c>
      <c r="C886" t="s">
        <v>1023</v>
      </c>
      <c r="D886" s="135">
        <v>-406520.14</v>
      </c>
      <c r="E886" t="s">
        <v>1024</v>
      </c>
      <c r="F886">
        <v>1</v>
      </c>
      <c r="G886" s="135">
        <v>335967.06</v>
      </c>
      <c r="H886" t="s">
        <v>510</v>
      </c>
      <c r="I886" t="s">
        <v>15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6">
        <v>-406520.14</v>
      </c>
      <c r="T886">
        <v>1</v>
      </c>
      <c r="U886" t="s">
        <v>199</v>
      </c>
      <c r="V886" t="s">
        <v>72</v>
      </c>
      <c r="W886" s="109" t="str">
        <f>_xlfn.CONCAT(N886,V886)</f>
        <v>CC1BACHAS</v>
      </c>
      <c r="X886" s="109">
        <f>_xlfn.XLOOKUP(W886,'cco '!C:C,'cco '!D:D,0)</f>
        <v>3.2417236735101898E-2</v>
      </c>
      <c r="Y886" s="110">
        <f>$X886*$S886*-1</f>
        <v>13178.259615966766</v>
      </c>
      <c r="Z886" s="109">
        <f>_xlfn.XLOOKUP(V886,sectores_id!A:A,sectores_id!B:B)</f>
        <v>1</v>
      </c>
      <c r="AA886" s="109">
        <f>IF(J886="OPEX",_xlfn.XLOOKUP(I886,'rubros_id_opex (2)'!A:A,'rubros_id_opex (2)'!B:B,"RUBRO MC"),J886)</f>
        <v>12</v>
      </c>
      <c r="AB886" s="109" t="str">
        <f>UPPER(_xlfn.XLOOKUP(Z886,sectores_id!B:B,sectores_id!A:A))</f>
        <v>BACHAS</v>
      </c>
      <c r="AC886" s="148" t="str">
        <f>_xlfn.XLOOKUP(AA886,'rubros_id_opex (2)'!B:B,'rubros_id_opex (2)'!A:A,gastos_final[[#This Row],[Líneas de factura/Producto]])</f>
        <v>REPOSICION</v>
      </c>
      <c r="AD886" s="109">
        <f>SUMIFS(Y:Y,C:C,gastos_final[[#This Row],[Número]])</f>
        <v>406520.13999999996</v>
      </c>
      <c r="AE886" s="169">
        <f>gastos_final[[#This Row],[MONTO_FINAL]]*-1-gastos_final[[#This Row],[monto_total_ampliado]]</f>
        <v>0</v>
      </c>
    </row>
    <row r="887" spans="1:31" hidden="1" x14ac:dyDescent="0.25">
      <c r="A887" vm="21">
        <v>46097</v>
      </c>
      <c r="B887" t="s">
        <v>1022</v>
      </c>
      <c r="C887" t="s">
        <v>1023</v>
      </c>
      <c r="D887" s="135">
        <v>-406520.14</v>
      </c>
      <c r="E887" t="s">
        <v>1024</v>
      </c>
      <c r="F887">
        <v>1</v>
      </c>
      <c r="G887" s="135">
        <v>335967.06</v>
      </c>
      <c r="H887" t="s">
        <v>510</v>
      </c>
      <c r="I887" t="s">
        <v>15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6">
        <v>-406520.14</v>
      </c>
      <c r="T887">
        <v>1</v>
      </c>
      <c r="U887" t="s">
        <v>199</v>
      </c>
      <c r="V887" t="s">
        <v>77</v>
      </c>
      <c r="W887" s="109" t="str">
        <f>_xlfn.CONCAT(N887,V887)</f>
        <v>CC1CEREAL &amp; POLVILLO</v>
      </c>
      <c r="X887" s="109">
        <f>_xlfn.XLOOKUP(W887,'cco '!C:C,'cco '!D:D,0)</f>
        <v>7.0597149630605652E-3</v>
      </c>
      <c r="Y887" s="110">
        <f>$X887*$S887*-1</f>
        <v>2869.9163151434759</v>
      </c>
      <c r="Z887" s="109">
        <f>_xlfn.XLOOKUP(V887,sectores_id!A:A,sectores_id!B:B)</f>
        <v>2</v>
      </c>
      <c r="AA887" s="109">
        <f>IF(J887="OPEX",_xlfn.XLOOKUP(I887,'rubros_id_opex (2)'!A:A,'rubros_id_opex (2)'!B:B,"RUBRO MC"),J887)</f>
        <v>12</v>
      </c>
      <c r="AB887" s="109" t="str">
        <f>UPPER(_xlfn.XLOOKUP(Z887,sectores_id!B:B,sectores_id!A:A))</f>
        <v>CEREAL &amp; POLVILLO</v>
      </c>
      <c r="AC887" s="148" t="str">
        <f>_xlfn.XLOOKUP(AA887,'rubros_id_opex (2)'!B:B,'rubros_id_opex (2)'!A:A,gastos_final[[#This Row],[Líneas de factura/Producto]])</f>
        <v>REPOSICION</v>
      </c>
      <c r="AD887" s="109">
        <f>SUMIFS(Y:Y,C:C,gastos_final[[#This Row],[Número]])</f>
        <v>406520.13999999996</v>
      </c>
      <c r="AE887" s="169">
        <f>gastos_final[[#This Row],[MONTO_FINAL]]*-1-gastos_final[[#This Row],[monto_total_ampliado]]</f>
        <v>0</v>
      </c>
    </row>
    <row r="888" spans="1:31" hidden="1" x14ac:dyDescent="0.25">
      <c r="A888" vm="21">
        <v>46097</v>
      </c>
      <c r="B888" t="s">
        <v>1022</v>
      </c>
      <c r="C888" t="s">
        <v>1023</v>
      </c>
      <c r="D888" s="135">
        <v>-406520.14</v>
      </c>
      <c r="E888" t="s">
        <v>1024</v>
      </c>
      <c r="F888">
        <v>1</v>
      </c>
      <c r="G888" s="135">
        <v>335967.06</v>
      </c>
      <c r="H888" t="s">
        <v>510</v>
      </c>
      <c r="I888" t="s">
        <v>15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6">
        <v>-406520.14</v>
      </c>
      <c r="T888">
        <v>1</v>
      </c>
      <c r="U888" t="s">
        <v>199</v>
      </c>
      <c r="V888" t="s">
        <v>75</v>
      </c>
      <c r="W888" s="109" t="str">
        <f>_xlfn.CONCAT(N888,V888)</f>
        <v>CC1COMPOST &amp; FERTILIZANTES</v>
      </c>
      <c r="X888" s="109">
        <f>_xlfn.XLOOKUP(W888,'cco '!C:C,'cco '!D:D,0)</f>
        <v>4.0653249223577111E-4</v>
      </c>
      <c r="Y888" s="110">
        <f>$X888*$S888*-1</f>
        <v>165.26364565823459</v>
      </c>
      <c r="Z888" s="109">
        <f>_xlfn.XLOOKUP(V888,sectores_id!A:A,sectores_id!B:B)</f>
        <v>10</v>
      </c>
      <c r="AA888" s="109">
        <f>IF(J888="OPEX",_xlfn.XLOOKUP(I888,'rubros_id_opex (2)'!A:A,'rubros_id_opex (2)'!B:B,"RUBRO MC"),J888)</f>
        <v>12</v>
      </c>
      <c r="AB888" s="109" t="str">
        <f>UPPER(_xlfn.XLOOKUP(Z888,sectores_id!B:B,sectores_id!A:A))</f>
        <v>COMPOST &amp; FERTILIZANTES</v>
      </c>
      <c r="AC888" s="148" t="str">
        <f>_xlfn.XLOOKUP(AA888,'rubros_id_opex (2)'!B:B,'rubros_id_opex (2)'!A:A,gastos_final[[#This Row],[Líneas de factura/Producto]])</f>
        <v>REPOSICION</v>
      </c>
      <c r="AD888" s="109">
        <f>SUMIFS(Y:Y,C:C,gastos_final[[#This Row],[Número]])</f>
        <v>406520.13999999996</v>
      </c>
      <c r="AE888" s="169">
        <f>gastos_final[[#This Row],[MONTO_FINAL]]*-1-gastos_final[[#This Row],[monto_total_ampliado]]</f>
        <v>0</v>
      </c>
    </row>
    <row r="889" spans="1:31" hidden="1" x14ac:dyDescent="0.25">
      <c r="A889" vm="21">
        <v>46097</v>
      </c>
      <c r="B889" t="s">
        <v>1022</v>
      </c>
      <c r="C889" t="s">
        <v>1023</v>
      </c>
      <c r="D889" s="135">
        <v>-406520.14</v>
      </c>
      <c r="E889" t="s">
        <v>1024</v>
      </c>
      <c r="F889">
        <v>1</v>
      </c>
      <c r="G889" s="135">
        <v>335967.06</v>
      </c>
      <c r="H889" t="s">
        <v>510</v>
      </c>
      <c r="I889" t="s">
        <v>15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6">
        <v>-406520.14</v>
      </c>
      <c r="T889">
        <v>1</v>
      </c>
      <c r="U889" t="s">
        <v>199</v>
      </c>
      <c r="V889" t="s">
        <v>66</v>
      </c>
      <c r="W889" s="109" t="str">
        <f>_xlfn.CONCAT(N889,V889)</f>
        <v>CC1DISPOSICIÓN FINAL RESIDUOS LIQUIDOS</v>
      </c>
      <c r="X889" s="109">
        <f>_xlfn.XLOOKUP(W889,'cco '!C:C,'cco '!D:D,0)</f>
        <v>5.9791078481547098E-2</v>
      </c>
      <c r="Y889" s="110">
        <f>$X889*$S889*-1</f>
        <v>24306.277595069514</v>
      </c>
      <c r="Z889" s="109">
        <f>_xlfn.XLOOKUP(V889,sectores_id!A:A,sectores_id!B:B)</f>
        <v>3</v>
      </c>
      <c r="AA889" s="109">
        <f>IF(J889="OPEX",_xlfn.XLOOKUP(I889,'rubros_id_opex (2)'!A:A,'rubros_id_opex (2)'!B:B,"RUBRO MC"),J889)</f>
        <v>12</v>
      </c>
      <c r="AB889" s="109" t="str">
        <f>UPPER(_xlfn.XLOOKUP(Z889,sectores_id!B:B,sectores_id!A:A))</f>
        <v>DISP. FINAL RESIDUOS LÍQUIDOS</v>
      </c>
      <c r="AC889" s="148" t="str">
        <f>_xlfn.XLOOKUP(AA889,'rubros_id_opex (2)'!B:B,'rubros_id_opex (2)'!A:A,gastos_final[[#This Row],[Líneas de factura/Producto]])</f>
        <v>REPOSICION</v>
      </c>
      <c r="AD889" s="109">
        <f>SUMIFS(Y:Y,C:C,gastos_final[[#This Row],[Número]])</f>
        <v>406520.13999999996</v>
      </c>
      <c r="AE889" s="169">
        <f>gastos_final[[#This Row],[MONTO_FINAL]]*-1-gastos_final[[#This Row],[monto_total_ampliado]]</f>
        <v>0</v>
      </c>
    </row>
    <row r="890" spans="1:31" hidden="1" x14ac:dyDescent="0.25">
      <c r="A890" vm="21">
        <v>46097</v>
      </c>
      <c r="B890" t="s">
        <v>1022</v>
      </c>
      <c r="C890" t="s">
        <v>1023</v>
      </c>
      <c r="D890" s="135">
        <v>-406520.14</v>
      </c>
      <c r="E890" t="s">
        <v>1024</v>
      </c>
      <c r="F890">
        <v>1</v>
      </c>
      <c r="G890" s="135">
        <v>335967.06</v>
      </c>
      <c r="H890" t="s">
        <v>510</v>
      </c>
      <c r="I890" t="s">
        <v>15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6">
        <v>-406520.14</v>
      </c>
      <c r="T890">
        <v>1</v>
      </c>
      <c r="U890" t="s">
        <v>199</v>
      </c>
      <c r="V890" t="s">
        <v>63</v>
      </c>
      <c r="W890" s="109" t="str">
        <f>_xlfn.CONCAT(N890,V890)</f>
        <v>CC1DISPOSICIÓN FINAL RESIDUOS SOLIDOS</v>
      </c>
      <c r="X890" s="109">
        <f>_xlfn.XLOOKUP(W890,'cco '!C:C,'cco '!D:D,0)</f>
        <v>4.8738124634855849E-3</v>
      </c>
      <c r="Y890" s="110">
        <f>$X890*$S890*-1</f>
        <v>1981.302924989905</v>
      </c>
      <c r="Z890" s="109">
        <f>_xlfn.XLOOKUP(V890,sectores_id!A:A,sectores_id!B:B)</f>
        <v>4</v>
      </c>
      <c r="AA890" s="109">
        <f>IF(J890="OPEX",_xlfn.XLOOKUP(I890,'rubros_id_opex (2)'!A:A,'rubros_id_opex (2)'!B:B,"RUBRO MC"),J890)</f>
        <v>12</v>
      </c>
      <c r="AB890" s="109" t="str">
        <f>UPPER(_xlfn.XLOOKUP(Z890,sectores_id!B:B,sectores_id!A:A))</f>
        <v>DISP. FINAL RESIDUOS SÓLIDOS</v>
      </c>
      <c r="AC890" s="148" t="str">
        <f>_xlfn.XLOOKUP(AA890,'rubros_id_opex (2)'!B:B,'rubros_id_opex (2)'!A:A,gastos_final[[#This Row],[Líneas de factura/Producto]])</f>
        <v>REPOSICION</v>
      </c>
      <c r="AD890" s="109">
        <f>SUMIFS(Y:Y,C:C,gastos_final[[#This Row],[Número]])</f>
        <v>406520.13999999996</v>
      </c>
      <c r="AE890" s="169">
        <f>gastos_final[[#This Row],[MONTO_FINAL]]*-1-gastos_final[[#This Row],[monto_total_ampliado]]</f>
        <v>0</v>
      </c>
    </row>
    <row r="891" spans="1:31" hidden="1" x14ac:dyDescent="0.25">
      <c r="A891" vm="21">
        <v>46097</v>
      </c>
      <c r="B891" t="s">
        <v>1022</v>
      </c>
      <c r="C891" t="s">
        <v>1023</v>
      </c>
      <c r="D891" s="135">
        <v>-406520.14</v>
      </c>
      <c r="E891" t="s">
        <v>1024</v>
      </c>
      <c r="F891">
        <v>1</v>
      </c>
      <c r="G891" s="135">
        <v>335967.06</v>
      </c>
      <c r="H891" t="s">
        <v>510</v>
      </c>
      <c r="I891" t="s">
        <v>15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6">
        <v>-406520.14</v>
      </c>
      <c r="T891">
        <v>1</v>
      </c>
      <c r="U891" t="s">
        <v>199</v>
      </c>
      <c r="V891" t="s">
        <v>80</v>
      </c>
      <c r="W891" s="109" t="str">
        <f>_xlfn.CONCAT(N891,V891)</f>
        <v>CC1EXPORTACION</v>
      </c>
      <c r="X891" s="109">
        <f>_xlfn.XLOOKUP(W891,'cco '!C:C,'cco '!D:D,0)</f>
        <v>0.73411048911804788</v>
      </c>
      <c r="Y891" s="110">
        <f>$X891*$S891*-1</f>
        <v>298430.6988117373</v>
      </c>
      <c r="Z891" s="109">
        <f>_xlfn.XLOOKUP(V891,sectores_id!A:A,sectores_id!B:B)</f>
        <v>5</v>
      </c>
      <c r="AA891" s="109">
        <f>IF(J891="OPEX",_xlfn.XLOOKUP(I891,'rubros_id_opex (2)'!A:A,'rubros_id_opex (2)'!B:B,"RUBRO MC"),J891)</f>
        <v>12</v>
      </c>
      <c r="AB891" s="109" t="str">
        <f>UPPER(_xlfn.XLOOKUP(Z891,sectores_id!B:B,sectores_id!A:A))</f>
        <v>EXPORTACION</v>
      </c>
      <c r="AC891" s="148" t="str">
        <f>_xlfn.XLOOKUP(AA891,'rubros_id_opex (2)'!B:B,'rubros_id_opex (2)'!A:A,gastos_final[[#This Row],[Líneas de factura/Producto]])</f>
        <v>REPOSICION</v>
      </c>
      <c r="AD891" s="109">
        <f>SUMIFS(Y:Y,C:C,gastos_final[[#This Row],[Número]])</f>
        <v>406520.13999999996</v>
      </c>
      <c r="AE891" s="169">
        <f>gastos_final[[#This Row],[MONTO_FINAL]]*-1-gastos_final[[#This Row],[monto_total_ampliado]]</f>
        <v>0</v>
      </c>
    </row>
    <row r="892" spans="1:31" hidden="1" x14ac:dyDescent="0.25">
      <c r="A892" vm="21">
        <v>46097</v>
      </c>
      <c r="B892" t="s">
        <v>1022</v>
      </c>
      <c r="C892" t="s">
        <v>1023</v>
      </c>
      <c r="D892" s="135">
        <v>-406520.14</v>
      </c>
      <c r="E892" t="s">
        <v>1024</v>
      </c>
      <c r="F892">
        <v>1</v>
      </c>
      <c r="G892" s="135">
        <v>335967.06</v>
      </c>
      <c r="H892" t="s">
        <v>510</v>
      </c>
      <c r="I892" t="s">
        <v>15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6">
        <v>-406520.14</v>
      </c>
      <c r="T892">
        <v>1</v>
      </c>
      <c r="U892" t="s">
        <v>199</v>
      </c>
      <c r="V892" t="s">
        <v>50</v>
      </c>
      <c r="W892" s="109" t="str">
        <f>_xlfn.CONCAT(N892,V892)</f>
        <v>CC1NFU</v>
      </c>
      <c r="X892" s="109">
        <f>_xlfn.XLOOKUP(W892,'cco '!C:C,'cco '!D:D,0)</f>
        <v>1.4065386597374174E-2</v>
      </c>
      <c r="Y892" s="110">
        <f>$X892*$S892*-1</f>
        <v>5717.8629287186732</v>
      </c>
      <c r="Z892" s="109">
        <f>_xlfn.XLOOKUP(V892,sectores_id!A:A,sectores_id!B:B)</f>
        <v>6</v>
      </c>
      <c r="AA892" s="109">
        <f>IF(J892="OPEX",_xlfn.XLOOKUP(I892,'rubros_id_opex (2)'!A:A,'rubros_id_opex (2)'!B:B,"RUBRO MC"),J892)</f>
        <v>12</v>
      </c>
      <c r="AB892" s="109" t="str">
        <f>UPPER(_xlfn.XLOOKUP(Z892,sectores_id!B:B,sectores_id!A:A))</f>
        <v>NFU</v>
      </c>
      <c r="AC892" s="148" t="str">
        <f>_xlfn.XLOOKUP(AA892,'rubros_id_opex (2)'!B:B,'rubros_id_opex (2)'!A:A,gastos_final[[#This Row],[Líneas de factura/Producto]])</f>
        <v>REPOSICION</v>
      </c>
      <c r="AD892" s="109">
        <f>SUMIFS(Y:Y,C:C,gastos_final[[#This Row],[Número]])</f>
        <v>406520.13999999996</v>
      </c>
      <c r="AE892" s="169">
        <f>gastos_final[[#This Row],[MONTO_FINAL]]*-1-gastos_final[[#This Row],[monto_total_ampliado]]</f>
        <v>0</v>
      </c>
    </row>
    <row r="893" spans="1:31" hidden="1" x14ac:dyDescent="0.25">
      <c r="A893" vm="21">
        <v>46097</v>
      </c>
      <c r="B893" t="s">
        <v>1022</v>
      </c>
      <c r="C893" t="s">
        <v>1023</v>
      </c>
      <c r="D893" s="135">
        <v>-406520.14</v>
      </c>
      <c r="E893" t="s">
        <v>1024</v>
      </c>
      <c r="F893">
        <v>1</v>
      </c>
      <c r="G893" s="135">
        <v>335967.06</v>
      </c>
      <c r="H893" t="s">
        <v>510</v>
      </c>
      <c r="I893" t="s">
        <v>15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6">
        <v>-406520.14</v>
      </c>
      <c r="T893">
        <v>1</v>
      </c>
      <c r="U893" t="s">
        <v>199</v>
      </c>
      <c r="V893" t="s">
        <v>68</v>
      </c>
      <c r="W893" s="109" t="str">
        <f>_xlfn.CONCAT(N893,V893)</f>
        <v>CC1PILETAS</v>
      </c>
      <c r="X893" s="109">
        <f>_xlfn.XLOOKUP(W893,'cco '!C:C,'cco '!D:D,0)</f>
        <v>0.10760032914202722</v>
      </c>
      <c r="Y893" s="110">
        <f>$X893*$S893*-1</f>
        <v>43741.700866862986</v>
      </c>
      <c r="Z893" s="109">
        <f>_xlfn.XLOOKUP(V893,sectores_id!A:A,sectores_id!B:B)</f>
        <v>7</v>
      </c>
      <c r="AA893" s="109">
        <f>IF(J893="OPEX",_xlfn.XLOOKUP(I893,'rubros_id_opex (2)'!A:A,'rubros_id_opex (2)'!B:B,"RUBRO MC"),J893)</f>
        <v>12</v>
      </c>
      <c r="AB893" s="109" t="str">
        <f>UPPER(_xlfn.XLOOKUP(Z893,sectores_id!B:B,sectores_id!A:A))</f>
        <v>PILETAS</v>
      </c>
      <c r="AC893" s="148" t="str">
        <f>_xlfn.XLOOKUP(AA893,'rubros_id_opex (2)'!B:B,'rubros_id_opex (2)'!A:A,gastos_final[[#This Row],[Líneas de factura/Producto]])</f>
        <v>REPOSICION</v>
      </c>
      <c r="AD893" s="109">
        <f>SUMIFS(Y:Y,C:C,gastos_final[[#This Row],[Número]])</f>
        <v>406520.13999999996</v>
      </c>
      <c r="AE893" s="169">
        <f>gastos_final[[#This Row],[MONTO_FINAL]]*-1-gastos_final[[#This Row],[monto_total_ampliado]]</f>
        <v>0</v>
      </c>
    </row>
    <row r="894" spans="1:31" hidden="1" x14ac:dyDescent="0.25">
      <c r="A894" vm="21">
        <v>46097</v>
      </c>
      <c r="B894" t="s">
        <v>1022</v>
      </c>
      <c r="C894" t="s">
        <v>1023</v>
      </c>
      <c r="D894" s="135">
        <v>-406520.14</v>
      </c>
      <c r="E894" t="s">
        <v>1024</v>
      </c>
      <c r="F894">
        <v>1</v>
      </c>
      <c r="G894" s="135">
        <v>335967.06</v>
      </c>
      <c r="H894" t="s">
        <v>510</v>
      </c>
      <c r="I894" t="s">
        <v>15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6">
        <v>-406520.14</v>
      </c>
      <c r="T894">
        <v>1</v>
      </c>
      <c r="U894" t="s">
        <v>199</v>
      </c>
      <c r="V894" t="s">
        <v>70</v>
      </c>
      <c r="W894" s="109" t="str">
        <f>_xlfn.CONCAT(N894,V894)</f>
        <v>CC1REACTORES</v>
      </c>
      <c r="X894" s="109">
        <f>_xlfn.XLOOKUP(W894,'cco '!C:C,'cco '!D:D,0)</f>
        <v>3.9675420007119738E-2</v>
      </c>
      <c r="Y894" s="110">
        <f>$X894*$S894*-1</f>
        <v>16128.857295853117</v>
      </c>
      <c r="Z894" s="109">
        <f>_xlfn.XLOOKUP(V894,sectores_id!A:A,sectores_id!B:B)</f>
        <v>8</v>
      </c>
      <c r="AA894" s="109">
        <f>IF(J894="OPEX",_xlfn.XLOOKUP(I894,'rubros_id_opex (2)'!A:A,'rubros_id_opex (2)'!B:B,"RUBRO MC"),J894)</f>
        <v>12</v>
      </c>
      <c r="AB894" s="109" t="str">
        <f>UPPER(_xlfn.XLOOKUP(Z894,sectores_id!B:B,sectores_id!A:A))</f>
        <v>REACTORES</v>
      </c>
      <c r="AC894" s="148" t="str">
        <f>_xlfn.XLOOKUP(AA894,'rubros_id_opex (2)'!B:B,'rubros_id_opex (2)'!A:A,gastos_final[[#This Row],[Líneas de factura/Producto]])</f>
        <v>REPOSICION</v>
      </c>
      <c r="AD894" s="109">
        <f>SUMIFS(Y:Y,C:C,gastos_final[[#This Row],[Número]])</f>
        <v>406520.13999999996</v>
      </c>
      <c r="AE894" s="169">
        <f>gastos_final[[#This Row],[MONTO_FINAL]]*-1-gastos_final[[#This Row],[monto_total_ampliado]]</f>
        <v>0</v>
      </c>
    </row>
    <row r="895" spans="1:31" hidden="1" x14ac:dyDescent="0.25">
      <c r="A895" vm="21">
        <v>46097</v>
      </c>
      <c r="B895" t="s">
        <v>1022</v>
      </c>
      <c r="C895" t="s">
        <v>1023</v>
      </c>
      <c r="D895" s="135">
        <v>-406520.14</v>
      </c>
      <c r="E895" t="s">
        <v>1024</v>
      </c>
      <c r="F895">
        <v>1</v>
      </c>
      <c r="G895" s="135">
        <v>335967.06</v>
      </c>
      <c r="H895" t="s">
        <v>510</v>
      </c>
      <c r="I895" t="s">
        <v>15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6">
        <v>-406520.14</v>
      </c>
      <c r="T895">
        <v>1</v>
      </c>
      <c r="U895" t="s">
        <v>199</v>
      </c>
      <c r="V895" t="s">
        <v>181</v>
      </c>
      <c r="W895" s="109" t="str">
        <f>_xlfn.CONCAT(N895,V895)</f>
        <v>CC1TIERRAS FILTRANTES</v>
      </c>
      <c r="X895" s="109">
        <f>_xlfn.XLOOKUP(W895,'cco '!C:C,'cco '!D:D,0)</f>
        <v>0</v>
      </c>
      <c r="Y895" s="110">
        <f>$X895*$S895*-1</f>
        <v>0</v>
      </c>
      <c r="Z895" s="109">
        <f>_xlfn.XLOOKUP(V895,sectores_id!A:A,sectores_id!B:B)</f>
        <v>9</v>
      </c>
      <c r="AA895" s="109">
        <f>IF(J895="OPEX",_xlfn.XLOOKUP(I895,'rubros_id_opex (2)'!A:A,'rubros_id_opex (2)'!B:B,"RUBRO MC"),J895)</f>
        <v>12</v>
      </c>
      <c r="AB895" s="109" t="str">
        <f>UPPER(_xlfn.XLOOKUP(Z895,sectores_id!B:B,sectores_id!A:A))</f>
        <v>TIERRAS FILTRANTES</v>
      </c>
      <c r="AC895" s="148" t="str">
        <f>_xlfn.XLOOKUP(AA895,'rubros_id_opex (2)'!B:B,'rubros_id_opex (2)'!A:A,gastos_final[[#This Row],[Líneas de factura/Producto]])</f>
        <v>REPOSICION</v>
      </c>
      <c r="AD895" s="109">
        <f>SUMIFS(Y:Y,C:C,gastos_final[[#This Row],[Número]])</f>
        <v>406520.13999999996</v>
      </c>
      <c r="AE895" s="169">
        <f>gastos_final[[#This Row],[MONTO_FINAL]]*-1-gastos_final[[#This Row],[monto_total_ampliado]]</f>
        <v>0</v>
      </c>
    </row>
    <row r="896" spans="1:31" hidden="1" x14ac:dyDescent="0.25">
      <c r="A896" vm="21">
        <v>46097</v>
      </c>
      <c r="B896" t="s">
        <v>826</v>
      </c>
      <c r="C896" t="s">
        <v>935</v>
      </c>
      <c r="D896" s="135">
        <v>-391301.3</v>
      </c>
      <c r="E896" t="s">
        <v>936</v>
      </c>
      <c r="F896">
        <v>1</v>
      </c>
      <c r="G896" s="135">
        <v>323389.5</v>
      </c>
      <c r="H896" t="s">
        <v>510</v>
      </c>
      <c r="I896" t="s">
        <v>11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 s="136">
        <v>-391301.3</v>
      </c>
      <c r="T896">
        <v>1</v>
      </c>
      <c r="U896" t="s">
        <v>199</v>
      </c>
      <c r="V896" t="s">
        <v>72</v>
      </c>
      <c r="W896" s="109" t="str">
        <f>_xlfn.CONCAT(N896,V896)</f>
        <v>CC1BACHAS</v>
      </c>
      <c r="X896" s="109">
        <f>_xlfn.XLOOKUP(W896,'cco '!C:C,'cco '!D:D,0)</f>
        <v>3.2417236735101898E-2</v>
      </c>
      <c r="Y896" s="110">
        <f>$X896*$S896*-1</f>
        <v>12684.906876853129</v>
      </c>
      <c r="Z896" s="109">
        <f>_xlfn.XLOOKUP(V896,sectores_id!A:A,sectores_id!B:B)</f>
        <v>1</v>
      </c>
      <c r="AA896" s="109">
        <f>IF(J896="OPEX",_xlfn.XLOOKUP(I896,'rubros_id_opex (2)'!A:A,'rubros_id_opex (2)'!B:B,"RUBRO MC"),J896)</f>
        <v>3</v>
      </c>
      <c r="AB896" s="109" t="str">
        <f>UPPER(_xlfn.XLOOKUP(Z896,sectores_id!B:B,sectores_id!A:A))</f>
        <v>BACHAS</v>
      </c>
      <c r="AC896" s="148" t="str">
        <f>_xlfn.XLOOKUP(AA896,'rubros_id_opex (2)'!B:B,'rubros_id_opex (2)'!A:A,gastos_final[[#This Row],[Líneas de factura/Producto]])</f>
        <v>HIGIENE Y SEGURIDAD</v>
      </c>
      <c r="AD896" s="109">
        <f>SUMIFS(Y:Y,C:C,gastos_final[[#This Row],[Número]])</f>
        <v>391301.29999999993</v>
      </c>
      <c r="AE896" s="169">
        <f>gastos_final[[#This Row],[MONTO_FINAL]]*-1-gastos_final[[#This Row],[monto_total_ampliado]]</f>
        <v>0</v>
      </c>
    </row>
    <row r="897" spans="1:31" hidden="1" x14ac:dyDescent="0.25">
      <c r="A897" vm="21">
        <v>46097</v>
      </c>
      <c r="B897" t="s">
        <v>826</v>
      </c>
      <c r="C897" t="s">
        <v>935</v>
      </c>
      <c r="D897" s="135">
        <v>-391301.3</v>
      </c>
      <c r="E897" t="s">
        <v>936</v>
      </c>
      <c r="F897">
        <v>1</v>
      </c>
      <c r="G897" s="135">
        <v>323389.5</v>
      </c>
      <c r="H897" t="s">
        <v>510</v>
      </c>
      <c r="I897" t="s">
        <v>11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6">
        <v>-391301.3</v>
      </c>
      <c r="T897">
        <v>1</v>
      </c>
      <c r="U897" t="s">
        <v>199</v>
      </c>
      <c r="V897" t="s">
        <v>77</v>
      </c>
      <c r="W897" s="109" t="str">
        <f>_xlfn.CONCAT(N897,V897)</f>
        <v>CC1CEREAL &amp; POLVILLO</v>
      </c>
      <c r="X897" s="109">
        <f>_xlfn.XLOOKUP(W897,'cco '!C:C,'cco '!D:D,0)</f>
        <v>7.0597149630605652E-3</v>
      </c>
      <c r="Y897" s="110">
        <f>$X897*$S897*-1</f>
        <v>2762.4756426750509</v>
      </c>
      <c r="Z897" s="109">
        <f>_xlfn.XLOOKUP(V897,sectores_id!A:A,sectores_id!B:B)</f>
        <v>2</v>
      </c>
      <c r="AA897" s="109">
        <f>IF(J897="OPEX",_xlfn.XLOOKUP(I897,'rubros_id_opex (2)'!A:A,'rubros_id_opex (2)'!B:B,"RUBRO MC"),J897)</f>
        <v>3</v>
      </c>
      <c r="AB897" s="109" t="str">
        <f>UPPER(_xlfn.XLOOKUP(Z897,sectores_id!B:B,sectores_id!A:A))</f>
        <v>CEREAL &amp; POLVILLO</v>
      </c>
      <c r="AC897" s="148" t="str">
        <f>_xlfn.XLOOKUP(AA897,'rubros_id_opex (2)'!B:B,'rubros_id_opex (2)'!A:A,gastos_final[[#This Row],[Líneas de factura/Producto]])</f>
        <v>HIGIENE Y SEGURIDAD</v>
      </c>
      <c r="AD897" s="109">
        <f>SUMIFS(Y:Y,C:C,gastos_final[[#This Row],[Número]])</f>
        <v>391301.29999999993</v>
      </c>
      <c r="AE897" s="169">
        <f>gastos_final[[#This Row],[MONTO_FINAL]]*-1-gastos_final[[#This Row],[monto_total_ampliado]]</f>
        <v>0</v>
      </c>
    </row>
    <row r="898" spans="1:31" hidden="1" x14ac:dyDescent="0.25">
      <c r="A898" vm="21">
        <v>46097</v>
      </c>
      <c r="B898" t="s">
        <v>826</v>
      </c>
      <c r="C898" t="s">
        <v>935</v>
      </c>
      <c r="D898" s="135">
        <v>-391301.3</v>
      </c>
      <c r="E898" t="s">
        <v>936</v>
      </c>
      <c r="F898">
        <v>1</v>
      </c>
      <c r="G898" s="135">
        <v>323389.5</v>
      </c>
      <c r="H898" t="s">
        <v>510</v>
      </c>
      <c r="I898" t="s">
        <v>11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6">
        <v>-391301.3</v>
      </c>
      <c r="T898">
        <v>1</v>
      </c>
      <c r="U898" t="s">
        <v>199</v>
      </c>
      <c r="V898" t="s">
        <v>75</v>
      </c>
      <c r="W898" s="109" t="str">
        <f>_xlfn.CONCAT(N898,V898)</f>
        <v>CC1COMPOST &amp; FERTILIZANTES</v>
      </c>
      <c r="X898" s="109">
        <f>_xlfn.XLOOKUP(W898,'cco '!C:C,'cco '!D:D,0)</f>
        <v>4.0653249223577111E-4</v>
      </c>
      <c r="Y898" s="110">
        <f>$X898*$S898*-1</f>
        <v>159.07669270409713</v>
      </c>
      <c r="Z898" s="109">
        <f>_xlfn.XLOOKUP(V898,sectores_id!A:A,sectores_id!B:B)</f>
        <v>10</v>
      </c>
      <c r="AA898" s="109">
        <f>IF(J898="OPEX",_xlfn.XLOOKUP(I898,'rubros_id_opex (2)'!A:A,'rubros_id_opex (2)'!B:B,"RUBRO MC"),J898)</f>
        <v>3</v>
      </c>
      <c r="AB898" s="109" t="str">
        <f>UPPER(_xlfn.XLOOKUP(Z898,sectores_id!B:B,sectores_id!A:A))</f>
        <v>COMPOST &amp; FERTILIZANTES</v>
      </c>
      <c r="AC898" s="148" t="str">
        <f>_xlfn.XLOOKUP(AA898,'rubros_id_opex (2)'!B:B,'rubros_id_opex (2)'!A:A,gastos_final[[#This Row],[Líneas de factura/Producto]])</f>
        <v>HIGIENE Y SEGURIDAD</v>
      </c>
      <c r="AD898" s="109">
        <f>SUMIFS(Y:Y,C:C,gastos_final[[#This Row],[Número]])</f>
        <v>391301.29999999993</v>
      </c>
      <c r="AE898" s="169">
        <f>gastos_final[[#This Row],[MONTO_FINAL]]*-1-gastos_final[[#This Row],[monto_total_ampliado]]</f>
        <v>0</v>
      </c>
    </row>
    <row r="899" spans="1:31" hidden="1" x14ac:dyDescent="0.25">
      <c r="A899" vm="21">
        <v>46097</v>
      </c>
      <c r="B899" t="s">
        <v>826</v>
      </c>
      <c r="C899" t="s">
        <v>935</v>
      </c>
      <c r="D899" s="135">
        <v>-391301.3</v>
      </c>
      <c r="E899" t="s">
        <v>936</v>
      </c>
      <c r="F899">
        <v>1</v>
      </c>
      <c r="G899" s="135">
        <v>323389.5</v>
      </c>
      <c r="H899" t="s">
        <v>510</v>
      </c>
      <c r="I899" t="s">
        <v>11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6">
        <v>-391301.3</v>
      </c>
      <c r="T899">
        <v>1</v>
      </c>
      <c r="U899" t="s">
        <v>199</v>
      </c>
      <c r="V899" t="s">
        <v>66</v>
      </c>
      <c r="W899" s="109" t="str">
        <f>_xlfn.CONCAT(N899,V899)</f>
        <v>CC1DISPOSICIÓN FINAL RESIDUOS LIQUIDOS</v>
      </c>
      <c r="X899" s="109">
        <f>_xlfn.XLOOKUP(W899,'cco '!C:C,'cco '!D:D,0)</f>
        <v>5.9791078481547098E-2</v>
      </c>
      <c r="Y899" s="110">
        <f>$X899*$S899*-1</f>
        <v>23396.326738231404</v>
      </c>
      <c r="Z899" s="109">
        <f>_xlfn.XLOOKUP(V899,sectores_id!A:A,sectores_id!B:B)</f>
        <v>3</v>
      </c>
      <c r="AA899" s="109">
        <f>IF(J899="OPEX",_xlfn.XLOOKUP(I899,'rubros_id_opex (2)'!A:A,'rubros_id_opex (2)'!B:B,"RUBRO MC"),J899)</f>
        <v>3</v>
      </c>
      <c r="AB899" s="109" t="str">
        <f>UPPER(_xlfn.XLOOKUP(Z899,sectores_id!B:B,sectores_id!A:A))</f>
        <v>DISP. FINAL RESIDUOS LÍQUIDOS</v>
      </c>
      <c r="AC899" s="148" t="str">
        <f>_xlfn.XLOOKUP(AA899,'rubros_id_opex (2)'!B:B,'rubros_id_opex (2)'!A:A,gastos_final[[#This Row],[Líneas de factura/Producto]])</f>
        <v>HIGIENE Y SEGURIDAD</v>
      </c>
      <c r="AD899" s="109">
        <f>SUMIFS(Y:Y,C:C,gastos_final[[#This Row],[Número]])</f>
        <v>391301.29999999993</v>
      </c>
      <c r="AE899" s="169">
        <f>gastos_final[[#This Row],[MONTO_FINAL]]*-1-gastos_final[[#This Row],[monto_total_ampliado]]</f>
        <v>0</v>
      </c>
    </row>
    <row r="900" spans="1:31" hidden="1" x14ac:dyDescent="0.25">
      <c r="A900" vm="21">
        <v>46097</v>
      </c>
      <c r="B900" t="s">
        <v>826</v>
      </c>
      <c r="C900" t="s">
        <v>935</v>
      </c>
      <c r="D900" s="135">
        <v>-391301.3</v>
      </c>
      <c r="E900" t="s">
        <v>936</v>
      </c>
      <c r="F900">
        <v>1</v>
      </c>
      <c r="G900" s="135">
        <v>323389.5</v>
      </c>
      <c r="H900" t="s">
        <v>510</v>
      </c>
      <c r="I900" t="s">
        <v>11</v>
      </c>
      <c r="J900" t="s">
        <v>137</v>
      </c>
      <c r="K900" t="s">
        <v>473</v>
      </c>
      <c r="L900" t="s">
        <v>138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6">
        <v>-391301.3</v>
      </c>
      <c r="T900">
        <v>1</v>
      </c>
      <c r="U900" t="s">
        <v>199</v>
      </c>
      <c r="V900" t="s">
        <v>63</v>
      </c>
      <c r="W900" s="109" t="str">
        <f>_xlfn.CONCAT(N900,V900)</f>
        <v>CC1DISPOSICIÓN FINAL RESIDUOS SOLIDOS</v>
      </c>
      <c r="X900" s="109">
        <f>_xlfn.XLOOKUP(W900,'cco '!C:C,'cco '!D:D,0)</f>
        <v>4.8738124634855849E-3</v>
      </c>
      <c r="Y900" s="110">
        <f>$X900*$S900*-1</f>
        <v>1907.1291529181119</v>
      </c>
      <c r="Z900" s="109">
        <f>_xlfn.XLOOKUP(V900,sectores_id!A:A,sectores_id!B:B)</f>
        <v>4</v>
      </c>
      <c r="AA900" s="109">
        <f>IF(J900="OPEX",_xlfn.XLOOKUP(I900,'rubros_id_opex (2)'!A:A,'rubros_id_opex (2)'!B:B,"RUBRO MC"),J900)</f>
        <v>3</v>
      </c>
      <c r="AB900" s="109" t="str">
        <f>UPPER(_xlfn.XLOOKUP(Z900,sectores_id!B:B,sectores_id!A:A))</f>
        <v>DISP. FINAL RESIDUOS SÓLIDOS</v>
      </c>
      <c r="AC900" s="148" t="str">
        <f>_xlfn.XLOOKUP(AA900,'rubros_id_opex (2)'!B:B,'rubros_id_opex (2)'!A:A,gastos_final[[#This Row],[Líneas de factura/Producto]])</f>
        <v>HIGIENE Y SEGURIDAD</v>
      </c>
      <c r="AD900" s="109">
        <f>SUMIFS(Y:Y,C:C,gastos_final[[#This Row],[Número]])</f>
        <v>391301.29999999993</v>
      </c>
      <c r="AE900" s="169">
        <f>gastos_final[[#This Row],[MONTO_FINAL]]*-1-gastos_final[[#This Row],[monto_total_ampliado]]</f>
        <v>0</v>
      </c>
    </row>
    <row r="901" spans="1:31" hidden="1" x14ac:dyDescent="0.25">
      <c r="A901" vm="21">
        <v>46097</v>
      </c>
      <c r="B901" t="s">
        <v>826</v>
      </c>
      <c r="C901" t="s">
        <v>935</v>
      </c>
      <c r="D901" s="135">
        <v>-391301.3</v>
      </c>
      <c r="E901" t="s">
        <v>936</v>
      </c>
      <c r="F901">
        <v>1</v>
      </c>
      <c r="G901" s="135">
        <v>323389.5</v>
      </c>
      <c r="H901" t="s">
        <v>510</v>
      </c>
      <c r="I901" t="s">
        <v>11</v>
      </c>
      <c r="J901" t="s">
        <v>137</v>
      </c>
      <c r="K901" t="s">
        <v>473</v>
      </c>
      <c r="L901" t="s">
        <v>138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6">
        <v>-391301.3</v>
      </c>
      <c r="T901">
        <v>1</v>
      </c>
      <c r="U901" t="s">
        <v>199</v>
      </c>
      <c r="V901" t="s">
        <v>80</v>
      </c>
      <c r="W901" s="109" t="str">
        <f>_xlfn.CONCAT(N901,V901)</f>
        <v>CC1EXPORTACION</v>
      </c>
      <c r="X901" s="109">
        <f>_xlfn.XLOOKUP(W901,'cco '!C:C,'cco '!D:D,0)</f>
        <v>0.73411048911804788</v>
      </c>
      <c r="Y901" s="110">
        <f>$X901*$S901*-1</f>
        <v>287258.38873552799</v>
      </c>
      <c r="Z901" s="109">
        <f>_xlfn.XLOOKUP(V901,sectores_id!A:A,sectores_id!B:B)</f>
        <v>5</v>
      </c>
      <c r="AA901" s="109">
        <f>IF(J901="OPEX",_xlfn.XLOOKUP(I901,'rubros_id_opex (2)'!A:A,'rubros_id_opex (2)'!B:B,"RUBRO MC"),J901)</f>
        <v>3</v>
      </c>
      <c r="AB901" s="109" t="str">
        <f>UPPER(_xlfn.XLOOKUP(Z901,sectores_id!B:B,sectores_id!A:A))</f>
        <v>EXPORTACION</v>
      </c>
      <c r="AC901" s="148" t="str">
        <f>_xlfn.XLOOKUP(AA901,'rubros_id_opex (2)'!B:B,'rubros_id_opex (2)'!A:A,gastos_final[[#This Row],[Líneas de factura/Producto]])</f>
        <v>HIGIENE Y SEGURIDAD</v>
      </c>
      <c r="AD901" s="109">
        <f>SUMIFS(Y:Y,C:C,gastos_final[[#This Row],[Número]])</f>
        <v>391301.29999999993</v>
      </c>
      <c r="AE901" s="169">
        <f>gastos_final[[#This Row],[MONTO_FINAL]]*-1-gastos_final[[#This Row],[monto_total_ampliado]]</f>
        <v>0</v>
      </c>
    </row>
    <row r="902" spans="1:31" hidden="1" x14ac:dyDescent="0.25">
      <c r="A902" vm="21">
        <v>46097</v>
      </c>
      <c r="B902" t="s">
        <v>826</v>
      </c>
      <c r="C902" t="s">
        <v>935</v>
      </c>
      <c r="D902" s="135">
        <v>-391301.3</v>
      </c>
      <c r="E902" t="s">
        <v>936</v>
      </c>
      <c r="F902">
        <v>1</v>
      </c>
      <c r="G902" s="135">
        <v>323389.5</v>
      </c>
      <c r="H902" t="s">
        <v>510</v>
      </c>
      <c r="I902" t="s">
        <v>11</v>
      </c>
      <c r="J902" t="s">
        <v>137</v>
      </c>
      <c r="K902" t="s">
        <v>473</v>
      </c>
      <c r="L902" t="s">
        <v>138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6">
        <v>-391301.3</v>
      </c>
      <c r="T902">
        <v>1</v>
      </c>
      <c r="U902" t="s">
        <v>199</v>
      </c>
      <c r="V902" t="s">
        <v>50</v>
      </c>
      <c r="W902" s="109" t="str">
        <f>_xlfn.CONCAT(N902,V902)</f>
        <v>CC1NFU</v>
      </c>
      <c r="X902" s="109">
        <f>_xlfn.XLOOKUP(W902,'cco '!C:C,'cco '!D:D,0)</f>
        <v>1.4065386597374174E-2</v>
      </c>
      <c r="Y902" s="110">
        <f>$X902*$S902*-1</f>
        <v>5503.8040605550905</v>
      </c>
      <c r="Z902" s="109">
        <f>_xlfn.XLOOKUP(V902,sectores_id!A:A,sectores_id!B:B)</f>
        <v>6</v>
      </c>
      <c r="AA902" s="109">
        <f>IF(J902="OPEX",_xlfn.XLOOKUP(I902,'rubros_id_opex (2)'!A:A,'rubros_id_opex (2)'!B:B,"RUBRO MC"),J902)</f>
        <v>3</v>
      </c>
      <c r="AB902" s="109" t="str">
        <f>UPPER(_xlfn.XLOOKUP(Z902,sectores_id!B:B,sectores_id!A:A))</f>
        <v>NFU</v>
      </c>
      <c r="AC902" s="148" t="str">
        <f>_xlfn.XLOOKUP(AA902,'rubros_id_opex (2)'!B:B,'rubros_id_opex (2)'!A:A,gastos_final[[#This Row],[Líneas de factura/Producto]])</f>
        <v>HIGIENE Y SEGURIDAD</v>
      </c>
      <c r="AD902" s="109">
        <f>SUMIFS(Y:Y,C:C,gastos_final[[#This Row],[Número]])</f>
        <v>391301.29999999993</v>
      </c>
      <c r="AE902" s="169">
        <f>gastos_final[[#This Row],[MONTO_FINAL]]*-1-gastos_final[[#This Row],[monto_total_ampliado]]</f>
        <v>0</v>
      </c>
    </row>
    <row r="903" spans="1:31" hidden="1" x14ac:dyDescent="0.25">
      <c r="A903" vm="21">
        <v>46097</v>
      </c>
      <c r="B903" t="s">
        <v>826</v>
      </c>
      <c r="C903" t="s">
        <v>935</v>
      </c>
      <c r="D903" s="135">
        <v>-391301.3</v>
      </c>
      <c r="E903" t="s">
        <v>936</v>
      </c>
      <c r="F903">
        <v>1</v>
      </c>
      <c r="G903" s="135">
        <v>323389.5</v>
      </c>
      <c r="H903" t="s">
        <v>510</v>
      </c>
      <c r="I903" t="s">
        <v>11</v>
      </c>
      <c r="J903" t="s">
        <v>137</v>
      </c>
      <c r="K903" t="s">
        <v>473</v>
      </c>
      <c r="L903" t="s">
        <v>138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6">
        <v>-391301.3</v>
      </c>
      <c r="T903">
        <v>1</v>
      </c>
      <c r="U903" t="s">
        <v>199</v>
      </c>
      <c r="V903" t="s">
        <v>68</v>
      </c>
      <c r="W903" s="109" t="str">
        <f>_xlfn.CONCAT(N903,V903)</f>
        <v>CC1PILETAS</v>
      </c>
      <c r="X903" s="109">
        <f>_xlfn.XLOOKUP(W903,'cco '!C:C,'cco '!D:D,0)</f>
        <v>0.10760032914202722</v>
      </c>
      <c r="Y903" s="110">
        <f>$X903*$S903*-1</f>
        <v>42104.148673703137</v>
      </c>
      <c r="Z903" s="109">
        <f>_xlfn.XLOOKUP(V903,sectores_id!A:A,sectores_id!B:B)</f>
        <v>7</v>
      </c>
      <c r="AA903" s="109">
        <f>IF(J903="OPEX",_xlfn.XLOOKUP(I903,'rubros_id_opex (2)'!A:A,'rubros_id_opex (2)'!B:B,"RUBRO MC"),J903)</f>
        <v>3</v>
      </c>
      <c r="AB903" s="109" t="str">
        <f>UPPER(_xlfn.XLOOKUP(Z903,sectores_id!B:B,sectores_id!A:A))</f>
        <v>PILETAS</v>
      </c>
      <c r="AC903" s="148" t="str">
        <f>_xlfn.XLOOKUP(AA903,'rubros_id_opex (2)'!B:B,'rubros_id_opex (2)'!A:A,gastos_final[[#This Row],[Líneas de factura/Producto]])</f>
        <v>HIGIENE Y SEGURIDAD</v>
      </c>
      <c r="AD903" s="109">
        <f>SUMIFS(Y:Y,C:C,gastos_final[[#This Row],[Número]])</f>
        <v>391301.29999999993</v>
      </c>
      <c r="AE903" s="169">
        <f>gastos_final[[#This Row],[MONTO_FINAL]]*-1-gastos_final[[#This Row],[monto_total_ampliado]]</f>
        <v>0</v>
      </c>
    </row>
    <row r="904" spans="1:31" hidden="1" x14ac:dyDescent="0.25">
      <c r="A904" vm="21">
        <v>46097</v>
      </c>
      <c r="B904" t="s">
        <v>826</v>
      </c>
      <c r="C904" t="s">
        <v>935</v>
      </c>
      <c r="D904" s="135">
        <v>-391301.3</v>
      </c>
      <c r="E904" t="s">
        <v>936</v>
      </c>
      <c r="F904">
        <v>1</v>
      </c>
      <c r="G904" s="135">
        <v>323389.5</v>
      </c>
      <c r="H904" t="s">
        <v>510</v>
      </c>
      <c r="I904" t="s">
        <v>11</v>
      </c>
      <c r="J904" t="s">
        <v>137</v>
      </c>
      <c r="K904" t="s">
        <v>473</v>
      </c>
      <c r="L904" t="s">
        <v>138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6">
        <v>-391301.3</v>
      </c>
      <c r="T904">
        <v>1</v>
      </c>
      <c r="U904" t="s">
        <v>199</v>
      </c>
      <c r="V904" t="s">
        <v>70</v>
      </c>
      <c r="W904" s="109" t="str">
        <f>_xlfn.CONCAT(N904,V904)</f>
        <v>CC1REACTORES</v>
      </c>
      <c r="X904" s="109">
        <f>_xlfn.XLOOKUP(W904,'cco '!C:C,'cco '!D:D,0)</f>
        <v>3.9675420007119738E-2</v>
      </c>
      <c r="Y904" s="110">
        <f>$X904*$S904*-1</f>
        <v>15525.043426831962</v>
      </c>
      <c r="Z904" s="109">
        <f>_xlfn.XLOOKUP(V904,sectores_id!A:A,sectores_id!B:B)</f>
        <v>8</v>
      </c>
      <c r="AA904" s="109">
        <f>IF(J904="OPEX",_xlfn.XLOOKUP(I904,'rubros_id_opex (2)'!A:A,'rubros_id_opex (2)'!B:B,"RUBRO MC"),J904)</f>
        <v>3</v>
      </c>
      <c r="AB904" s="109" t="str">
        <f>UPPER(_xlfn.XLOOKUP(Z904,sectores_id!B:B,sectores_id!A:A))</f>
        <v>REACTORES</v>
      </c>
      <c r="AC904" s="148" t="str">
        <f>_xlfn.XLOOKUP(AA904,'rubros_id_opex (2)'!B:B,'rubros_id_opex (2)'!A:A,gastos_final[[#This Row],[Líneas de factura/Producto]])</f>
        <v>HIGIENE Y SEGURIDAD</v>
      </c>
      <c r="AD904" s="109">
        <f>SUMIFS(Y:Y,C:C,gastos_final[[#This Row],[Número]])</f>
        <v>391301.29999999993</v>
      </c>
      <c r="AE904" s="169">
        <f>gastos_final[[#This Row],[MONTO_FINAL]]*-1-gastos_final[[#This Row],[monto_total_ampliado]]</f>
        <v>0</v>
      </c>
    </row>
    <row r="905" spans="1:31" hidden="1" x14ac:dyDescent="0.25">
      <c r="A905" vm="21">
        <v>46097</v>
      </c>
      <c r="B905" t="s">
        <v>826</v>
      </c>
      <c r="C905" t="s">
        <v>935</v>
      </c>
      <c r="D905" s="135">
        <v>-391301.3</v>
      </c>
      <c r="E905" t="s">
        <v>936</v>
      </c>
      <c r="F905">
        <v>1</v>
      </c>
      <c r="G905" s="135">
        <v>323389.5</v>
      </c>
      <c r="H905" t="s">
        <v>510</v>
      </c>
      <c r="I905" t="s">
        <v>11</v>
      </c>
      <c r="J905" t="s">
        <v>137</v>
      </c>
      <c r="K905" t="s">
        <v>473</v>
      </c>
      <c r="L905" t="s">
        <v>138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6">
        <v>-391301.3</v>
      </c>
      <c r="T905">
        <v>1</v>
      </c>
      <c r="U905" t="s">
        <v>199</v>
      </c>
      <c r="V905" t="s">
        <v>181</v>
      </c>
      <c r="W905" s="109" t="str">
        <f>_xlfn.CONCAT(N905,V905)</f>
        <v>CC1TIERRAS FILTRANTES</v>
      </c>
      <c r="X905" s="109">
        <f>_xlfn.XLOOKUP(W905,'cco '!C:C,'cco '!D:D,0)</f>
        <v>0</v>
      </c>
      <c r="Y905" s="110">
        <f>$X905*$S905*-1</f>
        <v>0</v>
      </c>
      <c r="Z905" s="109">
        <f>_xlfn.XLOOKUP(V905,sectores_id!A:A,sectores_id!B:B)</f>
        <v>9</v>
      </c>
      <c r="AA905" s="109">
        <f>IF(J905="OPEX",_xlfn.XLOOKUP(I905,'rubros_id_opex (2)'!A:A,'rubros_id_opex (2)'!B:B,"RUBRO MC"),J905)</f>
        <v>3</v>
      </c>
      <c r="AB905" s="109" t="str">
        <f>UPPER(_xlfn.XLOOKUP(Z905,sectores_id!B:B,sectores_id!A:A))</f>
        <v>TIERRAS FILTRANTES</v>
      </c>
      <c r="AC905" s="148" t="str">
        <f>_xlfn.XLOOKUP(AA905,'rubros_id_opex (2)'!B:B,'rubros_id_opex (2)'!A:A,gastos_final[[#This Row],[Líneas de factura/Producto]])</f>
        <v>HIGIENE Y SEGURIDAD</v>
      </c>
      <c r="AD905" s="109">
        <f>SUMIFS(Y:Y,C:C,gastos_final[[#This Row],[Número]])</f>
        <v>391301.29999999993</v>
      </c>
      <c r="AE905" s="169">
        <f>gastos_final[[#This Row],[MONTO_FINAL]]*-1-gastos_final[[#This Row],[monto_total_ampliado]]</f>
        <v>0</v>
      </c>
    </row>
    <row r="906" spans="1:31" hidden="1" x14ac:dyDescent="0.25">
      <c r="A906" vm="11">
        <v>46112</v>
      </c>
      <c r="B906" t="s">
        <v>846</v>
      </c>
      <c r="C906" t="s">
        <v>1059</v>
      </c>
      <c r="D906" s="135">
        <v>-385070.4</v>
      </c>
      <c r="E906" t="s">
        <v>1060</v>
      </c>
      <c r="F906">
        <v>9.36</v>
      </c>
      <c r="G906" s="135">
        <v>34000</v>
      </c>
      <c r="H906" t="s">
        <v>510</v>
      </c>
      <c r="I906" t="s">
        <v>10</v>
      </c>
      <c r="J906" t="s">
        <v>137</v>
      </c>
      <c r="K906" t="s">
        <v>512</v>
      </c>
      <c r="L906" t="s">
        <v>138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6">
        <v>-385070.4</v>
      </c>
      <c r="T906">
        <v>9.36</v>
      </c>
      <c r="U906" t="s">
        <v>199</v>
      </c>
      <c r="V906" t="s">
        <v>72</v>
      </c>
      <c r="W906" s="109" t="str">
        <f>_xlfn.CONCAT(N906,V906)</f>
        <v>CC1BACHAS</v>
      </c>
      <c r="X906" s="109">
        <f>_xlfn.XLOOKUP(W906,'cco '!C:C,'cco '!D:D,0)</f>
        <v>3.2417236735101898E-2</v>
      </c>
      <c r="Y906" s="110">
        <f>$X906*$S906*-1</f>
        <v>12482.918316480384</v>
      </c>
      <c r="Z906" s="109">
        <f>_xlfn.XLOOKUP(V906,sectores_id!A:A,sectores_id!B:B)</f>
        <v>1</v>
      </c>
      <c r="AA906" s="109">
        <f>IF(J906="OPEX",_xlfn.XLOOKUP(I906,'rubros_id_opex (2)'!A:A,'rubros_id_opex (2)'!B:B,"RUBRO MC"),J906)</f>
        <v>13</v>
      </c>
      <c r="AB906" s="109" t="str">
        <f>UPPER(_xlfn.XLOOKUP(Z906,sectores_id!B:B,sectores_id!A:A))</f>
        <v>BACHAS</v>
      </c>
      <c r="AC906" s="148" t="str">
        <f>_xlfn.XLOOKUP(AA906,'rubros_id_opex (2)'!B:B,'rubros_id_opex (2)'!A:A,gastos_final[[#This Row],[Líneas de factura/Producto]])</f>
        <v>SERVICIOS</v>
      </c>
      <c r="AD906" s="109">
        <f>SUMIFS(Y:Y,C:C,gastos_final[[#This Row],[Número]])</f>
        <v>385070.39999999997</v>
      </c>
      <c r="AE906" s="169">
        <f>gastos_final[[#This Row],[MONTO_FINAL]]*-1-gastos_final[[#This Row],[monto_total_ampliado]]</f>
        <v>0</v>
      </c>
    </row>
    <row r="907" spans="1:31" hidden="1" x14ac:dyDescent="0.25">
      <c r="A907" vm="11">
        <v>46112</v>
      </c>
      <c r="B907" t="s">
        <v>846</v>
      </c>
      <c r="C907" t="s">
        <v>1059</v>
      </c>
      <c r="D907" s="135">
        <v>-385070.4</v>
      </c>
      <c r="E907" t="s">
        <v>1060</v>
      </c>
      <c r="F907">
        <v>9.36</v>
      </c>
      <c r="G907" s="135">
        <v>34000</v>
      </c>
      <c r="H907" t="s">
        <v>510</v>
      </c>
      <c r="I907" t="s">
        <v>10</v>
      </c>
      <c r="J907" t="s">
        <v>137</v>
      </c>
      <c r="K907" t="s">
        <v>512</v>
      </c>
      <c r="L907" t="s">
        <v>138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36">
        <v>-385070.4</v>
      </c>
      <c r="T907">
        <v>9.36</v>
      </c>
      <c r="U907" t="s">
        <v>199</v>
      </c>
      <c r="V907" t="s">
        <v>77</v>
      </c>
      <c r="W907" s="109" t="str">
        <f>_xlfn.CONCAT(N907,V907)</f>
        <v>CC1CEREAL &amp; POLVILLO</v>
      </c>
      <c r="X907" s="109">
        <f>_xlfn.XLOOKUP(W907,'cco '!C:C,'cco '!D:D,0)</f>
        <v>7.0597149630605652E-3</v>
      </c>
      <c r="Y907" s="110">
        <f>$X907*$S907*-1</f>
        <v>2718.4872647117172</v>
      </c>
      <c r="Z907" s="109">
        <f>_xlfn.XLOOKUP(V907,sectores_id!A:A,sectores_id!B:B)</f>
        <v>2</v>
      </c>
      <c r="AA907" s="109">
        <f>IF(J907="OPEX",_xlfn.XLOOKUP(I907,'rubros_id_opex (2)'!A:A,'rubros_id_opex (2)'!B:B,"RUBRO MC"),J907)</f>
        <v>13</v>
      </c>
      <c r="AB907" s="109" t="str">
        <f>UPPER(_xlfn.XLOOKUP(Z907,sectores_id!B:B,sectores_id!A:A))</f>
        <v>CEREAL &amp; POLVILLO</v>
      </c>
      <c r="AC907" s="148" t="str">
        <f>_xlfn.XLOOKUP(AA907,'rubros_id_opex (2)'!B:B,'rubros_id_opex (2)'!A:A,gastos_final[[#This Row],[Líneas de factura/Producto]])</f>
        <v>SERVICIOS</v>
      </c>
      <c r="AD907" s="109">
        <f>SUMIFS(Y:Y,C:C,gastos_final[[#This Row],[Número]])</f>
        <v>385070.39999999997</v>
      </c>
      <c r="AE907" s="169">
        <f>gastos_final[[#This Row],[MONTO_FINAL]]*-1-gastos_final[[#This Row],[monto_total_ampliado]]</f>
        <v>0</v>
      </c>
    </row>
    <row r="908" spans="1:31" hidden="1" x14ac:dyDescent="0.25">
      <c r="A908" vm="11">
        <v>46112</v>
      </c>
      <c r="B908" t="s">
        <v>846</v>
      </c>
      <c r="C908" t="s">
        <v>1059</v>
      </c>
      <c r="D908" s="135">
        <v>-385070.4</v>
      </c>
      <c r="E908" t="s">
        <v>1060</v>
      </c>
      <c r="F908">
        <v>9.36</v>
      </c>
      <c r="G908" s="135">
        <v>34000</v>
      </c>
      <c r="H908" t="s">
        <v>510</v>
      </c>
      <c r="I908" t="s">
        <v>10</v>
      </c>
      <c r="J908" t="s">
        <v>137</v>
      </c>
      <c r="K908" t="s">
        <v>512</v>
      </c>
      <c r="L908" t="s">
        <v>138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6">
        <v>-385070.4</v>
      </c>
      <c r="T908">
        <v>9.36</v>
      </c>
      <c r="U908" t="s">
        <v>199</v>
      </c>
      <c r="V908" t="s">
        <v>75</v>
      </c>
      <c r="W908" s="109" t="str">
        <f>_xlfn.CONCAT(N908,V908)</f>
        <v>CC1COMPOST &amp; FERTILIZANTES</v>
      </c>
      <c r="X908" s="109">
        <f>_xlfn.XLOOKUP(W908,'cco '!C:C,'cco '!D:D,0)</f>
        <v>4.0653249223577111E-4</v>
      </c>
      <c r="Y908" s="110">
        <f>$X908*$S908*-1</f>
        <v>156.54362939822528</v>
      </c>
      <c r="Z908" s="109">
        <f>_xlfn.XLOOKUP(V908,sectores_id!A:A,sectores_id!B:B)</f>
        <v>10</v>
      </c>
      <c r="AA908" s="109">
        <f>IF(J908="OPEX",_xlfn.XLOOKUP(I908,'rubros_id_opex (2)'!A:A,'rubros_id_opex (2)'!B:B,"RUBRO MC"),J908)</f>
        <v>13</v>
      </c>
      <c r="AB908" s="109" t="str">
        <f>UPPER(_xlfn.XLOOKUP(Z908,sectores_id!B:B,sectores_id!A:A))</f>
        <v>COMPOST &amp; FERTILIZANTES</v>
      </c>
      <c r="AC908" s="148" t="str">
        <f>_xlfn.XLOOKUP(AA908,'rubros_id_opex (2)'!B:B,'rubros_id_opex (2)'!A:A,gastos_final[[#This Row],[Líneas de factura/Producto]])</f>
        <v>SERVICIOS</v>
      </c>
      <c r="AD908" s="109">
        <f>SUMIFS(Y:Y,C:C,gastos_final[[#This Row],[Número]])</f>
        <v>385070.39999999997</v>
      </c>
      <c r="AE908" s="169">
        <f>gastos_final[[#This Row],[MONTO_FINAL]]*-1-gastos_final[[#This Row],[monto_total_ampliado]]</f>
        <v>0</v>
      </c>
    </row>
    <row r="909" spans="1:31" hidden="1" x14ac:dyDescent="0.25">
      <c r="A909" vm="11">
        <v>46112</v>
      </c>
      <c r="B909" t="s">
        <v>846</v>
      </c>
      <c r="C909" t="s">
        <v>1059</v>
      </c>
      <c r="D909" s="135">
        <v>-385070.4</v>
      </c>
      <c r="E909" t="s">
        <v>1060</v>
      </c>
      <c r="F909">
        <v>9.36</v>
      </c>
      <c r="G909" s="135">
        <v>34000</v>
      </c>
      <c r="H909" t="s">
        <v>510</v>
      </c>
      <c r="I909" t="s">
        <v>10</v>
      </c>
      <c r="J909" t="s">
        <v>137</v>
      </c>
      <c r="K909" t="s">
        <v>512</v>
      </c>
      <c r="L909" t="s">
        <v>138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6">
        <v>-385070.4</v>
      </c>
      <c r="T909">
        <v>9.36</v>
      </c>
      <c r="U909" t="s">
        <v>199</v>
      </c>
      <c r="V909" t="s">
        <v>66</v>
      </c>
      <c r="W909" s="109" t="str">
        <f>_xlfn.CONCAT(N909,V909)</f>
        <v>CC1DISPOSICIÓN FINAL RESIDUOS LIQUIDOS</v>
      </c>
      <c r="X909" s="109">
        <f>_xlfn.XLOOKUP(W909,'cco '!C:C,'cco '!D:D,0)</f>
        <v>5.9791078481547098E-2</v>
      </c>
      <c r="Y909" s="110">
        <f>$X909*$S909*-1</f>
        <v>23023.774507320733</v>
      </c>
      <c r="Z909" s="109">
        <f>_xlfn.XLOOKUP(V909,sectores_id!A:A,sectores_id!B:B)</f>
        <v>3</v>
      </c>
      <c r="AA909" s="109">
        <f>IF(J909="OPEX",_xlfn.XLOOKUP(I909,'rubros_id_opex (2)'!A:A,'rubros_id_opex (2)'!B:B,"RUBRO MC"),J909)</f>
        <v>13</v>
      </c>
      <c r="AB909" s="109" t="str">
        <f>UPPER(_xlfn.XLOOKUP(Z909,sectores_id!B:B,sectores_id!A:A))</f>
        <v>DISP. FINAL RESIDUOS LÍQUIDOS</v>
      </c>
      <c r="AC909" s="148" t="str">
        <f>_xlfn.XLOOKUP(AA909,'rubros_id_opex (2)'!B:B,'rubros_id_opex (2)'!A:A,gastos_final[[#This Row],[Líneas de factura/Producto]])</f>
        <v>SERVICIOS</v>
      </c>
      <c r="AD909" s="109">
        <f>SUMIFS(Y:Y,C:C,gastos_final[[#This Row],[Número]])</f>
        <v>385070.39999999997</v>
      </c>
      <c r="AE909" s="169">
        <f>gastos_final[[#This Row],[MONTO_FINAL]]*-1-gastos_final[[#This Row],[monto_total_ampliado]]</f>
        <v>0</v>
      </c>
    </row>
    <row r="910" spans="1:31" hidden="1" x14ac:dyDescent="0.25">
      <c r="A910" vm="11">
        <v>46112</v>
      </c>
      <c r="B910" t="s">
        <v>846</v>
      </c>
      <c r="C910" t="s">
        <v>1059</v>
      </c>
      <c r="D910" s="135">
        <v>-385070.4</v>
      </c>
      <c r="E910" t="s">
        <v>1060</v>
      </c>
      <c r="F910">
        <v>9.36</v>
      </c>
      <c r="G910" s="135">
        <v>34000</v>
      </c>
      <c r="H910" t="s">
        <v>510</v>
      </c>
      <c r="I910" t="s">
        <v>10</v>
      </c>
      <c r="J910" t="s">
        <v>137</v>
      </c>
      <c r="K910" t="s">
        <v>512</v>
      </c>
      <c r="L910" t="s">
        <v>138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6">
        <v>-385070.4</v>
      </c>
      <c r="T910">
        <v>9.36</v>
      </c>
      <c r="U910" t="s">
        <v>199</v>
      </c>
      <c r="V910" t="s">
        <v>63</v>
      </c>
      <c r="W910" s="109" t="str">
        <f>_xlfn.CONCAT(N910,V910)</f>
        <v>CC1DISPOSICIÓN FINAL RESIDUOS SOLIDOS</v>
      </c>
      <c r="X910" s="109">
        <f>_xlfn.XLOOKUP(W910,'cco '!C:C,'cco '!D:D,0)</f>
        <v>4.8738124634855849E-3</v>
      </c>
      <c r="Y910" s="110">
        <f>$X910*$S910*-1</f>
        <v>1876.7609148393797</v>
      </c>
      <c r="Z910" s="109">
        <f>_xlfn.XLOOKUP(V910,sectores_id!A:A,sectores_id!B:B)</f>
        <v>4</v>
      </c>
      <c r="AA910" s="109">
        <f>IF(J910="OPEX",_xlfn.XLOOKUP(I910,'rubros_id_opex (2)'!A:A,'rubros_id_opex (2)'!B:B,"RUBRO MC"),J910)</f>
        <v>13</v>
      </c>
      <c r="AB910" s="109" t="str">
        <f>UPPER(_xlfn.XLOOKUP(Z910,sectores_id!B:B,sectores_id!A:A))</f>
        <v>DISP. FINAL RESIDUOS SÓLIDOS</v>
      </c>
      <c r="AC910" s="148" t="str">
        <f>_xlfn.XLOOKUP(AA910,'rubros_id_opex (2)'!B:B,'rubros_id_opex (2)'!A:A,gastos_final[[#This Row],[Líneas de factura/Producto]])</f>
        <v>SERVICIOS</v>
      </c>
      <c r="AD910" s="109">
        <f>SUMIFS(Y:Y,C:C,gastos_final[[#This Row],[Número]])</f>
        <v>385070.39999999997</v>
      </c>
      <c r="AE910" s="169">
        <f>gastos_final[[#This Row],[MONTO_FINAL]]*-1-gastos_final[[#This Row],[monto_total_ampliado]]</f>
        <v>0</v>
      </c>
    </row>
    <row r="911" spans="1:31" hidden="1" x14ac:dyDescent="0.25">
      <c r="A911" vm="11">
        <v>46112</v>
      </c>
      <c r="B911" t="s">
        <v>846</v>
      </c>
      <c r="C911" t="s">
        <v>1059</v>
      </c>
      <c r="D911" s="135">
        <v>-385070.4</v>
      </c>
      <c r="E911" t="s">
        <v>1060</v>
      </c>
      <c r="F911">
        <v>9.36</v>
      </c>
      <c r="G911" s="135">
        <v>34000</v>
      </c>
      <c r="H911" t="s">
        <v>510</v>
      </c>
      <c r="I911" t="s">
        <v>10</v>
      </c>
      <c r="J911" t="s">
        <v>137</v>
      </c>
      <c r="K911" t="s">
        <v>512</v>
      </c>
      <c r="L911" t="s">
        <v>138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6">
        <v>-385070.4</v>
      </c>
      <c r="T911">
        <v>9.36</v>
      </c>
      <c r="U911" t="s">
        <v>199</v>
      </c>
      <c r="V911" t="s">
        <v>80</v>
      </c>
      <c r="W911" s="109" t="str">
        <f>_xlfn.CONCAT(N911,V911)</f>
        <v>CC1EXPORTACION</v>
      </c>
      <c r="X911" s="109">
        <f>_xlfn.XLOOKUP(W911,'cco '!C:C,'cco '!D:D,0)</f>
        <v>0.73411048911804788</v>
      </c>
      <c r="Y911" s="110">
        <f>$X911*$S911*-1</f>
        <v>282684.21968888235</v>
      </c>
      <c r="Z911" s="109">
        <f>_xlfn.XLOOKUP(V911,sectores_id!A:A,sectores_id!B:B)</f>
        <v>5</v>
      </c>
      <c r="AA911" s="109">
        <f>IF(J911="OPEX",_xlfn.XLOOKUP(I911,'rubros_id_opex (2)'!A:A,'rubros_id_opex (2)'!B:B,"RUBRO MC"),J911)</f>
        <v>13</v>
      </c>
      <c r="AB911" s="109" t="str">
        <f>UPPER(_xlfn.XLOOKUP(Z911,sectores_id!B:B,sectores_id!A:A))</f>
        <v>EXPORTACION</v>
      </c>
      <c r="AC911" s="148" t="str">
        <f>_xlfn.XLOOKUP(AA911,'rubros_id_opex (2)'!B:B,'rubros_id_opex (2)'!A:A,gastos_final[[#This Row],[Líneas de factura/Producto]])</f>
        <v>SERVICIOS</v>
      </c>
      <c r="AD911" s="109">
        <f>SUMIFS(Y:Y,C:C,gastos_final[[#This Row],[Número]])</f>
        <v>385070.39999999997</v>
      </c>
      <c r="AE911" s="169">
        <f>gastos_final[[#This Row],[MONTO_FINAL]]*-1-gastos_final[[#This Row],[monto_total_ampliado]]</f>
        <v>0</v>
      </c>
    </row>
    <row r="912" spans="1:31" hidden="1" x14ac:dyDescent="0.25">
      <c r="A912" vm="11">
        <v>46112</v>
      </c>
      <c r="B912" t="s">
        <v>846</v>
      </c>
      <c r="C912" t="s">
        <v>1059</v>
      </c>
      <c r="D912" s="135">
        <v>-385070.4</v>
      </c>
      <c r="E912" t="s">
        <v>1060</v>
      </c>
      <c r="F912">
        <v>9.36</v>
      </c>
      <c r="G912" s="135">
        <v>34000</v>
      </c>
      <c r="H912" t="s">
        <v>510</v>
      </c>
      <c r="I912" t="s">
        <v>10</v>
      </c>
      <c r="J912" t="s">
        <v>137</v>
      </c>
      <c r="K912" t="s">
        <v>512</v>
      </c>
      <c r="L912" t="s">
        <v>138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6">
        <v>-385070.4</v>
      </c>
      <c r="T912">
        <v>9.36</v>
      </c>
      <c r="U912" t="s">
        <v>199</v>
      </c>
      <c r="V912" t="s">
        <v>50</v>
      </c>
      <c r="W912" s="109" t="str">
        <f>_xlfn.CONCAT(N912,V912)</f>
        <v>CC1NFU</v>
      </c>
      <c r="X912" s="109">
        <f>_xlfn.XLOOKUP(W912,'cco '!C:C,'cco '!D:D,0)</f>
        <v>1.4065386597374174E-2</v>
      </c>
      <c r="Y912" s="110">
        <f>$X912*$S912*-1</f>
        <v>5416.1640432055119</v>
      </c>
      <c r="Z912" s="109">
        <f>_xlfn.XLOOKUP(V912,sectores_id!A:A,sectores_id!B:B)</f>
        <v>6</v>
      </c>
      <c r="AA912" s="109">
        <f>IF(J912="OPEX",_xlfn.XLOOKUP(I912,'rubros_id_opex (2)'!A:A,'rubros_id_opex (2)'!B:B,"RUBRO MC"),J912)</f>
        <v>13</v>
      </c>
      <c r="AB912" s="109" t="str">
        <f>UPPER(_xlfn.XLOOKUP(Z912,sectores_id!B:B,sectores_id!A:A))</f>
        <v>NFU</v>
      </c>
      <c r="AC912" s="148" t="str">
        <f>_xlfn.XLOOKUP(AA912,'rubros_id_opex (2)'!B:B,'rubros_id_opex (2)'!A:A,gastos_final[[#This Row],[Líneas de factura/Producto]])</f>
        <v>SERVICIOS</v>
      </c>
      <c r="AD912" s="109">
        <f>SUMIFS(Y:Y,C:C,gastos_final[[#This Row],[Número]])</f>
        <v>385070.39999999997</v>
      </c>
      <c r="AE912" s="169">
        <f>gastos_final[[#This Row],[MONTO_FINAL]]*-1-gastos_final[[#This Row],[monto_total_ampliado]]</f>
        <v>0</v>
      </c>
    </row>
    <row r="913" spans="1:31" hidden="1" x14ac:dyDescent="0.25">
      <c r="A913" vm="11">
        <v>46112</v>
      </c>
      <c r="B913" t="s">
        <v>846</v>
      </c>
      <c r="C913" t="s">
        <v>1059</v>
      </c>
      <c r="D913" s="135">
        <v>-385070.4</v>
      </c>
      <c r="E913" t="s">
        <v>1060</v>
      </c>
      <c r="F913">
        <v>9.36</v>
      </c>
      <c r="G913" s="135">
        <v>34000</v>
      </c>
      <c r="H913" t="s">
        <v>510</v>
      </c>
      <c r="I913" t="s">
        <v>10</v>
      </c>
      <c r="J913" t="s">
        <v>137</v>
      </c>
      <c r="K913" t="s">
        <v>512</v>
      </c>
      <c r="L913" t="s">
        <v>138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6">
        <v>-385070.4</v>
      </c>
      <c r="T913">
        <v>9.36</v>
      </c>
      <c r="U913" t="s">
        <v>199</v>
      </c>
      <c r="V913" t="s">
        <v>68</v>
      </c>
      <c r="W913" s="109" t="str">
        <f>_xlfn.CONCAT(N913,V913)</f>
        <v>CC1PILETAS</v>
      </c>
      <c r="X913" s="109">
        <f>_xlfn.XLOOKUP(W913,'cco '!C:C,'cco '!D:D,0)</f>
        <v>0.10760032914202722</v>
      </c>
      <c r="Y913" s="110">
        <f>$X913*$S913*-1</f>
        <v>41433.701782852077</v>
      </c>
      <c r="Z913" s="109">
        <f>_xlfn.XLOOKUP(V913,sectores_id!A:A,sectores_id!B:B)</f>
        <v>7</v>
      </c>
      <c r="AA913" s="109">
        <f>IF(J913="OPEX",_xlfn.XLOOKUP(I913,'rubros_id_opex (2)'!A:A,'rubros_id_opex (2)'!B:B,"RUBRO MC"),J913)</f>
        <v>13</v>
      </c>
      <c r="AB913" s="109" t="str">
        <f>UPPER(_xlfn.XLOOKUP(Z913,sectores_id!B:B,sectores_id!A:A))</f>
        <v>PILETAS</v>
      </c>
      <c r="AC913" s="148" t="str">
        <f>_xlfn.XLOOKUP(AA913,'rubros_id_opex (2)'!B:B,'rubros_id_opex (2)'!A:A,gastos_final[[#This Row],[Líneas de factura/Producto]])</f>
        <v>SERVICIOS</v>
      </c>
      <c r="AD913" s="109">
        <f>SUMIFS(Y:Y,C:C,gastos_final[[#This Row],[Número]])</f>
        <v>385070.39999999997</v>
      </c>
      <c r="AE913" s="169">
        <f>gastos_final[[#This Row],[MONTO_FINAL]]*-1-gastos_final[[#This Row],[monto_total_ampliado]]</f>
        <v>0</v>
      </c>
    </row>
    <row r="914" spans="1:31" hidden="1" x14ac:dyDescent="0.25">
      <c r="A914" vm="11">
        <v>46112</v>
      </c>
      <c r="B914" t="s">
        <v>846</v>
      </c>
      <c r="C914" t="s">
        <v>1059</v>
      </c>
      <c r="D914" s="135">
        <v>-385070.4</v>
      </c>
      <c r="E914" t="s">
        <v>1060</v>
      </c>
      <c r="F914">
        <v>9.36</v>
      </c>
      <c r="G914" s="135">
        <v>34000</v>
      </c>
      <c r="H914" t="s">
        <v>510</v>
      </c>
      <c r="I914" t="s">
        <v>10</v>
      </c>
      <c r="J914" t="s">
        <v>137</v>
      </c>
      <c r="K914" t="s">
        <v>512</v>
      </c>
      <c r="L914" t="s">
        <v>138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6">
        <v>-385070.4</v>
      </c>
      <c r="T914">
        <v>9.36</v>
      </c>
      <c r="U914" t="s">
        <v>199</v>
      </c>
      <c r="V914" t="s">
        <v>70</v>
      </c>
      <c r="W914" s="109" t="str">
        <f>_xlfn.CONCAT(N914,V914)</f>
        <v>CC1REACTORES</v>
      </c>
      <c r="X914" s="109">
        <f>_xlfn.XLOOKUP(W914,'cco '!C:C,'cco '!D:D,0)</f>
        <v>3.9675420007119738E-2</v>
      </c>
      <c r="Y914" s="110">
        <f>$X914*$S914*-1</f>
        <v>15277.829852309602</v>
      </c>
      <c r="Z914" s="109">
        <f>_xlfn.XLOOKUP(V914,sectores_id!A:A,sectores_id!B:B)</f>
        <v>8</v>
      </c>
      <c r="AA914" s="109">
        <f>IF(J914="OPEX",_xlfn.XLOOKUP(I914,'rubros_id_opex (2)'!A:A,'rubros_id_opex (2)'!B:B,"RUBRO MC"),J914)</f>
        <v>13</v>
      </c>
      <c r="AB914" s="109" t="str">
        <f>UPPER(_xlfn.XLOOKUP(Z914,sectores_id!B:B,sectores_id!A:A))</f>
        <v>REACTORES</v>
      </c>
      <c r="AC914" s="148" t="str">
        <f>_xlfn.XLOOKUP(AA914,'rubros_id_opex (2)'!B:B,'rubros_id_opex (2)'!A:A,gastos_final[[#This Row],[Líneas de factura/Producto]])</f>
        <v>SERVICIOS</v>
      </c>
      <c r="AD914" s="109">
        <f>SUMIFS(Y:Y,C:C,gastos_final[[#This Row],[Número]])</f>
        <v>385070.39999999997</v>
      </c>
      <c r="AE914" s="169">
        <f>gastos_final[[#This Row],[MONTO_FINAL]]*-1-gastos_final[[#This Row],[monto_total_ampliado]]</f>
        <v>0</v>
      </c>
    </row>
    <row r="915" spans="1:31" hidden="1" x14ac:dyDescent="0.25">
      <c r="A915" vm="11">
        <v>46112</v>
      </c>
      <c r="B915" t="s">
        <v>846</v>
      </c>
      <c r="C915" t="s">
        <v>1059</v>
      </c>
      <c r="D915" s="135">
        <v>-385070.4</v>
      </c>
      <c r="E915" t="s">
        <v>1060</v>
      </c>
      <c r="F915">
        <v>9.36</v>
      </c>
      <c r="G915" s="135">
        <v>34000</v>
      </c>
      <c r="H915" t="s">
        <v>510</v>
      </c>
      <c r="I915" t="s">
        <v>10</v>
      </c>
      <c r="J915" t="s">
        <v>137</v>
      </c>
      <c r="K915" t="s">
        <v>512</v>
      </c>
      <c r="L915" t="s">
        <v>138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6">
        <v>-385070.4</v>
      </c>
      <c r="T915">
        <v>9.36</v>
      </c>
      <c r="U915" t="s">
        <v>199</v>
      </c>
      <c r="V915" t="s">
        <v>181</v>
      </c>
      <c r="W915" s="109" t="str">
        <f>_xlfn.CONCAT(N915,V915)</f>
        <v>CC1TIERRAS FILTRANTES</v>
      </c>
      <c r="X915" s="109">
        <f>_xlfn.XLOOKUP(W915,'cco '!C:C,'cco '!D:D,0)</f>
        <v>0</v>
      </c>
      <c r="Y915" s="110">
        <f>$X915*$S915*-1</f>
        <v>0</v>
      </c>
      <c r="Z915" s="109">
        <f>_xlfn.XLOOKUP(V915,sectores_id!A:A,sectores_id!B:B)</f>
        <v>9</v>
      </c>
      <c r="AA915" s="109">
        <f>IF(J915="OPEX",_xlfn.XLOOKUP(I915,'rubros_id_opex (2)'!A:A,'rubros_id_opex (2)'!B:B,"RUBRO MC"),J915)</f>
        <v>13</v>
      </c>
      <c r="AB915" s="109" t="str">
        <f>UPPER(_xlfn.XLOOKUP(Z915,sectores_id!B:B,sectores_id!A:A))</f>
        <v>TIERRAS FILTRANTES</v>
      </c>
      <c r="AC915" s="148" t="str">
        <f>_xlfn.XLOOKUP(AA915,'rubros_id_opex (2)'!B:B,'rubros_id_opex (2)'!A:A,gastos_final[[#This Row],[Líneas de factura/Producto]])</f>
        <v>SERVICIOS</v>
      </c>
      <c r="AD915" s="109">
        <f>SUMIFS(Y:Y,C:C,gastos_final[[#This Row],[Número]])</f>
        <v>385070.39999999997</v>
      </c>
      <c r="AE915" s="169">
        <f>gastos_final[[#This Row],[MONTO_FINAL]]*-1-gastos_final[[#This Row],[monto_total_ampliado]]</f>
        <v>0</v>
      </c>
    </row>
    <row r="916" spans="1:31" hidden="1" x14ac:dyDescent="0.25">
      <c r="A916" vm="12">
        <v>46084</v>
      </c>
      <c r="B916" t="s">
        <v>807</v>
      </c>
      <c r="C916" t="s">
        <v>877</v>
      </c>
      <c r="D916" s="135">
        <v>-372727</v>
      </c>
      <c r="E916" t="s">
        <v>878</v>
      </c>
      <c r="F916">
        <v>1</v>
      </c>
      <c r="G916" s="135">
        <v>372727</v>
      </c>
      <c r="H916" t="s">
        <v>510</v>
      </c>
      <c r="I916" t="s">
        <v>10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6">
        <v>-372727</v>
      </c>
      <c r="T916">
        <v>1</v>
      </c>
      <c r="U916" t="s">
        <v>199</v>
      </c>
      <c r="V916" t="s">
        <v>72</v>
      </c>
      <c r="W916" s="109" t="str">
        <f>_xlfn.CONCAT(N916,V916)</f>
        <v>CC1BACHAS</v>
      </c>
      <c r="X916" s="109">
        <f>_xlfn.XLOOKUP(W916,'cco '!C:C,'cco '!D:D,0)</f>
        <v>3.2417236735101898E-2</v>
      </c>
      <c r="Y916" s="110">
        <f>$X916*$S916*-1</f>
        <v>12082.779396564325</v>
      </c>
      <c r="Z916" s="109">
        <f>_xlfn.XLOOKUP(V916,sectores_id!A:A,sectores_id!B:B)</f>
        <v>1</v>
      </c>
      <c r="AA916" s="109">
        <f>IF(J916="OPEX",_xlfn.XLOOKUP(I916,'rubros_id_opex (2)'!A:A,'rubros_id_opex (2)'!B:B,"RUBRO MC"),J916)</f>
        <v>13</v>
      </c>
      <c r="AB916" s="109" t="str">
        <f>UPPER(_xlfn.XLOOKUP(Z916,sectores_id!B:B,sectores_id!A:A))</f>
        <v>BACHAS</v>
      </c>
      <c r="AC916" s="148" t="str">
        <f>_xlfn.XLOOKUP(AA916,'rubros_id_opex (2)'!B:B,'rubros_id_opex (2)'!A:A,gastos_final[[#This Row],[Líneas de factura/Producto]])</f>
        <v>SERVICIOS</v>
      </c>
      <c r="AD916" s="109">
        <f>SUMIFS(Y:Y,C:C,gastos_final[[#This Row],[Número]])</f>
        <v>372727</v>
      </c>
      <c r="AE916" s="169">
        <f>gastos_final[[#This Row],[MONTO_FINAL]]*-1-gastos_final[[#This Row],[monto_total_ampliado]]</f>
        <v>0</v>
      </c>
    </row>
    <row r="917" spans="1:31" hidden="1" x14ac:dyDescent="0.25">
      <c r="A917" vm="12">
        <v>46084</v>
      </c>
      <c r="B917" t="s">
        <v>807</v>
      </c>
      <c r="C917" t="s">
        <v>877</v>
      </c>
      <c r="D917" s="135">
        <v>-372727</v>
      </c>
      <c r="E917" t="s">
        <v>878</v>
      </c>
      <c r="F917">
        <v>1</v>
      </c>
      <c r="G917" s="135">
        <v>372727</v>
      </c>
      <c r="H917" t="s">
        <v>510</v>
      </c>
      <c r="I917" t="s">
        <v>10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6">
        <v>-372727</v>
      </c>
      <c r="T917">
        <v>1</v>
      </c>
      <c r="U917" t="s">
        <v>199</v>
      </c>
      <c r="V917" t="s">
        <v>77</v>
      </c>
      <c r="W917" s="109" t="str">
        <f>_xlfn.CONCAT(N917,V917)</f>
        <v>CC1CEREAL &amp; POLVILLO</v>
      </c>
      <c r="X917" s="109">
        <f>_xlfn.XLOOKUP(W917,'cco '!C:C,'cco '!D:D,0)</f>
        <v>7.0597149630605652E-3</v>
      </c>
      <c r="Y917" s="110">
        <f>$X917*$S917*-1</f>
        <v>2631.3463790366754</v>
      </c>
      <c r="Z917" s="109">
        <f>_xlfn.XLOOKUP(V917,sectores_id!A:A,sectores_id!B:B)</f>
        <v>2</v>
      </c>
      <c r="AA917" s="109">
        <f>IF(J917="OPEX",_xlfn.XLOOKUP(I917,'rubros_id_opex (2)'!A:A,'rubros_id_opex (2)'!B:B,"RUBRO MC"),J917)</f>
        <v>13</v>
      </c>
      <c r="AB917" s="109" t="str">
        <f>UPPER(_xlfn.XLOOKUP(Z917,sectores_id!B:B,sectores_id!A:A))</f>
        <v>CEREAL &amp; POLVILLO</v>
      </c>
      <c r="AC917" s="148" t="str">
        <f>_xlfn.XLOOKUP(AA917,'rubros_id_opex (2)'!B:B,'rubros_id_opex (2)'!A:A,gastos_final[[#This Row],[Líneas de factura/Producto]])</f>
        <v>SERVICIOS</v>
      </c>
      <c r="AD917" s="109">
        <f>SUMIFS(Y:Y,C:C,gastos_final[[#This Row],[Número]])</f>
        <v>372727</v>
      </c>
      <c r="AE917" s="169">
        <f>gastos_final[[#This Row],[MONTO_FINAL]]*-1-gastos_final[[#This Row],[monto_total_ampliado]]</f>
        <v>0</v>
      </c>
    </row>
    <row r="918" spans="1:31" hidden="1" x14ac:dyDescent="0.25">
      <c r="A918" vm="12">
        <v>46084</v>
      </c>
      <c r="B918" t="s">
        <v>807</v>
      </c>
      <c r="C918" t="s">
        <v>877</v>
      </c>
      <c r="D918" s="135">
        <v>-372727</v>
      </c>
      <c r="E918" t="s">
        <v>878</v>
      </c>
      <c r="F918">
        <v>1</v>
      </c>
      <c r="G918" s="135">
        <v>372727</v>
      </c>
      <c r="H918" t="s">
        <v>510</v>
      </c>
      <c r="I918" t="s">
        <v>10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6">
        <v>-372727</v>
      </c>
      <c r="T918">
        <v>1</v>
      </c>
      <c r="U918" t="s">
        <v>199</v>
      </c>
      <c r="V918" t="s">
        <v>75</v>
      </c>
      <c r="W918" s="109" t="str">
        <f>_xlfn.CONCAT(N918,V918)</f>
        <v>CC1COMPOST &amp; FERTILIZANTES</v>
      </c>
      <c r="X918" s="109">
        <f>_xlfn.XLOOKUP(W918,'cco '!C:C,'cco '!D:D,0)</f>
        <v>4.0653249223577111E-4</v>
      </c>
      <c r="Y918" s="110">
        <f>$X918*$S918*-1</f>
        <v>151.52563623356227</v>
      </c>
      <c r="Z918" s="109">
        <f>_xlfn.XLOOKUP(V918,sectores_id!A:A,sectores_id!B:B)</f>
        <v>10</v>
      </c>
      <c r="AA918" s="109">
        <f>IF(J918="OPEX",_xlfn.XLOOKUP(I918,'rubros_id_opex (2)'!A:A,'rubros_id_opex (2)'!B:B,"RUBRO MC"),J918)</f>
        <v>13</v>
      </c>
      <c r="AB918" s="109" t="str">
        <f>UPPER(_xlfn.XLOOKUP(Z918,sectores_id!B:B,sectores_id!A:A))</f>
        <v>COMPOST &amp; FERTILIZANTES</v>
      </c>
      <c r="AC918" s="148" t="str">
        <f>_xlfn.XLOOKUP(AA918,'rubros_id_opex (2)'!B:B,'rubros_id_opex (2)'!A:A,gastos_final[[#This Row],[Líneas de factura/Producto]])</f>
        <v>SERVICIOS</v>
      </c>
      <c r="AD918" s="109">
        <f>SUMIFS(Y:Y,C:C,gastos_final[[#This Row],[Número]])</f>
        <v>372727</v>
      </c>
      <c r="AE918" s="169">
        <f>gastos_final[[#This Row],[MONTO_FINAL]]*-1-gastos_final[[#This Row],[monto_total_ampliado]]</f>
        <v>0</v>
      </c>
    </row>
    <row r="919" spans="1:31" hidden="1" x14ac:dyDescent="0.25">
      <c r="A919" vm="12">
        <v>46084</v>
      </c>
      <c r="B919" t="s">
        <v>807</v>
      </c>
      <c r="C919" t="s">
        <v>877</v>
      </c>
      <c r="D919" s="135">
        <v>-372727</v>
      </c>
      <c r="E919" t="s">
        <v>878</v>
      </c>
      <c r="F919">
        <v>1</v>
      </c>
      <c r="G919" s="135">
        <v>372727</v>
      </c>
      <c r="H919" t="s">
        <v>510</v>
      </c>
      <c r="I919" t="s">
        <v>10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6">
        <v>-372727</v>
      </c>
      <c r="T919">
        <v>1</v>
      </c>
      <c r="U919" t="s">
        <v>199</v>
      </c>
      <c r="V919" t="s">
        <v>66</v>
      </c>
      <c r="W919" s="109" t="str">
        <f>_xlfn.CONCAT(N919,V919)</f>
        <v>CC1DISPOSICIÓN FINAL RESIDUOS LIQUIDOS</v>
      </c>
      <c r="X919" s="109">
        <f>_xlfn.XLOOKUP(W919,'cco '!C:C,'cco '!D:D,0)</f>
        <v>5.9791078481547098E-2</v>
      </c>
      <c r="Y919" s="110">
        <f>$X919*$S919*-1</f>
        <v>22285.749309191604</v>
      </c>
      <c r="Z919" s="109">
        <f>_xlfn.XLOOKUP(V919,sectores_id!A:A,sectores_id!B:B)</f>
        <v>3</v>
      </c>
      <c r="AA919" s="109">
        <f>IF(J919="OPEX",_xlfn.XLOOKUP(I919,'rubros_id_opex (2)'!A:A,'rubros_id_opex (2)'!B:B,"RUBRO MC"),J919)</f>
        <v>13</v>
      </c>
      <c r="AB919" s="109" t="str">
        <f>UPPER(_xlfn.XLOOKUP(Z919,sectores_id!B:B,sectores_id!A:A))</f>
        <v>DISP. FINAL RESIDUOS LÍQUIDOS</v>
      </c>
      <c r="AC919" s="148" t="str">
        <f>_xlfn.XLOOKUP(AA919,'rubros_id_opex (2)'!B:B,'rubros_id_opex (2)'!A:A,gastos_final[[#This Row],[Líneas de factura/Producto]])</f>
        <v>SERVICIOS</v>
      </c>
      <c r="AD919" s="109">
        <f>SUMIFS(Y:Y,C:C,gastos_final[[#This Row],[Número]])</f>
        <v>372727</v>
      </c>
      <c r="AE919" s="169">
        <f>gastos_final[[#This Row],[MONTO_FINAL]]*-1-gastos_final[[#This Row],[monto_total_ampliado]]</f>
        <v>0</v>
      </c>
    </row>
    <row r="920" spans="1:31" hidden="1" x14ac:dyDescent="0.25">
      <c r="A920" vm="12">
        <v>46084</v>
      </c>
      <c r="B920" t="s">
        <v>807</v>
      </c>
      <c r="C920" t="s">
        <v>877</v>
      </c>
      <c r="D920" s="135">
        <v>-372727</v>
      </c>
      <c r="E920" t="s">
        <v>878</v>
      </c>
      <c r="F920">
        <v>1</v>
      </c>
      <c r="G920" s="135">
        <v>372727</v>
      </c>
      <c r="H920" t="s">
        <v>510</v>
      </c>
      <c r="I920" t="s">
        <v>10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6">
        <v>-372727</v>
      </c>
      <c r="T920">
        <v>1</v>
      </c>
      <c r="U920" t="s">
        <v>199</v>
      </c>
      <c r="V920" t="s">
        <v>63</v>
      </c>
      <c r="W920" s="109" t="str">
        <f>_xlfn.CONCAT(N920,V920)</f>
        <v>CC1DISPOSICIÓN FINAL RESIDUOS SOLIDOS</v>
      </c>
      <c r="X920" s="109">
        <f>_xlfn.XLOOKUP(W920,'cco '!C:C,'cco '!D:D,0)</f>
        <v>4.8738124634855849E-3</v>
      </c>
      <c r="Y920" s="110">
        <f>$X920*$S920*-1</f>
        <v>1816.6014980775917</v>
      </c>
      <c r="Z920" s="109">
        <f>_xlfn.XLOOKUP(V920,sectores_id!A:A,sectores_id!B:B)</f>
        <v>4</v>
      </c>
      <c r="AA920" s="109">
        <f>IF(J920="OPEX",_xlfn.XLOOKUP(I920,'rubros_id_opex (2)'!A:A,'rubros_id_opex (2)'!B:B,"RUBRO MC"),J920)</f>
        <v>13</v>
      </c>
      <c r="AB920" s="109" t="str">
        <f>UPPER(_xlfn.XLOOKUP(Z920,sectores_id!B:B,sectores_id!A:A))</f>
        <v>DISP. FINAL RESIDUOS SÓLIDOS</v>
      </c>
      <c r="AC920" s="148" t="str">
        <f>_xlfn.XLOOKUP(AA920,'rubros_id_opex (2)'!B:B,'rubros_id_opex (2)'!A:A,gastos_final[[#This Row],[Líneas de factura/Producto]])</f>
        <v>SERVICIOS</v>
      </c>
      <c r="AD920" s="109">
        <f>SUMIFS(Y:Y,C:C,gastos_final[[#This Row],[Número]])</f>
        <v>372727</v>
      </c>
      <c r="AE920" s="169">
        <f>gastos_final[[#This Row],[MONTO_FINAL]]*-1-gastos_final[[#This Row],[monto_total_ampliado]]</f>
        <v>0</v>
      </c>
    </row>
    <row r="921" spans="1:31" hidden="1" x14ac:dyDescent="0.25">
      <c r="A921" vm="12">
        <v>46084</v>
      </c>
      <c r="B921" t="s">
        <v>807</v>
      </c>
      <c r="C921" t="s">
        <v>877</v>
      </c>
      <c r="D921" s="135">
        <v>-372727</v>
      </c>
      <c r="E921" t="s">
        <v>878</v>
      </c>
      <c r="F921">
        <v>1</v>
      </c>
      <c r="G921" s="135">
        <v>372727</v>
      </c>
      <c r="H921" t="s">
        <v>510</v>
      </c>
      <c r="I921" t="s">
        <v>10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6">
        <v>-372727</v>
      </c>
      <c r="T921">
        <v>1</v>
      </c>
      <c r="U921" t="s">
        <v>199</v>
      </c>
      <c r="V921" t="s">
        <v>80</v>
      </c>
      <c r="W921" s="109" t="str">
        <f>_xlfn.CONCAT(N921,V921)</f>
        <v>CC1EXPORTACION</v>
      </c>
      <c r="X921" s="109">
        <f>_xlfn.XLOOKUP(W921,'cco '!C:C,'cco '!D:D,0)</f>
        <v>0.73411048911804788</v>
      </c>
      <c r="Y921" s="110">
        <f>$X921*$S921*-1</f>
        <v>273622.80027750263</v>
      </c>
      <c r="Z921" s="109">
        <f>_xlfn.XLOOKUP(V921,sectores_id!A:A,sectores_id!B:B)</f>
        <v>5</v>
      </c>
      <c r="AA921" s="109">
        <f>IF(J921="OPEX",_xlfn.XLOOKUP(I921,'rubros_id_opex (2)'!A:A,'rubros_id_opex (2)'!B:B,"RUBRO MC"),J921)</f>
        <v>13</v>
      </c>
      <c r="AB921" s="109" t="str">
        <f>UPPER(_xlfn.XLOOKUP(Z921,sectores_id!B:B,sectores_id!A:A))</f>
        <v>EXPORTACION</v>
      </c>
      <c r="AC921" s="148" t="str">
        <f>_xlfn.XLOOKUP(AA921,'rubros_id_opex (2)'!B:B,'rubros_id_opex (2)'!A:A,gastos_final[[#This Row],[Líneas de factura/Producto]])</f>
        <v>SERVICIOS</v>
      </c>
      <c r="AD921" s="109">
        <f>SUMIFS(Y:Y,C:C,gastos_final[[#This Row],[Número]])</f>
        <v>372727</v>
      </c>
      <c r="AE921" s="169">
        <f>gastos_final[[#This Row],[MONTO_FINAL]]*-1-gastos_final[[#This Row],[monto_total_ampliado]]</f>
        <v>0</v>
      </c>
    </row>
    <row r="922" spans="1:31" hidden="1" x14ac:dyDescent="0.25">
      <c r="A922" vm="12">
        <v>46084</v>
      </c>
      <c r="B922" t="s">
        <v>807</v>
      </c>
      <c r="C922" t="s">
        <v>877</v>
      </c>
      <c r="D922" s="135">
        <v>-372727</v>
      </c>
      <c r="E922" t="s">
        <v>878</v>
      </c>
      <c r="F922">
        <v>1</v>
      </c>
      <c r="G922" s="135">
        <v>372727</v>
      </c>
      <c r="H922" t="s">
        <v>510</v>
      </c>
      <c r="I922" t="s">
        <v>10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6">
        <v>-372727</v>
      </c>
      <c r="T922">
        <v>1</v>
      </c>
      <c r="U922" t="s">
        <v>199</v>
      </c>
      <c r="V922" t="s">
        <v>50</v>
      </c>
      <c r="W922" s="109" t="str">
        <f>_xlfn.CONCAT(N922,V922)</f>
        <v>CC1NFU</v>
      </c>
      <c r="X922" s="109">
        <f>_xlfn.XLOOKUP(W922,'cco '!C:C,'cco '!D:D,0)</f>
        <v>1.4065386597374174E-2</v>
      </c>
      <c r="Y922" s="110">
        <f>$X922*$S922*-1</f>
        <v>5242.5493502794834</v>
      </c>
      <c r="Z922" s="109">
        <f>_xlfn.XLOOKUP(V922,sectores_id!A:A,sectores_id!B:B)</f>
        <v>6</v>
      </c>
      <c r="AA922" s="109">
        <f>IF(J922="OPEX",_xlfn.XLOOKUP(I922,'rubros_id_opex (2)'!A:A,'rubros_id_opex (2)'!B:B,"RUBRO MC"),J922)</f>
        <v>13</v>
      </c>
      <c r="AB922" s="109" t="str">
        <f>UPPER(_xlfn.XLOOKUP(Z922,sectores_id!B:B,sectores_id!A:A))</f>
        <v>NFU</v>
      </c>
      <c r="AC922" s="148" t="str">
        <f>_xlfn.XLOOKUP(AA922,'rubros_id_opex (2)'!B:B,'rubros_id_opex (2)'!A:A,gastos_final[[#This Row],[Líneas de factura/Producto]])</f>
        <v>SERVICIOS</v>
      </c>
      <c r="AD922" s="109">
        <f>SUMIFS(Y:Y,C:C,gastos_final[[#This Row],[Número]])</f>
        <v>372727</v>
      </c>
      <c r="AE922" s="169">
        <f>gastos_final[[#This Row],[MONTO_FINAL]]*-1-gastos_final[[#This Row],[monto_total_ampliado]]</f>
        <v>0</v>
      </c>
    </row>
    <row r="923" spans="1:31" hidden="1" x14ac:dyDescent="0.25">
      <c r="A923" vm="12">
        <v>46084</v>
      </c>
      <c r="B923" t="s">
        <v>807</v>
      </c>
      <c r="C923" t="s">
        <v>877</v>
      </c>
      <c r="D923" s="135">
        <v>-372727</v>
      </c>
      <c r="E923" t="s">
        <v>878</v>
      </c>
      <c r="F923">
        <v>1</v>
      </c>
      <c r="G923" s="135">
        <v>372727</v>
      </c>
      <c r="H923" t="s">
        <v>510</v>
      </c>
      <c r="I923" t="s">
        <v>10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6">
        <v>-372727</v>
      </c>
      <c r="T923">
        <v>1</v>
      </c>
      <c r="U923" t="s">
        <v>199</v>
      </c>
      <c r="V923" t="s">
        <v>68</v>
      </c>
      <c r="W923" s="109" t="str">
        <f>_xlfn.CONCAT(N923,V923)</f>
        <v>CC1PILETAS</v>
      </c>
      <c r="X923" s="109">
        <f>_xlfn.XLOOKUP(W923,'cco '!C:C,'cco '!D:D,0)</f>
        <v>0.10760032914202722</v>
      </c>
      <c r="Y923" s="110">
        <f>$X923*$S923*-1</f>
        <v>40105.547880120379</v>
      </c>
      <c r="Z923" s="109">
        <f>_xlfn.XLOOKUP(V923,sectores_id!A:A,sectores_id!B:B)</f>
        <v>7</v>
      </c>
      <c r="AA923" s="109">
        <f>IF(J923="OPEX",_xlfn.XLOOKUP(I923,'rubros_id_opex (2)'!A:A,'rubros_id_opex (2)'!B:B,"RUBRO MC"),J923)</f>
        <v>13</v>
      </c>
      <c r="AB923" s="109" t="str">
        <f>UPPER(_xlfn.XLOOKUP(Z923,sectores_id!B:B,sectores_id!A:A))</f>
        <v>PILETAS</v>
      </c>
      <c r="AC923" s="148" t="str">
        <f>_xlfn.XLOOKUP(AA923,'rubros_id_opex (2)'!B:B,'rubros_id_opex (2)'!A:A,gastos_final[[#This Row],[Líneas de factura/Producto]])</f>
        <v>SERVICIOS</v>
      </c>
      <c r="AD923" s="109">
        <f>SUMIFS(Y:Y,C:C,gastos_final[[#This Row],[Número]])</f>
        <v>372727</v>
      </c>
      <c r="AE923" s="169">
        <f>gastos_final[[#This Row],[MONTO_FINAL]]*-1-gastos_final[[#This Row],[monto_total_ampliado]]</f>
        <v>0</v>
      </c>
    </row>
    <row r="924" spans="1:31" hidden="1" x14ac:dyDescent="0.25">
      <c r="A924" vm="12">
        <v>46084</v>
      </c>
      <c r="B924" t="s">
        <v>807</v>
      </c>
      <c r="C924" t="s">
        <v>877</v>
      </c>
      <c r="D924" s="135">
        <v>-372727</v>
      </c>
      <c r="E924" t="s">
        <v>878</v>
      </c>
      <c r="F924">
        <v>1</v>
      </c>
      <c r="G924" s="135">
        <v>372727</v>
      </c>
      <c r="H924" t="s">
        <v>510</v>
      </c>
      <c r="I924" t="s">
        <v>10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6">
        <v>-372727</v>
      </c>
      <c r="T924">
        <v>1</v>
      </c>
      <c r="U924" t="s">
        <v>199</v>
      </c>
      <c r="V924" t="s">
        <v>70</v>
      </c>
      <c r="W924" s="109" t="str">
        <f>_xlfn.CONCAT(N924,V924)</f>
        <v>CC1REACTORES</v>
      </c>
      <c r="X924" s="109">
        <f>_xlfn.XLOOKUP(W924,'cco '!C:C,'cco '!D:D,0)</f>
        <v>3.9675420007119738E-2</v>
      </c>
      <c r="Y924" s="110">
        <f>$X924*$S924*-1</f>
        <v>14788.100272993719</v>
      </c>
      <c r="Z924" s="109">
        <f>_xlfn.XLOOKUP(V924,sectores_id!A:A,sectores_id!B:B)</f>
        <v>8</v>
      </c>
      <c r="AA924" s="109">
        <f>IF(J924="OPEX",_xlfn.XLOOKUP(I924,'rubros_id_opex (2)'!A:A,'rubros_id_opex (2)'!B:B,"RUBRO MC"),J924)</f>
        <v>13</v>
      </c>
      <c r="AB924" s="109" t="str">
        <f>UPPER(_xlfn.XLOOKUP(Z924,sectores_id!B:B,sectores_id!A:A))</f>
        <v>REACTORES</v>
      </c>
      <c r="AC924" s="148" t="str">
        <f>_xlfn.XLOOKUP(AA924,'rubros_id_opex (2)'!B:B,'rubros_id_opex (2)'!A:A,gastos_final[[#This Row],[Líneas de factura/Producto]])</f>
        <v>SERVICIOS</v>
      </c>
      <c r="AD924" s="109">
        <f>SUMIFS(Y:Y,C:C,gastos_final[[#This Row],[Número]])</f>
        <v>372727</v>
      </c>
      <c r="AE924" s="169">
        <f>gastos_final[[#This Row],[MONTO_FINAL]]*-1-gastos_final[[#This Row],[monto_total_ampliado]]</f>
        <v>0</v>
      </c>
    </row>
    <row r="925" spans="1:31" hidden="1" x14ac:dyDescent="0.25">
      <c r="A925" vm="12">
        <v>46084</v>
      </c>
      <c r="B925" t="s">
        <v>807</v>
      </c>
      <c r="C925" t="s">
        <v>877</v>
      </c>
      <c r="D925" s="135">
        <v>-372727</v>
      </c>
      <c r="E925" t="s">
        <v>878</v>
      </c>
      <c r="F925">
        <v>1</v>
      </c>
      <c r="G925" s="135">
        <v>372727</v>
      </c>
      <c r="H925" t="s">
        <v>510</v>
      </c>
      <c r="I925" t="s">
        <v>10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6">
        <v>-372727</v>
      </c>
      <c r="T925">
        <v>1</v>
      </c>
      <c r="U925" t="s">
        <v>199</v>
      </c>
      <c r="V925" t="s">
        <v>181</v>
      </c>
      <c r="W925" s="109" t="str">
        <f>_xlfn.CONCAT(N925,V925)</f>
        <v>CC1TIERRAS FILTRANTES</v>
      </c>
      <c r="X925" s="109">
        <f>_xlfn.XLOOKUP(W925,'cco '!C:C,'cco '!D:D,0)</f>
        <v>0</v>
      </c>
      <c r="Y925" s="110">
        <f>$X925*$S925*-1</f>
        <v>0</v>
      </c>
      <c r="Z925" s="109">
        <f>_xlfn.XLOOKUP(V925,sectores_id!A:A,sectores_id!B:B)</f>
        <v>9</v>
      </c>
      <c r="AA925" s="109">
        <f>IF(J925="OPEX",_xlfn.XLOOKUP(I925,'rubros_id_opex (2)'!A:A,'rubros_id_opex (2)'!B:B,"RUBRO MC"),J925)</f>
        <v>13</v>
      </c>
      <c r="AB925" s="109" t="str">
        <f>UPPER(_xlfn.XLOOKUP(Z925,sectores_id!B:B,sectores_id!A:A))</f>
        <v>TIERRAS FILTRANTES</v>
      </c>
      <c r="AC925" s="148" t="str">
        <f>_xlfn.XLOOKUP(AA925,'rubros_id_opex (2)'!B:B,'rubros_id_opex (2)'!A:A,gastos_final[[#This Row],[Líneas de factura/Producto]])</f>
        <v>SERVICIOS</v>
      </c>
      <c r="AD925" s="109">
        <f>SUMIFS(Y:Y,C:C,gastos_final[[#This Row],[Número]])</f>
        <v>372727</v>
      </c>
      <c r="AE925" s="169">
        <f>gastos_final[[#This Row],[MONTO_FINAL]]*-1-gastos_final[[#This Row],[monto_total_ampliado]]</f>
        <v>0</v>
      </c>
    </row>
    <row r="926" spans="1:31" hidden="1" x14ac:dyDescent="0.25">
      <c r="A926" vm="18">
        <v>46099</v>
      </c>
      <c r="B926" t="s">
        <v>847</v>
      </c>
      <c r="C926" t="s">
        <v>1068</v>
      </c>
      <c r="D926" s="135">
        <v>-338800</v>
      </c>
      <c r="E926" t="s">
        <v>1069</v>
      </c>
      <c r="F926">
        <v>1</v>
      </c>
      <c r="G926" s="135">
        <v>280000</v>
      </c>
      <c r="H926" t="s">
        <v>510</v>
      </c>
      <c r="I926" t="s">
        <v>10</v>
      </c>
      <c r="J926" t="s">
        <v>157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6">
        <v>-338800</v>
      </c>
      <c r="T926">
        <v>1</v>
      </c>
      <c r="U926" t="s">
        <v>199</v>
      </c>
      <c r="V926" t="s">
        <v>72</v>
      </c>
      <c r="W926" s="109" t="str">
        <f>_xlfn.CONCAT(N926,V926)</f>
        <v>CC1BACHAS</v>
      </c>
      <c r="X926" s="109">
        <f>_xlfn.XLOOKUP(W926,'cco '!C:C,'cco '!D:D,0)</f>
        <v>3.2417236735101898E-2</v>
      </c>
      <c r="Y926" s="110">
        <f>$X926*$S926*-1</f>
        <v>10982.959805852523</v>
      </c>
      <c r="Z926" s="109">
        <f>_xlfn.XLOOKUP(V926,sectores_id!A:A,sectores_id!B:B)</f>
        <v>1</v>
      </c>
      <c r="AA926" s="109" t="str">
        <f>IF(J926="OPEX",_xlfn.XLOOKUP(I926,'rubros_id_opex (2)'!A:A,'rubros_id_opex (2)'!B:B,"RUBRO MC"),J926)</f>
        <v>CAPEX</v>
      </c>
      <c r="AB926" s="109" t="str">
        <f>UPPER(_xlfn.XLOOKUP(Z926,sectores_id!B:B,sectores_id!A:A))</f>
        <v>BACHAS</v>
      </c>
      <c r="AC926" s="148" t="str">
        <f>_xlfn.XLOOKUP(AA926,'rubros_id_opex (2)'!B:B,'rubros_id_opex (2)'!A:A,gastos_final[[#This Row],[Líneas de factura/Producto]])</f>
        <v>SERVICIOS</v>
      </c>
      <c r="AD926" s="109">
        <f>SUMIFS(Y:Y,C:C,gastos_final[[#This Row],[Número]])</f>
        <v>338800</v>
      </c>
      <c r="AE926" s="169">
        <f>gastos_final[[#This Row],[MONTO_FINAL]]*-1-gastos_final[[#This Row],[monto_total_ampliado]]</f>
        <v>0</v>
      </c>
    </row>
    <row r="927" spans="1:31" hidden="1" x14ac:dyDescent="0.25">
      <c r="A927" vm="18">
        <v>46099</v>
      </c>
      <c r="B927" t="s">
        <v>847</v>
      </c>
      <c r="C927" t="s">
        <v>1068</v>
      </c>
      <c r="D927" s="135">
        <v>-338800</v>
      </c>
      <c r="E927" t="s">
        <v>1069</v>
      </c>
      <c r="F927">
        <v>1</v>
      </c>
      <c r="G927" s="135">
        <v>280000</v>
      </c>
      <c r="H927" t="s">
        <v>510</v>
      </c>
      <c r="I927" t="s">
        <v>10</v>
      </c>
      <c r="J927" t="s">
        <v>157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6">
        <v>-338800</v>
      </c>
      <c r="T927">
        <v>1</v>
      </c>
      <c r="U927" t="s">
        <v>199</v>
      </c>
      <c r="V927" t="s">
        <v>77</v>
      </c>
      <c r="W927" s="109" t="str">
        <f>_xlfn.CONCAT(N927,V927)</f>
        <v>CC1CEREAL &amp; POLVILLO</v>
      </c>
      <c r="X927" s="109">
        <f>_xlfn.XLOOKUP(W927,'cco '!C:C,'cco '!D:D,0)</f>
        <v>7.0597149630605652E-3</v>
      </c>
      <c r="Y927" s="110">
        <f>$X927*$S927*-1</f>
        <v>2391.8314294849197</v>
      </c>
      <c r="Z927" s="109">
        <f>_xlfn.XLOOKUP(V927,sectores_id!A:A,sectores_id!B:B)</f>
        <v>2</v>
      </c>
      <c r="AA927" s="109" t="str">
        <f>IF(J927="OPEX",_xlfn.XLOOKUP(I927,'rubros_id_opex (2)'!A:A,'rubros_id_opex (2)'!B:B,"RUBRO MC"),J927)</f>
        <v>CAPEX</v>
      </c>
      <c r="AB927" s="109" t="str">
        <f>UPPER(_xlfn.XLOOKUP(Z927,sectores_id!B:B,sectores_id!A:A))</f>
        <v>CEREAL &amp; POLVILLO</v>
      </c>
      <c r="AC927" s="148" t="str">
        <f>_xlfn.XLOOKUP(AA927,'rubros_id_opex (2)'!B:B,'rubros_id_opex (2)'!A:A,gastos_final[[#This Row],[Líneas de factura/Producto]])</f>
        <v>SERVICIOS</v>
      </c>
      <c r="AD927" s="109">
        <f>SUMIFS(Y:Y,C:C,gastos_final[[#This Row],[Número]])</f>
        <v>338800</v>
      </c>
      <c r="AE927" s="169">
        <f>gastos_final[[#This Row],[MONTO_FINAL]]*-1-gastos_final[[#This Row],[monto_total_ampliado]]</f>
        <v>0</v>
      </c>
    </row>
    <row r="928" spans="1:31" hidden="1" x14ac:dyDescent="0.25">
      <c r="A928" vm="18">
        <v>46099</v>
      </c>
      <c r="B928" t="s">
        <v>847</v>
      </c>
      <c r="C928" t="s">
        <v>1068</v>
      </c>
      <c r="D928" s="135">
        <v>-338800</v>
      </c>
      <c r="E928" t="s">
        <v>1069</v>
      </c>
      <c r="F928">
        <v>1</v>
      </c>
      <c r="G928" s="135">
        <v>280000</v>
      </c>
      <c r="H928" t="s">
        <v>510</v>
      </c>
      <c r="I928" t="s">
        <v>10</v>
      </c>
      <c r="J928" t="s">
        <v>157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6">
        <v>-338800</v>
      </c>
      <c r="T928">
        <v>1</v>
      </c>
      <c r="U928" t="s">
        <v>199</v>
      </c>
      <c r="V928" t="s">
        <v>75</v>
      </c>
      <c r="W928" s="109" t="str">
        <f>_xlfn.CONCAT(N928,V928)</f>
        <v>CC1COMPOST &amp; FERTILIZANTES</v>
      </c>
      <c r="X928" s="109">
        <f>_xlfn.XLOOKUP(W928,'cco '!C:C,'cco '!D:D,0)</f>
        <v>4.0653249223577111E-4</v>
      </c>
      <c r="Y928" s="110">
        <f>$X928*$S928*-1</f>
        <v>137.73320836947926</v>
      </c>
      <c r="Z928" s="109">
        <f>_xlfn.XLOOKUP(V928,sectores_id!A:A,sectores_id!B:B)</f>
        <v>10</v>
      </c>
      <c r="AA928" s="109" t="str">
        <f>IF(J928="OPEX",_xlfn.XLOOKUP(I928,'rubros_id_opex (2)'!A:A,'rubros_id_opex (2)'!B:B,"RUBRO MC"),J928)</f>
        <v>CAPEX</v>
      </c>
      <c r="AB928" s="109" t="str">
        <f>UPPER(_xlfn.XLOOKUP(Z928,sectores_id!B:B,sectores_id!A:A))</f>
        <v>COMPOST &amp; FERTILIZANTES</v>
      </c>
      <c r="AC928" s="148" t="str">
        <f>_xlfn.XLOOKUP(AA928,'rubros_id_opex (2)'!B:B,'rubros_id_opex (2)'!A:A,gastos_final[[#This Row],[Líneas de factura/Producto]])</f>
        <v>SERVICIOS</v>
      </c>
      <c r="AD928" s="109">
        <f>SUMIFS(Y:Y,C:C,gastos_final[[#This Row],[Número]])</f>
        <v>338800</v>
      </c>
      <c r="AE928" s="169">
        <f>gastos_final[[#This Row],[MONTO_FINAL]]*-1-gastos_final[[#This Row],[monto_total_ampliado]]</f>
        <v>0</v>
      </c>
    </row>
    <row r="929" spans="1:31" hidden="1" x14ac:dyDescent="0.25">
      <c r="A929" vm="18">
        <v>46099</v>
      </c>
      <c r="B929" t="s">
        <v>847</v>
      </c>
      <c r="C929" t="s">
        <v>1068</v>
      </c>
      <c r="D929" s="135">
        <v>-338800</v>
      </c>
      <c r="E929" t="s">
        <v>1069</v>
      </c>
      <c r="F929">
        <v>1</v>
      </c>
      <c r="G929" s="135">
        <v>280000</v>
      </c>
      <c r="H929" t="s">
        <v>510</v>
      </c>
      <c r="I929" t="s">
        <v>10</v>
      </c>
      <c r="J929" t="s">
        <v>157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6">
        <v>-338800</v>
      </c>
      <c r="T929">
        <v>1</v>
      </c>
      <c r="U929" t="s">
        <v>199</v>
      </c>
      <c r="V929" t="s">
        <v>66</v>
      </c>
      <c r="W929" s="109" t="str">
        <f>_xlfn.CONCAT(N929,V929)</f>
        <v>CC1DISPOSICIÓN FINAL RESIDUOS LIQUIDOS</v>
      </c>
      <c r="X929" s="109">
        <f>_xlfn.XLOOKUP(W929,'cco '!C:C,'cco '!D:D,0)</f>
        <v>5.9791078481547098E-2</v>
      </c>
      <c r="Y929" s="110">
        <f>$X929*$S929*-1</f>
        <v>20257.217389548157</v>
      </c>
      <c r="Z929" s="109">
        <f>_xlfn.XLOOKUP(V929,sectores_id!A:A,sectores_id!B:B)</f>
        <v>3</v>
      </c>
      <c r="AA929" s="109" t="str">
        <f>IF(J929="OPEX",_xlfn.XLOOKUP(I929,'rubros_id_opex (2)'!A:A,'rubros_id_opex (2)'!B:B,"RUBRO MC"),J929)</f>
        <v>CAPEX</v>
      </c>
      <c r="AB929" s="109" t="str">
        <f>UPPER(_xlfn.XLOOKUP(Z929,sectores_id!B:B,sectores_id!A:A))</f>
        <v>DISP. FINAL RESIDUOS LÍQUIDOS</v>
      </c>
      <c r="AC929" s="148" t="str">
        <f>_xlfn.XLOOKUP(AA929,'rubros_id_opex (2)'!B:B,'rubros_id_opex (2)'!A:A,gastos_final[[#This Row],[Líneas de factura/Producto]])</f>
        <v>SERVICIOS</v>
      </c>
      <c r="AD929" s="109">
        <f>SUMIFS(Y:Y,C:C,gastos_final[[#This Row],[Número]])</f>
        <v>338800</v>
      </c>
      <c r="AE929" s="169">
        <f>gastos_final[[#This Row],[MONTO_FINAL]]*-1-gastos_final[[#This Row],[monto_total_ampliado]]</f>
        <v>0</v>
      </c>
    </row>
    <row r="930" spans="1:31" hidden="1" x14ac:dyDescent="0.25">
      <c r="A930" vm="18">
        <v>46099</v>
      </c>
      <c r="B930" t="s">
        <v>847</v>
      </c>
      <c r="C930" t="s">
        <v>1068</v>
      </c>
      <c r="D930" s="135">
        <v>-338800</v>
      </c>
      <c r="E930" t="s">
        <v>1069</v>
      </c>
      <c r="F930">
        <v>1</v>
      </c>
      <c r="G930" s="135">
        <v>280000</v>
      </c>
      <c r="H930" t="s">
        <v>510</v>
      </c>
      <c r="I930" t="s">
        <v>10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6">
        <v>-338800</v>
      </c>
      <c r="T930">
        <v>1</v>
      </c>
      <c r="U930" t="s">
        <v>199</v>
      </c>
      <c r="V930" t="s">
        <v>63</v>
      </c>
      <c r="W930" s="109" t="str">
        <f>_xlfn.CONCAT(N930,V930)</f>
        <v>CC1DISPOSICIÓN FINAL RESIDUOS SOLIDOS</v>
      </c>
      <c r="X930" s="109">
        <f>_xlfn.XLOOKUP(W930,'cco '!C:C,'cco '!D:D,0)</f>
        <v>4.8738124634855849E-3</v>
      </c>
      <c r="Y930" s="110">
        <f>$X930*$S930*-1</f>
        <v>1651.2476626289163</v>
      </c>
      <c r="Z930" s="109">
        <f>_xlfn.XLOOKUP(V930,sectores_id!A:A,sectores_id!B:B)</f>
        <v>4</v>
      </c>
      <c r="AA930" s="109" t="str">
        <f>IF(J930="OPEX",_xlfn.XLOOKUP(I930,'rubros_id_opex (2)'!A:A,'rubros_id_opex (2)'!B:B,"RUBRO MC"),J930)</f>
        <v>CAPEX</v>
      </c>
      <c r="AB930" s="109" t="str">
        <f>UPPER(_xlfn.XLOOKUP(Z930,sectores_id!B:B,sectores_id!A:A))</f>
        <v>DISP. FINAL RESIDUOS SÓLIDOS</v>
      </c>
      <c r="AC930" s="148" t="str">
        <f>_xlfn.XLOOKUP(AA930,'rubros_id_opex (2)'!B:B,'rubros_id_opex (2)'!A:A,gastos_final[[#This Row],[Líneas de factura/Producto]])</f>
        <v>SERVICIOS</v>
      </c>
      <c r="AD930" s="109">
        <f>SUMIFS(Y:Y,C:C,gastos_final[[#This Row],[Número]])</f>
        <v>338800</v>
      </c>
      <c r="AE930" s="169">
        <f>gastos_final[[#This Row],[MONTO_FINAL]]*-1-gastos_final[[#This Row],[monto_total_ampliado]]</f>
        <v>0</v>
      </c>
    </row>
    <row r="931" spans="1:31" hidden="1" x14ac:dyDescent="0.25">
      <c r="A931" vm="18">
        <v>46099</v>
      </c>
      <c r="B931" t="s">
        <v>847</v>
      </c>
      <c r="C931" t="s">
        <v>1068</v>
      </c>
      <c r="D931" s="135">
        <v>-338800</v>
      </c>
      <c r="E931" t="s">
        <v>1069</v>
      </c>
      <c r="F931">
        <v>1</v>
      </c>
      <c r="G931" s="135">
        <v>280000</v>
      </c>
      <c r="H931" t="s">
        <v>510</v>
      </c>
      <c r="I931" t="s">
        <v>10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6">
        <v>-338800</v>
      </c>
      <c r="T931">
        <v>1</v>
      </c>
      <c r="U931" t="s">
        <v>199</v>
      </c>
      <c r="V931" t="s">
        <v>80</v>
      </c>
      <c r="W931" s="109" t="str">
        <f>_xlfn.CONCAT(N931,V931)</f>
        <v>CC1EXPORTACION</v>
      </c>
      <c r="X931" s="109">
        <f>_xlfn.XLOOKUP(W931,'cco '!C:C,'cco '!D:D,0)</f>
        <v>0.73411048911804788</v>
      </c>
      <c r="Y931" s="110">
        <f>$X931*$S931*-1</f>
        <v>248716.63371319463</v>
      </c>
      <c r="Z931" s="109">
        <f>_xlfn.XLOOKUP(V931,sectores_id!A:A,sectores_id!B:B)</f>
        <v>5</v>
      </c>
      <c r="AA931" s="109" t="str">
        <f>IF(J931="OPEX",_xlfn.XLOOKUP(I931,'rubros_id_opex (2)'!A:A,'rubros_id_opex (2)'!B:B,"RUBRO MC"),J931)</f>
        <v>CAPEX</v>
      </c>
      <c r="AB931" s="109" t="str">
        <f>UPPER(_xlfn.XLOOKUP(Z931,sectores_id!B:B,sectores_id!A:A))</f>
        <v>EXPORTACION</v>
      </c>
      <c r="AC931" s="148" t="str">
        <f>_xlfn.XLOOKUP(AA931,'rubros_id_opex (2)'!B:B,'rubros_id_opex (2)'!A:A,gastos_final[[#This Row],[Líneas de factura/Producto]])</f>
        <v>SERVICIOS</v>
      </c>
      <c r="AD931" s="109">
        <f>SUMIFS(Y:Y,C:C,gastos_final[[#This Row],[Número]])</f>
        <v>338800</v>
      </c>
      <c r="AE931" s="169">
        <f>gastos_final[[#This Row],[MONTO_FINAL]]*-1-gastos_final[[#This Row],[monto_total_ampliado]]</f>
        <v>0</v>
      </c>
    </row>
    <row r="932" spans="1:31" hidden="1" x14ac:dyDescent="0.25">
      <c r="A932" vm="18">
        <v>46099</v>
      </c>
      <c r="B932" t="s">
        <v>847</v>
      </c>
      <c r="C932" t="s">
        <v>1068</v>
      </c>
      <c r="D932" s="135">
        <v>-338800</v>
      </c>
      <c r="E932" t="s">
        <v>1069</v>
      </c>
      <c r="F932">
        <v>1</v>
      </c>
      <c r="G932" s="135">
        <v>280000</v>
      </c>
      <c r="H932" t="s">
        <v>510</v>
      </c>
      <c r="I932" t="s">
        <v>10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6">
        <v>-338800</v>
      </c>
      <c r="T932">
        <v>1</v>
      </c>
      <c r="U932" t="s">
        <v>199</v>
      </c>
      <c r="V932" t="s">
        <v>50</v>
      </c>
      <c r="W932" s="109" t="str">
        <f>_xlfn.CONCAT(N932,V932)</f>
        <v>CC1NFU</v>
      </c>
      <c r="X932" s="109">
        <f>_xlfn.XLOOKUP(W932,'cco '!C:C,'cco '!D:D,0)</f>
        <v>1.4065386597374174E-2</v>
      </c>
      <c r="Y932" s="110">
        <f>$X932*$S932*-1</f>
        <v>4765.3529791903702</v>
      </c>
      <c r="Z932" s="109">
        <f>_xlfn.XLOOKUP(V932,sectores_id!A:A,sectores_id!B:B)</f>
        <v>6</v>
      </c>
      <c r="AA932" s="109" t="str">
        <f>IF(J932="OPEX",_xlfn.XLOOKUP(I932,'rubros_id_opex (2)'!A:A,'rubros_id_opex (2)'!B:B,"RUBRO MC"),J932)</f>
        <v>CAPEX</v>
      </c>
      <c r="AB932" s="109" t="str">
        <f>UPPER(_xlfn.XLOOKUP(Z932,sectores_id!B:B,sectores_id!A:A))</f>
        <v>NFU</v>
      </c>
      <c r="AC932" s="148" t="str">
        <f>_xlfn.XLOOKUP(AA932,'rubros_id_opex (2)'!B:B,'rubros_id_opex (2)'!A:A,gastos_final[[#This Row],[Líneas de factura/Producto]])</f>
        <v>SERVICIOS</v>
      </c>
      <c r="AD932" s="109">
        <f>SUMIFS(Y:Y,C:C,gastos_final[[#This Row],[Número]])</f>
        <v>338800</v>
      </c>
      <c r="AE932" s="169">
        <f>gastos_final[[#This Row],[MONTO_FINAL]]*-1-gastos_final[[#This Row],[monto_total_ampliado]]</f>
        <v>0</v>
      </c>
    </row>
    <row r="933" spans="1:31" hidden="1" x14ac:dyDescent="0.25">
      <c r="A933" vm="18">
        <v>46099</v>
      </c>
      <c r="B933" t="s">
        <v>847</v>
      </c>
      <c r="C933" t="s">
        <v>1068</v>
      </c>
      <c r="D933" s="135">
        <v>-338800</v>
      </c>
      <c r="E933" t="s">
        <v>1069</v>
      </c>
      <c r="F933">
        <v>1</v>
      </c>
      <c r="G933" s="135">
        <v>280000</v>
      </c>
      <c r="H933" t="s">
        <v>510</v>
      </c>
      <c r="I933" t="s">
        <v>10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6">
        <v>-338800</v>
      </c>
      <c r="T933">
        <v>1</v>
      </c>
      <c r="U933" t="s">
        <v>199</v>
      </c>
      <c r="V933" t="s">
        <v>68</v>
      </c>
      <c r="W933" s="109" t="str">
        <f>_xlfn.CONCAT(N933,V933)</f>
        <v>CC1PILETAS</v>
      </c>
      <c r="X933" s="109">
        <f>_xlfn.XLOOKUP(W933,'cco '!C:C,'cco '!D:D,0)</f>
        <v>0.10760032914202722</v>
      </c>
      <c r="Y933" s="110">
        <f>$X933*$S933*-1</f>
        <v>36454.991513318819</v>
      </c>
      <c r="Z933" s="109">
        <f>_xlfn.XLOOKUP(V933,sectores_id!A:A,sectores_id!B:B)</f>
        <v>7</v>
      </c>
      <c r="AA933" s="109" t="str">
        <f>IF(J933="OPEX",_xlfn.XLOOKUP(I933,'rubros_id_opex (2)'!A:A,'rubros_id_opex (2)'!B:B,"RUBRO MC"),J933)</f>
        <v>CAPEX</v>
      </c>
      <c r="AB933" s="109" t="str">
        <f>UPPER(_xlfn.XLOOKUP(Z933,sectores_id!B:B,sectores_id!A:A))</f>
        <v>PILETAS</v>
      </c>
      <c r="AC933" s="148" t="str">
        <f>_xlfn.XLOOKUP(AA933,'rubros_id_opex (2)'!B:B,'rubros_id_opex (2)'!A:A,gastos_final[[#This Row],[Líneas de factura/Producto]])</f>
        <v>SERVICIOS</v>
      </c>
      <c r="AD933" s="109">
        <f>SUMIFS(Y:Y,C:C,gastos_final[[#This Row],[Número]])</f>
        <v>338800</v>
      </c>
      <c r="AE933" s="169">
        <f>gastos_final[[#This Row],[MONTO_FINAL]]*-1-gastos_final[[#This Row],[monto_total_ampliado]]</f>
        <v>0</v>
      </c>
    </row>
    <row r="934" spans="1:31" hidden="1" x14ac:dyDescent="0.25">
      <c r="A934" vm="18">
        <v>46099</v>
      </c>
      <c r="B934" t="s">
        <v>847</v>
      </c>
      <c r="C934" t="s">
        <v>1068</v>
      </c>
      <c r="D934" s="135">
        <v>-338800</v>
      </c>
      <c r="E934" t="s">
        <v>1069</v>
      </c>
      <c r="F934">
        <v>1</v>
      </c>
      <c r="G934" s="135">
        <v>280000</v>
      </c>
      <c r="H934" t="s">
        <v>510</v>
      </c>
      <c r="I934" t="s">
        <v>10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6">
        <v>-338800</v>
      </c>
      <c r="T934">
        <v>1</v>
      </c>
      <c r="U934" t="s">
        <v>199</v>
      </c>
      <c r="V934" t="s">
        <v>70</v>
      </c>
      <c r="W934" s="109" t="str">
        <f>_xlfn.CONCAT(N934,V934)</f>
        <v>CC1REACTORES</v>
      </c>
      <c r="X934" s="109">
        <f>_xlfn.XLOOKUP(W934,'cco '!C:C,'cco '!D:D,0)</f>
        <v>3.9675420007119738E-2</v>
      </c>
      <c r="Y934" s="110">
        <f>$X934*$S934*-1</f>
        <v>13442.032298412167</v>
      </c>
      <c r="Z934" s="109">
        <f>_xlfn.XLOOKUP(V934,sectores_id!A:A,sectores_id!B:B)</f>
        <v>8</v>
      </c>
      <c r="AA934" s="109" t="str">
        <f>IF(J934="OPEX",_xlfn.XLOOKUP(I934,'rubros_id_opex (2)'!A:A,'rubros_id_opex (2)'!B:B,"RUBRO MC"),J934)</f>
        <v>CAPEX</v>
      </c>
      <c r="AB934" s="109" t="str">
        <f>UPPER(_xlfn.XLOOKUP(Z934,sectores_id!B:B,sectores_id!A:A))</f>
        <v>REACTORES</v>
      </c>
      <c r="AC934" s="148" t="str">
        <f>_xlfn.XLOOKUP(AA934,'rubros_id_opex (2)'!B:B,'rubros_id_opex (2)'!A:A,gastos_final[[#This Row],[Líneas de factura/Producto]])</f>
        <v>SERVICIOS</v>
      </c>
      <c r="AD934" s="109">
        <f>SUMIFS(Y:Y,C:C,gastos_final[[#This Row],[Número]])</f>
        <v>338800</v>
      </c>
      <c r="AE934" s="169">
        <f>gastos_final[[#This Row],[MONTO_FINAL]]*-1-gastos_final[[#This Row],[monto_total_ampliado]]</f>
        <v>0</v>
      </c>
    </row>
    <row r="935" spans="1:31" hidden="1" x14ac:dyDescent="0.25">
      <c r="A935" vm="18">
        <v>46099</v>
      </c>
      <c r="B935" t="s">
        <v>847</v>
      </c>
      <c r="C935" t="s">
        <v>1068</v>
      </c>
      <c r="D935" s="135">
        <v>-338800</v>
      </c>
      <c r="E935" t="s">
        <v>1069</v>
      </c>
      <c r="F935">
        <v>1</v>
      </c>
      <c r="G935" s="135">
        <v>280000</v>
      </c>
      <c r="H935" t="s">
        <v>510</v>
      </c>
      <c r="I935" t="s">
        <v>10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6">
        <v>-338800</v>
      </c>
      <c r="T935">
        <v>1</v>
      </c>
      <c r="U935" t="s">
        <v>199</v>
      </c>
      <c r="V935" t="s">
        <v>181</v>
      </c>
      <c r="W935" s="109" t="str">
        <f>_xlfn.CONCAT(N935,V935)</f>
        <v>CC1TIERRAS FILTRANTES</v>
      </c>
      <c r="X935" s="109">
        <f>_xlfn.XLOOKUP(W935,'cco '!C:C,'cco '!D:D,0)</f>
        <v>0</v>
      </c>
      <c r="Y935" s="110">
        <f>$X935*$S935*-1</f>
        <v>0</v>
      </c>
      <c r="Z935" s="109">
        <f>_xlfn.XLOOKUP(V935,sectores_id!A:A,sectores_id!B:B)</f>
        <v>9</v>
      </c>
      <c r="AA935" s="109" t="str">
        <f>IF(J935="OPEX",_xlfn.XLOOKUP(I935,'rubros_id_opex (2)'!A:A,'rubros_id_opex (2)'!B:B,"RUBRO MC"),J935)</f>
        <v>CAPEX</v>
      </c>
      <c r="AB935" s="109" t="str">
        <f>UPPER(_xlfn.XLOOKUP(Z935,sectores_id!B:B,sectores_id!A:A))</f>
        <v>TIERRAS FILTRANTES</v>
      </c>
      <c r="AC935" s="148" t="str">
        <f>_xlfn.XLOOKUP(AA935,'rubros_id_opex (2)'!B:B,'rubros_id_opex (2)'!A:A,gastos_final[[#This Row],[Líneas de factura/Producto]])</f>
        <v>SERVICIOS</v>
      </c>
      <c r="AD935" s="109">
        <f>SUMIFS(Y:Y,C:C,gastos_final[[#This Row],[Número]])</f>
        <v>338800</v>
      </c>
      <c r="AE935" s="169">
        <f>gastos_final[[#This Row],[MONTO_FINAL]]*-1-gastos_final[[#This Row],[monto_total_ampliado]]</f>
        <v>0</v>
      </c>
    </row>
    <row r="936" spans="1:31" hidden="1" x14ac:dyDescent="0.25">
      <c r="A936" vm="21">
        <v>46097</v>
      </c>
      <c r="B936" t="s">
        <v>845</v>
      </c>
      <c r="C936" t="s">
        <v>1055</v>
      </c>
      <c r="D936" s="135">
        <v>-298579.06</v>
      </c>
      <c r="E936" t="s">
        <v>1056</v>
      </c>
      <c r="F936">
        <v>1</v>
      </c>
      <c r="G936" s="135">
        <v>298579.06</v>
      </c>
      <c r="H936" t="s">
        <v>510</v>
      </c>
      <c r="I936" t="s">
        <v>10</v>
      </c>
      <c r="J936" t="s">
        <v>137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6">
        <v>-298579.06</v>
      </c>
      <c r="T936">
        <v>1</v>
      </c>
      <c r="U936" t="s">
        <v>199</v>
      </c>
      <c r="V936" t="s">
        <v>72</v>
      </c>
      <c r="W936" s="109" t="str">
        <f>_xlfn.CONCAT(N936,V936)</f>
        <v>CC1BACHAS</v>
      </c>
      <c r="X936" s="109">
        <f>_xlfn.XLOOKUP(W936,'cco '!C:C,'cco '!D:D,0)</f>
        <v>3.2417236735101898E-2</v>
      </c>
      <c r="Y936" s="110">
        <f>$X936*$S936*-1</f>
        <v>9679.1080721641938</v>
      </c>
      <c r="Z936" s="109">
        <f>_xlfn.XLOOKUP(V936,sectores_id!A:A,sectores_id!B:B)</f>
        <v>1</v>
      </c>
      <c r="AA936" s="109">
        <f>IF(J936="OPEX",_xlfn.XLOOKUP(I936,'rubros_id_opex (2)'!A:A,'rubros_id_opex (2)'!B:B,"RUBRO MC"),J936)</f>
        <v>13</v>
      </c>
      <c r="AB936" s="109" t="str">
        <f>UPPER(_xlfn.XLOOKUP(Z936,sectores_id!B:B,sectores_id!A:A))</f>
        <v>BACHAS</v>
      </c>
      <c r="AC936" s="148" t="str">
        <f>_xlfn.XLOOKUP(AA936,'rubros_id_opex (2)'!B:B,'rubros_id_opex (2)'!A:A,gastos_final[[#This Row],[Líneas de factura/Producto]])</f>
        <v>SERVICIOS</v>
      </c>
      <c r="AD936" s="109">
        <f>SUMIFS(Y:Y,C:C,gastos_final[[#This Row],[Número]])</f>
        <v>298579.06</v>
      </c>
      <c r="AE936" s="169">
        <f>gastos_final[[#This Row],[MONTO_FINAL]]*-1-gastos_final[[#This Row],[monto_total_ampliado]]</f>
        <v>0</v>
      </c>
    </row>
    <row r="937" spans="1:31" hidden="1" x14ac:dyDescent="0.25">
      <c r="A937" vm="21">
        <v>46097</v>
      </c>
      <c r="B937" t="s">
        <v>845</v>
      </c>
      <c r="C937" t="s">
        <v>1055</v>
      </c>
      <c r="D937" s="135">
        <v>-298579.06</v>
      </c>
      <c r="E937" t="s">
        <v>1056</v>
      </c>
      <c r="F937">
        <v>1</v>
      </c>
      <c r="G937" s="135">
        <v>298579.06</v>
      </c>
      <c r="H937" t="s">
        <v>510</v>
      </c>
      <c r="I937" t="s">
        <v>10</v>
      </c>
      <c r="J937" t="s">
        <v>137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6">
        <v>-298579.06</v>
      </c>
      <c r="T937">
        <v>1</v>
      </c>
      <c r="U937" t="s">
        <v>199</v>
      </c>
      <c r="V937" t="s">
        <v>77</v>
      </c>
      <c r="W937" s="109" t="str">
        <f>_xlfn.CONCAT(N937,V937)</f>
        <v>CC1CEREAL &amp; POLVILLO</v>
      </c>
      <c r="X937" s="109">
        <f>_xlfn.XLOOKUP(W937,'cco '!C:C,'cco '!D:D,0)</f>
        <v>7.0597149630605652E-3</v>
      </c>
      <c r="Y937" s="110">
        <f>$X937*$S937*-1</f>
        <v>2107.8830575385582</v>
      </c>
      <c r="Z937" s="109">
        <f>_xlfn.XLOOKUP(V937,sectores_id!A:A,sectores_id!B:B)</f>
        <v>2</v>
      </c>
      <c r="AA937" s="109">
        <f>IF(J937="OPEX",_xlfn.XLOOKUP(I937,'rubros_id_opex (2)'!A:A,'rubros_id_opex (2)'!B:B,"RUBRO MC"),J937)</f>
        <v>13</v>
      </c>
      <c r="AB937" s="109" t="str">
        <f>UPPER(_xlfn.XLOOKUP(Z937,sectores_id!B:B,sectores_id!A:A))</f>
        <v>CEREAL &amp; POLVILLO</v>
      </c>
      <c r="AC937" s="148" t="str">
        <f>_xlfn.XLOOKUP(AA937,'rubros_id_opex (2)'!B:B,'rubros_id_opex (2)'!A:A,gastos_final[[#This Row],[Líneas de factura/Producto]])</f>
        <v>SERVICIOS</v>
      </c>
      <c r="AD937" s="109">
        <f>SUMIFS(Y:Y,C:C,gastos_final[[#This Row],[Número]])</f>
        <v>298579.06</v>
      </c>
      <c r="AE937" s="169">
        <f>gastos_final[[#This Row],[MONTO_FINAL]]*-1-gastos_final[[#This Row],[monto_total_ampliado]]</f>
        <v>0</v>
      </c>
    </row>
    <row r="938" spans="1:31" hidden="1" x14ac:dyDescent="0.25">
      <c r="A938" vm="21">
        <v>46097</v>
      </c>
      <c r="B938" t="s">
        <v>845</v>
      </c>
      <c r="C938" t="s">
        <v>1055</v>
      </c>
      <c r="D938" s="135">
        <v>-298579.06</v>
      </c>
      <c r="E938" t="s">
        <v>1056</v>
      </c>
      <c r="F938">
        <v>1</v>
      </c>
      <c r="G938" s="135">
        <v>298579.06</v>
      </c>
      <c r="H938" t="s">
        <v>510</v>
      </c>
      <c r="I938" t="s">
        <v>10</v>
      </c>
      <c r="J938" t="s">
        <v>137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6">
        <v>-298579.06</v>
      </c>
      <c r="T938">
        <v>1</v>
      </c>
      <c r="U938" t="s">
        <v>199</v>
      </c>
      <c r="V938" t="s">
        <v>75</v>
      </c>
      <c r="W938" s="109" t="str">
        <f>_xlfn.CONCAT(N938,V938)</f>
        <v>CC1COMPOST &amp; FERTILIZANTES</v>
      </c>
      <c r="X938" s="109">
        <f>_xlfn.XLOOKUP(W938,'cco '!C:C,'cco '!D:D,0)</f>
        <v>4.0653249223577111E-4</v>
      </c>
      <c r="Y938" s="110">
        <f>$X938*$S938*-1</f>
        <v>121.38208939121384</v>
      </c>
      <c r="Z938" s="109">
        <f>_xlfn.XLOOKUP(V938,sectores_id!A:A,sectores_id!B:B)</f>
        <v>10</v>
      </c>
      <c r="AA938" s="109">
        <f>IF(J938="OPEX",_xlfn.XLOOKUP(I938,'rubros_id_opex (2)'!A:A,'rubros_id_opex (2)'!B:B,"RUBRO MC"),J938)</f>
        <v>13</v>
      </c>
      <c r="AB938" s="109" t="str">
        <f>UPPER(_xlfn.XLOOKUP(Z938,sectores_id!B:B,sectores_id!A:A))</f>
        <v>COMPOST &amp; FERTILIZANTES</v>
      </c>
      <c r="AC938" s="148" t="str">
        <f>_xlfn.XLOOKUP(AA938,'rubros_id_opex (2)'!B:B,'rubros_id_opex (2)'!A:A,gastos_final[[#This Row],[Líneas de factura/Producto]])</f>
        <v>SERVICIOS</v>
      </c>
      <c r="AD938" s="109">
        <f>SUMIFS(Y:Y,C:C,gastos_final[[#This Row],[Número]])</f>
        <v>298579.06</v>
      </c>
      <c r="AE938" s="169">
        <f>gastos_final[[#This Row],[MONTO_FINAL]]*-1-gastos_final[[#This Row],[monto_total_ampliado]]</f>
        <v>0</v>
      </c>
    </row>
    <row r="939" spans="1:31" hidden="1" x14ac:dyDescent="0.25">
      <c r="A939" vm="21">
        <v>46097</v>
      </c>
      <c r="B939" t="s">
        <v>845</v>
      </c>
      <c r="C939" t="s">
        <v>1055</v>
      </c>
      <c r="D939" s="135">
        <v>-298579.06</v>
      </c>
      <c r="E939" t="s">
        <v>1056</v>
      </c>
      <c r="F939">
        <v>1</v>
      </c>
      <c r="G939" s="135">
        <v>298579.06</v>
      </c>
      <c r="H939" t="s">
        <v>510</v>
      </c>
      <c r="I939" t="s">
        <v>10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6">
        <v>-298579.06</v>
      </c>
      <c r="T939">
        <v>1</v>
      </c>
      <c r="U939" t="s">
        <v>199</v>
      </c>
      <c r="V939" t="s">
        <v>66</v>
      </c>
      <c r="W939" s="109" t="str">
        <f>_xlfn.CONCAT(N939,V939)</f>
        <v>CC1DISPOSICIÓN FINAL RESIDUOS LIQUIDOS</v>
      </c>
      <c r="X939" s="109">
        <f>_xlfn.XLOOKUP(W939,'cco '!C:C,'cco '!D:D,0)</f>
        <v>5.9791078481547098E-2</v>
      </c>
      <c r="Y939" s="110">
        <f>$X939*$S939*-1</f>
        <v>17852.364009406559</v>
      </c>
      <c r="Z939" s="109">
        <f>_xlfn.XLOOKUP(V939,sectores_id!A:A,sectores_id!B:B)</f>
        <v>3</v>
      </c>
      <c r="AA939" s="109">
        <f>IF(J939="OPEX",_xlfn.XLOOKUP(I939,'rubros_id_opex (2)'!A:A,'rubros_id_opex (2)'!B:B,"RUBRO MC"),J939)</f>
        <v>13</v>
      </c>
      <c r="AB939" s="109" t="str">
        <f>UPPER(_xlfn.XLOOKUP(Z939,sectores_id!B:B,sectores_id!A:A))</f>
        <v>DISP. FINAL RESIDUOS LÍQUIDOS</v>
      </c>
      <c r="AC939" s="148" t="str">
        <f>_xlfn.XLOOKUP(AA939,'rubros_id_opex (2)'!B:B,'rubros_id_opex (2)'!A:A,gastos_final[[#This Row],[Líneas de factura/Producto]])</f>
        <v>SERVICIOS</v>
      </c>
      <c r="AD939" s="109">
        <f>SUMIFS(Y:Y,C:C,gastos_final[[#This Row],[Número]])</f>
        <v>298579.06</v>
      </c>
      <c r="AE939" s="169">
        <f>gastos_final[[#This Row],[MONTO_FINAL]]*-1-gastos_final[[#This Row],[monto_total_ampliado]]</f>
        <v>0</v>
      </c>
    </row>
    <row r="940" spans="1:31" hidden="1" x14ac:dyDescent="0.25">
      <c r="A940" vm="21">
        <v>46097</v>
      </c>
      <c r="B940" t="s">
        <v>845</v>
      </c>
      <c r="C940" t="s">
        <v>1055</v>
      </c>
      <c r="D940" s="135">
        <v>-298579.06</v>
      </c>
      <c r="E940" t="s">
        <v>1056</v>
      </c>
      <c r="F940">
        <v>1</v>
      </c>
      <c r="G940" s="135">
        <v>298579.06</v>
      </c>
      <c r="H940" t="s">
        <v>510</v>
      </c>
      <c r="I940" t="s">
        <v>10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6">
        <v>-298579.06</v>
      </c>
      <c r="T940">
        <v>1</v>
      </c>
      <c r="U940" t="s">
        <v>199</v>
      </c>
      <c r="V940" t="s">
        <v>63</v>
      </c>
      <c r="W940" s="109" t="str">
        <f>_xlfn.CONCAT(N940,V940)</f>
        <v>CC1DISPOSICIÓN FINAL RESIDUOS SOLIDOS</v>
      </c>
      <c r="X940" s="109">
        <f>_xlfn.XLOOKUP(W940,'cco '!C:C,'cco '!D:D,0)</f>
        <v>4.8738124634855849E-3</v>
      </c>
      <c r="Y940" s="110">
        <f>$X940*$S940*-1</f>
        <v>1455.2183439638102</v>
      </c>
      <c r="Z940" s="109">
        <f>_xlfn.XLOOKUP(V940,sectores_id!A:A,sectores_id!B:B)</f>
        <v>4</v>
      </c>
      <c r="AA940" s="109">
        <f>IF(J940="OPEX",_xlfn.XLOOKUP(I940,'rubros_id_opex (2)'!A:A,'rubros_id_opex (2)'!B:B,"RUBRO MC"),J940)</f>
        <v>13</v>
      </c>
      <c r="AB940" s="109" t="str">
        <f>UPPER(_xlfn.XLOOKUP(Z940,sectores_id!B:B,sectores_id!A:A))</f>
        <v>DISP. FINAL RESIDUOS SÓLIDOS</v>
      </c>
      <c r="AC940" s="148" t="str">
        <f>_xlfn.XLOOKUP(AA940,'rubros_id_opex (2)'!B:B,'rubros_id_opex (2)'!A:A,gastos_final[[#This Row],[Líneas de factura/Producto]])</f>
        <v>SERVICIOS</v>
      </c>
      <c r="AD940" s="109">
        <f>SUMIFS(Y:Y,C:C,gastos_final[[#This Row],[Número]])</f>
        <v>298579.06</v>
      </c>
      <c r="AE940" s="169">
        <f>gastos_final[[#This Row],[MONTO_FINAL]]*-1-gastos_final[[#This Row],[monto_total_ampliado]]</f>
        <v>0</v>
      </c>
    </row>
    <row r="941" spans="1:31" hidden="1" x14ac:dyDescent="0.25">
      <c r="A941" vm="21">
        <v>46097</v>
      </c>
      <c r="B941" t="s">
        <v>845</v>
      </c>
      <c r="C941" t="s">
        <v>1055</v>
      </c>
      <c r="D941" s="135">
        <v>-298579.06</v>
      </c>
      <c r="E941" t="s">
        <v>1056</v>
      </c>
      <c r="F941">
        <v>1</v>
      </c>
      <c r="G941" s="135">
        <v>298579.06</v>
      </c>
      <c r="H941" t="s">
        <v>510</v>
      </c>
      <c r="I941" t="s">
        <v>10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6">
        <v>-298579.06</v>
      </c>
      <c r="T941">
        <v>1</v>
      </c>
      <c r="U941" t="s">
        <v>199</v>
      </c>
      <c r="V941" t="s">
        <v>80</v>
      </c>
      <c r="W941" s="109" t="str">
        <f>_xlfn.CONCAT(N941,V941)</f>
        <v>CC1EXPORTACION</v>
      </c>
      <c r="X941" s="109">
        <f>_xlfn.XLOOKUP(W941,'cco '!C:C,'cco '!D:D,0)</f>
        <v>0.73411048911804788</v>
      </c>
      <c r="Y941" s="110">
        <f>$X941*$S941*-1</f>
        <v>219190.01977700696</v>
      </c>
      <c r="Z941" s="109">
        <f>_xlfn.XLOOKUP(V941,sectores_id!A:A,sectores_id!B:B)</f>
        <v>5</v>
      </c>
      <c r="AA941" s="109">
        <f>IF(J941="OPEX",_xlfn.XLOOKUP(I941,'rubros_id_opex (2)'!A:A,'rubros_id_opex (2)'!B:B,"RUBRO MC"),J941)</f>
        <v>13</v>
      </c>
      <c r="AB941" s="109" t="str">
        <f>UPPER(_xlfn.XLOOKUP(Z941,sectores_id!B:B,sectores_id!A:A))</f>
        <v>EXPORTACION</v>
      </c>
      <c r="AC941" s="148" t="str">
        <f>_xlfn.XLOOKUP(AA941,'rubros_id_opex (2)'!B:B,'rubros_id_opex (2)'!A:A,gastos_final[[#This Row],[Líneas de factura/Producto]])</f>
        <v>SERVICIOS</v>
      </c>
      <c r="AD941" s="109">
        <f>SUMIFS(Y:Y,C:C,gastos_final[[#This Row],[Número]])</f>
        <v>298579.06</v>
      </c>
      <c r="AE941" s="169">
        <f>gastos_final[[#This Row],[MONTO_FINAL]]*-1-gastos_final[[#This Row],[monto_total_ampliado]]</f>
        <v>0</v>
      </c>
    </row>
    <row r="942" spans="1:31" hidden="1" x14ac:dyDescent="0.25">
      <c r="A942" vm="21">
        <v>46097</v>
      </c>
      <c r="B942" t="s">
        <v>845</v>
      </c>
      <c r="C942" t="s">
        <v>1055</v>
      </c>
      <c r="D942" s="135">
        <v>-298579.06</v>
      </c>
      <c r="E942" t="s">
        <v>1056</v>
      </c>
      <c r="F942">
        <v>1</v>
      </c>
      <c r="G942" s="135">
        <v>298579.06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6">
        <v>-298579.06</v>
      </c>
      <c r="T942">
        <v>1</v>
      </c>
      <c r="U942" t="s">
        <v>199</v>
      </c>
      <c r="V942" t="s">
        <v>50</v>
      </c>
      <c r="W942" s="109" t="str">
        <f>_xlfn.CONCAT(N942,V942)</f>
        <v>CC1NFU</v>
      </c>
      <c r="X942" s="109">
        <f>_xlfn.XLOOKUP(W942,'cco '!C:C,'cco '!D:D,0)</f>
        <v>1.4065386597374174E-2</v>
      </c>
      <c r="Y942" s="110">
        <f>$X942*$S942*-1</f>
        <v>4199.6299087805792</v>
      </c>
      <c r="Z942" s="109">
        <f>_xlfn.XLOOKUP(V942,sectores_id!A:A,sectores_id!B:B)</f>
        <v>6</v>
      </c>
      <c r="AA942" s="109">
        <f>IF(J942="OPEX",_xlfn.XLOOKUP(I942,'rubros_id_opex (2)'!A:A,'rubros_id_opex (2)'!B:B,"RUBRO MC"),J942)</f>
        <v>13</v>
      </c>
      <c r="AB942" s="109" t="str">
        <f>UPPER(_xlfn.XLOOKUP(Z942,sectores_id!B:B,sectores_id!A:A))</f>
        <v>NFU</v>
      </c>
      <c r="AC942" s="148" t="str">
        <f>_xlfn.XLOOKUP(AA942,'rubros_id_opex (2)'!B:B,'rubros_id_opex (2)'!A:A,gastos_final[[#This Row],[Líneas de factura/Producto]])</f>
        <v>SERVICIOS</v>
      </c>
      <c r="AD942" s="109">
        <f>SUMIFS(Y:Y,C:C,gastos_final[[#This Row],[Número]])</f>
        <v>298579.06</v>
      </c>
      <c r="AE942" s="169">
        <f>gastos_final[[#This Row],[MONTO_FINAL]]*-1-gastos_final[[#This Row],[monto_total_ampliado]]</f>
        <v>0</v>
      </c>
    </row>
    <row r="943" spans="1:31" hidden="1" x14ac:dyDescent="0.25">
      <c r="A943" vm="21">
        <v>46097</v>
      </c>
      <c r="B943" t="s">
        <v>845</v>
      </c>
      <c r="C943" t="s">
        <v>1055</v>
      </c>
      <c r="D943" s="135">
        <v>-298579.06</v>
      </c>
      <c r="E943" t="s">
        <v>1056</v>
      </c>
      <c r="F943">
        <v>1</v>
      </c>
      <c r="G943" s="135">
        <v>298579.06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6">
        <v>-298579.06</v>
      </c>
      <c r="T943">
        <v>1</v>
      </c>
      <c r="U943" t="s">
        <v>199</v>
      </c>
      <c r="V943" t="s">
        <v>68</v>
      </c>
      <c r="W943" s="109" t="str">
        <f>_xlfn.CONCAT(N943,V943)</f>
        <v>CC1PILETAS</v>
      </c>
      <c r="X943" s="109">
        <f>_xlfn.XLOOKUP(W943,'cco '!C:C,'cco '!D:D,0)</f>
        <v>0.10760032914202722</v>
      </c>
      <c r="Y943" s="110">
        <f>$X943*$S943*-1</f>
        <v>32127.205130917093</v>
      </c>
      <c r="Z943" s="109">
        <f>_xlfn.XLOOKUP(V943,sectores_id!A:A,sectores_id!B:B)</f>
        <v>7</v>
      </c>
      <c r="AA943" s="109">
        <f>IF(J943="OPEX",_xlfn.XLOOKUP(I943,'rubros_id_opex (2)'!A:A,'rubros_id_opex (2)'!B:B,"RUBRO MC"),J943)</f>
        <v>13</v>
      </c>
      <c r="AB943" s="109" t="str">
        <f>UPPER(_xlfn.XLOOKUP(Z943,sectores_id!B:B,sectores_id!A:A))</f>
        <v>PILETAS</v>
      </c>
      <c r="AC943" s="148" t="str">
        <f>_xlfn.XLOOKUP(AA943,'rubros_id_opex (2)'!B:B,'rubros_id_opex (2)'!A:A,gastos_final[[#This Row],[Líneas de factura/Producto]])</f>
        <v>SERVICIOS</v>
      </c>
      <c r="AD943" s="109">
        <f>SUMIFS(Y:Y,C:C,gastos_final[[#This Row],[Número]])</f>
        <v>298579.06</v>
      </c>
      <c r="AE943" s="169">
        <f>gastos_final[[#This Row],[MONTO_FINAL]]*-1-gastos_final[[#This Row],[monto_total_ampliado]]</f>
        <v>0</v>
      </c>
    </row>
    <row r="944" spans="1:31" hidden="1" x14ac:dyDescent="0.25">
      <c r="A944" vm="21">
        <v>46097</v>
      </c>
      <c r="B944" t="s">
        <v>845</v>
      </c>
      <c r="C944" t="s">
        <v>1055</v>
      </c>
      <c r="D944" s="135">
        <v>-298579.06</v>
      </c>
      <c r="E944" t="s">
        <v>1056</v>
      </c>
      <c r="F944">
        <v>1</v>
      </c>
      <c r="G944" s="135">
        <v>298579.06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6">
        <v>-298579.06</v>
      </c>
      <c r="T944">
        <v>1</v>
      </c>
      <c r="U944" t="s">
        <v>199</v>
      </c>
      <c r="V944" t="s">
        <v>70</v>
      </c>
      <c r="W944" s="109" t="str">
        <f>_xlfn.CONCAT(N944,V944)</f>
        <v>CC1REACTORES</v>
      </c>
      <c r="X944" s="109">
        <f>_xlfn.XLOOKUP(W944,'cco '!C:C,'cco '!D:D,0)</f>
        <v>3.9675420007119738E-2</v>
      </c>
      <c r="Y944" s="110">
        <f>$X944*$S944*-1</f>
        <v>11846.249610831004</v>
      </c>
      <c r="Z944" s="109">
        <f>_xlfn.XLOOKUP(V944,sectores_id!A:A,sectores_id!B:B)</f>
        <v>8</v>
      </c>
      <c r="AA944" s="109">
        <f>IF(J944="OPEX",_xlfn.XLOOKUP(I944,'rubros_id_opex (2)'!A:A,'rubros_id_opex (2)'!B:B,"RUBRO MC"),J944)</f>
        <v>13</v>
      </c>
      <c r="AB944" s="109" t="str">
        <f>UPPER(_xlfn.XLOOKUP(Z944,sectores_id!B:B,sectores_id!A:A))</f>
        <v>REACTORES</v>
      </c>
      <c r="AC944" s="148" t="str">
        <f>_xlfn.XLOOKUP(AA944,'rubros_id_opex (2)'!B:B,'rubros_id_opex (2)'!A:A,gastos_final[[#This Row],[Líneas de factura/Producto]])</f>
        <v>SERVICIOS</v>
      </c>
      <c r="AD944" s="109">
        <f>SUMIFS(Y:Y,C:C,gastos_final[[#This Row],[Número]])</f>
        <v>298579.06</v>
      </c>
      <c r="AE944" s="169">
        <f>gastos_final[[#This Row],[MONTO_FINAL]]*-1-gastos_final[[#This Row],[monto_total_ampliado]]</f>
        <v>0</v>
      </c>
    </row>
    <row r="945" spans="1:31" hidden="1" x14ac:dyDescent="0.25">
      <c r="A945" vm="21">
        <v>46097</v>
      </c>
      <c r="B945" t="s">
        <v>845</v>
      </c>
      <c r="C945" t="s">
        <v>1055</v>
      </c>
      <c r="D945" s="135">
        <v>-298579.06</v>
      </c>
      <c r="E945" t="s">
        <v>1056</v>
      </c>
      <c r="F945">
        <v>1</v>
      </c>
      <c r="G945" s="135">
        <v>298579.06</v>
      </c>
      <c r="H945" t="s">
        <v>510</v>
      </c>
      <c r="I945" t="s">
        <v>10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6">
        <v>-298579.06</v>
      </c>
      <c r="T945">
        <v>1</v>
      </c>
      <c r="U945" t="s">
        <v>199</v>
      </c>
      <c r="V945" t="s">
        <v>181</v>
      </c>
      <c r="W945" s="109" t="str">
        <f>_xlfn.CONCAT(N945,V945)</f>
        <v>CC1TIERRAS FILTRANTES</v>
      </c>
      <c r="X945" s="109">
        <f>_xlfn.XLOOKUP(W945,'cco '!C:C,'cco '!D:D,0)</f>
        <v>0</v>
      </c>
      <c r="Y945" s="110">
        <f>$X945*$S945*-1</f>
        <v>0</v>
      </c>
      <c r="Z945" s="109">
        <f>_xlfn.XLOOKUP(V945,sectores_id!A:A,sectores_id!B:B)</f>
        <v>9</v>
      </c>
      <c r="AA945" s="109">
        <f>IF(J945="OPEX",_xlfn.XLOOKUP(I945,'rubros_id_opex (2)'!A:A,'rubros_id_opex (2)'!B:B,"RUBRO MC"),J945)</f>
        <v>13</v>
      </c>
      <c r="AB945" s="109" t="str">
        <f>UPPER(_xlfn.XLOOKUP(Z945,sectores_id!B:B,sectores_id!A:A))</f>
        <v>TIERRAS FILTRANTES</v>
      </c>
      <c r="AC945" s="148" t="str">
        <f>_xlfn.XLOOKUP(AA945,'rubros_id_opex (2)'!B:B,'rubros_id_opex (2)'!A:A,gastos_final[[#This Row],[Líneas de factura/Producto]])</f>
        <v>SERVICIOS</v>
      </c>
      <c r="AD945" s="109">
        <f>SUMIFS(Y:Y,C:C,gastos_final[[#This Row],[Número]])</f>
        <v>298579.06</v>
      </c>
      <c r="AE945" s="169">
        <f>gastos_final[[#This Row],[MONTO_FINAL]]*-1-gastos_final[[#This Row],[monto_total_ampliado]]</f>
        <v>0</v>
      </c>
    </row>
    <row r="946" spans="1:31" hidden="1" x14ac:dyDescent="0.25">
      <c r="A946" vm="15">
        <v>46094</v>
      </c>
      <c r="B946" t="s">
        <v>841</v>
      </c>
      <c r="C946" t="s">
        <v>1035</v>
      </c>
      <c r="D946" s="135">
        <v>-295627.2</v>
      </c>
      <c r="E946" t="s">
        <v>1036</v>
      </c>
      <c r="F946">
        <v>1</v>
      </c>
      <c r="G946" s="135">
        <v>244320</v>
      </c>
      <c r="H946" t="s">
        <v>510</v>
      </c>
      <c r="I946" t="s">
        <v>14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6">
        <v>-295627.2</v>
      </c>
      <c r="T946">
        <v>1</v>
      </c>
      <c r="U946" t="s">
        <v>199</v>
      </c>
      <c r="V946" t="s">
        <v>72</v>
      </c>
      <c r="W946" s="109" t="str">
        <f>_xlfn.CONCAT(N946,V946)</f>
        <v>CC1BACHAS</v>
      </c>
      <c r="X946" s="109">
        <f>_xlfn.XLOOKUP(W946,'cco '!C:C,'cco '!D:D,0)</f>
        <v>3.2417236735101898E-2</v>
      </c>
      <c r="Y946" s="110">
        <f>$X946*$S946*-1</f>
        <v>9583.4169277353158</v>
      </c>
      <c r="Z946" s="109">
        <f>_xlfn.XLOOKUP(V946,sectores_id!A:A,sectores_id!B:B)</f>
        <v>1</v>
      </c>
      <c r="AA946" s="109">
        <f>IF(J946="OPEX",_xlfn.XLOOKUP(I946,'rubros_id_opex (2)'!A:A,'rubros_id_opex (2)'!B:B,"RUBRO MC"),J946)</f>
        <v>5</v>
      </c>
      <c r="AB946" s="109" t="str">
        <f>UPPER(_xlfn.XLOOKUP(Z946,sectores_id!B:B,sectores_id!A:A))</f>
        <v>BACHAS</v>
      </c>
      <c r="AC946" s="148" t="str">
        <f>_xlfn.XLOOKUP(AA946,'rubros_id_opex (2)'!B:B,'rubros_id_opex (2)'!A:A,gastos_final[[#This Row],[Líneas de factura/Producto]])</f>
        <v>INSUMOS</v>
      </c>
      <c r="AD946" s="109">
        <f>SUMIFS(Y:Y,C:C,gastos_final[[#This Row],[Número]])</f>
        <v>295627.19999999995</v>
      </c>
      <c r="AE946" s="169">
        <f>gastos_final[[#This Row],[MONTO_FINAL]]*-1-gastos_final[[#This Row],[monto_total_ampliado]]</f>
        <v>0</v>
      </c>
    </row>
    <row r="947" spans="1:31" hidden="1" x14ac:dyDescent="0.25">
      <c r="A947" vm="15">
        <v>46094</v>
      </c>
      <c r="B947" t="s">
        <v>841</v>
      </c>
      <c r="C947" t="s">
        <v>1035</v>
      </c>
      <c r="D947" s="135">
        <v>-295627.2</v>
      </c>
      <c r="E947" t="s">
        <v>1036</v>
      </c>
      <c r="F947">
        <v>1</v>
      </c>
      <c r="G947" s="135">
        <v>244320</v>
      </c>
      <c r="H947" t="s">
        <v>510</v>
      </c>
      <c r="I947" t="s">
        <v>14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6">
        <v>-295627.2</v>
      </c>
      <c r="T947">
        <v>1</v>
      </c>
      <c r="U947" t="s">
        <v>199</v>
      </c>
      <c r="V947" t="s">
        <v>77</v>
      </c>
      <c r="W947" s="109" t="str">
        <f>_xlfn.CONCAT(N947,V947)</f>
        <v>CC1CEREAL &amp; POLVILLO</v>
      </c>
      <c r="X947" s="109">
        <f>_xlfn.XLOOKUP(W947,'cco '!C:C,'cco '!D:D,0)</f>
        <v>7.0597149630605652E-3</v>
      </c>
      <c r="Y947" s="110">
        <f>$X947*$S947*-1</f>
        <v>2087.0437673276983</v>
      </c>
      <c r="Z947" s="109">
        <f>_xlfn.XLOOKUP(V947,sectores_id!A:A,sectores_id!B:B)</f>
        <v>2</v>
      </c>
      <c r="AA947" s="109">
        <f>IF(J947="OPEX",_xlfn.XLOOKUP(I947,'rubros_id_opex (2)'!A:A,'rubros_id_opex (2)'!B:B,"RUBRO MC"),J947)</f>
        <v>5</v>
      </c>
      <c r="AB947" s="109" t="str">
        <f>UPPER(_xlfn.XLOOKUP(Z947,sectores_id!B:B,sectores_id!A:A))</f>
        <v>CEREAL &amp; POLVILLO</v>
      </c>
      <c r="AC947" s="148" t="str">
        <f>_xlfn.XLOOKUP(AA947,'rubros_id_opex (2)'!B:B,'rubros_id_opex (2)'!A:A,gastos_final[[#This Row],[Líneas de factura/Producto]])</f>
        <v>INSUMOS</v>
      </c>
      <c r="AD947" s="109">
        <f>SUMIFS(Y:Y,C:C,gastos_final[[#This Row],[Número]])</f>
        <v>295627.19999999995</v>
      </c>
      <c r="AE947" s="169">
        <f>gastos_final[[#This Row],[MONTO_FINAL]]*-1-gastos_final[[#This Row],[monto_total_ampliado]]</f>
        <v>0</v>
      </c>
    </row>
    <row r="948" spans="1:31" hidden="1" x14ac:dyDescent="0.25">
      <c r="A948" vm="15">
        <v>46094</v>
      </c>
      <c r="B948" t="s">
        <v>841</v>
      </c>
      <c r="C948" t="s">
        <v>1035</v>
      </c>
      <c r="D948" s="135">
        <v>-295627.2</v>
      </c>
      <c r="E948" t="s">
        <v>1036</v>
      </c>
      <c r="F948">
        <v>1</v>
      </c>
      <c r="G948" s="135">
        <v>244320</v>
      </c>
      <c r="H948" t="s">
        <v>510</v>
      </c>
      <c r="I948" t="s">
        <v>14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6">
        <v>-295627.2</v>
      </c>
      <c r="T948">
        <v>1</v>
      </c>
      <c r="U948" t="s">
        <v>199</v>
      </c>
      <c r="V948" t="s">
        <v>75</v>
      </c>
      <c r="W948" s="109" t="str">
        <f>_xlfn.CONCAT(N948,V948)</f>
        <v>CC1COMPOST &amp; FERTILIZANTES</v>
      </c>
      <c r="X948" s="109">
        <f>_xlfn.XLOOKUP(W948,'cco '!C:C,'cco '!D:D,0)</f>
        <v>4.0653249223577111E-4</v>
      </c>
      <c r="Y948" s="110">
        <f>$X948*$S948*-1</f>
        <v>120.18206238868275</v>
      </c>
      <c r="Z948" s="109">
        <f>_xlfn.XLOOKUP(V948,sectores_id!A:A,sectores_id!B:B)</f>
        <v>10</v>
      </c>
      <c r="AA948" s="109">
        <f>IF(J948="OPEX",_xlfn.XLOOKUP(I948,'rubros_id_opex (2)'!A:A,'rubros_id_opex (2)'!B:B,"RUBRO MC"),J948)</f>
        <v>5</v>
      </c>
      <c r="AB948" s="109" t="str">
        <f>UPPER(_xlfn.XLOOKUP(Z948,sectores_id!B:B,sectores_id!A:A))</f>
        <v>COMPOST &amp; FERTILIZANTES</v>
      </c>
      <c r="AC948" s="148" t="str">
        <f>_xlfn.XLOOKUP(AA948,'rubros_id_opex (2)'!B:B,'rubros_id_opex (2)'!A:A,gastos_final[[#This Row],[Líneas de factura/Producto]])</f>
        <v>INSUMOS</v>
      </c>
      <c r="AD948" s="109">
        <f>SUMIFS(Y:Y,C:C,gastos_final[[#This Row],[Número]])</f>
        <v>295627.19999999995</v>
      </c>
      <c r="AE948" s="169">
        <f>gastos_final[[#This Row],[MONTO_FINAL]]*-1-gastos_final[[#This Row],[monto_total_ampliado]]</f>
        <v>0</v>
      </c>
    </row>
    <row r="949" spans="1:31" hidden="1" x14ac:dyDescent="0.25">
      <c r="A949" vm="15">
        <v>46094</v>
      </c>
      <c r="B949" t="s">
        <v>841</v>
      </c>
      <c r="C949" t="s">
        <v>1035</v>
      </c>
      <c r="D949" s="135">
        <v>-295627.2</v>
      </c>
      <c r="E949" t="s">
        <v>1036</v>
      </c>
      <c r="F949">
        <v>1</v>
      </c>
      <c r="G949" s="135">
        <v>244320</v>
      </c>
      <c r="H949" t="s">
        <v>510</v>
      </c>
      <c r="I949" t="s">
        <v>14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6">
        <v>-295627.2</v>
      </c>
      <c r="T949">
        <v>1</v>
      </c>
      <c r="U949" t="s">
        <v>199</v>
      </c>
      <c r="V949" t="s">
        <v>66</v>
      </c>
      <c r="W949" s="109" t="str">
        <f>_xlfn.CONCAT(N949,V949)</f>
        <v>CC1DISPOSICIÓN FINAL RESIDUOS LIQUIDOS</v>
      </c>
      <c r="X949" s="109">
        <f>_xlfn.XLOOKUP(W949,'cco '!C:C,'cco '!D:D,0)</f>
        <v>5.9791078481547098E-2</v>
      </c>
      <c r="Y949" s="110">
        <f>$X949*$S949*-1</f>
        <v>17675.869116480022</v>
      </c>
      <c r="Z949" s="109">
        <f>_xlfn.XLOOKUP(V949,sectores_id!A:A,sectores_id!B:B)</f>
        <v>3</v>
      </c>
      <c r="AA949" s="109">
        <f>IF(J949="OPEX",_xlfn.XLOOKUP(I949,'rubros_id_opex (2)'!A:A,'rubros_id_opex (2)'!B:B,"RUBRO MC"),J949)</f>
        <v>5</v>
      </c>
      <c r="AB949" s="109" t="str">
        <f>UPPER(_xlfn.XLOOKUP(Z949,sectores_id!B:B,sectores_id!A:A))</f>
        <v>DISP. FINAL RESIDUOS LÍQUIDOS</v>
      </c>
      <c r="AC949" s="148" t="str">
        <f>_xlfn.XLOOKUP(AA949,'rubros_id_opex (2)'!B:B,'rubros_id_opex (2)'!A:A,gastos_final[[#This Row],[Líneas de factura/Producto]])</f>
        <v>INSUMOS</v>
      </c>
      <c r="AD949" s="109">
        <f>SUMIFS(Y:Y,C:C,gastos_final[[#This Row],[Número]])</f>
        <v>295627.19999999995</v>
      </c>
      <c r="AE949" s="169">
        <f>gastos_final[[#This Row],[MONTO_FINAL]]*-1-gastos_final[[#This Row],[monto_total_ampliado]]</f>
        <v>0</v>
      </c>
    </row>
    <row r="950" spans="1:31" hidden="1" x14ac:dyDescent="0.25">
      <c r="A950" vm="15">
        <v>46094</v>
      </c>
      <c r="B950" t="s">
        <v>841</v>
      </c>
      <c r="C950" t="s">
        <v>1035</v>
      </c>
      <c r="D950" s="135">
        <v>-295627.2</v>
      </c>
      <c r="E950" t="s">
        <v>1036</v>
      </c>
      <c r="F950">
        <v>1</v>
      </c>
      <c r="G950" s="135">
        <v>244320</v>
      </c>
      <c r="H950" t="s">
        <v>510</v>
      </c>
      <c r="I950" t="s">
        <v>14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6">
        <v>-295627.2</v>
      </c>
      <c r="T950">
        <v>1</v>
      </c>
      <c r="U950" t="s">
        <v>199</v>
      </c>
      <c r="V950" t="s">
        <v>63</v>
      </c>
      <c r="W950" s="109" t="str">
        <f>_xlfn.CONCAT(N950,V950)</f>
        <v>CC1DISPOSICIÓN FINAL RESIDUOS SOLIDOS</v>
      </c>
      <c r="X950" s="109">
        <f>_xlfn.XLOOKUP(W950,'cco '!C:C,'cco '!D:D,0)</f>
        <v>4.8738124634855849E-3</v>
      </c>
      <c r="Y950" s="110">
        <f>$X950*$S950*-1</f>
        <v>1440.8315319053459</v>
      </c>
      <c r="Z950" s="109">
        <f>_xlfn.XLOOKUP(V950,sectores_id!A:A,sectores_id!B:B)</f>
        <v>4</v>
      </c>
      <c r="AA950" s="109">
        <f>IF(J950="OPEX",_xlfn.XLOOKUP(I950,'rubros_id_opex (2)'!A:A,'rubros_id_opex (2)'!B:B,"RUBRO MC"),J950)</f>
        <v>5</v>
      </c>
      <c r="AB950" s="109" t="str">
        <f>UPPER(_xlfn.XLOOKUP(Z950,sectores_id!B:B,sectores_id!A:A))</f>
        <v>DISP. FINAL RESIDUOS SÓLIDOS</v>
      </c>
      <c r="AC950" s="148" t="str">
        <f>_xlfn.XLOOKUP(AA950,'rubros_id_opex (2)'!B:B,'rubros_id_opex (2)'!A:A,gastos_final[[#This Row],[Líneas de factura/Producto]])</f>
        <v>INSUMOS</v>
      </c>
      <c r="AD950" s="109">
        <f>SUMIFS(Y:Y,C:C,gastos_final[[#This Row],[Número]])</f>
        <v>295627.19999999995</v>
      </c>
      <c r="AE950" s="169">
        <f>gastos_final[[#This Row],[MONTO_FINAL]]*-1-gastos_final[[#This Row],[monto_total_ampliado]]</f>
        <v>0</v>
      </c>
    </row>
    <row r="951" spans="1:31" hidden="1" x14ac:dyDescent="0.25">
      <c r="A951" vm="15">
        <v>46094</v>
      </c>
      <c r="B951" t="s">
        <v>841</v>
      </c>
      <c r="C951" t="s">
        <v>1035</v>
      </c>
      <c r="D951" s="135">
        <v>-295627.2</v>
      </c>
      <c r="E951" t="s">
        <v>1036</v>
      </c>
      <c r="F951">
        <v>1</v>
      </c>
      <c r="G951" s="135">
        <v>244320</v>
      </c>
      <c r="H951" t="s">
        <v>510</v>
      </c>
      <c r="I951" t="s">
        <v>14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6">
        <v>-295627.2</v>
      </c>
      <c r="T951">
        <v>1</v>
      </c>
      <c r="U951" t="s">
        <v>199</v>
      </c>
      <c r="V951" t="s">
        <v>80</v>
      </c>
      <c r="W951" s="109" t="str">
        <f>_xlfn.CONCAT(N951,V951)</f>
        <v>CC1EXPORTACION</v>
      </c>
      <c r="X951" s="109">
        <f>_xlfn.XLOOKUP(W951,'cco '!C:C,'cco '!D:D,0)</f>
        <v>0.73411048911804788</v>
      </c>
      <c r="Y951" s="110">
        <f>$X951*$S951*-1</f>
        <v>217023.02838859896</v>
      </c>
      <c r="Z951" s="109">
        <f>_xlfn.XLOOKUP(V951,sectores_id!A:A,sectores_id!B:B)</f>
        <v>5</v>
      </c>
      <c r="AA951" s="109">
        <f>IF(J951="OPEX",_xlfn.XLOOKUP(I951,'rubros_id_opex (2)'!A:A,'rubros_id_opex (2)'!B:B,"RUBRO MC"),J951)</f>
        <v>5</v>
      </c>
      <c r="AB951" s="109" t="str">
        <f>UPPER(_xlfn.XLOOKUP(Z951,sectores_id!B:B,sectores_id!A:A))</f>
        <v>EXPORTACION</v>
      </c>
      <c r="AC951" s="148" t="str">
        <f>_xlfn.XLOOKUP(AA951,'rubros_id_opex (2)'!B:B,'rubros_id_opex (2)'!A:A,gastos_final[[#This Row],[Líneas de factura/Producto]])</f>
        <v>INSUMOS</v>
      </c>
      <c r="AD951" s="109">
        <f>SUMIFS(Y:Y,C:C,gastos_final[[#This Row],[Número]])</f>
        <v>295627.19999999995</v>
      </c>
      <c r="AE951" s="169">
        <f>gastos_final[[#This Row],[MONTO_FINAL]]*-1-gastos_final[[#This Row],[monto_total_ampliado]]</f>
        <v>0</v>
      </c>
    </row>
    <row r="952" spans="1:31" hidden="1" x14ac:dyDescent="0.25">
      <c r="A952" vm="15">
        <v>46094</v>
      </c>
      <c r="B952" t="s">
        <v>841</v>
      </c>
      <c r="C952" t="s">
        <v>1035</v>
      </c>
      <c r="D952" s="135">
        <v>-295627.2</v>
      </c>
      <c r="E952" t="s">
        <v>1036</v>
      </c>
      <c r="F952">
        <v>1</v>
      </c>
      <c r="G952" s="135">
        <v>244320</v>
      </c>
      <c r="H952" t="s">
        <v>510</v>
      </c>
      <c r="I952" t="s">
        <v>14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6">
        <v>-295627.2</v>
      </c>
      <c r="T952">
        <v>1</v>
      </c>
      <c r="U952" t="s">
        <v>199</v>
      </c>
      <c r="V952" t="s">
        <v>50</v>
      </c>
      <c r="W952" s="109" t="str">
        <f>_xlfn.CONCAT(N952,V952)</f>
        <v>CC1NFU</v>
      </c>
      <c r="X952" s="109">
        <f>_xlfn.XLOOKUP(W952,'cco '!C:C,'cco '!D:D,0)</f>
        <v>1.4065386597374174E-2</v>
      </c>
      <c r="Y952" s="110">
        <f>$X952*$S952*-1</f>
        <v>4158.1108566992543</v>
      </c>
      <c r="Z952" s="109">
        <f>_xlfn.XLOOKUP(V952,sectores_id!A:A,sectores_id!B:B)</f>
        <v>6</v>
      </c>
      <c r="AA952" s="109">
        <f>IF(J952="OPEX",_xlfn.XLOOKUP(I952,'rubros_id_opex (2)'!A:A,'rubros_id_opex (2)'!B:B,"RUBRO MC"),J952)</f>
        <v>5</v>
      </c>
      <c r="AB952" s="109" t="str">
        <f>UPPER(_xlfn.XLOOKUP(Z952,sectores_id!B:B,sectores_id!A:A))</f>
        <v>NFU</v>
      </c>
      <c r="AC952" s="148" t="str">
        <f>_xlfn.XLOOKUP(AA952,'rubros_id_opex (2)'!B:B,'rubros_id_opex (2)'!A:A,gastos_final[[#This Row],[Líneas de factura/Producto]])</f>
        <v>INSUMOS</v>
      </c>
      <c r="AD952" s="109">
        <f>SUMIFS(Y:Y,C:C,gastos_final[[#This Row],[Número]])</f>
        <v>295627.19999999995</v>
      </c>
      <c r="AE952" s="169">
        <f>gastos_final[[#This Row],[MONTO_FINAL]]*-1-gastos_final[[#This Row],[monto_total_ampliado]]</f>
        <v>0</v>
      </c>
    </row>
    <row r="953" spans="1:31" hidden="1" x14ac:dyDescent="0.25">
      <c r="A953" vm="15">
        <v>46094</v>
      </c>
      <c r="B953" t="s">
        <v>841</v>
      </c>
      <c r="C953" t="s">
        <v>1035</v>
      </c>
      <c r="D953" s="135">
        <v>-295627.2</v>
      </c>
      <c r="E953" t="s">
        <v>1036</v>
      </c>
      <c r="F953">
        <v>1</v>
      </c>
      <c r="G953" s="135">
        <v>244320</v>
      </c>
      <c r="H953" t="s">
        <v>510</v>
      </c>
      <c r="I953" t="s">
        <v>14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6">
        <v>-295627.2</v>
      </c>
      <c r="T953">
        <v>1</v>
      </c>
      <c r="U953" t="s">
        <v>199</v>
      </c>
      <c r="V953" t="s">
        <v>68</v>
      </c>
      <c r="W953" s="109" t="str">
        <f>_xlfn.CONCAT(N953,V953)</f>
        <v>CC1PILETAS</v>
      </c>
      <c r="X953" s="109">
        <f>_xlfn.XLOOKUP(W953,'cco '!C:C,'cco '!D:D,0)</f>
        <v>0.10760032914202722</v>
      </c>
      <c r="Y953" s="110">
        <f>$X953*$S953*-1</f>
        <v>31809.584023335909</v>
      </c>
      <c r="Z953" s="109">
        <f>_xlfn.XLOOKUP(V953,sectores_id!A:A,sectores_id!B:B)</f>
        <v>7</v>
      </c>
      <c r="AA953" s="109">
        <f>IF(J953="OPEX",_xlfn.XLOOKUP(I953,'rubros_id_opex (2)'!A:A,'rubros_id_opex (2)'!B:B,"RUBRO MC"),J953)</f>
        <v>5</v>
      </c>
      <c r="AB953" s="109" t="str">
        <f>UPPER(_xlfn.XLOOKUP(Z953,sectores_id!B:B,sectores_id!A:A))</f>
        <v>PILETAS</v>
      </c>
      <c r="AC953" s="148" t="str">
        <f>_xlfn.XLOOKUP(AA953,'rubros_id_opex (2)'!B:B,'rubros_id_opex (2)'!A:A,gastos_final[[#This Row],[Líneas de factura/Producto]])</f>
        <v>INSUMOS</v>
      </c>
      <c r="AD953" s="169">
        <f>SUMIFS(Y:Y,C:C,gastos_final[[#This Row],[Número]])</f>
        <v>295627.19999999995</v>
      </c>
      <c r="AE953" s="169">
        <f>gastos_final[[#This Row],[MONTO_FINAL]]*-1-gastos_final[[#This Row],[monto_total_ampliado]]</f>
        <v>0</v>
      </c>
    </row>
    <row r="954" spans="1:31" hidden="1" x14ac:dyDescent="0.25">
      <c r="A954" vm="15">
        <v>46094</v>
      </c>
      <c r="B954" t="s">
        <v>841</v>
      </c>
      <c r="C954" t="s">
        <v>1035</v>
      </c>
      <c r="D954" s="135">
        <v>-295627.2</v>
      </c>
      <c r="E954" t="s">
        <v>1036</v>
      </c>
      <c r="F954">
        <v>1</v>
      </c>
      <c r="G954" s="135">
        <v>244320</v>
      </c>
      <c r="H954" t="s">
        <v>510</v>
      </c>
      <c r="I954" t="s">
        <v>14</v>
      </c>
      <c r="J954" t="s">
        <v>137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 s="136">
        <v>-295627.2</v>
      </c>
      <c r="T954">
        <v>1</v>
      </c>
      <c r="U954" t="s">
        <v>199</v>
      </c>
      <c r="V954" t="s">
        <v>70</v>
      </c>
      <c r="W954" s="109" t="str">
        <f>_xlfn.CONCAT(N954,V954)</f>
        <v>CC1REACTORES</v>
      </c>
      <c r="X954" s="109">
        <f>_xlfn.XLOOKUP(W954,'cco '!C:C,'cco '!D:D,0)</f>
        <v>3.9675420007119738E-2</v>
      </c>
      <c r="Y954" s="110">
        <f>$X954*$S954*-1</f>
        <v>11729.133325528788</v>
      </c>
      <c r="Z954" s="109">
        <f>_xlfn.XLOOKUP(V954,sectores_id!A:A,sectores_id!B:B)</f>
        <v>8</v>
      </c>
      <c r="AA954" s="109">
        <f>IF(J954="OPEX",_xlfn.XLOOKUP(I954,'rubros_id_opex (2)'!A:A,'rubros_id_opex (2)'!B:B,"RUBRO MC"),J954)</f>
        <v>5</v>
      </c>
      <c r="AB954" s="109" t="str">
        <f>UPPER(_xlfn.XLOOKUP(Z954,sectores_id!B:B,sectores_id!A:A))</f>
        <v>REACTORES</v>
      </c>
      <c r="AC954" s="148" t="str">
        <f>_xlfn.XLOOKUP(AA954,'rubros_id_opex (2)'!B:B,'rubros_id_opex (2)'!A:A,gastos_final[[#This Row],[Líneas de factura/Producto]])</f>
        <v>INSUMOS</v>
      </c>
      <c r="AD954" s="169">
        <f>SUMIFS(Y:Y,C:C,gastos_final[[#This Row],[Número]])</f>
        <v>295627.19999999995</v>
      </c>
      <c r="AE954" s="169">
        <f>gastos_final[[#This Row],[MONTO_FINAL]]*-1-gastos_final[[#This Row],[monto_total_ampliado]]</f>
        <v>0</v>
      </c>
    </row>
    <row r="955" spans="1:31" hidden="1" x14ac:dyDescent="0.25">
      <c r="A955" vm="15">
        <v>46094</v>
      </c>
      <c r="B955" t="s">
        <v>841</v>
      </c>
      <c r="C955" t="s">
        <v>1035</v>
      </c>
      <c r="D955" s="135">
        <v>-295627.2</v>
      </c>
      <c r="E955" t="s">
        <v>1036</v>
      </c>
      <c r="F955">
        <v>1</v>
      </c>
      <c r="G955" s="135">
        <v>244320</v>
      </c>
      <c r="H955" t="s">
        <v>510</v>
      </c>
      <c r="I955" t="s">
        <v>14</v>
      </c>
      <c r="J955" t="s">
        <v>137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 s="136">
        <v>-295627.2</v>
      </c>
      <c r="T955">
        <v>1</v>
      </c>
      <c r="U955" t="s">
        <v>199</v>
      </c>
      <c r="V955" t="s">
        <v>181</v>
      </c>
      <c r="W955" s="109" t="str">
        <f>_xlfn.CONCAT(N955,V955)</f>
        <v>CC1TIERRAS FILTRANTES</v>
      </c>
      <c r="X955" s="109">
        <f>_xlfn.XLOOKUP(W955,'cco '!C:C,'cco '!D:D,0)</f>
        <v>0</v>
      </c>
      <c r="Y955" s="110">
        <f>$X955*$S955*-1</f>
        <v>0</v>
      </c>
      <c r="Z955" s="109">
        <f>_xlfn.XLOOKUP(V955,sectores_id!A:A,sectores_id!B:B)</f>
        <v>9</v>
      </c>
      <c r="AA955" s="109">
        <f>IF(J955="OPEX",_xlfn.XLOOKUP(I955,'rubros_id_opex (2)'!A:A,'rubros_id_opex (2)'!B:B,"RUBRO MC"),J955)</f>
        <v>5</v>
      </c>
      <c r="AB955" s="109" t="str">
        <f>UPPER(_xlfn.XLOOKUP(Z955,sectores_id!B:B,sectores_id!A:A))</f>
        <v>TIERRAS FILTRANTES</v>
      </c>
      <c r="AC955" s="148" t="str">
        <f>_xlfn.XLOOKUP(AA955,'rubros_id_opex (2)'!B:B,'rubros_id_opex (2)'!A:A,gastos_final[[#This Row],[Líneas de factura/Producto]])</f>
        <v>INSUMOS</v>
      </c>
      <c r="AD955" s="169">
        <f>SUMIFS(Y:Y,C:C,gastos_final[[#This Row],[Número]])</f>
        <v>295627.19999999995</v>
      </c>
      <c r="AE955" s="169">
        <f>gastos_final[[#This Row],[MONTO_FINAL]]*-1-gastos_final[[#This Row],[monto_total_ampliado]]</f>
        <v>0</v>
      </c>
    </row>
    <row r="956" spans="1:31" hidden="1" x14ac:dyDescent="0.25">
      <c r="A956" vm="1">
        <v>46111</v>
      </c>
      <c r="B956" t="s">
        <v>530</v>
      </c>
      <c r="C956" t="s">
        <v>784</v>
      </c>
      <c r="D956" s="135">
        <v>0</v>
      </c>
      <c r="E956" t="s">
        <v>141</v>
      </c>
      <c r="F956">
        <v>0</v>
      </c>
      <c r="G956" s="135">
        <v>840</v>
      </c>
      <c r="H956" t="s">
        <v>135</v>
      </c>
      <c r="I956" t="s">
        <v>477</v>
      </c>
      <c r="J956" t="s">
        <v>137</v>
      </c>
      <c r="K956" t="s">
        <v>473</v>
      </c>
      <c r="L956" t="s">
        <v>138</v>
      </c>
      <c r="M956">
        <v>0</v>
      </c>
      <c r="N956" t="s">
        <v>34</v>
      </c>
      <c r="O956" t="s">
        <v>492</v>
      </c>
      <c r="P956">
        <v>1</v>
      </c>
      <c r="Q956" t="s">
        <v>80</v>
      </c>
      <c r="R956">
        <v>1</v>
      </c>
      <c r="S956" s="136">
        <v>0</v>
      </c>
      <c r="T956">
        <v>0</v>
      </c>
      <c r="U956" t="s">
        <v>199</v>
      </c>
      <c r="V956" t="s">
        <v>80</v>
      </c>
      <c r="W956" s="109" t="str">
        <f>_xlfn.CONCAT(N956,V956)</f>
        <v>CC11EXPORTACION</v>
      </c>
      <c r="X956" s="109">
        <f>_xlfn.XLOOKUP(W956,'cco '!C:C,'cco '!D:D,0)</f>
        <v>1</v>
      </c>
      <c r="Y956" s="110">
        <f>$X956*$S956*-1</f>
        <v>0</v>
      </c>
      <c r="Z956" s="109">
        <f>_xlfn.XLOOKUP(V956,sectores_id!A:A,sectores_id!B:B)</f>
        <v>5</v>
      </c>
      <c r="AA956" s="109">
        <f>IF(J956="OPEX",_xlfn.XLOOKUP(I956,'rubros_id_opex (2)'!A:A,'rubros_id_opex (2)'!B:B,"RUBRO MC"),J956)</f>
        <v>8</v>
      </c>
      <c r="AB956" s="109" t="str">
        <f>UPPER(_xlfn.XLOOKUP(Z956,sectores_id!B:B,sectores_id!A:A))</f>
        <v>EXPORTACION</v>
      </c>
      <c r="AC956" s="148" t="str">
        <f>_xlfn.XLOOKUP(AA956,'rubros_id_opex (2)'!B:B,'rubros_id_opex (2)'!A:A,gastos_final[[#This Row],[Líneas de factura/Producto]])</f>
        <v>M.PRIMAS</v>
      </c>
      <c r="AD956" s="109">
        <f>SUMIFS(Y:Y,C:C,gastos_final[[#This Row],[Número]])</f>
        <v>0</v>
      </c>
      <c r="AE956" s="169">
        <f>gastos_final[[#This Row],[MONTO_FINAL]]*-1-gastos_final[[#This Row],[monto_total_ampliado]]</f>
        <v>0</v>
      </c>
    </row>
    <row r="957" spans="1:31" hidden="1" x14ac:dyDescent="0.25">
      <c r="A957" vm="23">
        <v>46102</v>
      </c>
      <c r="B957" t="s">
        <v>1057</v>
      </c>
      <c r="C957" t="s">
        <v>1058</v>
      </c>
      <c r="D957" s="135">
        <v>-269999.40000000002</v>
      </c>
      <c r="E957" t="s">
        <v>16</v>
      </c>
      <c r="F957">
        <v>1</v>
      </c>
      <c r="G957" s="135">
        <v>223140</v>
      </c>
      <c r="H957" t="s">
        <v>510</v>
      </c>
      <c r="I957" t="s">
        <v>16</v>
      </c>
      <c r="J957" t="s">
        <v>137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 s="136">
        <v>-269999.40000000002</v>
      </c>
      <c r="T957">
        <v>1</v>
      </c>
      <c r="U957" t="s">
        <v>199</v>
      </c>
      <c r="V957" t="s">
        <v>72</v>
      </c>
      <c r="W957" s="109" t="str">
        <f>_xlfn.CONCAT(N957,V957)</f>
        <v>CC1BACHAS</v>
      </c>
      <c r="X957" s="109">
        <f>_xlfn.XLOOKUP(W957,'cco '!C:C,'cco '!D:D,0)</f>
        <v>3.2417236735101898E-2</v>
      </c>
      <c r="Y957" s="110">
        <f>$X957*$S957*-1</f>
        <v>8752.6344681354731</v>
      </c>
      <c r="Z957" s="109">
        <f>_xlfn.XLOOKUP(V957,sectores_id!A:A,sectores_id!B:B)</f>
        <v>1</v>
      </c>
      <c r="AA957" s="109">
        <f>IF(J957="OPEX",_xlfn.XLOOKUP(I957,'rubros_id_opex (2)'!A:A,'rubros_id_opex (2)'!B:B,"RUBRO MC"),J957)</f>
        <v>9</v>
      </c>
      <c r="AB957" s="109" t="str">
        <f>UPPER(_xlfn.XLOOKUP(Z957,sectores_id!B:B,sectores_id!A:A))</f>
        <v>BACHAS</v>
      </c>
      <c r="AC957" s="148" t="str">
        <f>_xlfn.XLOOKUP(AA957,'rubros_id_opex (2)'!B:B,'rubros_id_opex (2)'!A:A,gastos_final[[#This Row],[Líneas de factura/Producto]])</f>
        <v>MANTENIMIENTO PREVENTIVO</v>
      </c>
      <c r="AD957" s="169">
        <f>SUMIFS(Y:Y,C:C,gastos_final[[#This Row],[Número]])</f>
        <v>269999.40000000002</v>
      </c>
      <c r="AE957" s="169">
        <f>gastos_final[[#This Row],[MONTO_FINAL]]*-1-gastos_final[[#This Row],[monto_total_ampliado]]</f>
        <v>0</v>
      </c>
    </row>
    <row r="958" spans="1:31" hidden="1" x14ac:dyDescent="0.25">
      <c r="A958" vm="23">
        <v>46102</v>
      </c>
      <c r="B958" t="s">
        <v>1057</v>
      </c>
      <c r="C958" t="s">
        <v>1058</v>
      </c>
      <c r="D958" s="135">
        <v>-269999.40000000002</v>
      </c>
      <c r="E958" t="s">
        <v>16</v>
      </c>
      <c r="F958">
        <v>1</v>
      </c>
      <c r="G958" s="135">
        <v>223140</v>
      </c>
      <c r="H958" t="s">
        <v>510</v>
      </c>
      <c r="I958" t="s">
        <v>16</v>
      </c>
      <c r="J958" t="s">
        <v>137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6">
        <v>-269999.40000000002</v>
      </c>
      <c r="T958">
        <v>1</v>
      </c>
      <c r="U958" t="s">
        <v>199</v>
      </c>
      <c r="V958" t="s">
        <v>77</v>
      </c>
      <c r="W958" s="109" t="str">
        <f>_xlfn.CONCAT(N958,V958)</f>
        <v>CC1CEREAL &amp; POLVILLO</v>
      </c>
      <c r="X958" s="109">
        <f>_xlfn.XLOOKUP(W958,'cco '!C:C,'cco '!D:D,0)</f>
        <v>7.0597149630605652E-3</v>
      </c>
      <c r="Y958" s="110">
        <f>$X958*$S958*-1</f>
        <v>1906.1188041973749</v>
      </c>
      <c r="Z958" s="109">
        <f>_xlfn.XLOOKUP(V958,sectores_id!A:A,sectores_id!B:B)</f>
        <v>2</v>
      </c>
      <c r="AA958" s="109">
        <f>IF(J958="OPEX",_xlfn.XLOOKUP(I958,'rubros_id_opex (2)'!A:A,'rubros_id_opex (2)'!B:B,"RUBRO MC"),J958)</f>
        <v>9</v>
      </c>
      <c r="AB958" s="109" t="str">
        <f>UPPER(_xlfn.XLOOKUP(Z958,sectores_id!B:B,sectores_id!A:A))</f>
        <v>CEREAL &amp; POLVILLO</v>
      </c>
      <c r="AC958" s="148" t="str">
        <f>_xlfn.XLOOKUP(AA958,'rubros_id_opex (2)'!B:B,'rubros_id_opex (2)'!A:A,gastos_final[[#This Row],[Líneas de factura/Producto]])</f>
        <v>MANTENIMIENTO PREVENTIVO</v>
      </c>
      <c r="AD958" s="169">
        <f>SUMIFS(Y:Y,C:C,gastos_final[[#This Row],[Número]])</f>
        <v>269999.40000000002</v>
      </c>
      <c r="AE958" s="169">
        <f>gastos_final[[#This Row],[MONTO_FINAL]]*-1-gastos_final[[#This Row],[monto_total_ampliado]]</f>
        <v>0</v>
      </c>
    </row>
    <row r="959" spans="1:31" hidden="1" x14ac:dyDescent="0.25">
      <c r="A959" vm="23">
        <v>46102</v>
      </c>
      <c r="B959" t="s">
        <v>1057</v>
      </c>
      <c r="C959" t="s">
        <v>1058</v>
      </c>
      <c r="D959" s="135">
        <v>-269999.40000000002</v>
      </c>
      <c r="E959" t="s">
        <v>16</v>
      </c>
      <c r="F959">
        <v>1</v>
      </c>
      <c r="G959" s="135">
        <v>223140</v>
      </c>
      <c r="H959" t="s">
        <v>510</v>
      </c>
      <c r="I959" t="s">
        <v>16</v>
      </c>
      <c r="J959" t="s">
        <v>137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6">
        <v>-269999.40000000002</v>
      </c>
      <c r="T959">
        <v>1</v>
      </c>
      <c r="U959" t="s">
        <v>199</v>
      </c>
      <c r="V959" t="s">
        <v>75</v>
      </c>
      <c r="W959" s="109" t="str">
        <f>_xlfn.CONCAT(N959,V959)</f>
        <v>CC1COMPOST &amp; FERTILIZANTES</v>
      </c>
      <c r="X959" s="109">
        <f>_xlfn.XLOOKUP(W959,'cco '!C:C,'cco '!D:D,0)</f>
        <v>4.0653249223577111E-4</v>
      </c>
      <c r="Y959" s="110">
        <f>$X959*$S959*-1</f>
        <v>109.76352898416286</v>
      </c>
      <c r="Z959" s="109">
        <f>_xlfn.XLOOKUP(V959,sectores_id!A:A,sectores_id!B:B)</f>
        <v>10</v>
      </c>
      <c r="AA959" s="109">
        <f>IF(J959="OPEX",_xlfn.XLOOKUP(I959,'rubros_id_opex (2)'!A:A,'rubros_id_opex (2)'!B:B,"RUBRO MC"),J959)</f>
        <v>9</v>
      </c>
      <c r="AB959" s="109" t="str">
        <f>UPPER(_xlfn.XLOOKUP(Z959,sectores_id!B:B,sectores_id!A:A))</f>
        <v>COMPOST &amp; FERTILIZANTES</v>
      </c>
      <c r="AC959" s="148" t="str">
        <f>_xlfn.XLOOKUP(AA959,'rubros_id_opex (2)'!B:B,'rubros_id_opex (2)'!A:A,gastos_final[[#This Row],[Líneas de factura/Producto]])</f>
        <v>MANTENIMIENTO PREVENTIVO</v>
      </c>
      <c r="AD959" s="169">
        <f>SUMIFS(Y:Y,C:C,gastos_final[[#This Row],[Número]])</f>
        <v>269999.40000000002</v>
      </c>
      <c r="AE959" s="169">
        <f>gastos_final[[#This Row],[MONTO_FINAL]]*-1-gastos_final[[#This Row],[monto_total_ampliado]]</f>
        <v>0</v>
      </c>
    </row>
    <row r="960" spans="1:31" hidden="1" x14ac:dyDescent="0.25">
      <c r="A960" vm="23">
        <v>46102</v>
      </c>
      <c r="B960" t="s">
        <v>1057</v>
      </c>
      <c r="C960" t="s">
        <v>1058</v>
      </c>
      <c r="D960" s="135">
        <v>-269999.40000000002</v>
      </c>
      <c r="E960" t="s">
        <v>16</v>
      </c>
      <c r="F960">
        <v>1</v>
      </c>
      <c r="G960" s="135">
        <v>223140</v>
      </c>
      <c r="H960" t="s">
        <v>510</v>
      </c>
      <c r="I960" t="s">
        <v>16</v>
      </c>
      <c r="J960" t="s">
        <v>137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6">
        <v>-269999.40000000002</v>
      </c>
      <c r="T960">
        <v>1</v>
      </c>
      <c r="U960" t="s">
        <v>199</v>
      </c>
      <c r="V960" t="s">
        <v>66</v>
      </c>
      <c r="W960" s="109" t="str">
        <f>_xlfn.CONCAT(N960,V960)</f>
        <v>CC1DISPOSICIÓN FINAL RESIDUOS LIQUIDOS</v>
      </c>
      <c r="X960" s="109">
        <f>_xlfn.XLOOKUP(W960,'cco '!C:C,'cco '!D:D,0)</f>
        <v>5.9791078481547098E-2</v>
      </c>
      <c r="Y960" s="110">
        <f>$X960*$S960*-1</f>
        <v>16143.55531537063</v>
      </c>
      <c r="Z960" s="109">
        <f>_xlfn.XLOOKUP(V960,sectores_id!A:A,sectores_id!B:B)</f>
        <v>3</v>
      </c>
      <c r="AA960" s="109">
        <f>IF(J960="OPEX",_xlfn.XLOOKUP(I960,'rubros_id_opex (2)'!A:A,'rubros_id_opex (2)'!B:B,"RUBRO MC"),J960)</f>
        <v>9</v>
      </c>
      <c r="AB960" s="109" t="str">
        <f>UPPER(_xlfn.XLOOKUP(Z960,sectores_id!B:B,sectores_id!A:A))</f>
        <v>DISP. FINAL RESIDUOS LÍQUIDOS</v>
      </c>
      <c r="AC960" s="148" t="str">
        <f>_xlfn.XLOOKUP(AA960,'rubros_id_opex (2)'!B:B,'rubros_id_opex (2)'!A:A,gastos_final[[#This Row],[Líneas de factura/Producto]])</f>
        <v>MANTENIMIENTO PREVENTIVO</v>
      </c>
      <c r="AD960" s="169">
        <f>SUMIFS(Y:Y,C:C,gastos_final[[#This Row],[Número]])</f>
        <v>269999.40000000002</v>
      </c>
      <c r="AE960" s="169">
        <f>gastos_final[[#This Row],[MONTO_FINAL]]*-1-gastos_final[[#This Row],[monto_total_ampliado]]</f>
        <v>0</v>
      </c>
    </row>
    <row r="961" spans="1:31" hidden="1" x14ac:dyDescent="0.25">
      <c r="A961" vm="23">
        <v>46102</v>
      </c>
      <c r="B961" t="s">
        <v>1057</v>
      </c>
      <c r="C961" t="s">
        <v>1058</v>
      </c>
      <c r="D961" s="135">
        <v>-269999.40000000002</v>
      </c>
      <c r="E961" t="s">
        <v>16</v>
      </c>
      <c r="F961">
        <v>1</v>
      </c>
      <c r="G961" s="135">
        <v>223140</v>
      </c>
      <c r="H961" t="s">
        <v>510</v>
      </c>
      <c r="I961" t="s">
        <v>16</v>
      </c>
      <c r="J961" t="s">
        <v>137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6">
        <v>-269999.40000000002</v>
      </c>
      <c r="T961">
        <v>1</v>
      </c>
      <c r="U961" t="s">
        <v>199</v>
      </c>
      <c r="V961" t="s">
        <v>63</v>
      </c>
      <c r="W961" s="109" t="str">
        <f>_xlfn.CONCAT(N961,V961)</f>
        <v>CC1DISPOSICIÓN FINAL RESIDUOS SOLIDOS</v>
      </c>
      <c r="X961" s="109">
        <f>_xlfn.XLOOKUP(W961,'cco '!C:C,'cco '!D:D,0)</f>
        <v>4.8738124634855849E-3</v>
      </c>
      <c r="Y961" s="110">
        <f>$X961*$S961*-1</f>
        <v>1315.9264408536299</v>
      </c>
      <c r="Z961" s="109">
        <f>_xlfn.XLOOKUP(V961,sectores_id!A:A,sectores_id!B:B)</f>
        <v>4</v>
      </c>
      <c r="AA961" s="109">
        <f>IF(J961="OPEX",_xlfn.XLOOKUP(I961,'rubros_id_opex (2)'!A:A,'rubros_id_opex (2)'!B:B,"RUBRO MC"),J961)</f>
        <v>9</v>
      </c>
      <c r="AB961" s="109" t="str">
        <f>UPPER(_xlfn.XLOOKUP(Z961,sectores_id!B:B,sectores_id!A:A))</f>
        <v>DISP. FINAL RESIDUOS SÓLIDOS</v>
      </c>
      <c r="AC961" s="148" t="str">
        <f>_xlfn.XLOOKUP(AA961,'rubros_id_opex (2)'!B:B,'rubros_id_opex (2)'!A:A,gastos_final[[#This Row],[Líneas de factura/Producto]])</f>
        <v>MANTENIMIENTO PREVENTIVO</v>
      </c>
      <c r="AD961" s="169">
        <f>SUMIFS(Y:Y,C:C,gastos_final[[#This Row],[Número]])</f>
        <v>269999.40000000002</v>
      </c>
      <c r="AE961" s="169">
        <f>gastos_final[[#This Row],[MONTO_FINAL]]*-1-gastos_final[[#This Row],[monto_total_ampliado]]</f>
        <v>0</v>
      </c>
    </row>
    <row r="962" spans="1:31" hidden="1" x14ac:dyDescent="0.25">
      <c r="A962" vm="23">
        <v>46102</v>
      </c>
      <c r="B962" t="s">
        <v>1057</v>
      </c>
      <c r="C962" t="s">
        <v>1058</v>
      </c>
      <c r="D962" s="135">
        <v>-269999.40000000002</v>
      </c>
      <c r="E962" t="s">
        <v>16</v>
      </c>
      <c r="F962">
        <v>1</v>
      </c>
      <c r="G962" s="135">
        <v>223140</v>
      </c>
      <c r="H962" t="s">
        <v>510</v>
      </c>
      <c r="I962" t="s">
        <v>16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6">
        <v>-269999.40000000002</v>
      </c>
      <c r="T962">
        <v>1</v>
      </c>
      <c r="U962" t="s">
        <v>199</v>
      </c>
      <c r="V962" t="s">
        <v>80</v>
      </c>
      <c r="W962" s="109" t="str">
        <f>_xlfn.CONCAT(N962,V962)</f>
        <v>CC1EXPORTACION</v>
      </c>
      <c r="X962" s="109">
        <f>_xlfn.XLOOKUP(W962,'cco '!C:C,'cco '!D:D,0)</f>
        <v>0.73411048911804788</v>
      </c>
      <c r="Y962" s="110">
        <f>$X962*$S962*-1</f>
        <v>198209.39159557948</v>
      </c>
      <c r="Z962" s="109">
        <f>_xlfn.XLOOKUP(V962,sectores_id!A:A,sectores_id!B:B)</f>
        <v>5</v>
      </c>
      <c r="AA962" s="109">
        <f>IF(J962="OPEX",_xlfn.XLOOKUP(I962,'rubros_id_opex (2)'!A:A,'rubros_id_opex (2)'!B:B,"RUBRO MC"),J962)</f>
        <v>9</v>
      </c>
      <c r="AB962" s="109" t="str">
        <f>UPPER(_xlfn.XLOOKUP(Z962,sectores_id!B:B,sectores_id!A:A))</f>
        <v>EXPORTACION</v>
      </c>
      <c r="AC962" s="148" t="str">
        <f>_xlfn.XLOOKUP(AA962,'rubros_id_opex (2)'!B:B,'rubros_id_opex (2)'!A:A,gastos_final[[#This Row],[Líneas de factura/Producto]])</f>
        <v>MANTENIMIENTO PREVENTIVO</v>
      </c>
      <c r="AD962" s="169">
        <f>SUMIFS(Y:Y,C:C,gastos_final[[#This Row],[Número]])</f>
        <v>269999.40000000002</v>
      </c>
      <c r="AE962" s="169">
        <f>gastos_final[[#This Row],[MONTO_FINAL]]*-1-gastos_final[[#This Row],[monto_total_ampliado]]</f>
        <v>0</v>
      </c>
    </row>
    <row r="963" spans="1:31" hidden="1" x14ac:dyDescent="0.25">
      <c r="A963" vm="23">
        <v>46102</v>
      </c>
      <c r="B963" t="s">
        <v>1057</v>
      </c>
      <c r="C963" t="s">
        <v>1058</v>
      </c>
      <c r="D963" s="135">
        <v>-269999.40000000002</v>
      </c>
      <c r="E963" t="s">
        <v>16</v>
      </c>
      <c r="F963">
        <v>1</v>
      </c>
      <c r="G963" s="135">
        <v>223140</v>
      </c>
      <c r="H963" t="s">
        <v>510</v>
      </c>
      <c r="I963" t="s">
        <v>16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6">
        <v>-269999.40000000002</v>
      </c>
      <c r="T963">
        <v>1</v>
      </c>
      <c r="U963" t="s">
        <v>199</v>
      </c>
      <c r="V963" t="s">
        <v>50</v>
      </c>
      <c r="W963" s="109" t="str">
        <f>_xlfn.CONCAT(N963,V963)</f>
        <v>CC1NFU</v>
      </c>
      <c r="X963" s="109">
        <f>_xlfn.XLOOKUP(W963,'cco '!C:C,'cco '!D:D,0)</f>
        <v>1.4065386597374174E-2</v>
      </c>
      <c r="Y963" s="110">
        <f>$X963*$S963*-1</f>
        <v>3797.6459420590686</v>
      </c>
      <c r="Z963" s="109">
        <f>_xlfn.XLOOKUP(V963,sectores_id!A:A,sectores_id!B:B)</f>
        <v>6</v>
      </c>
      <c r="AA963" s="109">
        <f>IF(J963="OPEX",_xlfn.XLOOKUP(I963,'rubros_id_opex (2)'!A:A,'rubros_id_opex (2)'!B:B,"RUBRO MC"),J963)</f>
        <v>9</v>
      </c>
      <c r="AB963" s="109" t="str">
        <f>UPPER(_xlfn.XLOOKUP(Z963,sectores_id!B:B,sectores_id!A:A))</f>
        <v>NFU</v>
      </c>
      <c r="AC963" s="148" t="str">
        <f>_xlfn.XLOOKUP(AA963,'rubros_id_opex (2)'!B:B,'rubros_id_opex (2)'!A:A,gastos_final[[#This Row],[Líneas de factura/Producto]])</f>
        <v>MANTENIMIENTO PREVENTIVO</v>
      </c>
      <c r="AD963" s="109">
        <f>SUMIFS(Y:Y,C:C,gastos_final[[#This Row],[Número]])</f>
        <v>269999.40000000002</v>
      </c>
      <c r="AE963" s="169">
        <f>gastos_final[[#This Row],[MONTO_FINAL]]*-1-gastos_final[[#This Row],[monto_total_ampliado]]</f>
        <v>0</v>
      </c>
    </row>
    <row r="964" spans="1:31" hidden="1" x14ac:dyDescent="0.25">
      <c r="A964" vm="23">
        <v>46102</v>
      </c>
      <c r="B964" t="s">
        <v>1057</v>
      </c>
      <c r="C964" t="s">
        <v>1058</v>
      </c>
      <c r="D964" s="135">
        <v>-269999.40000000002</v>
      </c>
      <c r="E964" t="s">
        <v>16</v>
      </c>
      <c r="F964">
        <v>1</v>
      </c>
      <c r="G964" s="135">
        <v>223140</v>
      </c>
      <c r="H964" t="s">
        <v>510</v>
      </c>
      <c r="I964" t="s">
        <v>16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6">
        <v>-269999.40000000002</v>
      </c>
      <c r="T964">
        <v>1</v>
      </c>
      <c r="U964" t="s">
        <v>199</v>
      </c>
      <c r="V964" t="s">
        <v>68</v>
      </c>
      <c r="W964" s="109" t="str">
        <f>_xlfn.CONCAT(N964,V964)</f>
        <v>CC1PILETAS</v>
      </c>
      <c r="X964" s="109">
        <f>_xlfn.XLOOKUP(W964,'cco '!C:C,'cco '!D:D,0)</f>
        <v>0.10760032914202722</v>
      </c>
      <c r="Y964" s="110">
        <f>$X964*$S964*-1</f>
        <v>29052.024308149867</v>
      </c>
      <c r="Z964" s="109">
        <f>_xlfn.XLOOKUP(V964,sectores_id!A:A,sectores_id!B:B)</f>
        <v>7</v>
      </c>
      <c r="AA964" s="109">
        <f>IF(J964="OPEX",_xlfn.XLOOKUP(I964,'rubros_id_opex (2)'!A:A,'rubros_id_opex (2)'!B:B,"RUBRO MC"),J964)</f>
        <v>9</v>
      </c>
      <c r="AB964" s="109" t="str">
        <f>UPPER(_xlfn.XLOOKUP(Z964,sectores_id!B:B,sectores_id!A:A))</f>
        <v>PILETAS</v>
      </c>
      <c r="AC964" s="148" t="str">
        <f>_xlfn.XLOOKUP(AA964,'rubros_id_opex (2)'!B:B,'rubros_id_opex (2)'!A:A,gastos_final[[#This Row],[Líneas de factura/Producto]])</f>
        <v>MANTENIMIENTO PREVENTIVO</v>
      </c>
      <c r="AD964" s="109">
        <f>SUMIFS(Y:Y,C:C,gastos_final[[#This Row],[Número]])</f>
        <v>269999.40000000002</v>
      </c>
      <c r="AE964" s="169">
        <f>gastos_final[[#This Row],[MONTO_FINAL]]*-1-gastos_final[[#This Row],[monto_total_ampliado]]</f>
        <v>0</v>
      </c>
    </row>
    <row r="965" spans="1:31" hidden="1" x14ac:dyDescent="0.25">
      <c r="A965" vm="23">
        <v>46102</v>
      </c>
      <c r="B965" t="s">
        <v>1057</v>
      </c>
      <c r="C965" t="s">
        <v>1058</v>
      </c>
      <c r="D965" s="135">
        <v>-269999.40000000002</v>
      </c>
      <c r="E965" t="s">
        <v>16</v>
      </c>
      <c r="F965">
        <v>1</v>
      </c>
      <c r="G965" s="135">
        <v>223140</v>
      </c>
      <c r="H965" t="s">
        <v>510</v>
      </c>
      <c r="I965" t="s">
        <v>16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6">
        <v>-269999.40000000002</v>
      </c>
      <c r="T965">
        <v>1</v>
      </c>
      <c r="U965" t="s">
        <v>199</v>
      </c>
      <c r="V965" t="s">
        <v>70</v>
      </c>
      <c r="W965" s="109" t="str">
        <f>_xlfn.CONCAT(N965,V965)</f>
        <v>CC1REACTORES</v>
      </c>
      <c r="X965" s="109">
        <f>_xlfn.XLOOKUP(W965,'cco '!C:C,'cco '!D:D,0)</f>
        <v>3.9675420007119738E-2</v>
      </c>
      <c r="Y965" s="110">
        <f>$X965*$S965*-1</f>
        <v>10712.339596670327</v>
      </c>
      <c r="Z965" s="109">
        <f>_xlfn.XLOOKUP(V965,sectores_id!A:A,sectores_id!B:B)</f>
        <v>8</v>
      </c>
      <c r="AA965" s="109">
        <f>IF(J965="OPEX",_xlfn.XLOOKUP(I965,'rubros_id_opex (2)'!A:A,'rubros_id_opex (2)'!B:B,"RUBRO MC"),J965)</f>
        <v>9</v>
      </c>
      <c r="AB965" s="109" t="str">
        <f>UPPER(_xlfn.XLOOKUP(Z965,sectores_id!B:B,sectores_id!A:A))</f>
        <v>REACTORES</v>
      </c>
      <c r="AC965" s="148" t="str">
        <f>_xlfn.XLOOKUP(AA965,'rubros_id_opex (2)'!B:B,'rubros_id_opex (2)'!A:A,gastos_final[[#This Row],[Líneas de factura/Producto]])</f>
        <v>MANTENIMIENTO PREVENTIVO</v>
      </c>
      <c r="AD965" s="109">
        <f>SUMIFS(Y:Y,C:C,gastos_final[[#This Row],[Número]])</f>
        <v>269999.40000000002</v>
      </c>
      <c r="AE965" s="169">
        <f>gastos_final[[#This Row],[MONTO_FINAL]]*-1-gastos_final[[#This Row],[monto_total_ampliado]]</f>
        <v>0</v>
      </c>
    </row>
    <row r="966" spans="1:31" hidden="1" x14ac:dyDescent="0.25">
      <c r="A966" vm="23">
        <v>46102</v>
      </c>
      <c r="B966" t="s">
        <v>1057</v>
      </c>
      <c r="C966" t="s">
        <v>1058</v>
      </c>
      <c r="D966" s="135">
        <v>-269999.40000000002</v>
      </c>
      <c r="E966" t="s">
        <v>16</v>
      </c>
      <c r="F966">
        <v>1</v>
      </c>
      <c r="G966" s="135">
        <v>223140</v>
      </c>
      <c r="H966" t="s">
        <v>510</v>
      </c>
      <c r="I966" t="s">
        <v>16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6">
        <v>-269999.40000000002</v>
      </c>
      <c r="T966">
        <v>1</v>
      </c>
      <c r="U966" t="s">
        <v>199</v>
      </c>
      <c r="V966" t="s">
        <v>181</v>
      </c>
      <c r="W966" s="109" t="str">
        <f>_xlfn.CONCAT(N966,V966)</f>
        <v>CC1TIERRAS FILTRANTES</v>
      </c>
      <c r="X966" s="109">
        <f>_xlfn.XLOOKUP(W966,'cco '!C:C,'cco '!D:D,0)</f>
        <v>0</v>
      </c>
      <c r="Y966" s="110">
        <f>$X966*$S966*-1</f>
        <v>0</v>
      </c>
      <c r="Z966" s="109">
        <f>_xlfn.XLOOKUP(V966,sectores_id!A:A,sectores_id!B:B)</f>
        <v>9</v>
      </c>
      <c r="AA966" s="109">
        <f>IF(J966="OPEX",_xlfn.XLOOKUP(I966,'rubros_id_opex (2)'!A:A,'rubros_id_opex (2)'!B:B,"RUBRO MC"),J966)</f>
        <v>9</v>
      </c>
      <c r="AB966" s="109" t="str">
        <f>UPPER(_xlfn.XLOOKUP(Z966,sectores_id!B:B,sectores_id!A:A))</f>
        <v>TIERRAS FILTRANTES</v>
      </c>
      <c r="AC966" s="148" t="str">
        <f>_xlfn.XLOOKUP(AA966,'rubros_id_opex (2)'!B:B,'rubros_id_opex (2)'!A:A,gastos_final[[#This Row],[Líneas de factura/Producto]])</f>
        <v>MANTENIMIENTO PREVENTIVO</v>
      </c>
      <c r="AD966" s="109">
        <f>SUMIFS(Y:Y,C:C,gastos_final[[#This Row],[Número]])</f>
        <v>269999.40000000002</v>
      </c>
      <c r="AE966" s="169">
        <f>gastos_final[[#This Row],[MONTO_FINAL]]*-1-gastos_final[[#This Row],[monto_total_ampliado]]</f>
        <v>0</v>
      </c>
    </row>
    <row r="967" spans="1:31" hidden="1" x14ac:dyDescent="0.25">
      <c r="A967" vm="9">
        <v>46086</v>
      </c>
      <c r="B967" t="s">
        <v>851</v>
      </c>
      <c r="C967" t="s">
        <v>1084</v>
      </c>
      <c r="D967" s="135">
        <v>-266200</v>
      </c>
      <c r="E967" t="s">
        <v>1085</v>
      </c>
      <c r="F967">
        <v>1</v>
      </c>
      <c r="G967" s="135">
        <v>220000</v>
      </c>
      <c r="H967" t="s">
        <v>510</v>
      </c>
      <c r="I967" t="s">
        <v>12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6">
        <v>-266200</v>
      </c>
      <c r="T967">
        <v>1</v>
      </c>
      <c r="U967" t="s">
        <v>199</v>
      </c>
      <c r="V967" t="s">
        <v>72</v>
      </c>
      <c r="W967" s="109" t="str">
        <f>_xlfn.CONCAT(N967,V967)</f>
        <v>CC1BACHAS</v>
      </c>
      <c r="X967" s="109">
        <f>_xlfn.XLOOKUP(W967,'cco '!C:C,'cco '!D:D,0)</f>
        <v>3.2417236735101898E-2</v>
      </c>
      <c r="Y967" s="110">
        <f>$X967*$S967*-1</f>
        <v>8629.4684188841256</v>
      </c>
      <c r="Z967" s="109">
        <f>_xlfn.XLOOKUP(V967,sectores_id!A:A,sectores_id!B:B)</f>
        <v>1</v>
      </c>
      <c r="AA967" s="109">
        <f>IF(J967="OPEX",_xlfn.XLOOKUP(I967,'rubros_id_opex (2)'!A:A,'rubros_id_opex (2)'!B:B,"RUBRO MC"),J967)</f>
        <v>11</v>
      </c>
      <c r="AB967" s="109" t="str">
        <f>UPPER(_xlfn.XLOOKUP(Z967,sectores_id!B:B,sectores_id!A:A))</f>
        <v>BACHAS</v>
      </c>
      <c r="AC967" s="148" t="str">
        <f>_xlfn.XLOOKUP(AA967,'rubros_id_opex (2)'!B:B,'rubros_id_opex (2)'!A:A,gastos_final[[#This Row],[Líneas de factura/Producto]])</f>
        <v>REPARACIONES</v>
      </c>
      <c r="AD967" s="109">
        <f>SUMIFS(Y:Y,C:C,gastos_final[[#This Row],[Número]])</f>
        <v>266200</v>
      </c>
      <c r="AE967" s="169">
        <f>gastos_final[[#This Row],[MONTO_FINAL]]*-1-gastos_final[[#This Row],[monto_total_ampliado]]</f>
        <v>0</v>
      </c>
    </row>
    <row r="968" spans="1:31" hidden="1" x14ac:dyDescent="0.25">
      <c r="A968" vm="9">
        <v>46086</v>
      </c>
      <c r="B968" t="s">
        <v>851</v>
      </c>
      <c r="C968" t="s">
        <v>1084</v>
      </c>
      <c r="D968" s="135">
        <v>-266200</v>
      </c>
      <c r="E968" t="s">
        <v>1085</v>
      </c>
      <c r="F968">
        <v>1</v>
      </c>
      <c r="G968" s="135">
        <v>220000</v>
      </c>
      <c r="H968" t="s">
        <v>510</v>
      </c>
      <c r="I968" t="s">
        <v>12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6">
        <v>-266200</v>
      </c>
      <c r="T968">
        <v>1</v>
      </c>
      <c r="U968" t="s">
        <v>199</v>
      </c>
      <c r="V968" t="s">
        <v>77</v>
      </c>
      <c r="W968" s="109" t="str">
        <f>_xlfn.CONCAT(N968,V968)</f>
        <v>CC1CEREAL &amp; POLVILLO</v>
      </c>
      <c r="X968" s="109">
        <f>_xlfn.XLOOKUP(W968,'cco '!C:C,'cco '!D:D,0)</f>
        <v>7.0597149630605652E-3</v>
      </c>
      <c r="Y968" s="110">
        <f>$X968*$S968*-1</f>
        <v>1879.2961231667225</v>
      </c>
      <c r="Z968" s="109">
        <f>_xlfn.XLOOKUP(V968,sectores_id!A:A,sectores_id!B:B)</f>
        <v>2</v>
      </c>
      <c r="AA968" s="109">
        <f>IF(J968="OPEX",_xlfn.XLOOKUP(I968,'rubros_id_opex (2)'!A:A,'rubros_id_opex (2)'!B:B,"RUBRO MC"),J968)</f>
        <v>11</v>
      </c>
      <c r="AB968" s="109" t="str">
        <f>UPPER(_xlfn.XLOOKUP(Z968,sectores_id!B:B,sectores_id!A:A))</f>
        <v>CEREAL &amp; POLVILLO</v>
      </c>
      <c r="AC968" s="148" t="str">
        <f>_xlfn.XLOOKUP(AA968,'rubros_id_opex (2)'!B:B,'rubros_id_opex (2)'!A:A,gastos_final[[#This Row],[Líneas de factura/Producto]])</f>
        <v>REPARACIONES</v>
      </c>
      <c r="AD968" s="109">
        <f>SUMIFS(Y:Y,C:C,gastos_final[[#This Row],[Número]])</f>
        <v>266200</v>
      </c>
      <c r="AE968" s="169">
        <f>gastos_final[[#This Row],[MONTO_FINAL]]*-1-gastos_final[[#This Row],[monto_total_ampliado]]</f>
        <v>0</v>
      </c>
    </row>
    <row r="969" spans="1:31" hidden="1" x14ac:dyDescent="0.25">
      <c r="A969" vm="9">
        <v>46086</v>
      </c>
      <c r="B969" t="s">
        <v>851</v>
      </c>
      <c r="C969" t="s">
        <v>1084</v>
      </c>
      <c r="D969" s="135">
        <v>-266200</v>
      </c>
      <c r="E969" t="s">
        <v>1085</v>
      </c>
      <c r="F969">
        <v>1</v>
      </c>
      <c r="G969" s="135">
        <v>220000</v>
      </c>
      <c r="H969" t="s">
        <v>510</v>
      </c>
      <c r="I969" t="s">
        <v>12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6">
        <v>-266200</v>
      </c>
      <c r="T969">
        <v>1</v>
      </c>
      <c r="U969" t="s">
        <v>199</v>
      </c>
      <c r="V969" t="s">
        <v>75</v>
      </c>
      <c r="W969" s="109" t="str">
        <f>_xlfn.CONCAT(N969,V969)</f>
        <v>CC1COMPOST &amp; FERTILIZANTES</v>
      </c>
      <c r="X969" s="109">
        <f>_xlfn.XLOOKUP(W969,'cco '!C:C,'cco '!D:D,0)</f>
        <v>4.0653249223577111E-4</v>
      </c>
      <c r="Y969" s="110">
        <f>$X969*$S969*-1</f>
        <v>108.21894943316227</v>
      </c>
      <c r="Z969" s="109">
        <f>_xlfn.XLOOKUP(V969,sectores_id!A:A,sectores_id!B:B)</f>
        <v>10</v>
      </c>
      <c r="AA969" s="109">
        <f>IF(J969="OPEX",_xlfn.XLOOKUP(I969,'rubros_id_opex (2)'!A:A,'rubros_id_opex (2)'!B:B,"RUBRO MC"),J969)</f>
        <v>11</v>
      </c>
      <c r="AB969" s="109" t="str">
        <f>UPPER(_xlfn.XLOOKUP(Z969,sectores_id!B:B,sectores_id!A:A))</f>
        <v>COMPOST &amp; FERTILIZANTES</v>
      </c>
      <c r="AC969" s="148" t="str">
        <f>_xlfn.XLOOKUP(AA969,'rubros_id_opex (2)'!B:B,'rubros_id_opex (2)'!A:A,gastos_final[[#This Row],[Líneas de factura/Producto]])</f>
        <v>REPARACIONES</v>
      </c>
      <c r="AD969" s="109">
        <f>SUMIFS(Y:Y,C:C,gastos_final[[#This Row],[Número]])</f>
        <v>266200</v>
      </c>
      <c r="AE969" s="169">
        <f>gastos_final[[#This Row],[MONTO_FINAL]]*-1-gastos_final[[#This Row],[monto_total_ampliado]]</f>
        <v>0</v>
      </c>
    </row>
    <row r="970" spans="1:31" hidden="1" x14ac:dyDescent="0.25">
      <c r="A970" vm="9">
        <v>46086</v>
      </c>
      <c r="B970" t="s">
        <v>851</v>
      </c>
      <c r="C970" t="s">
        <v>1084</v>
      </c>
      <c r="D970" s="135">
        <v>-266200</v>
      </c>
      <c r="E970" t="s">
        <v>1085</v>
      </c>
      <c r="F970">
        <v>1</v>
      </c>
      <c r="G970" s="135">
        <v>220000</v>
      </c>
      <c r="H970" t="s">
        <v>510</v>
      </c>
      <c r="I970" t="s">
        <v>12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6">
        <v>-266200</v>
      </c>
      <c r="T970">
        <v>1</v>
      </c>
      <c r="U970" t="s">
        <v>199</v>
      </c>
      <c r="V970" t="s">
        <v>66</v>
      </c>
      <c r="W970" s="109" t="str">
        <f>_xlfn.CONCAT(N970,V970)</f>
        <v>CC1DISPOSICIÓN FINAL RESIDUOS LIQUIDOS</v>
      </c>
      <c r="X970" s="109">
        <f>_xlfn.XLOOKUP(W970,'cco '!C:C,'cco '!D:D,0)</f>
        <v>5.9791078481547098E-2</v>
      </c>
      <c r="Y970" s="110">
        <f>$X970*$S970*-1</f>
        <v>15916.385091787837</v>
      </c>
      <c r="Z970" s="109">
        <f>_xlfn.XLOOKUP(V970,sectores_id!A:A,sectores_id!B:B)</f>
        <v>3</v>
      </c>
      <c r="AA970" s="109">
        <f>IF(J970="OPEX",_xlfn.XLOOKUP(I970,'rubros_id_opex (2)'!A:A,'rubros_id_opex (2)'!B:B,"RUBRO MC"),J970)</f>
        <v>11</v>
      </c>
      <c r="AB970" s="109" t="str">
        <f>UPPER(_xlfn.XLOOKUP(Z970,sectores_id!B:B,sectores_id!A:A))</f>
        <v>DISP. FINAL RESIDUOS LÍQUIDOS</v>
      </c>
      <c r="AC970" s="148" t="str">
        <f>_xlfn.XLOOKUP(AA970,'rubros_id_opex (2)'!B:B,'rubros_id_opex (2)'!A:A,gastos_final[[#This Row],[Líneas de factura/Producto]])</f>
        <v>REPARACIONES</v>
      </c>
      <c r="AD970" s="109">
        <f>SUMIFS(Y:Y,C:C,gastos_final[[#This Row],[Número]])</f>
        <v>266200</v>
      </c>
      <c r="AE970" s="169">
        <f>gastos_final[[#This Row],[MONTO_FINAL]]*-1-gastos_final[[#This Row],[monto_total_ampliado]]</f>
        <v>0</v>
      </c>
    </row>
    <row r="971" spans="1:31" hidden="1" x14ac:dyDescent="0.25">
      <c r="A971" vm="9">
        <v>46086</v>
      </c>
      <c r="B971" t="s">
        <v>851</v>
      </c>
      <c r="C971" t="s">
        <v>1084</v>
      </c>
      <c r="D971" s="135">
        <v>-266200</v>
      </c>
      <c r="E971" t="s">
        <v>1085</v>
      </c>
      <c r="F971">
        <v>1</v>
      </c>
      <c r="G971" s="135">
        <v>220000</v>
      </c>
      <c r="H971" t="s">
        <v>510</v>
      </c>
      <c r="I971" t="s">
        <v>12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6">
        <v>-266200</v>
      </c>
      <c r="T971">
        <v>1</v>
      </c>
      <c r="U971" t="s">
        <v>199</v>
      </c>
      <c r="V971" t="s">
        <v>63</v>
      </c>
      <c r="W971" s="109" t="str">
        <f>_xlfn.CONCAT(N971,V971)</f>
        <v>CC1DISPOSICIÓN FINAL RESIDUOS SOLIDOS</v>
      </c>
      <c r="X971" s="109">
        <f>_xlfn.XLOOKUP(W971,'cco '!C:C,'cco '!D:D,0)</f>
        <v>4.8738124634855849E-3</v>
      </c>
      <c r="Y971" s="110">
        <f>$X971*$S971*-1</f>
        <v>1297.4088777798627</v>
      </c>
      <c r="Z971" s="109">
        <f>_xlfn.XLOOKUP(V971,sectores_id!A:A,sectores_id!B:B)</f>
        <v>4</v>
      </c>
      <c r="AA971" s="109">
        <f>IF(J971="OPEX",_xlfn.XLOOKUP(I971,'rubros_id_opex (2)'!A:A,'rubros_id_opex (2)'!B:B,"RUBRO MC"),J971)</f>
        <v>11</v>
      </c>
      <c r="AB971" s="109" t="str">
        <f>UPPER(_xlfn.XLOOKUP(Z971,sectores_id!B:B,sectores_id!A:A))</f>
        <v>DISP. FINAL RESIDUOS SÓLIDOS</v>
      </c>
      <c r="AC971" s="148" t="str">
        <f>_xlfn.XLOOKUP(AA971,'rubros_id_opex (2)'!B:B,'rubros_id_opex (2)'!A:A,gastos_final[[#This Row],[Líneas de factura/Producto]])</f>
        <v>REPARACIONES</v>
      </c>
      <c r="AD971" s="109">
        <f>SUMIFS(Y:Y,C:C,gastos_final[[#This Row],[Número]])</f>
        <v>266200</v>
      </c>
      <c r="AE971" s="169">
        <f>gastos_final[[#This Row],[MONTO_FINAL]]*-1-gastos_final[[#This Row],[monto_total_ampliado]]</f>
        <v>0</v>
      </c>
    </row>
    <row r="972" spans="1:31" hidden="1" x14ac:dyDescent="0.25">
      <c r="A972" vm="9">
        <v>46086</v>
      </c>
      <c r="B972" t="s">
        <v>851</v>
      </c>
      <c r="C972" t="s">
        <v>1084</v>
      </c>
      <c r="D972" s="135">
        <v>-266200</v>
      </c>
      <c r="E972" t="s">
        <v>1085</v>
      </c>
      <c r="F972">
        <v>1</v>
      </c>
      <c r="G972" s="135">
        <v>220000</v>
      </c>
      <c r="H972" t="s">
        <v>510</v>
      </c>
      <c r="I972" t="s">
        <v>12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36">
        <v>-266200</v>
      </c>
      <c r="T972">
        <v>1</v>
      </c>
      <c r="U972" t="s">
        <v>199</v>
      </c>
      <c r="V972" t="s">
        <v>80</v>
      </c>
      <c r="W972" s="109" t="str">
        <f>_xlfn.CONCAT(N972,V972)</f>
        <v>CC1EXPORTACION</v>
      </c>
      <c r="X972" s="109">
        <f>_xlfn.XLOOKUP(W972,'cco '!C:C,'cco '!D:D,0)</f>
        <v>0.73411048911804788</v>
      </c>
      <c r="Y972" s="110">
        <f>$X972*$S972*-1</f>
        <v>195420.21220322434</v>
      </c>
      <c r="Z972" s="109">
        <f>_xlfn.XLOOKUP(V972,sectores_id!A:A,sectores_id!B:B)</f>
        <v>5</v>
      </c>
      <c r="AA972" s="109">
        <f>IF(J972="OPEX",_xlfn.XLOOKUP(I972,'rubros_id_opex (2)'!A:A,'rubros_id_opex (2)'!B:B,"RUBRO MC"),J972)</f>
        <v>11</v>
      </c>
      <c r="AB972" s="109" t="str">
        <f>UPPER(_xlfn.XLOOKUP(Z972,sectores_id!B:B,sectores_id!A:A))</f>
        <v>EXPORTACION</v>
      </c>
      <c r="AC972" s="148" t="str">
        <f>_xlfn.XLOOKUP(AA972,'rubros_id_opex (2)'!B:B,'rubros_id_opex (2)'!A:A,gastos_final[[#This Row],[Líneas de factura/Producto]])</f>
        <v>REPARACIONES</v>
      </c>
      <c r="AD972" s="109">
        <f>SUMIFS(Y:Y,C:C,gastos_final[[#This Row],[Número]])</f>
        <v>266200</v>
      </c>
      <c r="AE972" s="169">
        <f>gastos_final[[#This Row],[MONTO_FINAL]]*-1-gastos_final[[#This Row],[monto_total_ampliado]]</f>
        <v>0</v>
      </c>
    </row>
    <row r="973" spans="1:31" hidden="1" x14ac:dyDescent="0.25">
      <c r="A973" vm="9">
        <v>46086</v>
      </c>
      <c r="B973" t="s">
        <v>851</v>
      </c>
      <c r="C973" t="s">
        <v>1084</v>
      </c>
      <c r="D973" s="135">
        <v>-266200</v>
      </c>
      <c r="E973" t="s">
        <v>1085</v>
      </c>
      <c r="F973">
        <v>1</v>
      </c>
      <c r="G973" s="135">
        <v>220000</v>
      </c>
      <c r="H973" t="s">
        <v>510</v>
      </c>
      <c r="I973" t="s">
        <v>12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6">
        <v>-266200</v>
      </c>
      <c r="T973">
        <v>1</v>
      </c>
      <c r="U973" t="s">
        <v>199</v>
      </c>
      <c r="V973" t="s">
        <v>50</v>
      </c>
      <c r="W973" s="109" t="str">
        <f>_xlfn.CONCAT(N973,V973)</f>
        <v>CC1NFU</v>
      </c>
      <c r="X973" s="109">
        <f>_xlfn.XLOOKUP(W973,'cco '!C:C,'cco '!D:D,0)</f>
        <v>1.4065386597374174E-2</v>
      </c>
      <c r="Y973" s="110">
        <f>$X973*$S973*-1</f>
        <v>3744.2059122210048</v>
      </c>
      <c r="Z973" s="109">
        <f>_xlfn.XLOOKUP(V973,sectores_id!A:A,sectores_id!B:B)</f>
        <v>6</v>
      </c>
      <c r="AA973" s="109">
        <f>IF(J973="OPEX",_xlfn.XLOOKUP(I973,'rubros_id_opex (2)'!A:A,'rubros_id_opex (2)'!B:B,"RUBRO MC"),J973)</f>
        <v>11</v>
      </c>
      <c r="AB973" s="109" t="str">
        <f>UPPER(_xlfn.XLOOKUP(Z973,sectores_id!B:B,sectores_id!A:A))</f>
        <v>NFU</v>
      </c>
      <c r="AC973" s="148" t="str">
        <f>_xlfn.XLOOKUP(AA973,'rubros_id_opex (2)'!B:B,'rubros_id_opex (2)'!A:A,gastos_final[[#This Row],[Líneas de factura/Producto]])</f>
        <v>REPARACIONES</v>
      </c>
      <c r="AD973" s="109">
        <f>SUMIFS(Y:Y,C:C,gastos_final[[#This Row],[Número]])</f>
        <v>266200</v>
      </c>
      <c r="AE973" s="169">
        <f>gastos_final[[#This Row],[MONTO_FINAL]]*-1-gastos_final[[#This Row],[monto_total_ampliado]]</f>
        <v>0</v>
      </c>
    </row>
    <row r="974" spans="1:31" hidden="1" x14ac:dyDescent="0.25">
      <c r="A974" vm="9">
        <v>46086</v>
      </c>
      <c r="B974" t="s">
        <v>851</v>
      </c>
      <c r="C974" t="s">
        <v>1084</v>
      </c>
      <c r="D974" s="135">
        <v>-266200</v>
      </c>
      <c r="E974" t="s">
        <v>1085</v>
      </c>
      <c r="F974">
        <v>1</v>
      </c>
      <c r="G974" s="135">
        <v>220000</v>
      </c>
      <c r="H974" t="s">
        <v>510</v>
      </c>
      <c r="I974" t="s">
        <v>12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6">
        <v>-266200</v>
      </c>
      <c r="T974">
        <v>1</v>
      </c>
      <c r="U974" t="s">
        <v>199</v>
      </c>
      <c r="V974" t="s">
        <v>68</v>
      </c>
      <c r="W974" s="109" t="str">
        <f>_xlfn.CONCAT(N974,V974)</f>
        <v>CC1PILETAS</v>
      </c>
      <c r="X974" s="109">
        <f>_xlfn.XLOOKUP(W974,'cco '!C:C,'cco '!D:D,0)</f>
        <v>0.10760032914202722</v>
      </c>
      <c r="Y974" s="110">
        <f>$X974*$S974*-1</f>
        <v>28643.207617607644</v>
      </c>
      <c r="Z974" s="109">
        <f>_xlfn.XLOOKUP(V974,sectores_id!A:A,sectores_id!B:B)</f>
        <v>7</v>
      </c>
      <c r="AA974" s="109">
        <f>IF(J974="OPEX",_xlfn.XLOOKUP(I974,'rubros_id_opex (2)'!A:A,'rubros_id_opex (2)'!B:B,"RUBRO MC"),J974)</f>
        <v>11</v>
      </c>
      <c r="AB974" s="109" t="str">
        <f>UPPER(_xlfn.XLOOKUP(Z974,sectores_id!B:B,sectores_id!A:A))</f>
        <v>PILETAS</v>
      </c>
      <c r="AC974" s="148" t="str">
        <f>_xlfn.XLOOKUP(AA974,'rubros_id_opex (2)'!B:B,'rubros_id_opex (2)'!A:A,gastos_final[[#This Row],[Líneas de factura/Producto]])</f>
        <v>REPARACIONES</v>
      </c>
      <c r="AD974" s="109">
        <f>SUMIFS(Y:Y,C:C,gastos_final[[#This Row],[Número]])</f>
        <v>266200</v>
      </c>
      <c r="AE974" s="169">
        <f>gastos_final[[#This Row],[MONTO_FINAL]]*-1-gastos_final[[#This Row],[monto_total_ampliado]]</f>
        <v>0</v>
      </c>
    </row>
    <row r="975" spans="1:31" hidden="1" x14ac:dyDescent="0.25">
      <c r="A975" vm="9">
        <v>46086</v>
      </c>
      <c r="B975" t="s">
        <v>851</v>
      </c>
      <c r="C975" t="s">
        <v>1084</v>
      </c>
      <c r="D975" s="135">
        <v>-266200</v>
      </c>
      <c r="E975" t="s">
        <v>1085</v>
      </c>
      <c r="F975">
        <v>1</v>
      </c>
      <c r="G975" s="135">
        <v>220000</v>
      </c>
      <c r="H975" t="s">
        <v>510</v>
      </c>
      <c r="I975" t="s">
        <v>12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6">
        <v>-266200</v>
      </c>
      <c r="T975">
        <v>1</v>
      </c>
      <c r="U975" t="s">
        <v>199</v>
      </c>
      <c r="V975" t="s">
        <v>70</v>
      </c>
      <c r="W975" s="109" t="str">
        <f>_xlfn.CONCAT(N975,V975)</f>
        <v>CC1REACTORES</v>
      </c>
      <c r="X975" s="109">
        <f>_xlfn.XLOOKUP(W975,'cco '!C:C,'cco '!D:D,0)</f>
        <v>3.9675420007119738E-2</v>
      </c>
      <c r="Y975" s="110">
        <f>$X975*$S975*-1</f>
        <v>10561.596805895275</v>
      </c>
      <c r="Z975" s="109">
        <f>_xlfn.XLOOKUP(V975,sectores_id!A:A,sectores_id!B:B)</f>
        <v>8</v>
      </c>
      <c r="AA975" s="109">
        <f>IF(J975="OPEX",_xlfn.XLOOKUP(I975,'rubros_id_opex (2)'!A:A,'rubros_id_opex (2)'!B:B,"RUBRO MC"),J975)</f>
        <v>11</v>
      </c>
      <c r="AB975" s="109" t="str">
        <f>UPPER(_xlfn.XLOOKUP(Z975,sectores_id!B:B,sectores_id!A:A))</f>
        <v>REACTORES</v>
      </c>
      <c r="AC975" s="148" t="str">
        <f>_xlfn.XLOOKUP(AA975,'rubros_id_opex (2)'!B:B,'rubros_id_opex (2)'!A:A,gastos_final[[#This Row],[Líneas de factura/Producto]])</f>
        <v>REPARACIONES</v>
      </c>
      <c r="AD975" s="109">
        <f>SUMIFS(Y:Y,C:C,gastos_final[[#This Row],[Número]])</f>
        <v>266200</v>
      </c>
      <c r="AE975" s="169">
        <f>gastos_final[[#This Row],[MONTO_FINAL]]*-1-gastos_final[[#This Row],[monto_total_ampliado]]</f>
        <v>0</v>
      </c>
    </row>
    <row r="976" spans="1:31" hidden="1" x14ac:dyDescent="0.25">
      <c r="A976" vm="9">
        <v>46086</v>
      </c>
      <c r="B976" t="s">
        <v>851</v>
      </c>
      <c r="C976" t="s">
        <v>1084</v>
      </c>
      <c r="D976" s="135">
        <v>-266200</v>
      </c>
      <c r="E976" t="s">
        <v>1085</v>
      </c>
      <c r="F976">
        <v>1</v>
      </c>
      <c r="G976" s="135">
        <v>220000</v>
      </c>
      <c r="H976" t="s">
        <v>510</v>
      </c>
      <c r="I976" t="s">
        <v>12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6">
        <v>-266200</v>
      </c>
      <c r="T976">
        <v>1</v>
      </c>
      <c r="U976" t="s">
        <v>199</v>
      </c>
      <c r="V976" t="s">
        <v>181</v>
      </c>
      <c r="W976" s="109" t="str">
        <f>_xlfn.CONCAT(N976,V976)</f>
        <v>CC1TIERRAS FILTRANTES</v>
      </c>
      <c r="X976" s="109">
        <f>_xlfn.XLOOKUP(W976,'cco '!C:C,'cco '!D:D,0)</f>
        <v>0</v>
      </c>
      <c r="Y976" s="110">
        <f>$X976*$S976*-1</f>
        <v>0</v>
      </c>
      <c r="Z976" s="109">
        <f>_xlfn.XLOOKUP(V976,sectores_id!A:A,sectores_id!B:B)</f>
        <v>9</v>
      </c>
      <c r="AA976" s="109">
        <f>IF(J976="OPEX",_xlfn.XLOOKUP(I976,'rubros_id_opex (2)'!A:A,'rubros_id_opex (2)'!B:B,"RUBRO MC"),J976)</f>
        <v>11</v>
      </c>
      <c r="AB976" s="109" t="str">
        <f>UPPER(_xlfn.XLOOKUP(Z976,sectores_id!B:B,sectores_id!A:A))</f>
        <v>TIERRAS FILTRANTES</v>
      </c>
      <c r="AC976" s="148" t="str">
        <f>_xlfn.XLOOKUP(AA976,'rubros_id_opex (2)'!B:B,'rubros_id_opex (2)'!A:A,gastos_final[[#This Row],[Líneas de factura/Producto]])</f>
        <v>REPARACIONES</v>
      </c>
      <c r="AD976" s="109">
        <f>SUMIFS(Y:Y,C:C,gastos_final[[#This Row],[Número]])</f>
        <v>266200</v>
      </c>
      <c r="AE976" s="169">
        <f>gastos_final[[#This Row],[MONTO_FINAL]]*-1-gastos_final[[#This Row],[monto_total_ampliado]]</f>
        <v>0</v>
      </c>
    </row>
    <row r="977" spans="1:31" hidden="1" x14ac:dyDescent="0.25">
      <c r="A977" vm="24">
        <v>46098</v>
      </c>
      <c r="B977" t="s">
        <v>952</v>
      </c>
      <c r="C977" t="s">
        <v>953</v>
      </c>
      <c r="D977" s="135">
        <v>-260400.07</v>
      </c>
      <c r="E977" t="s">
        <v>954</v>
      </c>
      <c r="F977">
        <v>3</v>
      </c>
      <c r="G977" s="135">
        <v>8264.4599999999991</v>
      </c>
      <c r="H977" t="s">
        <v>510</v>
      </c>
      <c r="I977" t="s">
        <v>11</v>
      </c>
      <c r="J977" t="s">
        <v>137</v>
      </c>
      <c r="K977" t="s">
        <v>473</v>
      </c>
      <c r="L977" t="s">
        <v>138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6">
        <v>-260400.07</v>
      </c>
      <c r="T977">
        <v>3</v>
      </c>
      <c r="U977" t="s">
        <v>199</v>
      </c>
      <c r="V977" t="s">
        <v>72</v>
      </c>
      <c r="W977" s="109" t="str">
        <f>_xlfn.CONCAT(N977,V977)</f>
        <v>CC1BACHAS</v>
      </c>
      <c r="X977" s="109">
        <f>_xlfn.XLOOKUP(W977,'cco '!C:C,'cco '!D:D,0)</f>
        <v>3.2417236735101898E-2</v>
      </c>
      <c r="Y977" s="110">
        <f>$X977*$S977*-1</f>
        <v>8441.4507150271056</v>
      </c>
      <c r="Z977" s="109">
        <f>_xlfn.XLOOKUP(V977,sectores_id!A:A,sectores_id!B:B)</f>
        <v>1</v>
      </c>
      <c r="AA977" s="109">
        <f>IF(J977="OPEX",_xlfn.XLOOKUP(I977,'rubros_id_opex (2)'!A:A,'rubros_id_opex (2)'!B:B,"RUBRO MC"),J977)</f>
        <v>3</v>
      </c>
      <c r="AB977" s="109" t="str">
        <f>UPPER(_xlfn.XLOOKUP(Z977,sectores_id!B:B,sectores_id!A:A))</f>
        <v>BACHAS</v>
      </c>
      <c r="AC977" s="148" t="str">
        <f>_xlfn.XLOOKUP(AA977,'rubros_id_opex (2)'!B:B,'rubros_id_opex (2)'!A:A,gastos_final[[#This Row],[Líneas de factura/Producto]])</f>
        <v>HIGIENE Y SEGURIDAD</v>
      </c>
      <c r="AD977" s="109">
        <f>SUMIFS(Y:Y,C:C,gastos_final[[#This Row],[Número]])</f>
        <v>260400.07</v>
      </c>
      <c r="AE977" s="169">
        <f>gastos_final[[#This Row],[MONTO_FINAL]]*-1-gastos_final[[#This Row],[monto_total_ampliado]]</f>
        <v>0</v>
      </c>
    </row>
    <row r="978" spans="1:31" hidden="1" x14ac:dyDescent="0.25">
      <c r="A978" vm="24">
        <v>46098</v>
      </c>
      <c r="B978" t="s">
        <v>952</v>
      </c>
      <c r="C978" t="s">
        <v>953</v>
      </c>
      <c r="D978" s="135">
        <v>-260400.07</v>
      </c>
      <c r="E978" t="s">
        <v>954</v>
      </c>
      <c r="F978">
        <v>3</v>
      </c>
      <c r="G978" s="135">
        <v>8264.4599999999991</v>
      </c>
      <c r="H978" t="s">
        <v>510</v>
      </c>
      <c r="I978" t="s">
        <v>11</v>
      </c>
      <c r="J978" t="s">
        <v>137</v>
      </c>
      <c r="K978" t="s">
        <v>473</v>
      </c>
      <c r="L978" t="s">
        <v>138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6">
        <v>-260400.07</v>
      </c>
      <c r="T978">
        <v>3</v>
      </c>
      <c r="U978" t="s">
        <v>199</v>
      </c>
      <c r="V978" t="s">
        <v>77</v>
      </c>
      <c r="W978" s="109" t="str">
        <f>_xlfn.CONCAT(N978,V978)</f>
        <v>CC1CEREAL &amp; POLVILLO</v>
      </c>
      <c r="X978" s="109">
        <f>_xlfn.XLOOKUP(W978,'cco '!C:C,'cco '!D:D,0)</f>
        <v>7.0597149630605652E-3</v>
      </c>
      <c r="Y978" s="110">
        <f>$X978*$S978*-1</f>
        <v>1838.3502705610188</v>
      </c>
      <c r="Z978" s="109">
        <f>_xlfn.XLOOKUP(V978,sectores_id!A:A,sectores_id!B:B)</f>
        <v>2</v>
      </c>
      <c r="AA978" s="109">
        <f>IF(J978="OPEX",_xlfn.XLOOKUP(I978,'rubros_id_opex (2)'!A:A,'rubros_id_opex (2)'!B:B,"RUBRO MC"),J978)</f>
        <v>3</v>
      </c>
      <c r="AB978" s="109" t="str">
        <f>UPPER(_xlfn.XLOOKUP(Z978,sectores_id!B:B,sectores_id!A:A))</f>
        <v>CEREAL &amp; POLVILLO</v>
      </c>
      <c r="AC978" s="148" t="str">
        <f>_xlfn.XLOOKUP(AA978,'rubros_id_opex (2)'!B:B,'rubros_id_opex (2)'!A:A,gastos_final[[#This Row],[Líneas de factura/Producto]])</f>
        <v>HIGIENE Y SEGURIDAD</v>
      </c>
      <c r="AD978" s="109">
        <f>SUMIFS(Y:Y,C:C,gastos_final[[#This Row],[Número]])</f>
        <v>260400.07</v>
      </c>
      <c r="AE978" s="169">
        <f>gastos_final[[#This Row],[MONTO_FINAL]]*-1-gastos_final[[#This Row],[monto_total_ampliado]]</f>
        <v>0</v>
      </c>
    </row>
    <row r="979" spans="1:31" hidden="1" x14ac:dyDescent="0.25">
      <c r="A979" vm="24">
        <v>46098</v>
      </c>
      <c r="B979" t="s">
        <v>952</v>
      </c>
      <c r="C979" t="s">
        <v>953</v>
      </c>
      <c r="D979" s="135">
        <v>-260400.07</v>
      </c>
      <c r="E979" t="s">
        <v>954</v>
      </c>
      <c r="F979">
        <v>3</v>
      </c>
      <c r="G979" s="135">
        <v>8264.4599999999991</v>
      </c>
      <c r="H979" t="s">
        <v>510</v>
      </c>
      <c r="I979" t="s">
        <v>11</v>
      </c>
      <c r="J979" t="s">
        <v>137</v>
      </c>
      <c r="K979" t="s">
        <v>473</v>
      </c>
      <c r="L979" t="s">
        <v>138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6">
        <v>-260400.07</v>
      </c>
      <c r="T979">
        <v>3</v>
      </c>
      <c r="U979" t="s">
        <v>199</v>
      </c>
      <c r="V979" t="s">
        <v>75</v>
      </c>
      <c r="W979" s="109" t="str">
        <f>_xlfn.CONCAT(N979,V979)</f>
        <v>CC1COMPOST &amp; FERTILIZANTES</v>
      </c>
      <c r="X979" s="109">
        <f>_xlfn.XLOOKUP(W979,'cco '!C:C,'cco '!D:D,0)</f>
        <v>4.0653249223577111E-4</v>
      </c>
      <c r="Y979" s="110">
        <f>$X979*$S979*-1</f>
        <v>105.86108943546925</v>
      </c>
      <c r="Z979" s="109">
        <f>_xlfn.XLOOKUP(V979,sectores_id!A:A,sectores_id!B:B)</f>
        <v>10</v>
      </c>
      <c r="AA979" s="109">
        <f>IF(J979="OPEX",_xlfn.XLOOKUP(I979,'rubros_id_opex (2)'!A:A,'rubros_id_opex (2)'!B:B,"RUBRO MC"),J979)</f>
        <v>3</v>
      </c>
      <c r="AB979" s="109" t="str">
        <f>UPPER(_xlfn.XLOOKUP(Z979,sectores_id!B:B,sectores_id!A:A))</f>
        <v>COMPOST &amp; FERTILIZANTES</v>
      </c>
      <c r="AC979" s="148" t="str">
        <f>_xlfn.XLOOKUP(AA979,'rubros_id_opex (2)'!B:B,'rubros_id_opex (2)'!A:A,gastos_final[[#This Row],[Líneas de factura/Producto]])</f>
        <v>HIGIENE Y SEGURIDAD</v>
      </c>
      <c r="AD979" s="109">
        <f>SUMIFS(Y:Y,C:C,gastos_final[[#This Row],[Número]])</f>
        <v>260400.07</v>
      </c>
      <c r="AE979" s="169">
        <f>gastos_final[[#This Row],[MONTO_FINAL]]*-1-gastos_final[[#This Row],[monto_total_ampliado]]</f>
        <v>0</v>
      </c>
    </row>
    <row r="980" spans="1:31" hidden="1" x14ac:dyDescent="0.25">
      <c r="A980" vm="24">
        <v>46098</v>
      </c>
      <c r="B980" t="s">
        <v>952</v>
      </c>
      <c r="C980" t="s">
        <v>953</v>
      </c>
      <c r="D980" s="135">
        <v>-260400.07</v>
      </c>
      <c r="E980" t="s">
        <v>954</v>
      </c>
      <c r="F980">
        <v>3</v>
      </c>
      <c r="G980" s="135">
        <v>8264.4599999999991</v>
      </c>
      <c r="H980" t="s">
        <v>510</v>
      </c>
      <c r="I980" t="s">
        <v>11</v>
      </c>
      <c r="J980" t="s">
        <v>137</v>
      </c>
      <c r="K980" t="s">
        <v>473</v>
      </c>
      <c r="L980" t="s">
        <v>138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6">
        <v>-260400.07</v>
      </c>
      <c r="T980">
        <v>3</v>
      </c>
      <c r="U980" t="s">
        <v>199</v>
      </c>
      <c r="V980" t="s">
        <v>66</v>
      </c>
      <c r="W980" s="109" t="str">
        <f>_xlfn.CONCAT(N980,V980)</f>
        <v>CC1DISPOSICIÓN FINAL RESIDUOS LIQUIDOS</v>
      </c>
      <c r="X980" s="109">
        <f>_xlfn.XLOOKUP(W980,'cco '!C:C,'cco '!D:D,0)</f>
        <v>5.9791078481547098E-2</v>
      </c>
      <c r="Y980" s="110">
        <f>$X980*$S980*-1</f>
        <v>15569.601021970358</v>
      </c>
      <c r="Z980" s="109">
        <f>_xlfn.XLOOKUP(V980,sectores_id!A:A,sectores_id!B:B)</f>
        <v>3</v>
      </c>
      <c r="AA980" s="109">
        <f>IF(J980="OPEX",_xlfn.XLOOKUP(I980,'rubros_id_opex (2)'!A:A,'rubros_id_opex (2)'!B:B,"RUBRO MC"),J980)</f>
        <v>3</v>
      </c>
      <c r="AB980" s="109" t="str">
        <f>UPPER(_xlfn.XLOOKUP(Z980,sectores_id!B:B,sectores_id!A:A))</f>
        <v>DISP. FINAL RESIDUOS LÍQUIDOS</v>
      </c>
      <c r="AC980" s="148" t="str">
        <f>_xlfn.XLOOKUP(AA980,'rubros_id_opex (2)'!B:B,'rubros_id_opex (2)'!A:A,gastos_final[[#This Row],[Líneas de factura/Producto]])</f>
        <v>HIGIENE Y SEGURIDAD</v>
      </c>
      <c r="AD980" s="109">
        <f>SUMIFS(Y:Y,C:C,gastos_final[[#This Row],[Número]])</f>
        <v>260400.07</v>
      </c>
      <c r="AE980" s="169">
        <f>gastos_final[[#This Row],[MONTO_FINAL]]*-1-gastos_final[[#This Row],[monto_total_ampliado]]</f>
        <v>0</v>
      </c>
    </row>
    <row r="981" spans="1:31" hidden="1" x14ac:dyDescent="0.25">
      <c r="A981" vm="24">
        <v>46098</v>
      </c>
      <c r="B981" t="s">
        <v>952</v>
      </c>
      <c r="C981" t="s">
        <v>953</v>
      </c>
      <c r="D981" s="135">
        <v>-260400.07</v>
      </c>
      <c r="E981" t="s">
        <v>954</v>
      </c>
      <c r="F981">
        <v>3</v>
      </c>
      <c r="G981" s="135">
        <v>8264.4599999999991</v>
      </c>
      <c r="H981" t="s">
        <v>510</v>
      </c>
      <c r="I981" t="s">
        <v>11</v>
      </c>
      <c r="J981" t="s">
        <v>137</v>
      </c>
      <c r="K981" t="s">
        <v>473</v>
      </c>
      <c r="L981" t="s">
        <v>138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6">
        <v>-260400.07</v>
      </c>
      <c r="T981">
        <v>3</v>
      </c>
      <c r="U981" t="s">
        <v>199</v>
      </c>
      <c r="V981" t="s">
        <v>63</v>
      </c>
      <c r="W981" s="109" t="str">
        <f>_xlfn.CONCAT(N981,V981)</f>
        <v>CC1DISPOSICIÓN FINAL RESIDUOS SOLIDOS</v>
      </c>
      <c r="X981" s="109">
        <f>_xlfn.XLOOKUP(W981,'cco '!C:C,'cco '!D:D,0)</f>
        <v>4.8738124634855849E-3</v>
      </c>
      <c r="Y981" s="110">
        <f>$X981*$S981*-1</f>
        <v>1269.1411066585188</v>
      </c>
      <c r="Z981" s="109">
        <f>_xlfn.XLOOKUP(V981,sectores_id!A:A,sectores_id!B:B)</f>
        <v>4</v>
      </c>
      <c r="AA981" s="109">
        <f>IF(J981="OPEX",_xlfn.XLOOKUP(I981,'rubros_id_opex (2)'!A:A,'rubros_id_opex (2)'!B:B,"RUBRO MC"),J981)</f>
        <v>3</v>
      </c>
      <c r="AB981" s="109" t="str">
        <f>UPPER(_xlfn.XLOOKUP(Z981,sectores_id!B:B,sectores_id!A:A))</f>
        <v>DISP. FINAL RESIDUOS SÓLIDOS</v>
      </c>
      <c r="AC981" s="148" t="str">
        <f>_xlfn.XLOOKUP(AA981,'rubros_id_opex (2)'!B:B,'rubros_id_opex (2)'!A:A,gastos_final[[#This Row],[Líneas de factura/Producto]])</f>
        <v>HIGIENE Y SEGURIDAD</v>
      </c>
      <c r="AD981" s="109">
        <f>SUMIFS(Y:Y,C:C,gastos_final[[#This Row],[Número]])</f>
        <v>260400.07</v>
      </c>
      <c r="AE981" s="169">
        <f>gastos_final[[#This Row],[MONTO_FINAL]]*-1-gastos_final[[#This Row],[monto_total_ampliado]]</f>
        <v>0</v>
      </c>
    </row>
    <row r="982" spans="1:31" hidden="1" x14ac:dyDescent="0.25">
      <c r="A982" vm="24">
        <v>46098</v>
      </c>
      <c r="B982" t="s">
        <v>952</v>
      </c>
      <c r="C982" t="s">
        <v>953</v>
      </c>
      <c r="D982" s="135">
        <v>-260400.07</v>
      </c>
      <c r="E982" t="s">
        <v>954</v>
      </c>
      <c r="F982">
        <v>3</v>
      </c>
      <c r="G982" s="135">
        <v>8264.4599999999991</v>
      </c>
      <c r="H982" t="s">
        <v>510</v>
      </c>
      <c r="I982" t="s">
        <v>11</v>
      </c>
      <c r="J982" t="s">
        <v>137</v>
      </c>
      <c r="K982" t="s">
        <v>473</v>
      </c>
      <c r="L982" t="s">
        <v>138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6">
        <v>-260400.07</v>
      </c>
      <c r="T982">
        <v>3</v>
      </c>
      <c r="U982" t="s">
        <v>199</v>
      </c>
      <c r="V982" t="s">
        <v>80</v>
      </c>
      <c r="W982" s="109" t="str">
        <f>_xlfn.CONCAT(N982,V982)</f>
        <v>CC1EXPORTACION</v>
      </c>
      <c r="X982" s="109">
        <f>_xlfn.XLOOKUP(W982,'cco '!C:C,'cco '!D:D,0)</f>
        <v>0.73411048911804788</v>
      </c>
      <c r="Y982" s="110">
        <f>$X982*$S982*-1</f>
        <v>191162.42275407392</v>
      </c>
      <c r="Z982" s="109">
        <f>_xlfn.XLOOKUP(V982,sectores_id!A:A,sectores_id!B:B)</f>
        <v>5</v>
      </c>
      <c r="AA982" s="109">
        <f>IF(J982="OPEX",_xlfn.XLOOKUP(I982,'rubros_id_opex (2)'!A:A,'rubros_id_opex (2)'!B:B,"RUBRO MC"),J982)</f>
        <v>3</v>
      </c>
      <c r="AB982" s="109" t="str">
        <f>UPPER(_xlfn.XLOOKUP(Z982,sectores_id!B:B,sectores_id!A:A))</f>
        <v>EXPORTACION</v>
      </c>
      <c r="AC982" s="148" t="str">
        <f>_xlfn.XLOOKUP(AA982,'rubros_id_opex (2)'!B:B,'rubros_id_opex (2)'!A:A,gastos_final[[#This Row],[Líneas de factura/Producto]])</f>
        <v>HIGIENE Y SEGURIDAD</v>
      </c>
      <c r="AD982" s="109">
        <f>SUMIFS(Y:Y,C:C,gastos_final[[#This Row],[Número]])</f>
        <v>260400.07</v>
      </c>
      <c r="AE982" s="169">
        <f>gastos_final[[#This Row],[MONTO_FINAL]]*-1-gastos_final[[#This Row],[monto_total_ampliado]]</f>
        <v>0</v>
      </c>
    </row>
    <row r="983" spans="1:31" hidden="1" x14ac:dyDescent="0.25">
      <c r="A983" vm="24">
        <v>46098</v>
      </c>
      <c r="B983" t="s">
        <v>952</v>
      </c>
      <c r="C983" t="s">
        <v>953</v>
      </c>
      <c r="D983" s="135">
        <v>-260400.07</v>
      </c>
      <c r="E983" t="s">
        <v>954</v>
      </c>
      <c r="F983">
        <v>3</v>
      </c>
      <c r="G983" s="135">
        <v>8264.4599999999991</v>
      </c>
      <c r="H983" t="s">
        <v>510</v>
      </c>
      <c r="I983" t="s">
        <v>11</v>
      </c>
      <c r="J983" t="s">
        <v>137</v>
      </c>
      <c r="K983" t="s">
        <v>473</v>
      </c>
      <c r="L983" t="s">
        <v>138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6">
        <v>-260400.07</v>
      </c>
      <c r="T983">
        <v>3</v>
      </c>
      <c r="U983" t="s">
        <v>199</v>
      </c>
      <c r="V983" t="s">
        <v>50</v>
      </c>
      <c r="W983" s="109" t="str">
        <f>_xlfn.CONCAT(N983,V983)</f>
        <v>CC1NFU</v>
      </c>
      <c r="X983" s="109">
        <f>_xlfn.XLOOKUP(W983,'cco '!C:C,'cco '!D:D,0)</f>
        <v>1.4065386597374174E-2</v>
      </c>
      <c r="Y983" s="110">
        <f>$X983*$S983*-1</f>
        <v>3662.6276545332967</v>
      </c>
      <c r="Z983" s="109">
        <f>_xlfn.XLOOKUP(V983,sectores_id!A:A,sectores_id!B:B)</f>
        <v>6</v>
      </c>
      <c r="AA983" s="109">
        <f>IF(J983="OPEX",_xlfn.XLOOKUP(I983,'rubros_id_opex (2)'!A:A,'rubros_id_opex (2)'!B:B,"RUBRO MC"),J983)</f>
        <v>3</v>
      </c>
      <c r="AB983" s="109" t="str">
        <f>UPPER(_xlfn.XLOOKUP(Z983,sectores_id!B:B,sectores_id!A:A))</f>
        <v>NFU</v>
      </c>
      <c r="AC983" s="148" t="str">
        <f>_xlfn.XLOOKUP(AA983,'rubros_id_opex (2)'!B:B,'rubros_id_opex (2)'!A:A,gastos_final[[#This Row],[Líneas de factura/Producto]])</f>
        <v>HIGIENE Y SEGURIDAD</v>
      </c>
      <c r="AD983" s="109">
        <f>SUMIFS(Y:Y,C:C,gastos_final[[#This Row],[Número]])</f>
        <v>260400.07</v>
      </c>
      <c r="AE983" s="169">
        <f>gastos_final[[#This Row],[MONTO_FINAL]]*-1-gastos_final[[#This Row],[monto_total_ampliado]]</f>
        <v>0</v>
      </c>
    </row>
    <row r="984" spans="1:31" hidden="1" x14ac:dyDescent="0.25">
      <c r="A984" vm="24">
        <v>46098</v>
      </c>
      <c r="B984" t="s">
        <v>952</v>
      </c>
      <c r="C984" t="s">
        <v>953</v>
      </c>
      <c r="D984" s="135">
        <v>-260400.07</v>
      </c>
      <c r="E984" t="s">
        <v>954</v>
      </c>
      <c r="F984">
        <v>3</v>
      </c>
      <c r="G984" s="135">
        <v>8264.4599999999991</v>
      </c>
      <c r="H984" t="s">
        <v>510</v>
      </c>
      <c r="I984" t="s">
        <v>11</v>
      </c>
      <c r="J984" t="s">
        <v>137</v>
      </c>
      <c r="K984" t="s">
        <v>473</v>
      </c>
      <c r="L984" t="s">
        <v>138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6">
        <v>-260400.07</v>
      </c>
      <c r="T984">
        <v>3</v>
      </c>
      <c r="U984" t="s">
        <v>199</v>
      </c>
      <c r="V984" t="s">
        <v>68</v>
      </c>
      <c r="W984" s="109" t="str">
        <f>_xlfn.CONCAT(N984,V984)</f>
        <v>CC1PILETAS</v>
      </c>
      <c r="X984" s="109">
        <f>_xlfn.XLOOKUP(W984,'cco '!C:C,'cco '!D:D,0)</f>
        <v>0.10760032914202722</v>
      </c>
      <c r="Y984" s="110">
        <f>$X984*$S984*-1</f>
        <v>28019.133240606927</v>
      </c>
      <c r="Z984" s="109">
        <f>_xlfn.XLOOKUP(V984,sectores_id!A:A,sectores_id!B:B)</f>
        <v>7</v>
      </c>
      <c r="AA984" s="109">
        <f>IF(J984="OPEX",_xlfn.XLOOKUP(I984,'rubros_id_opex (2)'!A:A,'rubros_id_opex (2)'!B:B,"RUBRO MC"),J984)</f>
        <v>3</v>
      </c>
      <c r="AB984" s="109" t="str">
        <f>UPPER(_xlfn.XLOOKUP(Z984,sectores_id!B:B,sectores_id!A:A))</f>
        <v>PILETAS</v>
      </c>
      <c r="AC984" s="148" t="str">
        <f>_xlfn.XLOOKUP(AA984,'rubros_id_opex (2)'!B:B,'rubros_id_opex (2)'!A:A,gastos_final[[#This Row],[Líneas de factura/Producto]])</f>
        <v>HIGIENE Y SEGURIDAD</v>
      </c>
      <c r="AD984" s="109">
        <f>SUMIFS(Y:Y,C:C,gastos_final[[#This Row],[Número]])</f>
        <v>260400.07</v>
      </c>
      <c r="AE984" s="169">
        <f>gastos_final[[#This Row],[MONTO_FINAL]]*-1-gastos_final[[#This Row],[monto_total_ampliado]]</f>
        <v>0</v>
      </c>
    </row>
    <row r="985" spans="1:31" hidden="1" x14ac:dyDescent="0.25">
      <c r="A985" vm="24">
        <v>46098</v>
      </c>
      <c r="B985" t="s">
        <v>952</v>
      </c>
      <c r="C985" t="s">
        <v>953</v>
      </c>
      <c r="D985" s="135">
        <v>-260400.07</v>
      </c>
      <c r="E985" t="s">
        <v>954</v>
      </c>
      <c r="F985">
        <v>3</v>
      </c>
      <c r="G985" s="135">
        <v>8264.4599999999991</v>
      </c>
      <c r="H985" t="s">
        <v>510</v>
      </c>
      <c r="I985" t="s">
        <v>11</v>
      </c>
      <c r="J985" t="s">
        <v>137</v>
      </c>
      <c r="K985" t="s">
        <v>473</v>
      </c>
      <c r="L985" t="s">
        <v>138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6">
        <v>-260400.07</v>
      </c>
      <c r="T985">
        <v>3</v>
      </c>
      <c r="U985" t="s">
        <v>199</v>
      </c>
      <c r="V985" t="s">
        <v>70</v>
      </c>
      <c r="W985" s="109" t="str">
        <f>_xlfn.CONCAT(N985,V985)</f>
        <v>CC1REACTORES</v>
      </c>
      <c r="X985" s="109">
        <f>_xlfn.XLOOKUP(W985,'cco '!C:C,'cco '!D:D,0)</f>
        <v>3.9675420007119738E-2</v>
      </c>
      <c r="Y985" s="110">
        <f>$X985*$S985*-1</f>
        <v>10331.48214713338</v>
      </c>
      <c r="Z985" s="109">
        <f>_xlfn.XLOOKUP(V985,sectores_id!A:A,sectores_id!B:B)</f>
        <v>8</v>
      </c>
      <c r="AA985" s="109">
        <f>IF(J985="OPEX",_xlfn.XLOOKUP(I985,'rubros_id_opex (2)'!A:A,'rubros_id_opex (2)'!B:B,"RUBRO MC"),J985)</f>
        <v>3</v>
      </c>
      <c r="AB985" s="109" t="str">
        <f>UPPER(_xlfn.XLOOKUP(Z985,sectores_id!B:B,sectores_id!A:A))</f>
        <v>REACTORES</v>
      </c>
      <c r="AC985" s="148" t="str">
        <f>_xlfn.XLOOKUP(AA985,'rubros_id_opex (2)'!B:B,'rubros_id_opex (2)'!A:A,gastos_final[[#This Row],[Líneas de factura/Producto]])</f>
        <v>HIGIENE Y SEGURIDAD</v>
      </c>
      <c r="AD985" s="109">
        <f>SUMIFS(Y:Y,C:C,gastos_final[[#This Row],[Número]])</f>
        <v>260400.07</v>
      </c>
      <c r="AE985" s="169">
        <f>gastos_final[[#This Row],[MONTO_FINAL]]*-1-gastos_final[[#This Row],[monto_total_ampliado]]</f>
        <v>0</v>
      </c>
    </row>
    <row r="986" spans="1:31" hidden="1" x14ac:dyDescent="0.25">
      <c r="A986" vm="24">
        <v>46098</v>
      </c>
      <c r="B986" t="s">
        <v>952</v>
      </c>
      <c r="C986" t="s">
        <v>953</v>
      </c>
      <c r="D986" s="135">
        <v>-260400.07</v>
      </c>
      <c r="E986" t="s">
        <v>954</v>
      </c>
      <c r="F986">
        <v>3</v>
      </c>
      <c r="G986" s="135">
        <v>8264.4599999999991</v>
      </c>
      <c r="H986" t="s">
        <v>510</v>
      </c>
      <c r="I986" t="s">
        <v>11</v>
      </c>
      <c r="J986" t="s">
        <v>137</v>
      </c>
      <c r="K986" t="s">
        <v>473</v>
      </c>
      <c r="L986" t="s">
        <v>138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6">
        <v>-260400.07</v>
      </c>
      <c r="T986">
        <v>3</v>
      </c>
      <c r="U986" t="s">
        <v>199</v>
      </c>
      <c r="V986" t="s">
        <v>181</v>
      </c>
      <c r="W986" s="109" t="str">
        <f>_xlfn.CONCAT(N986,V986)</f>
        <v>CC1TIERRAS FILTRANTES</v>
      </c>
      <c r="X986" s="109">
        <f>_xlfn.XLOOKUP(W986,'cco '!C:C,'cco '!D:D,0)</f>
        <v>0</v>
      </c>
      <c r="Y986" s="110">
        <f>$X986*$S986*-1</f>
        <v>0</v>
      </c>
      <c r="Z986" s="109">
        <f>_xlfn.XLOOKUP(V986,sectores_id!A:A,sectores_id!B:B)</f>
        <v>9</v>
      </c>
      <c r="AA986" s="109">
        <f>IF(J986="OPEX",_xlfn.XLOOKUP(I986,'rubros_id_opex (2)'!A:A,'rubros_id_opex (2)'!B:B,"RUBRO MC"),J986)</f>
        <v>3</v>
      </c>
      <c r="AB986" s="109" t="str">
        <f>UPPER(_xlfn.XLOOKUP(Z986,sectores_id!B:B,sectores_id!A:A))</f>
        <v>TIERRAS FILTRANTES</v>
      </c>
      <c r="AC986" s="148" t="str">
        <f>_xlfn.XLOOKUP(AA986,'rubros_id_opex (2)'!B:B,'rubros_id_opex (2)'!A:A,gastos_final[[#This Row],[Líneas de factura/Producto]])</f>
        <v>HIGIENE Y SEGURIDAD</v>
      </c>
      <c r="AD986" s="109">
        <f>SUMIFS(Y:Y,C:C,gastos_final[[#This Row],[Número]])</f>
        <v>260400.07</v>
      </c>
      <c r="AE986" s="169">
        <f>gastos_final[[#This Row],[MONTO_FINAL]]*-1-gastos_final[[#This Row],[monto_total_ampliado]]</f>
        <v>0</v>
      </c>
    </row>
    <row r="987" spans="1:31" hidden="1" x14ac:dyDescent="0.25">
      <c r="A987" vm="9">
        <v>46086</v>
      </c>
      <c r="B987" t="s">
        <v>1078</v>
      </c>
      <c r="C987" t="s">
        <v>1081</v>
      </c>
      <c r="D987" s="135">
        <v>-254845.92</v>
      </c>
      <c r="E987" t="s">
        <v>1080</v>
      </c>
      <c r="F987">
        <v>1</v>
      </c>
      <c r="G987" s="135">
        <v>210616.46</v>
      </c>
      <c r="H987" t="s">
        <v>510</v>
      </c>
      <c r="I987" t="s">
        <v>679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6">
        <v>-254845.92</v>
      </c>
      <c r="T987">
        <v>1</v>
      </c>
      <c r="U987" t="s">
        <v>199</v>
      </c>
      <c r="V987" t="s">
        <v>72</v>
      </c>
      <c r="W987" s="109" t="str">
        <f>_xlfn.CONCAT(N987,V987)</f>
        <v>CC1BACHAS</v>
      </c>
      <c r="X987" s="109">
        <f>_xlfn.XLOOKUP(W987,'cco '!C:C,'cco '!D:D,0)</f>
        <v>3.2417236735101898E-2</v>
      </c>
      <c r="Y987" s="110">
        <f>$X987*$S987*-1</f>
        <v>8261.4005196148391</v>
      </c>
      <c r="Z987" s="109">
        <f>_xlfn.XLOOKUP(V987,sectores_id!A:A,sectores_id!B:B)</f>
        <v>1</v>
      </c>
      <c r="AA987" s="109">
        <f>IF(J987="OPEX",_xlfn.XLOOKUP(I987,'rubros_id_opex (2)'!A:A,'rubros_id_opex (2)'!B:B,"RUBRO MC"),J987)</f>
        <v>9</v>
      </c>
      <c r="AB987" s="109" t="str">
        <f>UPPER(_xlfn.XLOOKUP(Z987,sectores_id!B:B,sectores_id!A:A))</f>
        <v>BACHAS</v>
      </c>
      <c r="AC987" s="148" t="str">
        <f>_xlfn.XLOOKUP(AA987,'rubros_id_opex (2)'!B:B,'rubros_id_opex (2)'!A:A,gastos_final[[#This Row],[Líneas de factura/Producto]])</f>
        <v>MANTENIMIENTO PREVENTIVO</v>
      </c>
      <c r="AD987" s="109">
        <f>SUMIFS(Y:Y,C:C,gastos_final[[#This Row],[Número]])</f>
        <v>254845.91999999995</v>
      </c>
      <c r="AE987" s="169">
        <f>gastos_final[[#This Row],[MONTO_FINAL]]*-1-gastos_final[[#This Row],[monto_total_ampliado]]</f>
        <v>0</v>
      </c>
    </row>
    <row r="988" spans="1:31" hidden="1" x14ac:dyDescent="0.25">
      <c r="A988" vm="9">
        <v>46086</v>
      </c>
      <c r="B988" t="s">
        <v>1078</v>
      </c>
      <c r="C988" t="s">
        <v>1081</v>
      </c>
      <c r="D988" s="135">
        <v>-254845.92</v>
      </c>
      <c r="E988" t="s">
        <v>1080</v>
      </c>
      <c r="F988">
        <v>1</v>
      </c>
      <c r="G988" s="135">
        <v>210616.46</v>
      </c>
      <c r="H988" t="s">
        <v>510</v>
      </c>
      <c r="I988" t="s">
        <v>679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6">
        <v>-254845.92</v>
      </c>
      <c r="T988">
        <v>1</v>
      </c>
      <c r="U988" t="s">
        <v>199</v>
      </c>
      <c r="V988" t="s">
        <v>77</v>
      </c>
      <c r="W988" s="109" t="str">
        <f>_xlfn.CONCAT(N988,V988)</f>
        <v>CC1CEREAL &amp; POLVILLO</v>
      </c>
      <c r="X988" s="109">
        <f>_xlfn.XLOOKUP(W988,'cco '!C:C,'cco '!D:D,0)</f>
        <v>7.0597149630605652E-3</v>
      </c>
      <c r="Y988" s="110">
        <f>$X988*$S988*-1</f>
        <v>1799.1395546989359</v>
      </c>
      <c r="Z988" s="109">
        <f>_xlfn.XLOOKUP(V988,sectores_id!A:A,sectores_id!B:B)</f>
        <v>2</v>
      </c>
      <c r="AA988" s="109">
        <f>IF(J988="OPEX",_xlfn.XLOOKUP(I988,'rubros_id_opex (2)'!A:A,'rubros_id_opex (2)'!B:B,"RUBRO MC"),J988)</f>
        <v>9</v>
      </c>
      <c r="AB988" s="109" t="str">
        <f>UPPER(_xlfn.XLOOKUP(Z988,sectores_id!B:B,sectores_id!A:A))</f>
        <v>CEREAL &amp; POLVILLO</v>
      </c>
      <c r="AC988" s="148" t="str">
        <f>_xlfn.XLOOKUP(AA988,'rubros_id_opex (2)'!B:B,'rubros_id_opex (2)'!A:A,gastos_final[[#This Row],[Líneas de factura/Producto]])</f>
        <v>MANTENIMIENTO PREVENTIVO</v>
      </c>
      <c r="AD988" s="109">
        <f>SUMIFS(Y:Y,C:C,gastos_final[[#This Row],[Número]])</f>
        <v>254845.91999999995</v>
      </c>
      <c r="AE988" s="169">
        <f>gastos_final[[#This Row],[MONTO_FINAL]]*-1-gastos_final[[#This Row],[monto_total_ampliado]]</f>
        <v>0</v>
      </c>
    </row>
    <row r="989" spans="1:31" hidden="1" x14ac:dyDescent="0.25">
      <c r="A989" vm="9">
        <v>46086</v>
      </c>
      <c r="B989" t="s">
        <v>1078</v>
      </c>
      <c r="C989" t="s">
        <v>1081</v>
      </c>
      <c r="D989" s="135">
        <v>-254845.92</v>
      </c>
      <c r="E989" t="s">
        <v>1080</v>
      </c>
      <c r="F989">
        <v>1</v>
      </c>
      <c r="G989" s="135">
        <v>210616.46</v>
      </c>
      <c r="H989" t="s">
        <v>510</v>
      </c>
      <c r="I989" t="s">
        <v>679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6">
        <v>-254845.92</v>
      </c>
      <c r="T989">
        <v>1</v>
      </c>
      <c r="U989" t="s">
        <v>199</v>
      </c>
      <c r="V989" t="s">
        <v>75</v>
      </c>
      <c r="W989" s="109" t="str">
        <f>_xlfn.CONCAT(N989,V989)</f>
        <v>CC1COMPOST &amp; FERTILIZANTES</v>
      </c>
      <c r="X989" s="109">
        <f>_xlfn.XLOOKUP(W989,'cco '!C:C,'cco '!D:D,0)</f>
        <v>4.0653249223577111E-4</v>
      </c>
      <c r="Y989" s="110">
        <f>$X989*$S989*-1</f>
        <v>103.60314699371796</v>
      </c>
      <c r="Z989" s="109">
        <f>_xlfn.XLOOKUP(V989,sectores_id!A:A,sectores_id!B:B)</f>
        <v>10</v>
      </c>
      <c r="AA989" s="109">
        <f>IF(J989="OPEX",_xlfn.XLOOKUP(I989,'rubros_id_opex (2)'!A:A,'rubros_id_opex (2)'!B:B,"RUBRO MC"),J989)</f>
        <v>9</v>
      </c>
      <c r="AB989" s="109" t="str">
        <f>UPPER(_xlfn.XLOOKUP(Z989,sectores_id!B:B,sectores_id!A:A))</f>
        <v>COMPOST &amp; FERTILIZANTES</v>
      </c>
      <c r="AC989" s="148" t="str">
        <f>_xlfn.XLOOKUP(AA989,'rubros_id_opex (2)'!B:B,'rubros_id_opex (2)'!A:A,gastos_final[[#This Row],[Líneas de factura/Producto]])</f>
        <v>MANTENIMIENTO PREVENTIVO</v>
      </c>
      <c r="AD989" s="109">
        <f>SUMIFS(Y:Y,C:C,gastos_final[[#This Row],[Número]])</f>
        <v>254845.91999999995</v>
      </c>
      <c r="AE989" s="169">
        <f>gastos_final[[#This Row],[MONTO_FINAL]]*-1-gastos_final[[#This Row],[monto_total_ampliado]]</f>
        <v>0</v>
      </c>
    </row>
    <row r="990" spans="1:31" hidden="1" x14ac:dyDescent="0.25">
      <c r="A990" vm="9">
        <v>46086</v>
      </c>
      <c r="B990" t="s">
        <v>1078</v>
      </c>
      <c r="C990" t="s">
        <v>1081</v>
      </c>
      <c r="D990" s="135">
        <v>-254845.92</v>
      </c>
      <c r="E990" t="s">
        <v>1080</v>
      </c>
      <c r="F990">
        <v>1</v>
      </c>
      <c r="G990" s="135">
        <v>210616.46</v>
      </c>
      <c r="H990" t="s">
        <v>510</v>
      </c>
      <c r="I990" t="s">
        <v>679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6">
        <v>-254845.92</v>
      </c>
      <c r="T990">
        <v>1</v>
      </c>
      <c r="U990" t="s">
        <v>199</v>
      </c>
      <c r="V990" t="s">
        <v>66</v>
      </c>
      <c r="W990" s="109" t="str">
        <f>_xlfn.CONCAT(N990,V990)</f>
        <v>CC1DISPOSICIÓN FINAL RESIDUOS LIQUIDOS</v>
      </c>
      <c r="X990" s="109">
        <f>_xlfn.XLOOKUP(W990,'cco '!C:C,'cco '!D:D,0)</f>
        <v>5.9791078481547098E-2</v>
      </c>
      <c r="Y990" s="110">
        <f>$X990*$S990*-1</f>
        <v>15237.512403422073</v>
      </c>
      <c r="Z990" s="109">
        <f>_xlfn.XLOOKUP(V990,sectores_id!A:A,sectores_id!B:B)</f>
        <v>3</v>
      </c>
      <c r="AA990" s="109">
        <f>IF(J990="OPEX",_xlfn.XLOOKUP(I990,'rubros_id_opex (2)'!A:A,'rubros_id_opex (2)'!B:B,"RUBRO MC"),J990)</f>
        <v>9</v>
      </c>
      <c r="AB990" s="109" t="str">
        <f>UPPER(_xlfn.XLOOKUP(Z990,sectores_id!B:B,sectores_id!A:A))</f>
        <v>DISP. FINAL RESIDUOS LÍQUIDOS</v>
      </c>
      <c r="AC990" s="148" t="str">
        <f>_xlfn.XLOOKUP(AA990,'rubros_id_opex (2)'!B:B,'rubros_id_opex (2)'!A:A,gastos_final[[#This Row],[Líneas de factura/Producto]])</f>
        <v>MANTENIMIENTO PREVENTIVO</v>
      </c>
      <c r="AD990" s="109">
        <f>SUMIFS(Y:Y,C:C,gastos_final[[#This Row],[Número]])</f>
        <v>254845.91999999995</v>
      </c>
      <c r="AE990" s="169">
        <f>gastos_final[[#This Row],[MONTO_FINAL]]*-1-gastos_final[[#This Row],[monto_total_ampliado]]</f>
        <v>0</v>
      </c>
    </row>
    <row r="991" spans="1:31" hidden="1" x14ac:dyDescent="0.25">
      <c r="A991" vm="9">
        <v>46086</v>
      </c>
      <c r="B991" t="s">
        <v>1078</v>
      </c>
      <c r="C991" t="s">
        <v>1081</v>
      </c>
      <c r="D991" s="135">
        <v>-254845.92</v>
      </c>
      <c r="E991" t="s">
        <v>1080</v>
      </c>
      <c r="F991">
        <v>1</v>
      </c>
      <c r="G991" s="135">
        <v>210616.46</v>
      </c>
      <c r="H991" t="s">
        <v>510</v>
      </c>
      <c r="I991" t="s">
        <v>679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6">
        <v>-254845.92</v>
      </c>
      <c r="T991">
        <v>1</v>
      </c>
      <c r="U991" t="s">
        <v>199</v>
      </c>
      <c r="V991" t="s">
        <v>63</v>
      </c>
      <c r="W991" s="109" t="str">
        <f>_xlfn.CONCAT(N991,V991)</f>
        <v>CC1DISPOSICIÓN FINAL RESIDUOS SOLIDOS</v>
      </c>
      <c r="X991" s="109">
        <f>_xlfn.XLOOKUP(W991,'cco '!C:C,'cco '!D:D,0)</f>
        <v>4.8738124634855849E-3</v>
      </c>
      <c r="Y991" s="110">
        <f>$X991*$S991*-1</f>
        <v>1242.0712211644504</v>
      </c>
      <c r="Z991" s="109">
        <f>_xlfn.XLOOKUP(V991,sectores_id!A:A,sectores_id!B:B)</f>
        <v>4</v>
      </c>
      <c r="AA991" s="109">
        <f>IF(J991="OPEX",_xlfn.XLOOKUP(I991,'rubros_id_opex (2)'!A:A,'rubros_id_opex (2)'!B:B,"RUBRO MC"),J991)</f>
        <v>9</v>
      </c>
      <c r="AB991" s="109" t="str">
        <f>UPPER(_xlfn.XLOOKUP(Z991,sectores_id!B:B,sectores_id!A:A))</f>
        <v>DISP. FINAL RESIDUOS SÓLIDOS</v>
      </c>
      <c r="AC991" s="148" t="str">
        <f>_xlfn.XLOOKUP(AA991,'rubros_id_opex (2)'!B:B,'rubros_id_opex (2)'!A:A,gastos_final[[#This Row],[Líneas de factura/Producto]])</f>
        <v>MANTENIMIENTO PREVENTIVO</v>
      </c>
      <c r="AD991" s="109">
        <f>SUMIFS(Y:Y,C:C,gastos_final[[#This Row],[Número]])</f>
        <v>254845.91999999995</v>
      </c>
      <c r="AE991" s="169">
        <f>gastos_final[[#This Row],[MONTO_FINAL]]*-1-gastos_final[[#This Row],[monto_total_ampliado]]</f>
        <v>0</v>
      </c>
    </row>
    <row r="992" spans="1:31" hidden="1" x14ac:dyDescent="0.25">
      <c r="A992" vm="9">
        <v>46086</v>
      </c>
      <c r="B992" t="s">
        <v>1078</v>
      </c>
      <c r="C992" t="s">
        <v>1081</v>
      </c>
      <c r="D992" s="135">
        <v>-254845.92</v>
      </c>
      <c r="E992" t="s">
        <v>1080</v>
      </c>
      <c r="F992">
        <v>1</v>
      </c>
      <c r="G992" s="135">
        <v>210616.46</v>
      </c>
      <c r="H992" t="s">
        <v>510</v>
      </c>
      <c r="I992" t="s">
        <v>679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6">
        <v>-254845.92</v>
      </c>
      <c r="T992">
        <v>1</v>
      </c>
      <c r="U992" t="s">
        <v>199</v>
      </c>
      <c r="V992" t="s">
        <v>80</v>
      </c>
      <c r="W992" s="109" t="str">
        <f>_xlfn.CONCAT(N992,V992)</f>
        <v>CC1EXPORTACION</v>
      </c>
      <c r="X992" s="109">
        <f>_xlfn.XLOOKUP(W992,'cco '!C:C,'cco '!D:D,0)</f>
        <v>0.73411048911804788</v>
      </c>
      <c r="Y992" s="110">
        <f>$X992*$S992*-1</f>
        <v>187085.06298093891</v>
      </c>
      <c r="Z992" s="109">
        <f>_xlfn.XLOOKUP(V992,sectores_id!A:A,sectores_id!B:B)</f>
        <v>5</v>
      </c>
      <c r="AA992" s="109">
        <f>IF(J992="OPEX",_xlfn.XLOOKUP(I992,'rubros_id_opex (2)'!A:A,'rubros_id_opex (2)'!B:B,"RUBRO MC"),J992)</f>
        <v>9</v>
      </c>
      <c r="AB992" s="109" t="str">
        <f>UPPER(_xlfn.XLOOKUP(Z992,sectores_id!B:B,sectores_id!A:A))</f>
        <v>EXPORTACION</v>
      </c>
      <c r="AC992" s="148" t="str">
        <f>_xlfn.XLOOKUP(AA992,'rubros_id_opex (2)'!B:B,'rubros_id_opex (2)'!A:A,gastos_final[[#This Row],[Líneas de factura/Producto]])</f>
        <v>MANTENIMIENTO PREVENTIVO</v>
      </c>
      <c r="AD992" s="109">
        <f>SUMIFS(Y:Y,C:C,gastos_final[[#This Row],[Número]])</f>
        <v>254845.91999999995</v>
      </c>
      <c r="AE992" s="169">
        <f>gastos_final[[#This Row],[MONTO_FINAL]]*-1-gastos_final[[#This Row],[monto_total_ampliado]]</f>
        <v>0</v>
      </c>
    </row>
    <row r="993" spans="1:31" hidden="1" x14ac:dyDescent="0.25">
      <c r="A993" vm="9">
        <v>46086</v>
      </c>
      <c r="B993" t="s">
        <v>1078</v>
      </c>
      <c r="C993" t="s">
        <v>1081</v>
      </c>
      <c r="D993" s="135">
        <v>-254845.92</v>
      </c>
      <c r="E993" t="s">
        <v>1080</v>
      </c>
      <c r="F993">
        <v>1</v>
      </c>
      <c r="G993" s="135">
        <v>210616.46</v>
      </c>
      <c r="H993" t="s">
        <v>510</v>
      </c>
      <c r="I993" t="s">
        <v>679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6">
        <v>-254845.92</v>
      </c>
      <c r="T993">
        <v>1</v>
      </c>
      <c r="U993" t="s">
        <v>199</v>
      </c>
      <c r="V993" t="s">
        <v>50</v>
      </c>
      <c r="W993" s="109" t="str">
        <f>_xlfn.CONCAT(N993,V993)</f>
        <v>CC1NFU</v>
      </c>
      <c r="X993" s="109">
        <f>_xlfn.XLOOKUP(W993,'cco '!C:C,'cco '!D:D,0)</f>
        <v>1.4065386597374174E-2</v>
      </c>
      <c r="Y993" s="110">
        <f>$X993*$S993*-1</f>
        <v>3584.506387563491</v>
      </c>
      <c r="Z993" s="109">
        <f>_xlfn.XLOOKUP(V993,sectores_id!A:A,sectores_id!B:B)</f>
        <v>6</v>
      </c>
      <c r="AA993" s="109">
        <f>IF(J993="OPEX",_xlfn.XLOOKUP(I993,'rubros_id_opex (2)'!A:A,'rubros_id_opex (2)'!B:B,"RUBRO MC"),J993)</f>
        <v>9</v>
      </c>
      <c r="AB993" s="109" t="str">
        <f>UPPER(_xlfn.XLOOKUP(Z993,sectores_id!B:B,sectores_id!A:A))</f>
        <v>NFU</v>
      </c>
      <c r="AC993" s="148" t="str">
        <f>_xlfn.XLOOKUP(AA993,'rubros_id_opex (2)'!B:B,'rubros_id_opex (2)'!A:A,gastos_final[[#This Row],[Líneas de factura/Producto]])</f>
        <v>MANTENIMIENTO PREVENTIVO</v>
      </c>
      <c r="AD993" s="109">
        <f>SUMIFS(Y:Y,C:C,gastos_final[[#This Row],[Número]])</f>
        <v>254845.91999999995</v>
      </c>
      <c r="AE993" s="169">
        <f>gastos_final[[#This Row],[MONTO_FINAL]]*-1-gastos_final[[#This Row],[monto_total_ampliado]]</f>
        <v>0</v>
      </c>
    </row>
    <row r="994" spans="1:31" hidden="1" x14ac:dyDescent="0.25">
      <c r="A994" vm="9">
        <v>46086</v>
      </c>
      <c r="B994" t="s">
        <v>1078</v>
      </c>
      <c r="C994" t="s">
        <v>1081</v>
      </c>
      <c r="D994" s="135">
        <v>-254845.92</v>
      </c>
      <c r="E994" t="s">
        <v>1080</v>
      </c>
      <c r="F994">
        <v>1</v>
      </c>
      <c r="G994" s="135">
        <v>210616.46</v>
      </c>
      <c r="H994" t="s">
        <v>510</v>
      </c>
      <c r="I994" t="s">
        <v>679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6">
        <v>-254845.92</v>
      </c>
      <c r="T994">
        <v>1</v>
      </c>
      <c r="U994" t="s">
        <v>199</v>
      </c>
      <c r="V994" t="s">
        <v>68</v>
      </c>
      <c r="W994" s="109" t="str">
        <f>_xlfn.CONCAT(N994,V994)</f>
        <v>CC1PILETAS</v>
      </c>
      <c r="X994" s="109">
        <f>_xlfn.XLOOKUP(W994,'cco '!C:C,'cco '!D:D,0)</f>
        <v>0.10760032914202722</v>
      </c>
      <c r="Y994" s="110">
        <f>$X994*$S994*-1</f>
        <v>27421.504872502737</v>
      </c>
      <c r="Z994" s="109">
        <f>_xlfn.XLOOKUP(V994,sectores_id!A:A,sectores_id!B:B)</f>
        <v>7</v>
      </c>
      <c r="AA994" s="109">
        <f>IF(J994="OPEX",_xlfn.XLOOKUP(I994,'rubros_id_opex (2)'!A:A,'rubros_id_opex (2)'!B:B,"RUBRO MC"),J994)</f>
        <v>9</v>
      </c>
      <c r="AB994" s="109" t="str">
        <f>UPPER(_xlfn.XLOOKUP(Z994,sectores_id!B:B,sectores_id!A:A))</f>
        <v>PILETAS</v>
      </c>
      <c r="AC994" s="148" t="str">
        <f>_xlfn.XLOOKUP(AA994,'rubros_id_opex (2)'!B:B,'rubros_id_opex (2)'!A:A,gastos_final[[#This Row],[Líneas de factura/Producto]])</f>
        <v>MANTENIMIENTO PREVENTIVO</v>
      </c>
      <c r="AD994" s="109">
        <f>SUMIFS(Y:Y,C:C,gastos_final[[#This Row],[Número]])</f>
        <v>254845.91999999995</v>
      </c>
      <c r="AE994" s="169">
        <f>gastos_final[[#This Row],[MONTO_FINAL]]*-1-gastos_final[[#This Row],[monto_total_ampliado]]</f>
        <v>0</v>
      </c>
    </row>
    <row r="995" spans="1:31" hidden="1" x14ac:dyDescent="0.25">
      <c r="A995" vm="9">
        <v>46086</v>
      </c>
      <c r="B995" t="s">
        <v>1078</v>
      </c>
      <c r="C995" t="s">
        <v>1081</v>
      </c>
      <c r="D995" s="135">
        <v>-254845.92</v>
      </c>
      <c r="E995" t="s">
        <v>1080</v>
      </c>
      <c r="F995">
        <v>1</v>
      </c>
      <c r="G995" s="135">
        <v>210616.46</v>
      </c>
      <c r="H995" t="s">
        <v>510</v>
      </c>
      <c r="I995" t="s">
        <v>679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6">
        <v>-254845.92</v>
      </c>
      <c r="T995">
        <v>1</v>
      </c>
      <c r="U995" t="s">
        <v>199</v>
      </c>
      <c r="V995" t="s">
        <v>70</v>
      </c>
      <c r="W995" s="109" t="str">
        <f>_xlfn.CONCAT(N995,V995)</f>
        <v>CC1REACTORES</v>
      </c>
      <c r="X995" s="109">
        <f>_xlfn.XLOOKUP(W995,'cco '!C:C,'cco '!D:D,0)</f>
        <v>3.9675420007119738E-2</v>
      </c>
      <c r="Y995" s="110">
        <f>$X995*$S995*-1</f>
        <v>10111.118913100836</v>
      </c>
      <c r="Z995" s="109">
        <f>_xlfn.XLOOKUP(V995,sectores_id!A:A,sectores_id!B:B)</f>
        <v>8</v>
      </c>
      <c r="AA995" s="109">
        <f>IF(J995="OPEX",_xlfn.XLOOKUP(I995,'rubros_id_opex (2)'!A:A,'rubros_id_opex (2)'!B:B,"RUBRO MC"),J995)</f>
        <v>9</v>
      </c>
      <c r="AB995" s="109" t="str">
        <f>UPPER(_xlfn.XLOOKUP(Z995,sectores_id!B:B,sectores_id!A:A))</f>
        <v>REACTORES</v>
      </c>
      <c r="AC995" s="148" t="str">
        <f>_xlfn.XLOOKUP(AA995,'rubros_id_opex (2)'!B:B,'rubros_id_opex (2)'!A:A,gastos_final[[#This Row],[Líneas de factura/Producto]])</f>
        <v>MANTENIMIENTO PREVENTIVO</v>
      </c>
      <c r="AD995" s="109">
        <f>SUMIFS(Y:Y,C:C,gastos_final[[#This Row],[Número]])</f>
        <v>254845.91999999995</v>
      </c>
      <c r="AE995" s="169">
        <f>gastos_final[[#This Row],[MONTO_FINAL]]*-1-gastos_final[[#This Row],[monto_total_ampliado]]</f>
        <v>0</v>
      </c>
    </row>
    <row r="996" spans="1:31" hidden="1" x14ac:dyDescent="0.25">
      <c r="A996" vm="9">
        <v>46086</v>
      </c>
      <c r="B996" t="s">
        <v>1078</v>
      </c>
      <c r="C996" t="s">
        <v>1081</v>
      </c>
      <c r="D996" s="135">
        <v>-254845.92</v>
      </c>
      <c r="E996" t="s">
        <v>1080</v>
      </c>
      <c r="F996">
        <v>1</v>
      </c>
      <c r="G996" s="135">
        <v>210616.46</v>
      </c>
      <c r="H996" t="s">
        <v>510</v>
      </c>
      <c r="I996" t="s">
        <v>679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6">
        <v>-254845.92</v>
      </c>
      <c r="T996">
        <v>1</v>
      </c>
      <c r="U996" t="s">
        <v>199</v>
      </c>
      <c r="V996" t="s">
        <v>181</v>
      </c>
      <c r="W996" s="109" t="str">
        <f>_xlfn.CONCAT(N996,V996)</f>
        <v>CC1TIERRAS FILTRANTES</v>
      </c>
      <c r="X996" s="109">
        <f>_xlfn.XLOOKUP(W996,'cco '!C:C,'cco '!D:D,0)</f>
        <v>0</v>
      </c>
      <c r="Y996" s="110">
        <f>$X996*$S996*-1</f>
        <v>0</v>
      </c>
      <c r="Z996" s="109">
        <f>_xlfn.XLOOKUP(V996,sectores_id!A:A,sectores_id!B:B)</f>
        <v>9</v>
      </c>
      <c r="AA996" s="109">
        <f>IF(J996="OPEX",_xlfn.XLOOKUP(I996,'rubros_id_opex (2)'!A:A,'rubros_id_opex (2)'!B:B,"RUBRO MC"),J996)</f>
        <v>9</v>
      </c>
      <c r="AB996" s="109" t="str">
        <f>UPPER(_xlfn.XLOOKUP(Z996,sectores_id!B:B,sectores_id!A:A))</f>
        <v>TIERRAS FILTRANTES</v>
      </c>
      <c r="AC996" s="148" t="str">
        <f>_xlfn.XLOOKUP(AA996,'rubros_id_opex (2)'!B:B,'rubros_id_opex (2)'!A:A,gastos_final[[#This Row],[Líneas de factura/Producto]])</f>
        <v>MANTENIMIENTO PREVENTIVO</v>
      </c>
      <c r="AD996" s="109">
        <f>SUMIFS(Y:Y,C:C,gastos_final[[#This Row],[Número]])</f>
        <v>254845.91999999995</v>
      </c>
      <c r="AE996" s="169">
        <f>gastos_final[[#This Row],[MONTO_FINAL]]*-1-gastos_final[[#This Row],[monto_total_ampliado]]</f>
        <v>0</v>
      </c>
    </row>
    <row r="997" spans="1:31" hidden="1" x14ac:dyDescent="0.25">
      <c r="A997" vm="12">
        <v>46084</v>
      </c>
      <c r="B997" t="s">
        <v>810</v>
      </c>
      <c r="C997" t="s">
        <v>892</v>
      </c>
      <c r="D997" s="135">
        <v>-250000</v>
      </c>
      <c r="E997" t="s">
        <v>893</v>
      </c>
      <c r="F997">
        <v>1</v>
      </c>
      <c r="G997" s="135">
        <v>250000</v>
      </c>
      <c r="H997" t="s">
        <v>510</v>
      </c>
      <c r="I997" t="s">
        <v>10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6">
        <v>-250000</v>
      </c>
      <c r="T997">
        <v>1</v>
      </c>
      <c r="U997" t="s">
        <v>199</v>
      </c>
      <c r="V997" t="s">
        <v>72</v>
      </c>
      <c r="W997" s="109" t="str">
        <f>_xlfn.CONCAT(N997,V997)</f>
        <v>CC1BACHAS</v>
      </c>
      <c r="X997" s="109">
        <f>_xlfn.XLOOKUP(W997,'cco '!C:C,'cco '!D:D,0)</f>
        <v>3.2417236735101898E-2</v>
      </c>
      <c r="Y997" s="110">
        <f>$X997*$S997*-1</f>
        <v>8104.3091837754746</v>
      </c>
      <c r="Z997" s="109">
        <f>_xlfn.XLOOKUP(V997,sectores_id!A:A,sectores_id!B:B)</f>
        <v>1</v>
      </c>
      <c r="AA997" s="109">
        <f>IF(J997="OPEX",_xlfn.XLOOKUP(I997,'rubros_id_opex (2)'!A:A,'rubros_id_opex (2)'!B:B,"RUBRO MC"),J997)</f>
        <v>13</v>
      </c>
      <c r="AB997" s="109" t="str">
        <f>UPPER(_xlfn.XLOOKUP(Z997,sectores_id!B:B,sectores_id!A:A))</f>
        <v>BACHAS</v>
      </c>
      <c r="AC997" s="148" t="str">
        <f>_xlfn.XLOOKUP(AA997,'rubros_id_opex (2)'!B:B,'rubros_id_opex (2)'!A:A,gastos_final[[#This Row],[Líneas de factura/Producto]])</f>
        <v>SERVICIOS</v>
      </c>
      <c r="AD997" s="109">
        <f>SUMIFS(Y:Y,C:C,gastos_final[[#This Row],[Número]])</f>
        <v>250000</v>
      </c>
      <c r="AE997" s="169">
        <f>gastos_final[[#This Row],[MONTO_FINAL]]*-1-gastos_final[[#This Row],[monto_total_ampliado]]</f>
        <v>0</v>
      </c>
    </row>
    <row r="998" spans="1:31" hidden="1" x14ac:dyDescent="0.25">
      <c r="A998" vm="12">
        <v>46084</v>
      </c>
      <c r="B998" t="s">
        <v>810</v>
      </c>
      <c r="C998" t="s">
        <v>892</v>
      </c>
      <c r="D998" s="135">
        <v>-250000</v>
      </c>
      <c r="E998" t="s">
        <v>893</v>
      </c>
      <c r="F998">
        <v>1</v>
      </c>
      <c r="G998" s="135">
        <v>250000</v>
      </c>
      <c r="H998" t="s">
        <v>510</v>
      </c>
      <c r="I998" t="s">
        <v>10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6">
        <v>-250000</v>
      </c>
      <c r="T998">
        <v>1</v>
      </c>
      <c r="U998" t="s">
        <v>199</v>
      </c>
      <c r="V998" t="s">
        <v>77</v>
      </c>
      <c r="W998" s="109" t="str">
        <f>_xlfn.CONCAT(N998,V998)</f>
        <v>CC1CEREAL &amp; POLVILLO</v>
      </c>
      <c r="X998" s="109">
        <f>_xlfn.XLOOKUP(W998,'cco '!C:C,'cco '!D:D,0)</f>
        <v>7.0597149630605652E-3</v>
      </c>
      <c r="Y998" s="110">
        <f>$X998*$S998*-1</f>
        <v>1764.9287407651414</v>
      </c>
      <c r="Z998" s="109">
        <f>_xlfn.XLOOKUP(V998,sectores_id!A:A,sectores_id!B:B)</f>
        <v>2</v>
      </c>
      <c r="AA998" s="109">
        <f>IF(J998="OPEX",_xlfn.XLOOKUP(I998,'rubros_id_opex (2)'!A:A,'rubros_id_opex (2)'!B:B,"RUBRO MC"),J998)</f>
        <v>13</v>
      </c>
      <c r="AB998" s="109" t="str">
        <f>UPPER(_xlfn.XLOOKUP(Z998,sectores_id!B:B,sectores_id!A:A))</f>
        <v>CEREAL &amp; POLVILLO</v>
      </c>
      <c r="AC998" s="148" t="str">
        <f>_xlfn.XLOOKUP(AA998,'rubros_id_opex (2)'!B:B,'rubros_id_opex (2)'!A:A,gastos_final[[#This Row],[Líneas de factura/Producto]])</f>
        <v>SERVICIOS</v>
      </c>
      <c r="AD998" s="109">
        <f>SUMIFS(Y:Y,C:C,gastos_final[[#This Row],[Número]])</f>
        <v>250000</v>
      </c>
      <c r="AE998" s="169">
        <f>gastos_final[[#This Row],[MONTO_FINAL]]*-1-gastos_final[[#This Row],[monto_total_ampliado]]</f>
        <v>0</v>
      </c>
    </row>
    <row r="999" spans="1:31" hidden="1" x14ac:dyDescent="0.25">
      <c r="A999" vm="12">
        <v>46084</v>
      </c>
      <c r="B999" t="s">
        <v>810</v>
      </c>
      <c r="C999" t="s">
        <v>892</v>
      </c>
      <c r="D999" s="135">
        <v>-250000</v>
      </c>
      <c r="E999" t="s">
        <v>893</v>
      </c>
      <c r="F999">
        <v>1</v>
      </c>
      <c r="G999" s="135">
        <v>250000</v>
      </c>
      <c r="H999" t="s">
        <v>510</v>
      </c>
      <c r="I999" t="s">
        <v>10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6">
        <v>-250000</v>
      </c>
      <c r="T999">
        <v>1</v>
      </c>
      <c r="U999" t="s">
        <v>199</v>
      </c>
      <c r="V999" t="s">
        <v>75</v>
      </c>
      <c r="W999" s="109" t="str">
        <f>_xlfn.CONCAT(N999,V999)</f>
        <v>CC1COMPOST &amp; FERTILIZANTES</v>
      </c>
      <c r="X999" s="109">
        <f>_xlfn.XLOOKUP(W999,'cco '!C:C,'cco '!D:D,0)</f>
        <v>4.0653249223577111E-4</v>
      </c>
      <c r="Y999" s="110">
        <f>$X999*$S999*-1</f>
        <v>101.63312305894277</v>
      </c>
      <c r="Z999" s="109">
        <f>_xlfn.XLOOKUP(V999,sectores_id!A:A,sectores_id!B:B)</f>
        <v>10</v>
      </c>
      <c r="AA999" s="109">
        <f>IF(J999="OPEX",_xlfn.XLOOKUP(I999,'rubros_id_opex (2)'!A:A,'rubros_id_opex (2)'!B:B,"RUBRO MC"),J999)</f>
        <v>13</v>
      </c>
      <c r="AB999" s="109" t="str">
        <f>UPPER(_xlfn.XLOOKUP(Z999,sectores_id!B:B,sectores_id!A:A))</f>
        <v>COMPOST &amp; FERTILIZANTES</v>
      </c>
      <c r="AC999" s="148" t="str">
        <f>_xlfn.XLOOKUP(AA999,'rubros_id_opex (2)'!B:B,'rubros_id_opex (2)'!A:A,gastos_final[[#This Row],[Líneas de factura/Producto]])</f>
        <v>SERVICIOS</v>
      </c>
      <c r="AD999" s="109">
        <f>SUMIFS(Y:Y,C:C,gastos_final[[#This Row],[Número]])</f>
        <v>250000</v>
      </c>
      <c r="AE999" s="169">
        <f>gastos_final[[#This Row],[MONTO_FINAL]]*-1-gastos_final[[#This Row],[monto_total_ampliado]]</f>
        <v>0</v>
      </c>
    </row>
    <row r="1000" spans="1:31" hidden="1" x14ac:dyDescent="0.25">
      <c r="A1000" vm="12">
        <v>46084</v>
      </c>
      <c r="B1000" t="s">
        <v>810</v>
      </c>
      <c r="C1000" t="s">
        <v>892</v>
      </c>
      <c r="D1000" s="135">
        <v>-250000</v>
      </c>
      <c r="E1000" t="s">
        <v>893</v>
      </c>
      <c r="F1000">
        <v>1</v>
      </c>
      <c r="G1000" s="135">
        <v>250000</v>
      </c>
      <c r="H1000" t="s">
        <v>510</v>
      </c>
      <c r="I1000" t="s">
        <v>10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6">
        <v>-250000</v>
      </c>
      <c r="T1000">
        <v>1</v>
      </c>
      <c r="U1000" t="s">
        <v>199</v>
      </c>
      <c r="V1000" t="s">
        <v>66</v>
      </c>
      <c r="W1000" s="109" t="str">
        <f>_xlfn.CONCAT(N1000,V1000)</f>
        <v>CC1DISPOSICIÓN FINAL RESIDUOS LIQUIDOS</v>
      </c>
      <c r="X1000" s="109">
        <f>_xlfn.XLOOKUP(W1000,'cco '!C:C,'cco '!D:D,0)</f>
        <v>5.9791078481547098E-2</v>
      </c>
      <c r="Y1000" s="110">
        <f>$X1000*$S1000*-1</f>
        <v>14947.769620386774</v>
      </c>
      <c r="Z1000" s="109">
        <f>_xlfn.XLOOKUP(V1000,sectores_id!A:A,sectores_id!B:B)</f>
        <v>3</v>
      </c>
      <c r="AA1000" s="109">
        <f>IF(J1000="OPEX",_xlfn.XLOOKUP(I1000,'rubros_id_opex (2)'!A:A,'rubros_id_opex (2)'!B:B,"RUBRO MC"),J1000)</f>
        <v>13</v>
      </c>
      <c r="AB1000" s="109" t="str">
        <f>UPPER(_xlfn.XLOOKUP(Z1000,sectores_id!B:B,sectores_id!A:A))</f>
        <v>DISP. FINAL RESIDUOS LÍQUIDOS</v>
      </c>
      <c r="AC1000" s="148" t="str">
        <f>_xlfn.XLOOKUP(AA1000,'rubros_id_opex (2)'!B:B,'rubros_id_opex (2)'!A:A,gastos_final[[#This Row],[Líneas de factura/Producto]])</f>
        <v>SERVICIOS</v>
      </c>
      <c r="AD1000" s="109">
        <f>SUMIFS(Y:Y,C:C,gastos_final[[#This Row],[Número]])</f>
        <v>250000</v>
      </c>
      <c r="AE1000" s="169">
        <f>gastos_final[[#This Row],[MONTO_FINAL]]*-1-gastos_final[[#This Row],[monto_total_ampliado]]</f>
        <v>0</v>
      </c>
    </row>
    <row r="1001" spans="1:31" hidden="1" x14ac:dyDescent="0.25">
      <c r="A1001" vm="12">
        <v>46084</v>
      </c>
      <c r="B1001" t="s">
        <v>810</v>
      </c>
      <c r="C1001" t="s">
        <v>892</v>
      </c>
      <c r="D1001" s="135">
        <v>-250000</v>
      </c>
      <c r="E1001" t="s">
        <v>893</v>
      </c>
      <c r="F1001">
        <v>1</v>
      </c>
      <c r="G1001" s="135">
        <v>250000</v>
      </c>
      <c r="H1001" t="s">
        <v>510</v>
      </c>
      <c r="I1001" t="s">
        <v>10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6">
        <v>-250000</v>
      </c>
      <c r="T1001">
        <v>1</v>
      </c>
      <c r="U1001" t="s">
        <v>199</v>
      </c>
      <c r="V1001" t="s">
        <v>63</v>
      </c>
      <c r="W1001" s="109" t="str">
        <f>_xlfn.CONCAT(N1001,V1001)</f>
        <v>CC1DISPOSICIÓN FINAL RESIDUOS SOLIDOS</v>
      </c>
      <c r="X1001" s="109">
        <f>_xlfn.XLOOKUP(W1001,'cco '!C:C,'cco '!D:D,0)</f>
        <v>4.8738124634855849E-3</v>
      </c>
      <c r="Y1001" s="110">
        <f>$X1001*$S1001*-1</f>
        <v>1218.4531158713962</v>
      </c>
      <c r="Z1001" s="109">
        <f>_xlfn.XLOOKUP(V1001,sectores_id!A:A,sectores_id!B:B)</f>
        <v>4</v>
      </c>
      <c r="AA1001" s="109">
        <f>IF(J1001="OPEX",_xlfn.XLOOKUP(I1001,'rubros_id_opex (2)'!A:A,'rubros_id_opex (2)'!B:B,"RUBRO MC"),J1001)</f>
        <v>13</v>
      </c>
      <c r="AB1001" s="109" t="str">
        <f>UPPER(_xlfn.XLOOKUP(Z1001,sectores_id!B:B,sectores_id!A:A))</f>
        <v>DISP. FINAL RESIDUOS SÓLIDOS</v>
      </c>
      <c r="AC1001" s="148" t="str">
        <f>_xlfn.XLOOKUP(AA1001,'rubros_id_opex (2)'!B:B,'rubros_id_opex (2)'!A:A,gastos_final[[#This Row],[Líneas de factura/Producto]])</f>
        <v>SERVICIOS</v>
      </c>
      <c r="AD1001" s="109">
        <f>SUMIFS(Y:Y,C:C,gastos_final[[#This Row],[Número]])</f>
        <v>250000</v>
      </c>
      <c r="AE1001" s="169">
        <f>gastos_final[[#This Row],[MONTO_FINAL]]*-1-gastos_final[[#This Row],[monto_total_ampliado]]</f>
        <v>0</v>
      </c>
    </row>
    <row r="1002" spans="1:31" hidden="1" x14ac:dyDescent="0.25">
      <c r="A1002" vm="12">
        <v>46084</v>
      </c>
      <c r="B1002" t="s">
        <v>810</v>
      </c>
      <c r="C1002" t="s">
        <v>892</v>
      </c>
      <c r="D1002" s="135">
        <v>-250000</v>
      </c>
      <c r="E1002" t="s">
        <v>893</v>
      </c>
      <c r="F1002">
        <v>1</v>
      </c>
      <c r="G1002" s="135">
        <v>250000</v>
      </c>
      <c r="H1002" t="s">
        <v>510</v>
      </c>
      <c r="I1002" t="s">
        <v>10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6">
        <v>-250000</v>
      </c>
      <c r="T1002">
        <v>1</v>
      </c>
      <c r="U1002" t="s">
        <v>199</v>
      </c>
      <c r="V1002" t="s">
        <v>80</v>
      </c>
      <c r="W1002" s="109" t="str">
        <f>_xlfn.CONCAT(N1002,V1002)</f>
        <v>CC1EXPORTACION</v>
      </c>
      <c r="X1002" s="109">
        <f>_xlfn.XLOOKUP(W1002,'cco '!C:C,'cco '!D:D,0)</f>
        <v>0.73411048911804788</v>
      </c>
      <c r="Y1002" s="110">
        <f>$X1002*$S1002*-1</f>
        <v>183527.62227951197</v>
      </c>
      <c r="Z1002" s="109">
        <f>_xlfn.XLOOKUP(V1002,sectores_id!A:A,sectores_id!B:B)</f>
        <v>5</v>
      </c>
      <c r="AA1002" s="109">
        <f>IF(J1002="OPEX",_xlfn.XLOOKUP(I1002,'rubros_id_opex (2)'!A:A,'rubros_id_opex (2)'!B:B,"RUBRO MC"),J1002)</f>
        <v>13</v>
      </c>
      <c r="AB1002" s="109" t="str">
        <f>UPPER(_xlfn.XLOOKUP(Z1002,sectores_id!B:B,sectores_id!A:A))</f>
        <v>EXPORTACION</v>
      </c>
      <c r="AC1002" s="148" t="str">
        <f>_xlfn.XLOOKUP(AA1002,'rubros_id_opex (2)'!B:B,'rubros_id_opex (2)'!A:A,gastos_final[[#This Row],[Líneas de factura/Producto]])</f>
        <v>SERVICIOS</v>
      </c>
      <c r="AD1002" s="109">
        <f>SUMIFS(Y:Y,C:C,gastos_final[[#This Row],[Número]])</f>
        <v>250000</v>
      </c>
      <c r="AE1002" s="169">
        <f>gastos_final[[#This Row],[MONTO_FINAL]]*-1-gastos_final[[#This Row],[monto_total_ampliado]]</f>
        <v>0</v>
      </c>
    </row>
    <row r="1003" spans="1:31" hidden="1" x14ac:dyDescent="0.25">
      <c r="A1003" vm="12">
        <v>46084</v>
      </c>
      <c r="B1003" t="s">
        <v>810</v>
      </c>
      <c r="C1003" t="s">
        <v>892</v>
      </c>
      <c r="D1003" s="135">
        <v>-250000</v>
      </c>
      <c r="E1003" t="s">
        <v>893</v>
      </c>
      <c r="F1003">
        <v>1</v>
      </c>
      <c r="G1003" s="135">
        <v>250000</v>
      </c>
      <c r="H1003" t="s">
        <v>510</v>
      </c>
      <c r="I1003" t="s">
        <v>10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6">
        <v>-250000</v>
      </c>
      <c r="T1003">
        <v>1</v>
      </c>
      <c r="U1003" t="s">
        <v>199</v>
      </c>
      <c r="V1003" t="s">
        <v>50</v>
      </c>
      <c r="W1003" s="109" t="str">
        <f>_xlfn.CONCAT(N1003,V1003)</f>
        <v>CC1NFU</v>
      </c>
      <c r="X1003" s="109">
        <f>_xlfn.XLOOKUP(W1003,'cco '!C:C,'cco '!D:D,0)</f>
        <v>1.4065386597374174E-2</v>
      </c>
      <c r="Y1003" s="110">
        <f>$X1003*$S1003*-1</f>
        <v>3516.3466493435435</v>
      </c>
      <c r="Z1003" s="109">
        <f>_xlfn.XLOOKUP(V1003,sectores_id!A:A,sectores_id!B:B)</f>
        <v>6</v>
      </c>
      <c r="AA1003" s="109">
        <f>IF(J1003="OPEX",_xlfn.XLOOKUP(I1003,'rubros_id_opex (2)'!A:A,'rubros_id_opex (2)'!B:B,"RUBRO MC"),J1003)</f>
        <v>13</v>
      </c>
      <c r="AB1003" s="109" t="str">
        <f>UPPER(_xlfn.XLOOKUP(Z1003,sectores_id!B:B,sectores_id!A:A))</f>
        <v>NFU</v>
      </c>
      <c r="AC1003" s="148" t="str">
        <f>_xlfn.XLOOKUP(AA1003,'rubros_id_opex (2)'!B:B,'rubros_id_opex (2)'!A:A,gastos_final[[#This Row],[Líneas de factura/Producto]])</f>
        <v>SERVICIOS</v>
      </c>
      <c r="AD1003" s="109">
        <f>SUMIFS(Y:Y,C:C,gastos_final[[#This Row],[Número]])</f>
        <v>250000</v>
      </c>
      <c r="AE1003" s="169">
        <f>gastos_final[[#This Row],[MONTO_FINAL]]*-1-gastos_final[[#This Row],[monto_total_ampliado]]</f>
        <v>0</v>
      </c>
    </row>
    <row r="1004" spans="1:31" hidden="1" x14ac:dyDescent="0.25">
      <c r="A1004" vm="12">
        <v>46084</v>
      </c>
      <c r="B1004" t="s">
        <v>810</v>
      </c>
      <c r="C1004" t="s">
        <v>892</v>
      </c>
      <c r="D1004" s="135">
        <v>-250000</v>
      </c>
      <c r="E1004" t="s">
        <v>893</v>
      </c>
      <c r="F1004">
        <v>1</v>
      </c>
      <c r="G1004" s="135">
        <v>250000</v>
      </c>
      <c r="H1004" t="s">
        <v>510</v>
      </c>
      <c r="I1004" t="s">
        <v>10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36">
        <v>-250000</v>
      </c>
      <c r="T1004">
        <v>1</v>
      </c>
      <c r="U1004" t="s">
        <v>199</v>
      </c>
      <c r="V1004" t="s">
        <v>68</v>
      </c>
      <c r="W1004" s="109" t="str">
        <f>_xlfn.CONCAT(N1004,V1004)</f>
        <v>CC1PILETAS</v>
      </c>
      <c r="X1004" s="109">
        <f>_xlfn.XLOOKUP(W1004,'cco '!C:C,'cco '!D:D,0)</f>
        <v>0.10760032914202722</v>
      </c>
      <c r="Y1004" s="110">
        <f>$X1004*$S1004*-1</f>
        <v>26900.082285506804</v>
      </c>
      <c r="Z1004" s="109">
        <f>_xlfn.XLOOKUP(V1004,sectores_id!A:A,sectores_id!B:B)</f>
        <v>7</v>
      </c>
      <c r="AA1004" s="109">
        <f>IF(J1004="OPEX",_xlfn.XLOOKUP(I1004,'rubros_id_opex (2)'!A:A,'rubros_id_opex (2)'!B:B,"RUBRO MC"),J1004)</f>
        <v>13</v>
      </c>
      <c r="AB1004" s="109" t="str">
        <f>UPPER(_xlfn.XLOOKUP(Z1004,sectores_id!B:B,sectores_id!A:A))</f>
        <v>PILETAS</v>
      </c>
      <c r="AC1004" s="148" t="str">
        <f>_xlfn.XLOOKUP(AA1004,'rubros_id_opex (2)'!B:B,'rubros_id_opex (2)'!A:A,gastos_final[[#This Row],[Líneas de factura/Producto]])</f>
        <v>SERVICIOS</v>
      </c>
      <c r="AD1004" s="109">
        <f>SUMIFS(Y:Y,C:C,gastos_final[[#This Row],[Número]])</f>
        <v>250000</v>
      </c>
      <c r="AE1004" s="169">
        <f>gastos_final[[#This Row],[MONTO_FINAL]]*-1-gastos_final[[#This Row],[monto_total_ampliado]]</f>
        <v>0</v>
      </c>
    </row>
    <row r="1005" spans="1:31" hidden="1" x14ac:dyDescent="0.25">
      <c r="A1005" vm="12">
        <v>46084</v>
      </c>
      <c r="B1005" t="s">
        <v>810</v>
      </c>
      <c r="C1005" t="s">
        <v>892</v>
      </c>
      <c r="D1005" s="135">
        <v>-250000</v>
      </c>
      <c r="E1005" t="s">
        <v>893</v>
      </c>
      <c r="F1005">
        <v>1</v>
      </c>
      <c r="G1005" s="135">
        <v>250000</v>
      </c>
      <c r="H1005" t="s">
        <v>510</v>
      </c>
      <c r="I1005" t="s">
        <v>10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36">
        <v>-250000</v>
      </c>
      <c r="T1005">
        <v>1</v>
      </c>
      <c r="U1005" t="s">
        <v>199</v>
      </c>
      <c r="V1005" t="s">
        <v>70</v>
      </c>
      <c r="W1005" s="109" t="str">
        <f>_xlfn.CONCAT(N1005,V1005)</f>
        <v>CC1REACTORES</v>
      </c>
      <c r="X1005" s="109">
        <f>_xlfn.XLOOKUP(W1005,'cco '!C:C,'cco '!D:D,0)</f>
        <v>3.9675420007119738E-2</v>
      </c>
      <c r="Y1005" s="110">
        <f>$X1005*$S1005*-1</f>
        <v>9918.8550017799353</v>
      </c>
      <c r="Z1005" s="109">
        <f>_xlfn.XLOOKUP(V1005,sectores_id!A:A,sectores_id!B:B)</f>
        <v>8</v>
      </c>
      <c r="AA1005" s="109">
        <f>IF(J1005="OPEX",_xlfn.XLOOKUP(I1005,'rubros_id_opex (2)'!A:A,'rubros_id_opex (2)'!B:B,"RUBRO MC"),J1005)</f>
        <v>13</v>
      </c>
      <c r="AB1005" s="109" t="str">
        <f>UPPER(_xlfn.XLOOKUP(Z1005,sectores_id!B:B,sectores_id!A:A))</f>
        <v>REACTORES</v>
      </c>
      <c r="AC1005" s="148" t="str">
        <f>_xlfn.XLOOKUP(AA1005,'rubros_id_opex (2)'!B:B,'rubros_id_opex (2)'!A:A,gastos_final[[#This Row],[Líneas de factura/Producto]])</f>
        <v>SERVICIOS</v>
      </c>
      <c r="AD1005" s="109">
        <f>SUMIFS(Y:Y,C:C,gastos_final[[#This Row],[Número]])</f>
        <v>250000</v>
      </c>
      <c r="AE1005" s="169">
        <f>gastos_final[[#This Row],[MONTO_FINAL]]*-1-gastos_final[[#This Row],[monto_total_ampliado]]</f>
        <v>0</v>
      </c>
    </row>
    <row r="1006" spans="1:31" hidden="1" x14ac:dyDescent="0.25">
      <c r="A1006" vm="12">
        <v>46084</v>
      </c>
      <c r="B1006" t="s">
        <v>810</v>
      </c>
      <c r="C1006" t="s">
        <v>892</v>
      </c>
      <c r="D1006" s="135">
        <v>-250000</v>
      </c>
      <c r="E1006" t="s">
        <v>893</v>
      </c>
      <c r="F1006">
        <v>1</v>
      </c>
      <c r="G1006" s="135">
        <v>250000</v>
      </c>
      <c r="H1006" t="s">
        <v>510</v>
      </c>
      <c r="I1006" t="s">
        <v>10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36">
        <v>-250000</v>
      </c>
      <c r="T1006">
        <v>1</v>
      </c>
      <c r="U1006" t="s">
        <v>199</v>
      </c>
      <c r="V1006" t="s">
        <v>181</v>
      </c>
      <c r="W1006" s="109" t="str">
        <f>_xlfn.CONCAT(N1006,V1006)</f>
        <v>CC1TIERRAS FILTRANTES</v>
      </c>
      <c r="X1006" s="109">
        <f>_xlfn.XLOOKUP(W1006,'cco '!C:C,'cco '!D:D,0)</f>
        <v>0</v>
      </c>
      <c r="Y1006" s="110">
        <f>$X1006*$S1006*-1</f>
        <v>0</v>
      </c>
      <c r="Z1006" s="109">
        <f>_xlfn.XLOOKUP(V1006,sectores_id!A:A,sectores_id!B:B)</f>
        <v>9</v>
      </c>
      <c r="AA1006" s="109">
        <f>IF(J1006="OPEX",_xlfn.XLOOKUP(I1006,'rubros_id_opex (2)'!A:A,'rubros_id_opex (2)'!B:B,"RUBRO MC"),J1006)</f>
        <v>13</v>
      </c>
      <c r="AB1006" s="109" t="str">
        <f>UPPER(_xlfn.XLOOKUP(Z1006,sectores_id!B:B,sectores_id!A:A))</f>
        <v>TIERRAS FILTRANTES</v>
      </c>
      <c r="AC1006" s="148" t="str">
        <f>_xlfn.XLOOKUP(AA1006,'rubros_id_opex (2)'!B:B,'rubros_id_opex (2)'!A:A,gastos_final[[#This Row],[Líneas de factura/Producto]])</f>
        <v>SERVICIOS</v>
      </c>
      <c r="AD1006" s="109">
        <f>SUMIFS(Y:Y,C:C,gastos_final[[#This Row],[Número]])</f>
        <v>250000</v>
      </c>
      <c r="AE1006" s="169">
        <f>gastos_final[[#This Row],[MONTO_FINAL]]*-1-gastos_final[[#This Row],[monto_total_ampliado]]</f>
        <v>0</v>
      </c>
    </row>
    <row r="1007" spans="1:31" hidden="1" x14ac:dyDescent="0.25">
      <c r="A1007" vm="9">
        <v>46086</v>
      </c>
      <c r="B1007" t="s">
        <v>903</v>
      </c>
      <c r="C1007" t="s">
        <v>904</v>
      </c>
      <c r="D1007" s="135">
        <v>-242000</v>
      </c>
      <c r="E1007" t="s">
        <v>905</v>
      </c>
      <c r="F1007">
        <v>2</v>
      </c>
      <c r="G1007" s="135">
        <v>100000</v>
      </c>
      <c r="H1007" t="s">
        <v>510</v>
      </c>
      <c r="I1007" t="s">
        <v>10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6">
        <v>-242000</v>
      </c>
      <c r="T1007">
        <v>2</v>
      </c>
      <c r="U1007" t="s">
        <v>199</v>
      </c>
      <c r="V1007" t="s">
        <v>72</v>
      </c>
      <c r="W1007" s="109" t="str">
        <f>_xlfn.CONCAT(N1007,V1007)</f>
        <v>CC1BACHAS</v>
      </c>
      <c r="X1007" s="109">
        <f>_xlfn.XLOOKUP(W1007,'cco '!C:C,'cco '!D:D,0)</f>
        <v>3.2417236735101898E-2</v>
      </c>
      <c r="Y1007" s="110">
        <f>$X1007*$S1007*-1</f>
        <v>7844.9712898946591</v>
      </c>
      <c r="Z1007" s="109">
        <f>_xlfn.XLOOKUP(V1007,sectores_id!A:A,sectores_id!B:B)</f>
        <v>1</v>
      </c>
      <c r="AA1007" s="109">
        <f>IF(J1007="OPEX",_xlfn.XLOOKUP(I1007,'rubros_id_opex (2)'!A:A,'rubros_id_opex (2)'!B:B,"RUBRO MC"),J1007)</f>
        <v>13</v>
      </c>
      <c r="AB1007" s="109" t="str">
        <f>UPPER(_xlfn.XLOOKUP(Z1007,sectores_id!B:B,sectores_id!A:A))</f>
        <v>BACHAS</v>
      </c>
      <c r="AC1007" s="148" t="str">
        <f>_xlfn.XLOOKUP(AA1007,'rubros_id_opex (2)'!B:B,'rubros_id_opex (2)'!A:A,gastos_final[[#This Row],[Líneas de factura/Producto]])</f>
        <v>SERVICIOS</v>
      </c>
      <c r="AD1007" s="109">
        <f>SUMIFS(Y:Y,C:C,gastos_final[[#This Row],[Número]])</f>
        <v>241999.99999999997</v>
      </c>
      <c r="AE1007" s="169">
        <f>gastos_final[[#This Row],[MONTO_FINAL]]*-1-gastos_final[[#This Row],[monto_total_ampliado]]</f>
        <v>0</v>
      </c>
    </row>
    <row r="1008" spans="1:31" hidden="1" x14ac:dyDescent="0.25">
      <c r="A1008" vm="9">
        <v>46086</v>
      </c>
      <c r="B1008" t="s">
        <v>903</v>
      </c>
      <c r="C1008" t="s">
        <v>904</v>
      </c>
      <c r="D1008" s="135">
        <v>-242000</v>
      </c>
      <c r="E1008" t="s">
        <v>905</v>
      </c>
      <c r="F1008">
        <v>2</v>
      </c>
      <c r="G1008" s="135">
        <v>100000</v>
      </c>
      <c r="H1008" t="s">
        <v>510</v>
      </c>
      <c r="I1008" t="s">
        <v>10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6">
        <v>-242000</v>
      </c>
      <c r="T1008">
        <v>2</v>
      </c>
      <c r="U1008" t="s">
        <v>199</v>
      </c>
      <c r="V1008" t="s">
        <v>77</v>
      </c>
      <c r="W1008" s="109" t="str">
        <f>_xlfn.CONCAT(N1008,V1008)</f>
        <v>CC1CEREAL &amp; POLVILLO</v>
      </c>
      <c r="X1008" s="109">
        <f>_xlfn.XLOOKUP(W1008,'cco '!C:C,'cco '!D:D,0)</f>
        <v>7.0597149630605652E-3</v>
      </c>
      <c r="Y1008" s="110">
        <f>$X1008*$S1008*-1</f>
        <v>1708.4510210606568</v>
      </c>
      <c r="Z1008" s="109">
        <f>_xlfn.XLOOKUP(V1008,sectores_id!A:A,sectores_id!B:B)</f>
        <v>2</v>
      </c>
      <c r="AA1008" s="109">
        <f>IF(J1008="OPEX",_xlfn.XLOOKUP(I1008,'rubros_id_opex (2)'!A:A,'rubros_id_opex (2)'!B:B,"RUBRO MC"),J1008)</f>
        <v>13</v>
      </c>
      <c r="AB1008" s="109" t="str">
        <f>UPPER(_xlfn.XLOOKUP(Z1008,sectores_id!B:B,sectores_id!A:A))</f>
        <v>CEREAL &amp; POLVILLO</v>
      </c>
      <c r="AC1008" s="148" t="str">
        <f>_xlfn.XLOOKUP(AA1008,'rubros_id_opex (2)'!B:B,'rubros_id_opex (2)'!A:A,gastos_final[[#This Row],[Líneas de factura/Producto]])</f>
        <v>SERVICIOS</v>
      </c>
      <c r="AD1008" s="109">
        <f>SUMIFS(Y:Y,C:C,gastos_final[[#This Row],[Número]])</f>
        <v>241999.99999999997</v>
      </c>
      <c r="AE1008" s="169">
        <f>gastos_final[[#This Row],[MONTO_FINAL]]*-1-gastos_final[[#This Row],[monto_total_ampliado]]</f>
        <v>0</v>
      </c>
    </row>
    <row r="1009" spans="1:31" hidden="1" x14ac:dyDescent="0.25">
      <c r="A1009" vm="9">
        <v>46086</v>
      </c>
      <c r="B1009" t="s">
        <v>903</v>
      </c>
      <c r="C1009" t="s">
        <v>904</v>
      </c>
      <c r="D1009" s="135">
        <v>-242000</v>
      </c>
      <c r="E1009" t="s">
        <v>905</v>
      </c>
      <c r="F1009">
        <v>2</v>
      </c>
      <c r="G1009" s="135">
        <v>100000</v>
      </c>
      <c r="H1009" t="s">
        <v>510</v>
      </c>
      <c r="I1009" t="s">
        <v>10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6">
        <v>-242000</v>
      </c>
      <c r="T1009">
        <v>2</v>
      </c>
      <c r="U1009" t="s">
        <v>199</v>
      </c>
      <c r="V1009" t="s">
        <v>75</v>
      </c>
      <c r="W1009" s="109" t="str">
        <f>_xlfn.CONCAT(N1009,V1009)</f>
        <v>CC1COMPOST &amp; FERTILIZANTES</v>
      </c>
      <c r="X1009" s="109">
        <f>_xlfn.XLOOKUP(W1009,'cco '!C:C,'cco '!D:D,0)</f>
        <v>4.0653249223577111E-4</v>
      </c>
      <c r="Y1009" s="110">
        <f>$X1009*$S1009*-1</f>
        <v>98.380863121056606</v>
      </c>
      <c r="Z1009" s="109">
        <f>_xlfn.XLOOKUP(V1009,sectores_id!A:A,sectores_id!B:B)</f>
        <v>10</v>
      </c>
      <c r="AA1009" s="109">
        <f>IF(J1009="OPEX",_xlfn.XLOOKUP(I1009,'rubros_id_opex (2)'!A:A,'rubros_id_opex (2)'!B:B,"RUBRO MC"),J1009)</f>
        <v>13</v>
      </c>
      <c r="AB1009" s="109" t="str">
        <f>UPPER(_xlfn.XLOOKUP(Z1009,sectores_id!B:B,sectores_id!A:A))</f>
        <v>COMPOST &amp; FERTILIZANTES</v>
      </c>
      <c r="AC1009" s="148" t="str">
        <f>_xlfn.XLOOKUP(AA1009,'rubros_id_opex (2)'!B:B,'rubros_id_opex (2)'!A:A,gastos_final[[#This Row],[Líneas de factura/Producto]])</f>
        <v>SERVICIOS</v>
      </c>
      <c r="AD1009" s="109">
        <f>SUMIFS(Y:Y,C:C,gastos_final[[#This Row],[Número]])</f>
        <v>241999.99999999997</v>
      </c>
      <c r="AE1009" s="169">
        <f>gastos_final[[#This Row],[MONTO_FINAL]]*-1-gastos_final[[#This Row],[monto_total_ampliado]]</f>
        <v>0</v>
      </c>
    </row>
    <row r="1010" spans="1:31" hidden="1" x14ac:dyDescent="0.25">
      <c r="A1010" vm="9">
        <v>46086</v>
      </c>
      <c r="B1010" t="s">
        <v>903</v>
      </c>
      <c r="C1010" t="s">
        <v>904</v>
      </c>
      <c r="D1010" s="135">
        <v>-242000</v>
      </c>
      <c r="E1010" t="s">
        <v>905</v>
      </c>
      <c r="F1010">
        <v>2</v>
      </c>
      <c r="G1010" s="135">
        <v>100000</v>
      </c>
      <c r="H1010" t="s">
        <v>510</v>
      </c>
      <c r="I1010" t="s">
        <v>10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6">
        <v>-242000</v>
      </c>
      <c r="T1010">
        <v>2</v>
      </c>
      <c r="U1010" t="s">
        <v>199</v>
      </c>
      <c r="V1010" t="s">
        <v>66</v>
      </c>
      <c r="W1010" s="109" t="str">
        <f>_xlfn.CONCAT(N1010,V1010)</f>
        <v>CC1DISPOSICIÓN FINAL RESIDUOS LIQUIDOS</v>
      </c>
      <c r="X1010" s="109">
        <f>_xlfn.XLOOKUP(W1010,'cco '!C:C,'cco '!D:D,0)</f>
        <v>5.9791078481547098E-2</v>
      </c>
      <c r="Y1010" s="110">
        <f>$X1010*$S1010*-1</f>
        <v>14469.440992534397</v>
      </c>
      <c r="Z1010" s="109">
        <f>_xlfn.XLOOKUP(V1010,sectores_id!A:A,sectores_id!B:B)</f>
        <v>3</v>
      </c>
      <c r="AA1010" s="109">
        <f>IF(J1010="OPEX",_xlfn.XLOOKUP(I1010,'rubros_id_opex (2)'!A:A,'rubros_id_opex (2)'!B:B,"RUBRO MC"),J1010)</f>
        <v>13</v>
      </c>
      <c r="AB1010" s="109" t="str">
        <f>UPPER(_xlfn.XLOOKUP(Z1010,sectores_id!B:B,sectores_id!A:A))</f>
        <v>DISP. FINAL RESIDUOS LÍQUIDOS</v>
      </c>
      <c r="AC1010" s="148" t="str">
        <f>_xlfn.XLOOKUP(AA1010,'rubros_id_opex (2)'!B:B,'rubros_id_opex (2)'!A:A,gastos_final[[#This Row],[Líneas de factura/Producto]])</f>
        <v>SERVICIOS</v>
      </c>
      <c r="AD1010" s="109">
        <f>SUMIFS(Y:Y,C:C,gastos_final[[#This Row],[Número]])</f>
        <v>241999.99999999997</v>
      </c>
      <c r="AE1010" s="169">
        <f>gastos_final[[#This Row],[MONTO_FINAL]]*-1-gastos_final[[#This Row],[monto_total_ampliado]]</f>
        <v>0</v>
      </c>
    </row>
    <row r="1011" spans="1:31" hidden="1" x14ac:dyDescent="0.25">
      <c r="A1011" vm="9">
        <v>46086</v>
      </c>
      <c r="B1011" t="s">
        <v>903</v>
      </c>
      <c r="C1011" t="s">
        <v>904</v>
      </c>
      <c r="D1011" s="135">
        <v>-242000</v>
      </c>
      <c r="E1011" t="s">
        <v>905</v>
      </c>
      <c r="F1011">
        <v>2</v>
      </c>
      <c r="G1011" s="135">
        <v>100000</v>
      </c>
      <c r="H1011" t="s">
        <v>510</v>
      </c>
      <c r="I1011" t="s">
        <v>10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6">
        <v>-242000</v>
      </c>
      <c r="T1011">
        <v>2</v>
      </c>
      <c r="U1011" t="s">
        <v>199</v>
      </c>
      <c r="V1011" t="s">
        <v>63</v>
      </c>
      <c r="W1011" s="109" t="str">
        <f>_xlfn.CONCAT(N1011,V1011)</f>
        <v>CC1DISPOSICIÓN FINAL RESIDUOS SOLIDOS</v>
      </c>
      <c r="X1011" s="109">
        <f>_xlfn.XLOOKUP(W1011,'cco '!C:C,'cco '!D:D,0)</f>
        <v>4.8738124634855849E-3</v>
      </c>
      <c r="Y1011" s="110">
        <f>$X1011*$S1011*-1</f>
        <v>1179.4626161635115</v>
      </c>
      <c r="Z1011" s="109">
        <f>_xlfn.XLOOKUP(V1011,sectores_id!A:A,sectores_id!B:B)</f>
        <v>4</v>
      </c>
      <c r="AA1011" s="109">
        <f>IF(J1011="OPEX",_xlfn.XLOOKUP(I1011,'rubros_id_opex (2)'!A:A,'rubros_id_opex (2)'!B:B,"RUBRO MC"),J1011)</f>
        <v>13</v>
      </c>
      <c r="AB1011" s="109" t="str">
        <f>UPPER(_xlfn.XLOOKUP(Z1011,sectores_id!B:B,sectores_id!A:A))</f>
        <v>DISP. FINAL RESIDUOS SÓLIDOS</v>
      </c>
      <c r="AC1011" s="148" t="str">
        <f>_xlfn.XLOOKUP(AA1011,'rubros_id_opex (2)'!B:B,'rubros_id_opex (2)'!A:A,gastos_final[[#This Row],[Líneas de factura/Producto]])</f>
        <v>SERVICIOS</v>
      </c>
      <c r="AD1011" s="109">
        <f>SUMIFS(Y:Y,C:C,gastos_final[[#This Row],[Número]])</f>
        <v>241999.99999999997</v>
      </c>
      <c r="AE1011" s="169">
        <f>gastos_final[[#This Row],[MONTO_FINAL]]*-1-gastos_final[[#This Row],[monto_total_ampliado]]</f>
        <v>0</v>
      </c>
    </row>
    <row r="1012" spans="1:31" hidden="1" x14ac:dyDescent="0.25">
      <c r="A1012" vm="9">
        <v>46086</v>
      </c>
      <c r="B1012" t="s">
        <v>903</v>
      </c>
      <c r="C1012" t="s">
        <v>904</v>
      </c>
      <c r="D1012" s="135">
        <v>-242000</v>
      </c>
      <c r="E1012" t="s">
        <v>905</v>
      </c>
      <c r="F1012">
        <v>2</v>
      </c>
      <c r="G1012" s="135">
        <v>100000</v>
      </c>
      <c r="H1012" t="s">
        <v>510</v>
      </c>
      <c r="I1012" t="s">
        <v>10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6">
        <v>-242000</v>
      </c>
      <c r="T1012">
        <v>2</v>
      </c>
      <c r="U1012" t="s">
        <v>199</v>
      </c>
      <c r="V1012" t="s">
        <v>80</v>
      </c>
      <c r="W1012" s="109" t="str">
        <f>_xlfn.CONCAT(N1012,V1012)</f>
        <v>CC1EXPORTACION</v>
      </c>
      <c r="X1012" s="109">
        <f>_xlfn.XLOOKUP(W1012,'cco '!C:C,'cco '!D:D,0)</f>
        <v>0.73411048911804788</v>
      </c>
      <c r="Y1012" s="110">
        <f>$X1012*$S1012*-1</f>
        <v>177654.73836656759</v>
      </c>
      <c r="Z1012" s="109">
        <f>_xlfn.XLOOKUP(V1012,sectores_id!A:A,sectores_id!B:B)</f>
        <v>5</v>
      </c>
      <c r="AA1012" s="109">
        <f>IF(J1012="OPEX",_xlfn.XLOOKUP(I1012,'rubros_id_opex (2)'!A:A,'rubros_id_opex (2)'!B:B,"RUBRO MC"),J1012)</f>
        <v>13</v>
      </c>
      <c r="AB1012" s="109" t="str">
        <f>UPPER(_xlfn.XLOOKUP(Z1012,sectores_id!B:B,sectores_id!A:A))</f>
        <v>EXPORTACION</v>
      </c>
      <c r="AC1012" s="148" t="str">
        <f>_xlfn.XLOOKUP(AA1012,'rubros_id_opex (2)'!B:B,'rubros_id_opex (2)'!A:A,gastos_final[[#This Row],[Líneas de factura/Producto]])</f>
        <v>SERVICIOS</v>
      </c>
      <c r="AD1012" s="109">
        <f>SUMIFS(Y:Y,C:C,gastos_final[[#This Row],[Número]])</f>
        <v>241999.99999999997</v>
      </c>
      <c r="AE1012" s="169">
        <f>gastos_final[[#This Row],[MONTO_FINAL]]*-1-gastos_final[[#This Row],[monto_total_ampliado]]</f>
        <v>0</v>
      </c>
    </row>
    <row r="1013" spans="1:31" hidden="1" x14ac:dyDescent="0.25">
      <c r="A1013" vm="9">
        <v>46086</v>
      </c>
      <c r="B1013" t="s">
        <v>903</v>
      </c>
      <c r="C1013" t="s">
        <v>904</v>
      </c>
      <c r="D1013" s="135">
        <v>-242000</v>
      </c>
      <c r="E1013" t="s">
        <v>905</v>
      </c>
      <c r="F1013">
        <v>2</v>
      </c>
      <c r="G1013" s="135">
        <v>100000</v>
      </c>
      <c r="H1013" t="s">
        <v>510</v>
      </c>
      <c r="I1013" t="s">
        <v>10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6">
        <v>-242000</v>
      </c>
      <c r="T1013">
        <v>2</v>
      </c>
      <c r="U1013" t="s">
        <v>199</v>
      </c>
      <c r="V1013" t="s">
        <v>50</v>
      </c>
      <c r="W1013" s="109" t="str">
        <f>_xlfn.CONCAT(N1013,V1013)</f>
        <v>CC1NFU</v>
      </c>
      <c r="X1013" s="109">
        <f>_xlfn.XLOOKUP(W1013,'cco '!C:C,'cco '!D:D,0)</f>
        <v>1.4065386597374174E-2</v>
      </c>
      <c r="Y1013" s="110">
        <f>$X1013*$S1013*-1</f>
        <v>3403.82355656455</v>
      </c>
      <c r="Z1013" s="109">
        <f>_xlfn.XLOOKUP(V1013,sectores_id!A:A,sectores_id!B:B)</f>
        <v>6</v>
      </c>
      <c r="AA1013" s="109">
        <f>IF(J1013="OPEX",_xlfn.XLOOKUP(I1013,'rubros_id_opex (2)'!A:A,'rubros_id_opex (2)'!B:B,"RUBRO MC"),J1013)</f>
        <v>13</v>
      </c>
      <c r="AB1013" s="109" t="str">
        <f>UPPER(_xlfn.XLOOKUP(Z1013,sectores_id!B:B,sectores_id!A:A))</f>
        <v>NFU</v>
      </c>
      <c r="AC1013" s="148" t="str">
        <f>_xlfn.XLOOKUP(AA1013,'rubros_id_opex (2)'!B:B,'rubros_id_opex (2)'!A:A,gastos_final[[#This Row],[Líneas de factura/Producto]])</f>
        <v>SERVICIOS</v>
      </c>
      <c r="AD1013" s="109">
        <f>SUMIFS(Y:Y,C:C,gastos_final[[#This Row],[Número]])</f>
        <v>241999.99999999997</v>
      </c>
      <c r="AE1013" s="169">
        <f>gastos_final[[#This Row],[MONTO_FINAL]]*-1-gastos_final[[#This Row],[monto_total_ampliado]]</f>
        <v>0</v>
      </c>
    </row>
    <row r="1014" spans="1:31" hidden="1" x14ac:dyDescent="0.25">
      <c r="A1014" vm="9">
        <v>46086</v>
      </c>
      <c r="B1014" t="s">
        <v>903</v>
      </c>
      <c r="C1014" t="s">
        <v>904</v>
      </c>
      <c r="D1014" s="135">
        <v>-242000</v>
      </c>
      <c r="E1014" t="s">
        <v>905</v>
      </c>
      <c r="F1014">
        <v>2</v>
      </c>
      <c r="G1014" s="135">
        <v>100000</v>
      </c>
      <c r="H1014" t="s">
        <v>510</v>
      </c>
      <c r="I1014" t="s">
        <v>10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6">
        <v>-242000</v>
      </c>
      <c r="T1014">
        <v>2</v>
      </c>
      <c r="U1014" t="s">
        <v>199</v>
      </c>
      <c r="V1014" t="s">
        <v>68</v>
      </c>
      <c r="W1014" s="109" t="str">
        <f>_xlfn.CONCAT(N1014,V1014)</f>
        <v>CC1PILETAS</v>
      </c>
      <c r="X1014" s="109">
        <f>_xlfn.XLOOKUP(W1014,'cco '!C:C,'cco '!D:D,0)</f>
        <v>0.10760032914202722</v>
      </c>
      <c r="Y1014" s="110">
        <f>$X1014*$S1014*-1</f>
        <v>26039.279652370587</v>
      </c>
      <c r="Z1014" s="109">
        <f>_xlfn.XLOOKUP(V1014,sectores_id!A:A,sectores_id!B:B)</f>
        <v>7</v>
      </c>
      <c r="AA1014" s="109">
        <f>IF(J1014="OPEX",_xlfn.XLOOKUP(I1014,'rubros_id_opex (2)'!A:A,'rubros_id_opex (2)'!B:B,"RUBRO MC"),J1014)</f>
        <v>13</v>
      </c>
      <c r="AB1014" s="109" t="str">
        <f>UPPER(_xlfn.XLOOKUP(Z1014,sectores_id!B:B,sectores_id!A:A))</f>
        <v>PILETAS</v>
      </c>
      <c r="AC1014" s="148" t="str">
        <f>_xlfn.XLOOKUP(AA1014,'rubros_id_opex (2)'!B:B,'rubros_id_opex (2)'!A:A,gastos_final[[#This Row],[Líneas de factura/Producto]])</f>
        <v>SERVICIOS</v>
      </c>
      <c r="AD1014" s="109">
        <f>SUMIFS(Y:Y,C:C,gastos_final[[#This Row],[Número]])</f>
        <v>241999.99999999997</v>
      </c>
      <c r="AE1014" s="169">
        <f>gastos_final[[#This Row],[MONTO_FINAL]]*-1-gastos_final[[#This Row],[monto_total_ampliado]]</f>
        <v>0</v>
      </c>
    </row>
    <row r="1015" spans="1:31" hidden="1" x14ac:dyDescent="0.25">
      <c r="A1015" vm="9">
        <v>46086</v>
      </c>
      <c r="B1015" t="s">
        <v>903</v>
      </c>
      <c r="C1015" t="s">
        <v>904</v>
      </c>
      <c r="D1015" s="135">
        <v>-242000</v>
      </c>
      <c r="E1015" t="s">
        <v>905</v>
      </c>
      <c r="F1015">
        <v>2</v>
      </c>
      <c r="G1015" s="135">
        <v>100000</v>
      </c>
      <c r="H1015" t="s">
        <v>510</v>
      </c>
      <c r="I1015" t="s">
        <v>10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6">
        <v>-242000</v>
      </c>
      <c r="T1015">
        <v>2</v>
      </c>
      <c r="U1015" t="s">
        <v>199</v>
      </c>
      <c r="V1015" t="s">
        <v>70</v>
      </c>
      <c r="W1015" s="109" t="str">
        <f>_xlfn.CONCAT(N1015,V1015)</f>
        <v>CC1REACTORES</v>
      </c>
      <c r="X1015" s="109">
        <f>_xlfn.XLOOKUP(W1015,'cco '!C:C,'cco '!D:D,0)</f>
        <v>3.9675420007119738E-2</v>
      </c>
      <c r="Y1015" s="110">
        <f>$X1015*$S1015*-1</f>
        <v>9601.451641722977</v>
      </c>
      <c r="Z1015" s="109">
        <f>_xlfn.XLOOKUP(V1015,sectores_id!A:A,sectores_id!B:B)</f>
        <v>8</v>
      </c>
      <c r="AA1015" s="109">
        <f>IF(J1015="OPEX",_xlfn.XLOOKUP(I1015,'rubros_id_opex (2)'!A:A,'rubros_id_opex (2)'!B:B,"RUBRO MC"),J1015)</f>
        <v>13</v>
      </c>
      <c r="AB1015" s="109" t="str">
        <f>UPPER(_xlfn.XLOOKUP(Z1015,sectores_id!B:B,sectores_id!A:A))</f>
        <v>REACTORES</v>
      </c>
      <c r="AC1015" s="148" t="str">
        <f>_xlfn.XLOOKUP(AA1015,'rubros_id_opex (2)'!B:B,'rubros_id_opex (2)'!A:A,gastos_final[[#This Row],[Líneas de factura/Producto]])</f>
        <v>SERVICIOS</v>
      </c>
      <c r="AD1015" s="109">
        <f>SUMIFS(Y:Y,C:C,gastos_final[[#This Row],[Número]])</f>
        <v>241999.99999999997</v>
      </c>
      <c r="AE1015" s="169">
        <f>gastos_final[[#This Row],[MONTO_FINAL]]*-1-gastos_final[[#This Row],[monto_total_ampliado]]</f>
        <v>0</v>
      </c>
    </row>
    <row r="1016" spans="1:31" hidden="1" x14ac:dyDescent="0.25">
      <c r="A1016" vm="9">
        <v>46086</v>
      </c>
      <c r="B1016" t="s">
        <v>903</v>
      </c>
      <c r="C1016" t="s">
        <v>904</v>
      </c>
      <c r="D1016" s="135">
        <v>-242000</v>
      </c>
      <c r="E1016" t="s">
        <v>905</v>
      </c>
      <c r="F1016">
        <v>2</v>
      </c>
      <c r="G1016" s="135">
        <v>100000</v>
      </c>
      <c r="H1016" t="s">
        <v>510</v>
      </c>
      <c r="I1016" t="s">
        <v>10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6">
        <v>-242000</v>
      </c>
      <c r="T1016">
        <v>2</v>
      </c>
      <c r="U1016" t="s">
        <v>199</v>
      </c>
      <c r="V1016" t="s">
        <v>181</v>
      </c>
      <c r="W1016" s="109" t="str">
        <f>_xlfn.CONCAT(N1016,V1016)</f>
        <v>CC1TIERRAS FILTRANTES</v>
      </c>
      <c r="X1016" s="109">
        <f>_xlfn.XLOOKUP(W1016,'cco '!C:C,'cco '!D:D,0)</f>
        <v>0</v>
      </c>
      <c r="Y1016" s="110">
        <f>$X1016*$S1016*-1</f>
        <v>0</v>
      </c>
      <c r="Z1016" s="109">
        <f>_xlfn.XLOOKUP(V1016,sectores_id!A:A,sectores_id!B:B)</f>
        <v>9</v>
      </c>
      <c r="AA1016" s="109">
        <f>IF(J1016="OPEX",_xlfn.XLOOKUP(I1016,'rubros_id_opex (2)'!A:A,'rubros_id_opex (2)'!B:B,"RUBRO MC"),J1016)</f>
        <v>13</v>
      </c>
      <c r="AB1016" s="109" t="str">
        <f>UPPER(_xlfn.XLOOKUP(Z1016,sectores_id!B:B,sectores_id!A:A))</f>
        <v>TIERRAS FILTRANTES</v>
      </c>
      <c r="AC1016" s="148" t="str">
        <f>_xlfn.XLOOKUP(AA1016,'rubros_id_opex (2)'!B:B,'rubros_id_opex (2)'!A:A,gastos_final[[#This Row],[Líneas de factura/Producto]])</f>
        <v>SERVICIOS</v>
      </c>
      <c r="AD1016" s="109">
        <f>SUMIFS(Y:Y,C:C,gastos_final[[#This Row],[Número]])</f>
        <v>241999.99999999997</v>
      </c>
      <c r="AE1016" s="169">
        <f>gastos_final[[#This Row],[MONTO_FINAL]]*-1-gastos_final[[#This Row],[monto_total_ampliado]]</f>
        <v>0</v>
      </c>
    </row>
    <row r="1017" spans="1:31" hidden="1" x14ac:dyDescent="0.25">
      <c r="A1017" vm="1">
        <v>46111</v>
      </c>
      <c r="B1017" t="s">
        <v>535</v>
      </c>
      <c r="C1017" t="s">
        <v>785</v>
      </c>
      <c r="D1017" s="135">
        <v>0</v>
      </c>
      <c r="E1017" t="s">
        <v>141</v>
      </c>
      <c r="F1017">
        <v>0</v>
      </c>
      <c r="G1017" s="135">
        <v>840</v>
      </c>
      <c r="H1017" t="s">
        <v>135</v>
      </c>
      <c r="I1017" t="s">
        <v>477</v>
      </c>
      <c r="J1017" t="s">
        <v>137</v>
      </c>
      <c r="K1017" t="s">
        <v>473</v>
      </c>
      <c r="L1017" t="s">
        <v>138</v>
      </c>
      <c r="M1017">
        <v>0</v>
      </c>
      <c r="N1017" t="s">
        <v>34</v>
      </c>
      <c r="O1017" t="s">
        <v>492</v>
      </c>
      <c r="P1017">
        <v>1</v>
      </c>
      <c r="Q1017" t="s">
        <v>80</v>
      </c>
      <c r="R1017">
        <v>1</v>
      </c>
      <c r="S1017" s="136">
        <v>0</v>
      </c>
      <c r="T1017">
        <v>0</v>
      </c>
      <c r="U1017" t="s">
        <v>199</v>
      </c>
      <c r="V1017" t="s">
        <v>80</v>
      </c>
      <c r="W1017" s="109" t="str">
        <f>_xlfn.CONCAT(N1017,V1017)</f>
        <v>CC11EXPORTACION</v>
      </c>
      <c r="X1017" s="109">
        <f>_xlfn.XLOOKUP(W1017,'cco '!C:C,'cco '!D:D,0)</f>
        <v>1</v>
      </c>
      <c r="Y1017" s="110">
        <f>$X1017*$S1017*-1</f>
        <v>0</v>
      </c>
      <c r="Z1017" s="109">
        <f>_xlfn.XLOOKUP(V1017,sectores_id!A:A,sectores_id!B:B)</f>
        <v>5</v>
      </c>
      <c r="AA1017" s="109">
        <f>IF(J1017="OPEX",_xlfn.XLOOKUP(I1017,'rubros_id_opex (2)'!A:A,'rubros_id_opex (2)'!B:B,"RUBRO MC"),J1017)</f>
        <v>8</v>
      </c>
      <c r="AB1017" s="109" t="str">
        <f>UPPER(_xlfn.XLOOKUP(Z1017,sectores_id!B:B,sectores_id!A:A))</f>
        <v>EXPORTACION</v>
      </c>
      <c r="AC1017" s="148" t="str">
        <f>_xlfn.XLOOKUP(AA1017,'rubros_id_opex (2)'!B:B,'rubros_id_opex (2)'!A:A,gastos_final[[#This Row],[Líneas de factura/Producto]])</f>
        <v>M.PRIMAS</v>
      </c>
      <c r="AD1017" s="109">
        <f>SUMIFS(Y:Y,C:C,gastos_final[[#This Row],[Número]])</f>
        <v>0</v>
      </c>
      <c r="AE1017" s="169">
        <f>gastos_final[[#This Row],[MONTO_FINAL]]*-1-gastos_final[[#This Row],[monto_total_ampliado]]</f>
        <v>0</v>
      </c>
    </row>
    <row r="1018" spans="1:31" hidden="1" x14ac:dyDescent="0.25">
      <c r="A1018" vm="1">
        <v>46111</v>
      </c>
      <c r="B1018" t="s">
        <v>535</v>
      </c>
      <c r="C1018" t="s">
        <v>787</v>
      </c>
      <c r="D1018" s="135">
        <v>0</v>
      </c>
      <c r="E1018" t="s">
        <v>142</v>
      </c>
      <c r="F1018">
        <v>0</v>
      </c>
      <c r="G1018" s="135">
        <v>840</v>
      </c>
      <c r="H1018" t="s">
        <v>135</v>
      </c>
      <c r="I1018" t="s">
        <v>477</v>
      </c>
      <c r="J1018" t="s">
        <v>137</v>
      </c>
      <c r="K1018" t="s">
        <v>473</v>
      </c>
      <c r="L1018" t="s">
        <v>138</v>
      </c>
      <c r="M1018">
        <v>0</v>
      </c>
      <c r="N1018" t="s">
        <v>34</v>
      </c>
      <c r="O1018" t="s">
        <v>492</v>
      </c>
      <c r="P1018">
        <v>1</v>
      </c>
      <c r="Q1018" t="s">
        <v>80</v>
      </c>
      <c r="R1018">
        <v>1</v>
      </c>
      <c r="S1018" s="136">
        <v>0</v>
      </c>
      <c r="T1018">
        <v>0</v>
      </c>
      <c r="U1018" t="s">
        <v>199</v>
      </c>
      <c r="V1018" t="s">
        <v>80</v>
      </c>
      <c r="W1018" s="109" t="str">
        <f>_xlfn.CONCAT(N1018,V1018)</f>
        <v>CC11EXPORTACION</v>
      </c>
      <c r="X1018" s="109">
        <f>_xlfn.XLOOKUP(W1018,'cco '!C:C,'cco '!D:D,0)</f>
        <v>1</v>
      </c>
      <c r="Y1018" s="110">
        <f>$X1018*$S1018*-1</f>
        <v>0</v>
      </c>
      <c r="Z1018" s="109">
        <f>_xlfn.XLOOKUP(V1018,sectores_id!A:A,sectores_id!B:B)</f>
        <v>5</v>
      </c>
      <c r="AA1018" s="109">
        <f>IF(J1018="OPEX",_xlfn.XLOOKUP(I1018,'rubros_id_opex (2)'!A:A,'rubros_id_opex (2)'!B:B,"RUBRO MC"),J1018)</f>
        <v>8</v>
      </c>
      <c r="AB1018" s="109" t="str">
        <f>UPPER(_xlfn.XLOOKUP(Z1018,sectores_id!B:B,sectores_id!A:A))</f>
        <v>EXPORTACION</v>
      </c>
      <c r="AC1018" s="148" t="str">
        <f>_xlfn.XLOOKUP(AA1018,'rubros_id_opex (2)'!B:B,'rubros_id_opex (2)'!A:A,gastos_final[[#This Row],[Líneas de factura/Producto]])</f>
        <v>M.PRIMAS</v>
      </c>
      <c r="AD1018" s="109">
        <f>SUMIFS(Y:Y,C:C,gastos_final[[#This Row],[Número]])</f>
        <v>0</v>
      </c>
      <c r="AE1018" s="169">
        <f>gastos_final[[#This Row],[MONTO_FINAL]]*-1-gastos_final[[#This Row],[monto_total_ampliado]]</f>
        <v>0</v>
      </c>
    </row>
    <row r="1019" spans="1:31" hidden="1" x14ac:dyDescent="0.25">
      <c r="A1019" vm="1">
        <v>46111</v>
      </c>
      <c r="B1019" t="s">
        <v>591</v>
      </c>
      <c r="C1019" t="s">
        <v>862</v>
      </c>
      <c r="D1019" s="135">
        <v>0</v>
      </c>
      <c r="E1019" t="s">
        <v>591</v>
      </c>
      <c r="F1019">
        <v>808.04499999999996</v>
      </c>
      <c r="G1019" s="135">
        <v>0</v>
      </c>
      <c r="H1019" t="s">
        <v>135</v>
      </c>
      <c r="I1019" t="s">
        <v>13</v>
      </c>
      <c r="J1019" t="s">
        <v>137</v>
      </c>
      <c r="K1019" t="s">
        <v>473</v>
      </c>
      <c r="L1019" t="s">
        <v>138</v>
      </c>
      <c r="M1019">
        <v>0</v>
      </c>
      <c r="N1019" t="s">
        <v>34</v>
      </c>
      <c r="O1019" t="s">
        <v>492</v>
      </c>
      <c r="P1019">
        <v>1</v>
      </c>
      <c r="Q1019" t="s">
        <v>80</v>
      </c>
      <c r="R1019">
        <v>1</v>
      </c>
      <c r="S1019" s="136">
        <v>0</v>
      </c>
      <c r="T1019">
        <v>808.04499999999996</v>
      </c>
      <c r="U1019" t="s">
        <v>199</v>
      </c>
      <c r="V1019" t="s">
        <v>80</v>
      </c>
      <c r="W1019" s="109" t="str">
        <f>_xlfn.CONCAT(N1019,V1019)</f>
        <v>CC11EXPORTACION</v>
      </c>
      <c r="X1019" s="109">
        <f>_xlfn.XLOOKUP(W1019,'cco '!C:C,'cco '!D:D,0)</f>
        <v>1</v>
      </c>
      <c r="Y1019" s="110">
        <f>$X1019*$S1019*-1</f>
        <v>0</v>
      </c>
      <c r="Z1019" s="109">
        <f>_xlfn.XLOOKUP(V1019,sectores_id!A:A,sectores_id!B:B)</f>
        <v>5</v>
      </c>
      <c r="AA1019" s="109">
        <f>IF(J1019="OPEX",_xlfn.XLOOKUP(I1019,'rubros_id_opex (2)'!A:A,'rubros_id_opex (2)'!B:B,"RUBRO MC"),J1019)</f>
        <v>7</v>
      </c>
      <c r="AB1019" s="109" t="str">
        <f>UPPER(_xlfn.XLOOKUP(Z1019,sectores_id!B:B,sectores_id!A:A))</f>
        <v>EXPORTACION</v>
      </c>
      <c r="AC1019" s="148" t="str">
        <f>_xlfn.XLOOKUP(AA1019,'rubros_id_opex (2)'!B:B,'rubros_id_opex (2)'!A:A,gastos_final[[#This Row],[Líneas de factura/Producto]])</f>
        <v>LOGISTICA</v>
      </c>
      <c r="AD1019" s="109">
        <f>SUMIFS(Y:Y,C:C,gastos_final[[#This Row],[Número]])</f>
        <v>63902892.274999999</v>
      </c>
      <c r="AE1019" s="169">
        <f>gastos_final[[#This Row],[MONTO_FINAL]]*-1-gastos_final[[#This Row],[monto_total_ampliado]]</f>
        <v>-63902892.274999999</v>
      </c>
    </row>
    <row r="1020" spans="1:31" x14ac:dyDescent="0.25">
      <c r="A1020" vm="6">
        <v>46083</v>
      </c>
      <c r="B1020" t="s">
        <v>831</v>
      </c>
      <c r="C1020" t="s">
        <v>965</v>
      </c>
      <c r="D1020" s="135">
        <v>-31500000</v>
      </c>
      <c r="E1020" t="s">
        <v>966</v>
      </c>
      <c r="F1020">
        <v>1</v>
      </c>
      <c r="G1020" s="135">
        <v>31500000</v>
      </c>
      <c r="H1020" t="s">
        <v>510</v>
      </c>
      <c r="I1020" t="s">
        <v>17</v>
      </c>
      <c r="J1020" t="s">
        <v>157</v>
      </c>
      <c r="K1020" t="s">
        <v>473</v>
      </c>
      <c r="L1020" t="s">
        <v>138</v>
      </c>
      <c r="M1020">
        <v>0</v>
      </c>
      <c r="N1020" t="s">
        <v>39</v>
      </c>
      <c r="O1020" t="s">
        <v>492</v>
      </c>
      <c r="P1020">
        <v>1</v>
      </c>
      <c r="Q1020" t="s">
        <v>50</v>
      </c>
      <c r="R1020">
        <v>1</v>
      </c>
      <c r="S1020" s="136">
        <v>-31500000</v>
      </c>
      <c r="T1020">
        <v>1</v>
      </c>
      <c r="U1020" t="s">
        <v>199</v>
      </c>
      <c r="V1020" t="s">
        <v>50</v>
      </c>
      <c r="W1020" s="109" t="str">
        <f>_xlfn.CONCAT(N1020,V1020)</f>
        <v>CC7NFU</v>
      </c>
      <c r="X1020" s="109">
        <f>_xlfn.XLOOKUP(W1020,'cco '!C:C,'cco '!D:D,0)</f>
        <v>1</v>
      </c>
      <c r="Y1020" s="110">
        <f>$X1020*$S1020*-1</f>
        <v>31500000</v>
      </c>
      <c r="Z1020" s="109">
        <f>_xlfn.XLOOKUP(V1020,sectores_id!A:A,sectores_id!B:B)</f>
        <v>6</v>
      </c>
      <c r="AA1020" s="109" t="str">
        <f>IF(J1020="OPEX",_xlfn.XLOOKUP(I1020,'rubros_id_opex (2)'!A:A,'rubros_id_opex (2)'!B:B,"RUBRO MC"),J1020)</f>
        <v>CAPEX</v>
      </c>
      <c r="AB1020" s="109" t="str">
        <f>UPPER(_xlfn.XLOOKUP(Z1020,sectores_id!B:B,sectores_id!A:A))</f>
        <v>NFU</v>
      </c>
      <c r="AC1020" s="148" t="str">
        <f>_xlfn.XLOOKUP(AA1020,'rubros_id_opex (2)'!B:B,'rubros_id_opex (2)'!A:A,gastos_final[[#This Row],[Líneas de factura/Producto]])</f>
        <v>INVERSION</v>
      </c>
      <c r="AD1020" s="109">
        <f>SUMIFS(Y:Y,C:C,gastos_final[[#This Row],[Número]])</f>
        <v>31500000</v>
      </c>
      <c r="AE1020" s="169">
        <f>gastos_final[[#This Row],[MONTO_FINAL]]*-1-gastos_final[[#This Row],[monto_total_ampliado]]</f>
        <v>0</v>
      </c>
    </row>
    <row r="1021" spans="1:31" hidden="1" x14ac:dyDescent="0.25">
      <c r="A1021" vm="6">
        <v>46083</v>
      </c>
      <c r="B1021" t="s">
        <v>924</v>
      </c>
      <c r="C1021" t="s">
        <v>925</v>
      </c>
      <c r="D1021" s="135">
        <v>-200000</v>
      </c>
      <c r="E1021" t="s">
        <v>926</v>
      </c>
      <c r="F1021">
        <v>1</v>
      </c>
      <c r="G1021" s="135">
        <v>200000</v>
      </c>
      <c r="H1021" t="s">
        <v>510</v>
      </c>
      <c r="I1021" t="s">
        <v>12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6">
        <v>-200000</v>
      </c>
      <c r="T1021">
        <v>1</v>
      </c>
      <c r="U1021" t="s">
        <v>199</v>
      </c>
      <c r="V1021" t="s">
        <v>72</v>
      </c>
      <c r="W1021" s="109" t="str">
        <f>_xlfn.CONCAT(N1021,V1021)</f>
        <v>CC1BACHAS</v>
      </c>
      <c r="X1021" s="109">
        <f>_xlfn.XLOOKUP(W1021,'cco '!C:C,'cco '!D:D,0)</f>
        <v>3.2417236735101898E-2</v>
      </c>
      <c r="Y1021" s="110">
        <f>$X1021*$S1021*-1</f>
        <v>6483.4473470203793</v>
      </c>
      <c r="Z1021" s="109">
        <f>_xlfn.XLOOKUP(V1021,sectores_id!A:A,sectores_id!B:B)</f>
        <v>1</v>
      </c>
      <c r="AA1021" s="109">
        <f>IF(J1021="OPEX",_xlfn.XLOOKUP(I1021,'rubros_id_opex (2)'!A:A,'rubros_id_opex (2)'!B:B,"RUBRO MC"),J1021)</f>
        <v>11</v>
      </c>
      <c r="AB1021" s="109" t="str">
        <f>UPPER(_xlfn.XLOOKUP(Z1021,sectores_id!B:B,sectores_id!A:A))</f>
        <v>BACHAS</v>
      </c>
      <c r="AC1021" s="148" t="str">
        <f>_xlfn.XLOOKUP(AA1021,'rubros_id_opex (2)'!B:B,'rubros_id_opex (2)'!A:A,gastos_final[[#This Row],[Líneas de factura/Producto]])</f>
        <v>REPARACIONES</v>
      </c>
      <c r="AD1021" s="109">
        <f>SUMIFS(Y:Y,C:C,gastos_final[[#This Row],[Número]])</f>
        <v>199999.99999999997</v>
      </c>
      <c r="AE1021" s="169">
        <f>gastos_final[[#This Row],[MONTO_FINAL]]*-1-gastos_final[[#This Row],[monto_total_ampliado]]</f>
        <v>0</v>
      </c>
    </row>
    <row r="1022" spans="1:31" hidden="1" x14ac:dyDescent="0.25">
      <c r="A1022" vm="6">
        <v>46083</v>
      </c>
      <c r="B1022" t="s">
        <v>924</v>
      </c>
      <c r="C1022" t="s">
        <v>925</v>
      </c>
      <c r="D1022" s="135">
        <v>-200000</v>
      </c>
      <c r="E1022" t="s">
        <v>926</v>
      </c>
      <c r="F1022">
        <v>1</v>
      </c>
      <c r="G1022" s="135">
        <v>200000</v>
      </c>
      <c r="H1022" t="s">
        <v>510</v>
      </c>
      <c r="I1022" t="s">
        <v>12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6">
        <v>-200000</v>
      </c>
      <c r="T1022">
        <v>1</v>
      </c>
      <c r="U1022" t="s">
        <v>199</v>
      </c>
      <c r="V1022" t="s">
        <v>77</v>
      </c>
      <c r="W1022" s="109" t="str">
        <f>_xlfn.CONCAT(N1022,V1022)</f>
        <v>CC1CEREAL &amp; POLVILLO</v>
      </c>
      <c r="X1022" s="109">
        <f>_xlfn.XLOOKUP(W1022,'cco '!C:C,'cco '!D:D,0)</f>
        <v>7.0597149630605652E-3</v>
      </c>
      <c r="Y1022" s="110">
        <f>$X1022*$S1022*-1</f>
        <v>1411.9429926121131</v>
      </c>
      <c r="Z1022" s="109">
        <f>_xlfn.XLOOKUP(V1022,sectores_id!A:A,sectores_id!B:B)</f>
        <v>2</v>
      </c>
      <c r="AA1022" s="109">
        <f>IF(J1022="OPEX",_xlfn.XLOOKUP(I1022,'rubros_id_opex (2)'!A:A,'rubros_id_opex (2)'!B:B,"RUBRO MC"),J1022)</f>
        <v>11</v>
      </c>
      <c r="AB1022" s="109" t="str">
        <f>UPPER(_xlfn.XLOOKUP(Z1022,sectores_id!B:B,sectores_id!A:A))</f>
        <v>CEREAL &amp; POLVILLO</v>
      </c>
      <c r="AC1022" s="148" t="str">
        <f>_xlfn.XLOOKUP(AA1022,'rubros_id_opex (2)'!B:B,'rubros_id_opex (2)'!A:A,gastos_final[[#This Row],[Líneas de factura/Producto]])</f>
        <v>REPARACIONES</v>
      </c>
      <c r="AD1022" s="109">
        <f>SUMIFS(Y:Y,C:C,gastos_final[[#This Row],[Número]])</f>
        <v>199999.99999999997</v>
      </c>
      <c r="AE1022" s="169">
        <f>gastos_final[[#This Row],[MONTO_FINAL]]*-1-gastos_final[[#This Row],[monto_total_ampliado]]</f>
        <v>0</v>
      </c>
    </row>
    <row r="1023" spans="1:31" hidden="1" x14ac:dyDescent="0.25">
      <c r="A1023" vm="6">
        <v>46083</v>
      </c>
      <c r="B1023" t="s">
        <v>924</v>
      </c>
      <c r="C1023" t="s">
        <v>925</v>
      </c>
      <c r="D1023" s="135">
        <v>-200000</v>
      </c>
      <c r="E1023" t="s">
        <v>926</v>
      </c>
      <c r="F1023">
        <v>1</v>
      </c>
      <c r="G1023" s="135">
        <v>200000</v>
      </c>
      <c r="H1023" t="s">
        <v>510</v>
      </c>
      <c r="I1023" t="s">
        <v>12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6">
        <v>-200000</v>
      </c>
      <c r="T1023">
        <v>1</v>
      </c>
      <c r="U1023" t="s">
        <v>199</v>
      </c>
      <c r="V1023" t="s">
        <v>75</v>
      </c>
      <c r="W1023" s="109" t="str">
        <f>_xlfn.CONCAT(N1023,V1023)</f>
        <v>CC1COMPOST &amp; FERTILIZANTES</v>
      </c>
      <c r="X1023" s="109">
        <f>_xlfn.XLOOKUP(W1023,'cco '!C:C,'cco '!D:D,0)</f>
        <v>4.0653249223577111E-4</v>
      </c>
      <c r="Y1023" s="110">
        <f>$X1023*$S1023*-1</f>
        <v>81.306498447154226</v>
      </c>
      <c r="Z1023" s="109">
        <f>_xlfn.XLOOKUP(V1023,sectores_id!A:A,sectores_id!B:B)</f>
        <v>10</v>
      </c>
      <c r="AA1023" s="109">
        <f>IF(J1023="OPEX",_xlfn.XLOOKUP(I1023,'rubros_id_opex (2)'!A:A,'rubros_id_opex (2)'!B:B,"RUBRO MC"),J1023)</f>
        <v>11</v>
      </c>
      <c r="AB1023" s="109" t="str">
        <f>UPPER(_xlfn.XLOOKUP(Z1023,sectores_id!B:B,sectores_id!A:A))</f>
        <v>COMPOST &amp; FERTILIZANTES</v>
      </c>
      <c r="AC1023" s="148" t="str">
        <f>_xlfn.XLOOKUP(AA1023,'rubros_id_opex (2)'!B:B,'rubros_id_opex (2)'!A:A,gastos_final[[#This Row],[Líneas de factura/Producto]])</f>
        <v>REPARACIONES</v>
      </c>
      <c r="AD1023" s="109">
        <f>SUMIFS(Y:Y,C:C,gastos_final[[#This Row],[Número]])</f>
        <v>199999.99999999997</v>
      </c>
      <c r="AE1023" s="169">
        <f>gastos_final[[#This Row],[MONTO_FINAL]]*-1-gastos_final[[#This Row],[monto_total_ampliado]]</f>
        <v>0</v>
      </c>
    </row>
    <row r="1024" spans="1:31" hidden="1" x14ac:dyDescent="0.25">
      <c r="A1024" vm="6">
        <v>46083</v>
      </c>
      <c r="B1024" t="s">
        <v>924</v>
      </c>
      <c r="C1024" t="s">
        <v>925</v>
      </c>
      <c r="D1024" s="135">
        <v>-200000</v>
      </c>
      <c r="E1024" t="s">
        <v>926</v>
      </c>
      <c r="F1024">
        <v>1</v>
      </c>
      <c r="G1024" s="135">
        <v>200000</v>
      </c>
      <c r="H1024" t="s">
        <v>510</v>
      </c>
      <c r="I1024" t="s">
        <v>12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6">
        <v>-200000</v>
      </c>
      <c r="T1024">
        <v>1</v>
      </c>
      <c r="U1024" t="s">
        <v>199</v>
      </c>
      <c r="V1024" t="s">
        <v>66</v>
      </c>
      <c r="W1024" s="109" t="str">
        <f>_xlfn.CONCAT(N1024,V1024)</f>
        <v>CC1DISPOSICIÓN FINAL RESIDUOS LIQUIDOS</v>
      </c>
      <c r="X1024" s="109">
        <f>_xlfn.XLOOKUP(W1024,'cco '!C:C,'cco '!D:D,0)</f>
        <v>5.9791078481547098E-2</v>
      </c>
      <c r="Y1024" s="110">
        <f>$X1024*$S1024*-1</f>
        <v>11958.21569630942</v>
      </c>
      <c r="Z1024" s="109">
        <f>_xlfn.XLOOKUP(V1024,sectores_id!A:A,sectores_id!B:B)</f>
        <v>3</v>
      </c>
      <c r="AA1024" s="109">
        <f>IF(J1024="OPEX",_xlfn.XLOOKUP(I1024,'rubros_id_opex (2)'!A:A,'rubros_id_opex (2)'!B:B,"RUBRO MC"),J1024)</f>
        <v>11</v>
      </c>
      <c r="AB1024" s="109" t="str">
        <f>UPPER(_xlfn.XLOOKUP(Z1024,sectores_id!B:B,sectores_id!A:A))</f>
        <v>DISP. FINAL RESIDUOS LÍQUIDOS</v>
      </c>
      <c r="AC1024" s="148" t="str">
        <f>_xlfn.XLOOKUP(AA1024,'rubros_id_opex (2)'!B:B,'rubros_id_opex (2)'!A:A,gastos_final[[#This Row],[Líneas de factura/Producto]])</f>
        <v>REPARACIONES</v>
      </c>
      <c r="AD1024" s="109">
        <f>SUMIFS(Y:Y,C:C,gastos_final[[#This Row],[Número]])</f>
        <v>199999.99999999997</v>
      </c>
      <c r="AE1024" s="169">
        <f>gastos_final[[#This Row],[MONTO_FINAL]]*-1-gastos_final[[#This Row],[monto_total_ampliado]]</f>
        <v>0</v>
      </c>
    </row>
    <row r="1025" spans="1:31" hidden="1" x14ac:dyDescent="0.25">
      <c r="A1025" vm="6">
        <v>46083</v>
      </c>
      <c r="B1025" t="s">
        <v>924</v>
      </c>
      <c r="C1025" t="s">
        <v>925</v>
      </c>
      <c r="D1025" s="135">
        <v>-200000</v>
      </c>
      <c r="E1025" t="s">
        <v>926</v>
      </c>
      <c r="F1025">
        <v>1</v>
      </c>
      <c r="G1025" s="135">
        <v>200000</v>
      </c>
      <c r="H1025" t="s">
        <v>510</v>
      </c>
      <c r="I1025" t="s">
        <v>12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6">
        <v>-200000</v>
      </c>
      <c r="T1025">
        <v>1</v>
      </c>
      <c r="U1025" t="s">
        <v>199</v>
      </c>
      <c r="V1025" t="s">
        <v>63</v>
      </c>
      <c r="W1025" s="109" t="str">
        <f>_xlfn.CONCAT(N1025,V1025)</f>
        <v>CC1DISPOSICIÓN FINAL RESIDUOS SOLIDOS</v>
      </c>
      <c r="X1025" s="109">
        <f>_xlfn.XLOOKUP(W1025,'cco '!C:C,'cco '!D:D,0)</f>
        <v>4.8738124634855849E-3</v>
      </c>
      <c r="Y1025" s="110">
        <f>$X1025*$S1025*-1</f>
        <v>974.76249269711695</v>
      </c>
      <c r="Z1025" s="109">
        <f>_xlfn.XLOOKUP(V1025,sectores_id!A:A,sectores_id!B:B)</f>
        <v>4</v>
      </c>
      <c r="AA1025" s="109">
        <f>IF(J1025="OPEX",_xlfn.XLOOKUP(I1025,'rubros_id_opex (2)'!A:A,'rubros_id_opex (2)'!B:B,"RUBRO MC"),J1025)</f>
        <v>11</v>
      </c>
      <c r="AB1025" s="109" t="str">
        <f>UPPER(_xlfn.XLOOKUP(Z1025,sectores_id!B:B,sectores_id!A:A))</f>
        <v>DISP. FINAL RESIDUOS SÓLIDOS</v>
      </c>
      <c r="AC1025" s="148" t="str">
        <f>_xlfn.XLOOKUP(AA1025,'rubros_id_opex (2)'!B:B,'rubros_id_opex (2)'!A:A,gastos_final[[#This Row],[Líneas de factura/Producto]])</f>
        <v>REPARACIONES</v>
      </c>
      <c r="AD1025" s="109">
        <f>SUMIFS(Y:Y,C:C,gastos_final[[#This Row],[Número]])</f>
        <v>199999.99999999997</v>
      </c>
      <c r="AE1025" s="169">
        <f>gastos_final[[#This Row],[MONTO_FINAL]]*-1-gastos_final[[#This Row],[monto_total_ampliado]]</f>
        <v>0</v>
      </c>
    </row>
    <row r="1026" spans="1:31" hidden="1" x14ac:dyDescent="0.25">
      <c r="A1026" vm="6">
        <v>46083</v>
      </c>
      <c r="B1026" t="s">
        <v>924</v>
      </c>
      <c r="C1026" t="s">
        <v>925</v>
      </c>
      <c r="D1026" s="135">
        <v>-200000</v>
      </c>
      <c r="E1026" t="s">
        <v>926</v>
      </c>
      <c r="F1026">
        <v>1</v>
      </c>
      <c r="G1026" s="135">
        <v>200000</v>
      </c>
      <c r="H1026" t="s">
        <v>510</v>
      </c>
      <c r="I1026" t="s">
        <v>12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6">
        <v>-200000</v>
      </c>
      <c r="T1026">
        <v>1</v>
      </c>
      <c r="U1026" t="s">
        <v>199</v>
      </c>
      <c r="V1026" t="s">
        <v>80</v>
      </c>
      <c r="W1026" s="109" t="str">
        <f>_xlfn.CONCAT(N1026,V1026)</f>
        <v>CC1EXPORTACION</v>
      </c>
      <c r="X1026" s="109">
        <f>_xlfn.XLOOKUP(W1026,'cco '!C:C,'cco '!D:D,0)</f>
        <v>0.73411048911804788</v>
      </c>
      <c r="Y1026" s="110">
        <f>$X1026*$S1026*-1</f>
        <v>146822.09782360957</v>
      </c>
      <c r="Z1026" s="109">
        <f>_xlfn.XLOOKUP(V1026,sectores_id!A:A,sectores_id!B:B)</f>
        <v>5</v>
      </c>
      <c r="AA1026" s="109">
        <f>IF(J1026="OPEX",_xlfn.XLOOKUP(I1026,'rubros_id_opex (2)'!A:A,'rubros_id_opex (2)'!B:B,"RUBRO MC"),J1026)</f>
        <v>11</v>
      </c>
      <c r="AB1026" s="109" t="str">
        <f>UPPER(_xlfn.XLOOKUP(Z1026,sectores_id!B:B,sectores_id!A:A))</f>
        <v>EXPORTACION</v>
      </c>
      <c r="AC1026" s="148" t="str">
        <f>_xlfn.XLOOKUP(AA1026,'rubros_id_opex (2)'!B:B,'rubros_id_opex (2)'!A:A,gastos_final[[#This Row],[Líneas de factura/Producto]])</f>
        <v>REPARACIONES</v>
      </c>
      <c r="AD1026" s="109">
        <f>SUMIFS(Y:Y,C:C,gastos_final[[#This Row],[Número]])</f>
        <v>199999.99999999997</v>
      </c>
      <c r="AE1026" s="169">
        <f>gastos_final[[#This Row],[MONTO_FINAL]]*-1-gastos_final[[#This Row],[monto_total_ampliado]]</f>
        <v>0</v>
      </c>
    </row>
    <row r="1027" spans="1:31" hidden="1" x14ac:dyDescent="0.25">
      <c r="A1027" vm="6">
        <v>46083</v>
      </c>
      <c r="B1027" t="s">
        <v>924</v>
      </c>
      <c r="C1027" t="s">
        <v>925</v>
      </c>
      <c r="D1027" s="135">
        <v>-200000</v>
      </c>
      <c r="E1027" t="s">
        <v>926</v>
      </c>
      <c r="F1027">
        <v>1</v>
      </c>
      <c r="G1027" s="135">
        <v>200000</v>
      </c>
      <c r="H1027" t="s">
        <v>510</v>
      </c>
      <c r="I1027" t="s">
        <v>12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6">
        <v>-200000</v>
      </c>
      <c r="T1027">
        <v>1</v>
      </c>
      <c r="U1027" t="s">
        <v>199</v>
      </c>
      <c r="V1027" t="s">
        <v>50</v>
      </c>
      <c r="W1027" s="109" t="str">
        <f>_xlfn.CONCAT(N1027,V1027)</f>
        <v>CC1NFU</v>
      </c>
      <c r="X1027" s="109">
        <f>_xlfn.XLOOKUP(W1027,'cco '!C:C,'cco '!D:D,0)</f>
        <v>1.4065386597374174E-2</v>
      </c>
      <c r="Y1027" s="110">
        <f>$X1027*$S1027*-1</f>
        <v>2813.0773194748349</v>
      </c>
      <c r="Z1027" s="109">
        <f>_xlfn.XLOOKUP(V1027,sectores_id!A:A,sectores_id!B:B)</f>
        <v>6</v>
      </c>
      <c r="AA1027" s="109">
        <f>IF(J1027="OPEX",_xlfn.XLOOKUP(I1027,'rubros_id_opex (2)'!A:A,'rubros_id_opex (2)'!B:B,"RUBRO MC"),J1027)</f>
        <v>11</v>
      </c>
      <c r="AB1027" s="109" t="str">
        <f>UPPER(_xlfn.XLOOKUP(Z1027,sectores_id!B:B,sectores_id!A:A))</f>
        <v>NFU</v>
      </c>
      <c r="AC1027" s="148" t="str">
        <f>_xlfn.XLOOKUP(AA1027,'rubros_id_opex (2)'!B:B,'rubros_id_opex (2)'!A:A,gastos_final[[#This Row],[Líneas de factura/Producto]])</f>
        <v>REPARACIONES</v>
      </c>
      <c r="AD1027" s="109">
        <f>SUMIFS(Y:Y,C:C,gastos_final[[#This Row],[Número]])</f>
        <v>199999.99999999997</v>
      </c>
      <c r="AE1027" s="169">
        <f>gastos_final[[#This Row],[MONTO_FINAL]]*-1-gastos_final[[#This Row],[monto_total_ampliado]]</f>
        <v>0</v>
      </c>
    </row>
    <row r="1028" spans="1:31" hidden="1" x14ac:dyDescent="0.25">
      <c r="A1028" vm="6">
        <v>46083</v>
      </c>
      <c r="B1028" t="s">
        <v>924</v>
      </c>
      <c r="C1028" t="s">
        <v>925</v>
      </c>
      <c r="D1028" s="135">
        <v>-200000</v>
      </c>
      <c r="E1028" t="s">
        <v>926</v>
      </c>
      <c r="F1028">
        <v>1</v>
      </c>
      <c r="G1028" s="135">
        <v>200000</v>
      </c>
      <c r="H1028" t="s">
        <v>510</v>
      </c>
      <c r="I1028" t="s">
        <v>12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6">
        <v>-200000</v>
      </c>
      <c r="T1028">
        <v>1</v>
      </c>
      <c r="U1028" t="s">
        <v>199</v>
      </c>
      <c r="V1028" t="s">
        <v>68</v>
      </c>
      <c r="W1028" s="109" t="str">
        <f>_xlfn.CONCAT(N1028,V1028)</f>
        <v>CC1PILETAS</v>
      </c>
      <c r="X1028" s="109">
        <f>_xlfn.XLOOKUP(W1028,'cco '!C:C,'cco '!D:D,0)</f>
        <v>0.10760032914202722</v>
      </c>
      <c r="Y1028" s="110">
        <f>$X1028*$S1028*-1</f>
        <v>21520.065828405444</v>
      </c>
      <c r="Z1028" s="109">
        <f>_xlfn.XLOOKUP(V1028,sectores_id!A:A,sectores_id!B:B)</f>
        <v>7</v>
      </c>
      <c r="AA1028" s="109">
        <f>IF(J1028="OPEX",_xlfn.XLOOKUP(I1028,'rubros_id_opex (2)'!A:A,'rubros_id_opex (2)'!B:B,"RUBRO MC"),J1028)</f>
        <v>11</v>
      </c>
      <c r="AB1028" s="109" t="str">
        <f>UPPER(_xlfn.XLOOKUP(Z1028,sectores_id!B:B,sectores_id!A:A))</f>
        <v>PILETAS</v>
      </c>
      <c r="AC1028" s="148" t="str">
        <f>_xlfn.XLOOKUP(AA1028,'rubros_id_opex (2)'!B:B,'rubros_id_opex (2)'!A:A,gastos_final[[#This Row],[Líneas de factura/Producto]])</f>
        <v>REPARACIONES</v>
      </c>
      <c r="AD1028" s="109">
        <f>SUMIFS(Y:Y,C:C,gastos_final[[#This Row],[Número]])</f>
        <v>199999.99999999997</v>
      </c>
      <c r="AE1028" s="169">
        <f>gastos_final[[#This Row],[MONTO_FINAL]]*-1-gastos_final[[#This Row],[monto_total_ampliado]]</f>
        <v>0</v>
      </c>
    </row>
    <row r="1029" spans="1:31" hidden="1" x14ac:dyDescent="0.25">
      <c r="A1029" vm="6">
        <v>46083</v>
      </c>
      <c r="B1029" t="s">
        <v>924</v>
      </c>
      <c r="C1029" t="s">
        <v>925</v>
      </c>
      <c r="D1029" s="135">
        <v>-200000</v>
      </c>
      <c r="E1029" t="s">
        <v>926</v>
      </c>
      <c r="F1029">
        <v>1</v>
      </c>
      <c r="G1029" s="135">
        <v>200000</v>
      </c>
      <c r="H1029" t="s">
        <v>510</v>
      </c>
      <c r="I1029" t="s">
        <v>12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6">
        <v>-200000</v>
      </c>
      <c r="T1029">
        <v>1</v>
      </c>
      <c r="U1029" t="s">
        <v>199</v>
      </c>
      <c r="V1029" t="s">
        <v>70</v>
      </c>
      <c r="W1029" s="109" t="str">
        <f>_xlfn.CONCAT(N1029,V1029)</f>
        <v>CC1REACTORES</v>
      </c>
      <c r="X1029" s="109">
        <f>_xlfn.XLOOKUP(W1029,'cco '!C:C,'cco '!D:D,0)</f>
        <v>3.9675420007119738E-2</v>
      </c>
      <c r="Y1029" s="110">
        <f>$X1029*$S1029*-1</f>
        <v>7935.0840014239475</v>
      </c>
      <c r="Z1029" s="109">
        <f>_xlfn.XLOOKUP(V1029,sectores_id!A:A,sectores_id!B:B)</f>
        <v>8</v>
      </c>
      <c r="AA1029" s="109">
        <f>IF(J1029="OPEX",_xlfn.XLOOKUP(I1029,'rubros_id_opex (2)'!A:A,'rubros_id_opex (2)'!B:B,"RUBRO MC"),J1029)</f>
        <v>11</v>
      </c>
      <c r="AB1029" s="109" t="str">
        <f>UPPER(_xlfn.XLOOKUP(Z1029,sectores_id!B:B,sectores_id!A:A))</f>
        <v>REACTORES</v>
      </c>
      <c r="AC1029" s="148" t="str">
        <f>_xlfn.XLOOKUP(AA1029,'rubros_id_opex (2)'!B:B,'rubros_id_opex (2)'!A:A,gastos_final[[#This Row],[Líneas de factura/Producto]])</f>
        <v>REPARACIONES</v>
      </c>
      <c r="AD1029" s="109">
        <f>SUMIFS(Y:Y,C:C,gastos_final[[#This Row],[Número]])</f>
        <v>199999.99999999997</v>
      </c>
      <c r="AE1029" s="169">
        <f>gastos_final[[#This Row],[MONTO_FINAL]]*-1-gastos_final[[#This Row],[monto_total_ampliado]]</f>
        <v>0</v>
      </c>
    </row>
    <row r="1030" spans="1:31" hidden="1" x14ac:dyDescent="0.25">
      <c r="A1030" vm="6">
        <v>46083</v>
      </c>
      <c r="B1030" t="s">
        <v>924</v>
      </c>
      <c r="C1030" t="s">
        <v>925</v>
      </c>
      <c r="D1030" s="135">
        <v>-200000</v>
      </c>
      <c r="E1030" t="s">
        <v>926</v>
      </c>
      <c r="F1030">
        <v>1</v>
      </c>
      <c r="G1030" s="135">
        <v>200000</v>
      </c>
      <c r="H1030" t="s">
        <v>510</v>
      </c>
      <c r="I1030" t="s">
        <v>12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6">
        <v>-200000</v>
      </c>
      <c r="T1030">
        <v>1</v>
      </c>
      <c r="U1030" t="s">
        <v>199</v>
      </c>
      <c r="V1030" t="s">
        <v>181</v>
      </c>
      <c r="W1030" s="109" t="str">
        <f>_xlfn.CONCAT(N1030,V1030)</f>
        <v>CC1TIERRAS FILTRANTES</v>
      </c>
      <c r="X1030" s="109">
        <f>_xlfn.XLOOKUP(W1030,'cco '!C:C,'cco '!D:D,0)</f>
        <v>0</v>
      </c>
      <c r="Y1030" s="110">
        <f>$X1030*$S1030*-1</f>
        <v>0</v>
      </c>
      <c r="Z1030" s="109">
        <f>_xlfn.XLOOKUP(V1030,sectores_id!A:A,sectores_id!B:B)</f>
        <v>9</v>
      </c>
      <c r="AA1030" s="109">
        <f>IF(J1030="OPEX",_xlfn.XLOOKUP(I1030,'rubros_id_opex (2)'!A:A,'rubros_id_opex (2)'!B:B,"RUBRO MC"),J1030)</f>
        <v>11</v>
      </c>
      <c r="AB1030" s="109" t="str">
        <f>UPPER(_xlfn.XLOOKUP(Z1030,sectores_id!B:B,sectores_id!A:A))</f>
        <v>TIERRAS FILTRANTES</v>
      </c>
      <c r="AC1030" s="148" t="str">
        <f>_xlfn.XLOOKUP(AA1030,'rubros_id_opex (2)'!B:B,'rubros_id_opex (2)'!A:A,gastos_final[[#This Row],[Líneas de factura/Producto]])</f>
        <v>REPARACIONES</v>
      </c>
      <c r="AD1030" s="109">
        <f>SUMIFS(Y:Y,C:C,gastos_final[[#This Row],[Número]])</f>
        <v>199999.99999999997</v>
      </c>
      <c r="AE1030" s="169">
        <f>gastos_final[[#This Row],[MONTO_FINAL]]*-1-gastos_final[[#This Row],[monto_total_ampliado]]</f>
        <v>0</v>
      </c>
    </row>
    <row r="1031" spans="1:31" hidden="1" x14ac:dyDescent="0.25">
      <c r="A1031" vm="10">
        <v>46087</v>
      </c>
      <c r="B1031" t="s">
        <v>836</v>
      </c>
      <c r="C1031" t="s">
        <v>1005</v>
      </c>
      <c r="D1031" s="135">
        <v>-200000</v>
      </c>
      <c r="E1031" t="s">
        <v>1006</v>
      </c>
      <c r="F1031">
        <v>1</v>
      </c>
      <c r="G1031" s="135">
        <v>200000</v>
      </c>
      <c r="H1031" t="s">
        <v>510</v>
      </c>
      <c r="I1031" t="s">
        <v>10</v>
      </c>
      <c r="J1031" t="s">
        <v>137</v>
      </c>
      <c r="K1031" t="s">
        <v>473</v>
      </c>
      <c r="L1031" t="s">
        <v>138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6">
        <v>-200000</v>
      </c>
      <c r="T1031">
        <v>1</v>
      </c>
      <c r="U1031" t="s">
        <v>199</v>
      </c>
      <c r="V1031" t="s">
        <v>72</v>
      </c>
      <c r="W1031" s="109" t="str">
        <f>_xlfn.CONCAT(N1031,V1031)</f>
        <v>CC1BACHAS</v>
      </c>
      <c r="X1031" s="109">
        <f>_xlfn.XLOOKUP(W1031,'cco '!C:C,'cco '!D:D,0)</f>
        <v>3.2417236735101898E-2</v>
      </c>
      <c r="Y1031" s="110">
        <f>$X1031*$S1031*-1</f>
        <v>6483.4473470203793</v>
      </c>
      <c r="Z1031" s="109">
        <f>_xlfn.XLOOKUP(V1031,sectores_id!A:A,sectores_id!B:B)</f>
        <v>1</v>
      </c>
      <c r="AA1031" s="109">
        <f>IF(J1031="OPEX",_xlfn.XLOOKUP(I1031,'rubros_id_opex (2)'!A:A,'rubros_id_opex (2)'!B:B,"RUBRO MC"),J1031)</f>
        <v>13</v>
      </c>
      <c r="AB1031" s="109" t="str">
        <f>UPPER(_xlfn.XLOOKUP(Z1031,sectores_id!B:B,sectores_id!A:A))</f>
        <v>BACHAS</v>
      </c>
      <c r="AC1031" s="148" t="str">
        <f>_xlfn.XLOOKUP(AA1031,'rubros_id_opex (2)'!B:B,'rubros_id_opex (2)'!A:A,gastos_final[[#This Row],[Líneas de factura/Producto]])</f>
        <v>SERVICIOS</v>
      </c>
      <c r="AD1031" s="109">
        <f>SUMIFS(Y:Y,C:C,gastos_final[[#This Row],[Número]])</f>
        <v>199999.99999999997</v>
      </c>
      <c r="AE1031" s="169">
        <f>gastos_final[[#This Row],[MONTO_FINAL]]*-1-gastos_final[[#This Row],[monto_total_ampliado]]</f>
        <v>0</v>
      </c>
    </row>
    <row r="1032" spans="1:31" hidden="1" x14ac:dyDescent="0.25">
      <c r="A1032" vm="10">
        <v>46087</v>
      </c>
      <c r="B1032" t="s">
        <v>836</v>
      </c>
      <c r="C1032" t="s">
        <v>1005</v>
      </c>
      <c r="D1032" s="135">
        <v>-200000</v>
      </c>
      <c r="E1032" t="s">
        <v>1006</v>
      </c>
      <c r="F1032">
        <v>1</v>
      </c>
      <c r="G1032" s="135">
        <v>200000</v>
      </c>
      <c r="H1032" t="s">
        <v>510</v>
      </c>
      <c r="I1032" t="s">
        <v>10</v>
      </c>
      <c r="J1032" t="s">
        <v>137</v>
      </c>
      <c r="K1032" t="s">
        <v>473</v>
      </c>
      <c r="L1032" t="s">
        <v>138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6">
        <v>-200000</v>
      </c>
      <c r="T1032">
        <v>1</v>
      </c>
      <c r="U1032" t="s">
        <v>199</v>
      </c>
      <c r="V1032" t="s">
        <v>77</v>
      </c>
      <c r="W1032" s="109" t="str">
        <f>_xlfn.CONCAT(N1032,V1032)</f>
        <v>CC1CEREAL &amp; POLVILLO</v>
      </c>
      <c r="X1032" s="109">
        <f>_xlfn.XLOOKUP(W1032,'cco '!C:C,'cco '!D:D,0)</f>
        <v>7.0597149630605652E-3</v>
      </c>
      <c r="Y1032" s="110">
        <f>$X1032*$S1032*-1</f>
        <v>1411.9429926121131</v>
      </c>
      <c r="Z1032" s="109">
        <f>_xlfn.XLOOKUP(V1032,sectores_id!A:A,sectores_id!B:B)</f>
        <v>2</v>
      </c>
      <c r="AA1032" s="109">
        <f>IF(J1032="OPEX",_xlfn.XLOOKUP(I1032,'rubros_id_opex (2)'!A:A,'rubros_id_opex (2)'!B:B,"RUBRO MC"),J1032)</f>
        <v>13</v>
      </c>
      <c r="AB1032" s="109" t="str">
        <f>UPPER(_xlfn.XLOOKUP(Z1032,sectores_id!B:B,sectores_id!A:A))</f>
        <v>CEREAL &amp; POLVILLO</v>
      </c>
      <c r="AC1032" s="148" t="str">
        <f>_xlfn.XLOOKUP(AA1032,'rubros_id_opex (2)'!B:B,'rubros_id_opex (2)'!A:A,gastos_final[[#This Row],[Líneas de factura/Producto]])</f>
        <v>SERVICIOS</v>
      </c>
      <c r="AD1032" s="109">
        <f>SUMIFS(Y:Y,C:C,gastos_final[[#This Row],[Número]])</f>
        <v>199999.99999999997</v>
      </c>
      <c r="AE1032" s="169">
        <f>gastos_final[[#This Row],[MONTO_FINAL]]*-1-gastos_final[[#This Row],[monto_total_ampliado]]</f>
        <v>0</v>
      </c>
    </row>
    <row r="1033" spans="1:31" hidden="1" x14ac:dyDescent="0.25">
      <c r="A1033" vm="10">
        <v>46087</v>
      </c>
      <c r="B1033" t="s">
        <v>836</v>
      </c>
      <c r="C1033" t="s">
        <v>1005</v>
      </c>
      <c r="D1033" s="135">
        <v>-200000</v>
      </c>
      <c r="E1033" t="s">
        <v>1006</v>
      </c>
      <c r="F1033">
        <v>1</v>
      </c>
      <c r="G1033" s="135">
        <v>200000</v>
      </c>
      <c r="H1033" t="s">
        <v>510</v>
      </c>
      <c r="I1033" t="s">
        <v>10</v>
      </c>
      <c r="J1033" t="s">
        <v>137</v>
      </c>
      <c r="K1033" t="s">
        <v>473</v>
      </c>
      <c r="L1033" t="s">
        <v>138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6">
        <v>-200000</v>
      </c>
      <c r="T1033">
        <v>1</v>
      </c>
      <c r="U1033" t="s">
        <v>199</v>
      </c>
      <c r="V1033" t="s">
        <v>75</v>
      </c>
      <c r="W1033" s="109" t="str">
        <f>_xlfn.CONCAT(N1033,V1033)</f>
        <v>CC1COMPOST &amp; FERTILIZANTES</v>
      </c>
      <c r="X1033" s="109">
        <f>_xlfn.XLOOKUP(W1033,'cco '!C:C,'cco '!D:D,0)</f>
        <v>4.0653249223577111E-4</v>
      </c>
      <c r="Y1033" s="110">
        <f>$X1033*$S1033*-1</f>
        <v>81.306498447154226</v>
      </c>
      <c r="Z1033" s="109">
        <f>_xlfn.XLOOKUP(V1033,sectores_id!A:A,sectores_id!B:B)</f>
        <v>10</v>
      </c>
      <c r="AA1033" s="109">
        <f>IF(J1033="OPEX",_xlfn.XLOOKUP(I1033,'rubros_id_opex (2)'!A:A,'rubros_id_opex (2)'!B:B,"RUBRO MC"),J1033)</f>
        <v>13</v>
      </c>
      <c r="AB1033" s="109" t="str">
        <f>UPPER(_xlfn.XLOOKUP(Z1033,sectores_id!B:B,sectores_id!A:A))</f>
        <v>COMPOST &amp; FERTILIZANTES</v>
      </c>
      <c r="AC1033" s="148" t="str">
        <f>_xlfn.XLOOKUP(AA1033,'rubros_id_opex (2)'!B:B,'rubros_id_opex (2)'!A:A,gastos_final[[#This Row],[Líneas de factura/Producto]])</f>
        <v>SERVICIOS</v>
      </c>
      <c r="AD1033" s="109">
        <f>SUMIFS(Y:Y,C:C,gastos_final[[#This Row],[Número]])</f>
        <v>199999.99999999997</v>
      </c>
      <c r="AE1033" s="169">
        <f>gastos_final[[#This Row],[MONTO_FINAL]]*-1-gastos_final[[#This Row],[monto_total_ampliado]]</f>
        <v>0</v>
      </c>
    </row>
    <row r="1034" spans="1:31" hidden="1" x14ac:dyDescent="0.25">
      <c r="A1034" vm="10">
        <v>46087</v>
      </c>
      <c r="B1034" t="s">
        <v>836</v>
      </c>
      <c r="C1034" t="s">
        <v>1005</v>
      </c>
      <c r="D1034" s="135">
        <v>-200000</v>
      </c>
      <c r="E1034" t="s">
        <v>1006</v>
      </c>
      <c r="F1034">
        <v>1</v>
      </c>
      <c r="G1034" s="135">
        <v>200000</v>
      </c>
      <c r="H1034" t="s">
        <v>510</v>
      </c>
      <c r="I1034" t="s">
        <v>10</v>
      </c>
      <c r="J1034" t="s">
        <v>137</v>
      </c>
      <c r="K1034" t="s">
        <v>473</v>
      </c>
      <c r="L1034" t="s">
        <v>138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6">
        <v>-200000</v>
      </c>
      <c r="T1034">
        <v>1</v>
      </c>
      <c r="U1034" t="s">
        <v>199</v>
      </c>
      <c r="V1034" t="s">
        <v>66</v>
      </c>
      <c r="W1034" s="109" t="str">
        <f>_xlfn.CONCAT(N1034,V1034)</f>
        <v>CC1DISPOSICIÓN FINAL RESIDUOS LIQUIDOS</v>
      </c>
      <c r="X1034" s="109">
        <f>_xlfn.XLOOKUP(W1034,'cco '!C:C,'cco '!D:D,0)</f>
        <v>5.9791078481547098E-2</v>
      </c>
      <c r="Y1034" s="110">
        <f>$X1034*$S1034*-1</f>
        <v>11958.21569630942</v>
      </c>
      <c r="Z1034" s="109">
        <f>_xlfn.XLOOKUP(V1034,sectores_id!A:A,sectores_id!B:B)</f>
        <v>3</v>
      </c>
      <c r="AA1034" s="109">
        <f>IF(J1034="OPEX",_xlfn.XLOOKUP(I1034,'rubros_id_opex (2)'!A:A,'rubros_id_opex (2)'!B:B,"RUBRO MC"),J1034)</f>
        <v>13</v>
      </c>
      <c r="AB1034" s="109" t="str">
        <f>UPPER(_xlfn.XLOOKUP(Z1034,sectores_id!B:B,sectores_id!A:A))</f>
        <v>DISP. FINAL RESIDUOS LÍQUIDOS</v>
      </c>
      <c r="AC1034" s="148" t="str">
        <f>_xlfn.XLOOKUP(AA1034,'rubros_id_opex (2)'!B:B,'rubros_id_opex (2)'!A:A,gastos_final[[#This Row],[Líneas de factura/Producto]])</f>
        <v>SERVICIOS</v>
      </c>
      <c r="AD1034" s="109">
        <f>SUMIFS(Y:Y,C:C,gastos_final[[#This Row],[Número]])</f>
        <v>199999.99999999997</v>
      </c>
      <c r="AE1034" s="169">
        <f>gastos_final[[#This Row],[MONTO_FINAL]]*-1-gastos_final[[#This Row],[monto_total_ampliado]]</f>
        <v>0</v>
      </c>
    </row>
    <row r="1035" spans="1:31" hidden="1" x14ac:dyDescent="0.25">
      <c r="A1035" vm="10">
        <v>46087</v>
      </c>
      <c r="B1035" t="s">
        <v>836</v>
      </c>
      <c r="C1035" t="s">
        <v>1005</v>
      </c>
      <c r="D1035" s="135">
        <v>-200000</v>
      </c>
      <c r="E1035" t="s">
        <v>1006</v>
      </c>
      <c r="F1035">
        <v>1</v>
      </c>
      <c r="G1035" s="135">
        <v>200000</v>
      </c>
      <c r="H1035" t="s">
        <v>510</v>
      </c>
      <c r="I1035" t="s">
        <v>10</v>
      </c>
      <c r="J1035" t="s">
        <v>137</v>
      </c>
      <c r="K1035" t="s">
        <v>473</v>
      </c>
      <c r="L1035" t="s">
        <v>138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6">
        <v>-200000</v>
      </c>
      <c r="T1035">
        <v>1</v>
      </c>
      <c r="U1035" t="s">
        <v>199</v>
      </c>
      <c r="V1035" t="s">
        <v>63</v>
      </c>
      <c r="W1035" s="109" t="str">
        <f>_xlfn.CONCAT(N1035,V1035)</f>
        <v>CC1DISPOSICIÓN FINAL RESIDUOS SOLIDOS</v>
      </c>
      <c r="X1035" s="109">
        <f>_xlfn.XLOOKUP(W1035,'cco '!C:C,'cco '!D:D,0)</f>
        <v>4.8738124634855849E-3</v>
      </c>
      <c r="Y1035" s="110">
        <f>$X1035*$S1035*-1</f>
        <v>974.76249269711695</v>
      </c>
      <c r="Z1035" s="109">
        <f>_xlfn.XLOOKUP(V1035,sectores_id!A:A,sectores_id!B:B)</f>
        <v>4</v>
      </c>
      <c r="AA1035" s="109">
        <f>IF(J1035="OPEX",_xlfn.XLOOKUP(I1035,'rubros_id_opex (2)'!A:A,'rubros_id_opex (2)'!B:B,"RUBRO MC"),J1035)</f>
        <v>13</v>
      </c>
      <c r="AB1035" s="109" t="str">
        <f>UPPER(_xlfn.XLOOKUP(Z1035,sectores_id!B:B,sectores_id!A:A))</f>
        <v>DISP. FINAL RESIDUOS SÓLIDOS</v>
      </c>
      <c r="AC1035" s="148" t="str">
        <f>_xlfn.XLOOKUP(AA1035,'rubros_id_opex (2)'!B:B,'rubros_id_opex (2)'!A:A,gastos_final[[#This Row],[Líneas de factura/Producto]])</f>
        <v>SERVICIOS</v>
      </c>
      <c r="AD1035" s="109">
        <f>SUMIFS(Y:Y,C:C,gastos_final[[#This Row],[Número]])</f>
        <v>199999.99999999997</v>
      </c>
      <c r="AE1035" s="169">
        <f>gastos_final[[#This Row],[MONTO_FINAL]]*-1-gastos_final[[#This Row],[monto_total_ampliado]]</f>
        <v>0</v>
      </c>
    </row>
    <row r="1036" spans="1:31" hidden="1" x14ac:dyDescent="0.25">
      <c r="A1036" vm="10">
        <v>46087</v>
      </c>
      <c r="B1036" t="s">
        <v>836</v>
      </c>
      <c r="C1036" t="s">
        <v>1005</v>
      </c>
      <c r="D1036" s="135">
        <v>-200000</v>
      </c>
      <c r="E1036" t="s">
        <v>1006</v>
      </c>
      <c r="F1036">
        <v>1</v>
      </c>
      <c r="G1036" s="135">
        <v>200000</v>
      </c>
      <c r="H1036" t="s">
        <v>510</v>
      </c>
      <c r="I1036" t="s">
        <v>10</v>
      </c>
      <c r="J1036" t="s">
        <v>137</v>
      </c>
      <c r="K1036" t="s">
        <v>473</v>
      </c>
      <c r="L1036" t="s">
        <v>138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6">
        <v>-200000</v>
      </c>
      <c r="T1036">
        <v>1</v>
      </c>
      <c r="U1036" t="s">
        <v>199</v>
      </c>
      <c r="V1036" t="s">
        <v>80</v>
      </c>
      <c r="W1036" s="109" t="str">
        <f>_xlfn.CONCAT(N1036,V1036)</f>
        <v>CC1EXPORTACION</v>
      </c>
      <c r="X1036" s="109">
        <f>_xlfn.XLOOKUP(W1036,'cco '!C:C,'cco '!D:D,0)</f>
        <v>0.73411048911804788</v>
      </c>
      <c r="Y1036" s="110">
        <f>$X1036*$S1036*-1</f>
        <v>146822.09782360957</v>
      </c>
      <c r="Z1036" s="109">
        <f>_xlfn.XLOOKUP(V1036,sectores_id!A:A,sectores_id!B:B)</f>
        <v>5</v>
      </c>
      <c r="AA1036" s="109">
        <f>IF(J1036="OPEX",_xlfn.XLOOKUP(I1036,'rubros_id_opex (2)'!A:A,'rubros_id_opex (2)'!B:B,"RUBRO MC"),J1036)</f>
        <v>13</v>
      </c>
      <c r="AB1036" s="109" t="str">
        <f>UPPER(_xlfn.XLOOKUP(Z1036,sectores_id!B:B,sectores_id!A:A))</f>
        <v>EXPORTACION</v>
      </c>
      <c r="AC1036" s="148" t="str">
        <f>_xlfn.XLOOKUP(AA1036,'rubros_id_opex (2)'!B:B,'rubros_id_opex (2)'!A:A,gastos_final[[#This Row],[Líneas de factura/Producto]])</f>
        <v>SERVICIOS</v>
      </c>
      <c r="AD1036" s="109">
        <f>SUMIFS(Y:Y,C:C,gastos_final[[#This Row],[Número]])</f>
        <v>199999.99999999997</v>
      </c>
      <c r="AE1036" s="169">
        <f>gastos_final[[#This Row],[MONTO_FINAL]]*-1-gastos_final[[#This Row],[monto_total_ampliado]]</f>
        <v>0</v>
      </c>
    </row>
    <row r="1037" spans="1:31" hidden="1" x14ac:dyDescent="0.25">
      <c r="A1037" vm="10">
        <v>46087</v>
      </c>
      <c r="B1037" t="s">
        <v>836</v>
      </c>
      <c r="C1037" t="s">
        <v>1005</v>
      </c>
      <c r="D1037" s="135">
        <v>-200000</v>
      </c>
      <c r="E1037" t="s">
        <v>1006</v>
      </c>
      <c r="F1037">
        <v>1</v>
      </c>
      <c r="G1037" s="135">
        <v>200000</v>
      </c>
      <c r="H1037" t="s">
        <v>510</v>
      </c>
      <c r="I1037" t="s">
        <v>10</v>
      </c>
      <c r="J1037" t="s">
        <v>137</v>
      </c>
      <c r="K1037" t="s">
        <v>473</v>
      </c>
      <c r="L1037" t="s">
        <v>138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6">
        <v>-200000</v>
      </c>
      <c r="T1037">
        <v>1</v>
      </c>
      <c r="U1037" t="s">
        <v>199</v>
      </c>
      <c r="V1037" t="s">
        <v>50</v>
      </c>
      <c r="W1037" s="109" t="str">
        <f>_xlfn.CONCAT(N1037,V1037)</f>
        <v>CC1NFU</v>
      </c>
      <c r="X1037" s="109">
        <f>_xlfn.XLOOKUP(W1037,'cco '!C:C,'cco '!D:D,0)</f>
        <v>1.4065386597374174E-2</v>
      </c>
      <c r="Y1037" s="110">
        <f>$X1037*$S1037*-1</f>
        <v>2813.0773194748349</v>
      </c>
      <c r="Z1037" s="109">
        <f>_xlfn.XLOOKUP(V1037,sectores_id!A:A,sectores_id!B:B)</f>
        <v>6</v>
      </c>
      <c r="AA1037" s="109">
        <f>IF(J1037="OPEX",_xlfn.XLOOKUP(I1037,'rubros_id_opex (2)'!A:A,'rubros_id_opex (2)'!B:B,"RUBRO MC"),J1037)</f>
        <v>13</v>
      </c>
      <c r="AB1037" s="109" t="str">
        <f>UPPER(_xlfn.XLOOKUP(Z1037,sectores_id!B:B,sectores_id!A:A))</f>
        <v>NFU</v>
      </c>
      <c r="AC1037" s="148" t="str">
        <f>_xlfn.XLOOKUP(AA1037,'rubros_id_opex (2)'!B:B,'rubros_id_opex (2)'!A:A,gastos_final[[#This Row],[Líneas de factura/Producto]])</f>
        <v>SERVICIOS</v>
      </c>
      <c r="AD1037" s="109">
        <f>SUMIFS(Y:Y,C:C,gastos_final[[#This Row],[Número]])</f>
        <v>199999.99999999997</v>
      </c>
      <c r="AE1037" s="169">
        <f>gastos_final[[#This Row],[MONTO_FINAL]]*-1-gastos_final[[#This Row],[monto_total_ampliado]]</f>
        <v>0</v>
      </c>
    </row>
    <row r="1038" spans="1:31" hidden="1" x14ac:dyDescent="0.25">
      <c r="A1038" vm="10">
        <v>46087</v>
      </c>
      <c r="B1038" t="s">
        <v>836</v>
      </c>
      <c r="C1038" t="s">
        <v>1005</v>
      </c>
      <c r="D1038" s="135">
        <v>-200000</v>
      </c>
      <c r="E1038" t="s">
        <v>1006</v>
      </c>
      <c r="F1038">
        <v>1</v>
      </c>
      <c r="G1038" s="135">
        <v>200000</v>
      </c>
      <c r="H1038" t="s">
        <v>510</v>
      </c>
      <c r="I1038" t="s">
        <v>10</v>
      </c>
      <c r="J1038" t="s">
        <v>137</v>
      </c>
      <c r="K1038" t="s">
        <v>473</v>
      </c>
      <c r="L1038" t="s">
        <v>138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6">
        <v>-200000</v>
      </c>
      <c r="T1038">
        <v>1</v>
      </c>
      <c r="U1038" t="s">
        <v>199</v>
      </c>
      <c r="V1038" t="s">
        <v>68</v>
      </c>
      <c r="W1038" s="109" t="str">
        <f>_xlfn.CONCAT(N1038,V1038)</f>
        <v>CC1PILETAS</v>
      </c>
      <c r="X1038" s="109">
        <f>_xlfn.XLOOKUP(W1038,'cco '!C:C,'cco '!D:D,0)</f>
        <v>0.10760032914202722</v>
      </c>
      <c r="Y1038" s="110">
        <f>$X1038*$S1038*-1</f>
        <v>21520.065828405444</v>
      </c>
      <c r="Z1038" s="109">
        <f>_xlfn.XLOOKUP(V1038,sectores_id!A:A,sectores_id!B:B)</f>
        <v>7</v>
      </c>
      <c r="AA1038" s="109">
        <f>IF(J1038="OPEX",_xlfn.XLOOKUP(I1038,'rubros_id_opex (2)'!A:A,'rubros_id_opex (2)'!B:B,"RUBRO MC"),J1038)</f>
        <v>13</v>
      </c>
      <c r="AB1038" s="109" t="str">
        <f>UPPER(_xlfn.XLOOKUP(Z1038,sectores_id!B:B,sectores_id!A:A))</f>
        <v>PILETAS</v>
      </c>
      <c r="AC1038" s="148" t="str">
        <f>_xlfn.XLOOKUP(AA1038,'rubros_id_opex (2)'!B:B,'rubros_id_opex (2)'!A:A,gastos_final[[#This Row],[Líneas de factura/Producto]])</f>
        <v>SERVICIOS</v>
      </c>
      <c r="AD1038" s="109">
        <f>SUMIFS(Y:Y,C:C,gastos_final[[#This Row],[Número]])</f>
        <v>199999.99999999997</v>
      </c>
      <c r="AE1038" s="169">
        <f>gastos_final[[#This Row],[MONTO_FINAL]]*-1-gastos_final[[#This Row],[monto_total_ampliado]]</f>
        <v>0</v>
      </c>
    </row>
    <row r="1039" spans="1:31" hidden="1" x14ac:dyDescent="0.25">
      <c r="A1039" vm="10">
        <v>46087</v>
      </c>
      <c r="B1039" t="s">
        <v>836</v>
      </c>
      <c r="C1039" t="s">
        <v>1005</v>
      </c>
      <c r="D1039" s="135">
        <v>-200000</v>
      </c>
      <c r="E1039" t="s">
        <v>1006</v>
      </c>
      <c r="F1039">
        <v>1</v>
      </c>
      <c r="G1039" s="135">
        <v>200000</v>
      </c>
      <c r="H1039" t="s">
        <v>510</v>
      </c>
      <c r="I1039" t="s">
        <v>10</v>
      </c>
      <c r="J1039" t="s">
        <v>137</v>
      </c>
      <c r="K1039" t="s">
        <v>473</v>
      </c>
      <c r="L1039" t="s">
        <v>138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6">
        <v>-200000</v>
      </c>
      <c r="T1039">
        <v>1</v>
      </c>
      <c r="U1039" t="s">
        <v>199</v>
      </c>
      <c r="V1039" t="s">
        <v>70</v>
      </c>
      <c r="W1039" s="109" t="str">
        <f>_xlfn.CONCAT(N1039,V1039)</f>
        <v>CC1REACTORES</v>
      </c>
      <c r="X1039" s="109">
        <f>_xlfn.XLOOKUP(W1039,'cco '!C:C,'cco '!D:D,0)</f>
        <v>3.9675420007119738E-2</v>
      </c>
      <c r="Y1039" s="110">
        <f>$X1039*$S1039*-1</f>
        <v>7935.0840014239475</v>
      </c>
      <c r="Z1039" s="109">
        <f>_xlfn.XLOOKUP(V1039,sectores_id!A:A,sectores_id!B:B)</f>
        <v>8</v>
      </c>
      <c r="AA1039" s="109">
        <f>IF(J1039="OPEX",_xlfn.XLOOKUP(I1039,'rubros_id_opex (2)'!A:A,'rubros_id_opex (2)'!B:B,"RUBRO MC"),J1039)</f>
        <v>13</v>
      </c>
      <c r="AB1039" s="109" t="str">
        <f>UPPER(_xlfn.XLOOKUP(Z1039,sectores_id!B:B,sectores_id!A:A))</f>
        <v>REACTORES</v>
      </c>
      <c r="AC1039" s="148" t="str">
        <f>_xlfn.XLOOKUP(AA1039,'rubros_id_opex (2)'!B:B,'rubros_id_opex (2)'!A:A,gastos_final[[#This Row],[Líneas de factura/Producto]])</f>
        <v>SERVICIOS</v>
      </c>
      <c r="AD1039" s="109">
        <f>SUMIFS(Y:Y,C:C,gastos_final[[#This Row],[Número]])</f>
        <v>199999.99999999997</v>
      </c>
      <c r="AE1039" s="169">
        <f>gastos_final[[#This Row],[MONTO_FINAL]]*-1-gastos_final[[#This Row],[monto_total_ampliado]]</f>
        <v>0</v>
      </c>
    </row>
    <row r="1040" spans="1:31" hidden="1" x14ac:dyDescent="0.25">
      <c r="A1040" vm="10">
        <v>46087</v>
      </c>
      <c r="B1040" t="s">
        <v>836</v>
      </c>
      <c r="C1040" t="s">
        <v>1005</v>
      </c>
      <c r="D1040" s="135">
        <v>-200000</v>
      </c>
      <c r="E1040" t="s">
        <v>1006</v>
      </c>
      <c r="F1040">
        <v>1</v>
      </c>
      <c r="G1040" s="135">
        <v>200000</v>
      </c>
      <c r="H1040" t="s">
        <v>510</v>
      </c>
      <c r="I1040" t="s">
        <v>10</v>
      </c>
      <c r="J1040" t="s">
        <v>137</v>
      </c>
      <c r="K1040" t="s">
        <v>473</v>
      </c>
      <c r="L1040" t="s">
        <v>138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6">
        <v>-200000</v>
      </c>
      <c r="T1040">
        <v>1</v>
      </c>
      <c r="U1040" t="s">
        <v>199</v>
      </c>
      <c r="V1040" t="s">
        <v>181</v>
      </c>
      <c r="W1040" s="109" t="str">
        <f>_xlfn.CONCAT(N1040,V1040)</f>
        <v>CC1TIERRAS FILTRANTES</v>
      </c>
      <c r="X1040" s="109">
        <f>_xlfn.XLOOKUP(W1040,'cco '!C:C,'cco '!D:D,0)</f>
        <v>0</v>
      </c>
      <c r="Y1040" s="110">
        <f>$X1040*$S1040*-1</f>
        <v>0</v>
      </c>
      <c r="Z1040" s="109">
        <f>_xlfn.XLOOKUP(V1040,sectores_id!A:A,sectores_id!B:B)</f>
        <v>9</v>
      </c>
      <c r="AA1040" s="109">
        <f>IF(J1040="OPEX",_xlfn.XLOOKUP(I1040,'rubros_id_opex (2)'!A:A,'rubros_id_opex (2)'!B:B,"RUBRO MC"),J1040)</f>
        <v>13</v>
      </c>
      <c r="AB1040" s="109" t="str">
        <f>UPPER(_xlfn.XLOOKUP(Z1040,sectores_id!B:B,sectores_id!A:A))</f>
        <v>TIERRAS FILTRANTES</v>
      </c>
      <c r="AC1040" s="148" t="str">
        <f>_xlfn.XLOOKUP(AA1040,'rubros_id_opex (2)'!B:B,'rubros_id_opex (2)'!A:A,gastos_final[[#This Row],[Líneas de factura/Producto]])</f>
        <v>SERVICIOS</v>
      </c>
      <c r="AD1040" s="109">
        <f>SUMIFS(Y:Y,C:C,gastos_final[[#This Row],[Número]])</f>
        <v>199999.99999999997</v>
      </c>
      <c r="AE1040" s="169">
        <f>gastos_final[[#This Row],[MONTO_FINAL]]*-1-gastos_final[[#This Row],[monto_total_ampliado]]</f>
        <v>0</v>
      </c>
    </row>
    <row r="1041" spans="1:31" hidden="1" x14ac:dyDescent="0.25">
      <c r="A1041" vm="9">
        <v>46086</v>
      </c>
      <c r="B1041" t="s">
        <v>828</v>
      </c>
      <c r="C1041" t="s">
        <v>947</v>
      </c>
      <c r="D1041" s="135">
        <v>-3012576.34</v>
      </c>
      <c r="E1041" t="s">
        <v>948</v>
      </c>
      <c r="F1041">
        <v>3585.12</v>
      </c>
      <c r="G1041" s="135">
        <v>840.3</v>
      </c>
      <c r="H1041" t="s">
        <v>510</v>
      </c>
      <c r="I1041" t="s">
        <v>10</v>
      </c>
      <c r="J1041" t="s">
        <v>157</v>
      </c>
      <c r="K1041" t="s">
        <v>473</v>
      </c>
      <c r="L1041" t="s">
        <v>138</v>
      </c>
      <c r="M1041">
        <v>0</v>
      </c>
      <c r="N1041" t="s">
        <v>39</v>
      </c>
      <c r="O1041" t="s">
        <v>492</v>
      </c>
      <c r="P1041">
        <v>1</v>
      </c>
      <c r="Q1041" t="s">
        <v>50</v>
      </c>
      <c r="R1041">
        <v>1</v>
      </c>
      <c r="S1041" s="136">
        <v>-3012576.34</v>
      </c>
      <c r="T1041">
        <v>3585.12</v>
      </c>
      <c r="U1041" t="s">
        <v>199</v>
      </c>
      <c r="V1041" t="s">
        <v>50</v>
      </c>
      <c r="W1041" s="109" t="str">
        <f>_xlfn.CONCAT(N1041,V1041)</f>
        <v>CC7NFU</v>
      </c>
      <c r="X1041" s="109">
        <f>_xlfn.XLOOKUP(W1041,'cco '!C:C,'cco '!D:D,0)</f>
        <v>1</v>
      </c>
      <c r="Y1041" s="110">
        <f>$X1041*$S1041*-1</f>
        <v>3012576.34</v>
      </c>
      <c r="Z1041" s="109">
        <f>_xlfn.XLOOKUP(V1041,sectores_id!A:A,sectores_id!B:B)</f>
        <v>6</v>
      </c>
      <c r="AA1041" s="109" t="str">
        <f>IF(J1041="OPEX",_xlfn.XLOOKUP(I1041,'rubros_id_opex (2)'!A:A,'rubros_id_opex (2)'!B:B,"RUBRO MC"),J1041)</f>
        <v>CAPEX</v>
      </c>
      <c r="AB1041" s="109" t="str">
        <f>UPPER(_xlfn.XLOOKUP(Z1041,sectores_id!B:B,sectores_id!A:A))</f>
        <v>NFU</v>
      </c>
      <c r="AC1041" s="148" t="str">
        <f>_xlfn.XLOOKUP(AA1041,'rubros_id_opex (2)'!B:B,'rubros_id_opex (2)'!A:A,gastos_final[[#This Row],[Líneas de factura/Producto]])</f>
        <v>SERVICIOS</v>
      </c>
      <c r="AD1041" s="169">
        <f>SUMIFS(Y:Y,C:C,gastos_final[[#This Row],[Número]])</f>
        <v>3012576.34</v>
      </c>
      <c r="AE1041" s="169">
        <f>gastos_final[[#This Row],[MONTO_FINAL]]*-1-gastos_final[[#This Row],[monto_total_ampliado]]</f>
        <v>0</v>
      </c>
    </row>
    <row r="1042" spans="1:31" hidden="1" x14ac:dyDescent="0.25">
      <c r="A1042" vm="13">
        <v>46091</v>
      </c>
      <c r="B1042" t="s">
        <v>837</v>
      </c>
      <c r="C1042" t="s">
        <v>1007</v>
      </c>
      <c r="D1042" s="135">
        <v>-2541000</v>
      </c>
      <c r="E1042" t="s">
        <v>1008</v>
      </c>
      <c r="F1042">
        <v>4</v>
      </c>
      <c r="G1042" s="135">
        <v>420000</v>
      </c>
      <c r="H1042" t="s">
        <v>510</v>
      </c>
      <c r="I1042" t="s">
        <v>10</v>
      </c>
      <c r="J1042" t="s">
        <v>137</v>
      </c>
      <c r="K1042" t="s">
        <v>473</v>
      </c>
      <c r="L1042" t="s">
        <v>156</v>
      </c>
      <c r="M1042">
        <v>0</v>
      </c>
      <c r="N1042" t="s">
        <v>39</v>
      </c>
      <c r="O1042" t="s">
        <v>492</v>
      </c>
      <c r="P1042">
        <v>1</v>
      </c>
      <c r="Q1042" t="s">
        <v>50</v>
      </c>
      <c r="R1042">
        <v>1</v>
      </c>
      <c r="S1042" s="136">
        <v>-2541000</v>
      </c>
      <c r="T1042">
        <v>4</v>
      </c>
      <c r="U1042" t="s">
        <v>199</v>
      </c>
      <c r="V1042" t="s">
        <v>50</v>
      </c>
      <c r="W1042" s="109" t="str">
        <f>_xlfn.CONCAT(N1042,V1042)</f>
        <v>CC7NFU</v>
      </c>
      <c r="X1042" s="109">
        <f>_xlfn.XLOOKUP(W1042,'cco '!C:C,'cco '!D:D,0)</f>
        <v>1</v>
      </c>
      <c r="Y1042" s="110">
        <f>$X1042*$S1042*-1</f>
        <v>2541000</v>
      </c>
      <c r="Z1042" s="109">
        <f>_xlfn.XLOOKUP(V1042,sectores_id!A:A,sectores_id!B:B)</f>
        <v>6</v>
      </c>
      <c r="AA1042" s="109">
        <f>IF(J1042="OPEX",_xlfn.XLOOKUP(I1042,'rubros_id_opex (2)'!A:A,'rubros_id_opex (2)'!B:B,"RUBRO MC"),J1042)</f>
        <v>13</v>
      </c>
      <c r="AB1042" s="109" t="str">
        <f>UPPER(_xlfn.XLOOKUP(Z1042,sectores_id!B:B,sectores_id!A:A))</f>
        <v>NFU</v>
      </c>
      <c r="AC1042" s="148" t="str">
        <f>_xlfn.XLOOKUP(AA1042,'rubros_id_opex (2)'!B:B,'rubros_id_opex (2)'!A:A,gastos_final[[#This Row],[Líneas de factura/Producto]])</f>
        <v>SERVICIOS</v>
      </c>
      <c r="AD1042" s="169">
        <f>SUMIFS(Y:Y,C:C,gastos_final[[#This Row],[Número]])</f>
        <v>2541000</v>
      </c>
      <c r="AE1042" s="169">
        <f>gastos_final[[#This Row],[MONTO_FINAL]]*-1-gastos_final[[#This Row],[monto_total_ampliado]]</f>
        <v>0</v>
      </c>
    </row>
    <row r="1043" spans="1:31" hidden="1" x14ac:dyDescent="0.25">
      <c r="A1043" vm="1">
        <v>46111</v>
      </c>
      <c r="B1043" t="s">
        <v>20</v>
      </c>
      <c r="C1043" t="s">
        <v>798</v>
      </c>
      <c r="D1043" s="135">
        <v>-853146.27</v>
      </c>
      <c r="E1043" t="s">
        <v>20</v>
      </c>
      <c r="F1043">
        <v>1</v>
      </c>
      <c r="G1043" s="135">
        <v>853146.27</v>
      </c>
      <c r="H1043" t="s">
        <v>510</v>
      </c>
      <c r="I1043" t="s">
        <v>20</v>
      </c>
      <c r="J1043" t="s">
        <v>137</v>
      </c>
      <c r="K1043" t="s">
        <v>473</v>
      </c>
      <c r="L1043" t="s">
        <v>156</v>
      </c>
      <c r="M1043">
        <v>0</v>
      </c>
      <c r="N1043" t="s">
        <v>39</v>
      </c>
      <c r="O1043" t="s">
        <v>493</v>
      </c>
      <c r="P1043">
        <v>1</v>
      </c>
      <c r="Q1043" t="s">
        <v>50</v>
      </c>
      <c r="R1043">
        <v>1</v>
      </c>
      <c r="S1043" s="136">
        <v>-853146.27</v>
      </c>
      <c r="T1043">
        <v>1</v>
      </c>
      <c r="U1043" t="s">
        <v>199</v>
      </c>
      <c r="V1043" t="s">
        <v>50</v>
      </c>
      <c r="W1043" s="109" t="str">
        <f>_xlfn.CONCAT(N1043,V1043)</f>
        <v>CC7NFU</v>
      </c>
      <c r="X1043" s="109">
        <f>_xlfn.XLOOKUP(W1043,'cco '!C:C,'cco '!D:D,0)</f>
        <v>1</v>
      </c>
      <c r="Y1043" s="110">
        <f>$X1043*$S1043*-1</f>
        <v>853146.27</v>
      </c>
      <c r="Z1043" s="109">
        <f>_xlfn.XLOOKUP(V1043,sectores_id!A:A,sectores_id!B:B)</f>
        <v>6</v>
      </c>
      <c r="AA1043" s="109">
        <f>IF(J1043="OPEX",_xlfn.XLOOKUP(I1043,'rubros_id_opex (2)'!A:A,'rubros_id_opex (2)'!B:B,"RUBRO MC"),J1043)</f>
        <v>4</v>
      </c>
      <c r="AB1043" s="109" t="str">
        <f>UPPER(_xlfn.XLOOKUP(Z1043,sectores_id!B:B,sectores_id!A:A))</f>
        <v>NFU</v>
      </c>
      <c r="AC1043" s="148" t="str">
        <f>_xlfn.XLOOKUP(AA1043,'rubros_id_opex (2)'!B:B,'rubros_id_opex (2)'!A:A,gastos_final[[#This Row],[Líneas de factura/Producto]])</f>
        <v>IMPUESTOS</v>
      </c>
      <c r="AD1043" s="169">
        <f>SUMIFS(Y:Y,C:C,gastos_final[[#This Row],[Número]])</f>
        <v>853146.27</v>
      </c>
      <c r="AE1043" s="169">
        <f>gastos_final[[#This Row],[MONTO_FINAL]]*-1-gastos_final[[#This Row],[monto_total_ampliado]]</f>
        <v>0</v>
      </c>
    </row>
    <row r="1044" spans="1:31" hidden="1" x14ac:dyDescent="0.25">
      <c r="A1044" vm="10">
        <v>46087</v>
      </c>
      <c r="B1044" t="s">
        <v>839</v>
      </c>
      <c r="C1044" t="s">
        <v>1027</v>
      </c>
      <c r="D1044" s="135">
        <v>-172708.31</v>
      </c>
      <c r="E1044" t="s">
        <v>1028</v>
      </c>
      <c r="F1044">
        <v>1</v>
      </c>
      <c r="G1044" s="135">
        <v>142734.14000000001</v>
      </c>
      <c r="H1044" t="s">
        <v>510</v>
      </c>
      <c r="I1044" t="s">
        <v>15</v>
      </c>
      <c r="J1044" t="s">
        <v>157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6">
        <v>-172708.31</v>
      </c>
      <c r="T1044">
        <v>1</v>
      </c>
      <c r="U1044" t="s">
        <v>199</v>
      </c>
      <c r="V1044" t="s">
        <v>72</v>
      </c>
      <c r="W1044" s="109" t="str">
        <f>_xlfn.CONCAT(N1044,V1044)</f>
        <v>CC1BACHAS</v>
      </c>
      <c r="X1044" s="109">
        <f>_xlfn.XLOOKUP(W1044,'cco '!C:C,'cco '!D:D,0)</f>
        <v>3.2417236735101898E-2</v>
      </c>
      <c r="Y1044" s="110">
        <f>$X1044*$S1044*-1</f>
        <v>5598.7261713893668</v>
      </c>
      <c r="Z1044" s="109">
        <f>_xlfn.XLOOKUP(V1044,sectores_id!A:A,sectores_id!B:B)</f>
        <v>1</v>
      </c>
      <c r="AA1044" s="109" t="str">
        <f>IF(J1044="OPEX",_xlfn.XLOOKUP(I1044,'rubros_id_opex (2)'!A:A,'rubros_id_opex (2)'!B:B,"RUBRO MC"),J1044)</f>
        <v>CAPEX</v>
      </c>
      <c r="AB1044" s="109" t="str">
        <f>UPPER(_xlfn.XLOOKUP(Z1044,sectores_id!B:B,sectores_id!A:A))</f>
        <v>BACHAS</v>
      </c>
      <c r="AC1044" s="148" t="str">
        <f>_xlfn.XLOOKUP(AA1044,'rubros_id_opex (2)'!B:B,'rubros_id_opex (2)'!A:A,gastos_final[[#This Row],[Líneas de factura/Producto]])</f>
        <v>REPOSICION</v>
      </c>
      <c r="AD1044" s="109">
        <f>SUMIFS(Y:Y,C:C,gastos_final[[#This Row],[Número]])</f>
        <v>172708.30999999997</v>
      </c>
      <c r="AE1044" s="169">
        <f>gastos_final[[#This Row],[MONTO_FINAL]]*-1-gastos_final[[#This Row],[monto_total_ampliado]]</f>
        <v>0</v>
      </c>
    </row>
    <row r="1045" spans="1:31" hidden="1" x14ac:dyDescent="0.25">
      <c r="A1045" vm="10">
        <v>46087</v>
      </c>
      <c r="B1045" t="s">
        <v>839</v>
      </c>
      <c r="C1045" t="s">
        <v>1027</v>
      </c>
      <c r="D1045" s="135">
        <v>-172708.31</v>
      </c>
      <c r="E1045" t="s">
        <v>1028</v>
      </c>
      <c r="F1045">
        <v>1</v>
      </c>
      <c r="G1045" s="135">
        <v>142734.14000000001</v>
      </c>
      <c r="H1045" t="s">
        <v>510</v>
      </c>
      <c r="I1045" t="s">
        <v>15</v>
      </c>
      <c r="J1045" t="s">
        <v>157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6">
        <v>-172708.31</v>
      </c>
      <c r="T1045">
        <v>1</v>
      </c>
      <c r="U1045" t="s">
        <v>199</v>
      </c>
      <c r="V1045" t="s">
        <v>77</v>
      </c>
      <c r="W1045" s="109" t="str">
        <f>_xlfn.CONCAT(N1045,V1045)</f>
        <v>CC1CEREAL &amp; POLVILLO</v>
      </c>
      <c r="X1045" s="109">
        <f>_xlfn.XLOOKUP(W1045,'cco '!C:C,'cco '!D:D,0)</f>
        <v>7.0597149630605652E-3</v>
      </c>
      <c r="Y1045" s="110">
        <f>$X1045*$S1045*-1</f>
        <v>1219.2714403519026</v>
      </c>
      <c r="Z1045" s="109">
        <f>_xlfn.XLOOKUP(V1045,sectores_id!A:A,sectores_id!B:B)</f>
        <v>2</v>
      </c>
      <c r="AA1045" s="109" t="str">
        <f>IF(J1045="OPEX",_xlfn.XLOOKUP(I1045,'rubros_id_opex (2)'!A:A,'rubros_id_opex (2)'!B:B,"RUBRO MC"),J1045)</f>
        <v>CAPEX</v>
      </c>
      <c r="AB1045" s="109" t="str">
        <f>UPPER(_xlfn.XLOOKUP(Z1045,sectores_id!B:B,sectores_id!A:A))</f>
        <v>CEREAL &amp; POLVILLO</v>
      </c>
      <c r="AC1045" s="148" t="str">
        <f>_xlfn.XLOOKUP(AA1045,'rubros_id_opex (2)'!B:B,'rubros_id_opex (2)'!A:A,gastos_final[[#This Row],[Líneas de factura/Producto]])</f>
        <v>REPOSICION</v>
      </c>
      <c r="AD1045" s="109">
        <f>SUMIFS(Y:Y,C:C,gastos_final[[#This Row],[Número]])</f>
        <v>172708.30999999997</v>
      </c>
      <c r="AE1045" s="169">
        <f>gastos_final[[#This Row],[MONTO_FINAL]]*-1-gastos_final[[#This Row],[monto_total_ampliado]]</f>
        <v>0</v>
      </c>
    </row>
    <row r="1046" spans="1:31" hidden="1" x14ac:dyDescent="0.25">
      <c r="A1046" vm="10">
        <v>46087</v>
      </c>
      <c r="B1046" t="s">
        <v>839</v>
      </c>
      <c r="C1046" t="s">
        <v>1027</v>
      </c>
      <c r="D1046" s="135">
        <v>-172708.31</v>
      </c>
      <c r="E1046" t="s">
        <v>1028</v>
      </c>
      <c r="F1046">
        <v>1</v>
      </c>
      <c r="G1046" s="135">
        <v>142734.14000000001</v>
      </c>
      <c r="H1046" t="s">
        <v>510</v>
      </c>
      <c r="I1046" t="s">
        <v>15</v>
      </c>
      <c r="J1046" t="s">
        <v>157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6">
        <v>-172708.31</v>
      </c>
      <c r="T1046">
        <v>1</v>
      </c>
      <c r="U1046" t="s">
        <v>199</v>
      </c>
      <c r="V1046" t="s">
        <v>75</v>
      </c>
      <c r="W1046" s="109" t="str">
        <f>_xlfn.CONCAT(N1046,V1046)</f>
        <v>CC1COMPOST &amp; FERTILIZANTES</v>
      </c>
      <c r="X1046" s="109">
        <f>_xlfn.XLOOKUP(W1046,'cco '!C:C,'cco '!D:D,0)</f>
        <v>4.0653249223577111E-4</v>
      </c>
      <c r="Y1046" s="110">
        <f>$X1046*$S1046*-1</f>
        <v>70.211539694128149</v>
      </c>
      <c r="Z1046" s="109">
        <f>_xlfn.XLOOKUP(V1046,sectores_id!A:A,sectores_id!B:B)</f>
        <v>10</v>
      </c>
      <c r="AA1046" s="109" t="str">
        <f>IF(J1046="OPEX",_xlfn.XLOOKUP(I1046,'rubros_id_opex (2)'!A:A,'rubros_id_opex (2)'!B:B,"RUBRO MC"),J1046)</f>
        <v>CAPEX</v>
      </c>
      <c r="AB1046" s="109" t="str">
        <f>UPPER(_xlfn.XLOOKUP(Z1046,sectores_id!B:B,sectores_id!A:A))</f>
        <v>COMPOST &amp; FERTILIZANTES</v>
      </c>
      <c r="AC1046" s="148" t="str">
        <f>_xlfn.XLOOKUP(AA1046,'rubros_id_opex (2)'!B:B,'rubros_id_opex (2)'!A:A,gastos_final[[#This Row],[Líneas de factura/Producto]])</f>
        <v>REPOSICION</v>
      </c>
      <c r="AD1046" s="109">
        <f>SUMIFS(Y:Y,C:C,gastos_final[[#This Row],[Número]])</f>
        <v>172708.30999999997</v>
      </c>
      <c r="AE1046" s="169">
        <f>gastos_final[[#This Row],[MONTO_FINAL]]*-1-gastos_final[[#This Row],[monto_total_ampliado]]</f>
        <v>0</v>
      </c>
    </row>
    <row r="1047" spans="1:31" hidden="1" x14ac:dyDescent="0.25">
      <c r="A1047" vm="10">
        <v>46087</v>
      </c>
      <c r="B1047" t="s">
        <v>839</v>
      </c>
      <c r="C1047" t="s">
        <v>1027</v>
      </c>
      <c r="D1047" s="135">
        <v>-172708.31</v>
      </c>
      <c r="E1047" t="s">
        <v>1028</v>
      </c>
      <c r="F1047">
        <v>1</v>
      </c>
      <c r="G1047" s="135">
        <v>142734.14000000001</v>
      </c>
      <c r="H1047" t="s">
        <v>510</v>
      </c>
      <c r="I1047" t="s">
        <v>15</v>
      </c>
      <c r="J1047" t="s">
        <v>157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6">
        <v>-172708.31</v>
      </c>
      <c r="T1047">
        <v>1</v>
      </c>
      <c r="U1047" t="s">
        <v>199</v>
      </c>
      <c r="V1047" t="s">
        <v>66</v>
      </c>
      <c r="W1047" s="109" t="str">
        <f>_xlfn.CONCAT(N1047,V1047)</f>
        <v>CC1DISPOSICIÓN FINAL RESIDUOS LIQUIDOS</v>
      </c>
      <c r="X1047" s="109">
        <f>_xlfn.XLOOKUP(W1047,'cco '!C:C,'cco '!D:D,0)</f>
        <v>5.9791078481547098E-2</v>
      </c>
      <c r="Y1047" s="110">
        <f>$X1047*$S1047*-1</f>
        <v>10326.416117625366</v>
      </c>
      <c r="Z1047" s="109">
        <f>_xlfn.XLOOKUP(V1047,sectores_id!A:A,sectores_id!B:B)</f>
        <v>3</v>
      </c>
      <c r="AA1047" s="109" t="str">
        <f>IF(J1047="OPEX",_xlfn.XLOOKUP(I1047,'rubros_id_opex (2)'!A:A,'rubros_id_opex (2)'!B:B,"RUBRO MC"),J1047)</f>
        <v>CAPEX</v>
      </c>
      <c r="AB1047" s="109" t="str">
        <f>UPPER(_xlfn.XLOOKUP(Z1047,sectores_id!B:B,sectores_id!A:A))</f>
        <v>DISP. FINAL RESIDUOS LÍQUIDOS</v>
      </c>
      <c r="AC1047" s="148" t="str">
        <f>_xlfn.XLOOKUP(AA1047,'rubros_id_opex (2)'!B:B,'rubros_id_opex (2)'!A:A,gastos_final[[#This Row],[Líneas de factura/Producto]])</f>
        <v>REPOSICION</v>
      </c>
      <c r="AD1047" s="109">
        <f>SUMIFS(Y:Y,C:C,gastos_final[[#This Row],[Número]])</f>
        <v>172708.30999999997</v>
      </c>
      <c r="AE1047" s="169">
        <f>gastos_final[[#This Row],[MONTO_FINAL]]*-1-gastos_final[[#This Row],[monto_total_ampliado]]</f>
        <v>0</v>
      </c>
    </row>
    <row r="1048" spans="1:31" hidden="1" x14ac:dyDescent="0.25">
      <c r="A1048" vm="10">
        <v>46087</v>
      </c>
      <c r="B1048" t="s">
        <v>839</v>
      </c>
      <c r="C1048" t="s">
        <v>1027</v>
      </c>
      <c r="D1048" s="135">
        <v>-172708.31</v>
      </c>
      <c r="E1048" t="s">
        <v>1028</v>
      </c>
      <c r="F1048">
        <v>1</v>
      </c>
      <c r="G1048" s="135">
        <v>142734.14000000001</v>
      </c>
      <c r="H1048" t="s">
        <v>510</v>
      </c>
      <c r="I1048" t="s">
        <v>15</v>
      </c>
      <c r="J1048" t="s">
        <v>157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6">
        <v>-172708.31</v>
      </c>
      <c r="T1048">
        <v>1</v>
      </c>
      <c r="U1048" t="s">
        <v>199</v>
      </c>
      <c r="V1048" t="s">
        <v>63</v>
      </c>
      <c r="W1048" s="109" t="str">
        <f>_xlfn.CONCAT(N1048,V1048)</f>
        <v>CC1DISPOSICIÓN FINAL RESIDUOS SOLIDOS</v>
      </c>
      <c r="X1048" s="109">
        <f>_xlfn.XLOOKUP(W1048,'cco '!C:C,'cco '!D:D,0)</f>
        <v>4.8738124634855849E-3</v>
      </c>
      <c r="Y1048" s="110">
        <f>$X1048*$S1048*-1</f>
        <v>841.74791382553212</v>
      </c>
      <c r="Z1048" s="109">
        <f>_xlfn.XLOOKUP(V1048,sectores_id!A:A,sectores_id!B:B)</f>
        <v>4</v>
      </c>
      <c r="AA1048" s="109" t="str">
        <f>IF(J1048="OPEX",_xlfn.XLOOKUP(I1048,'rubros_id_opex (2)'!A:A,'rubros_id_opex (2)'!B:B,"RUBRO MC"),J1048)</f>
        <v>CAPEX</v>
      </c>
      <c r="AB1048" s="109" t="str">
        <f>UPPER(_xlfn.XLOOKUP(Z1048,sectores_id!B:B,sectores_id!A:A))</f>
        <v>DISP. FINAL RESIDUOS SÓLIDOS</v>
      </c>
      <c r="AC1048" s="148" t="str">
        <f>_xlfn.XLOOKUP(AA1048,'rubros_id_opex (2)'!B:B,'rubros_id_opex (2)'!A:A,gastos_final[[#This Row],[Líneas de factura/Producto]])</f>
        <v>REPOSICION</v>
      </c>
      <c r="AD1048" s="109">
        <f>SUMIFS(Y:Y,C:C,gastos_final[[#This Row],[Número]])</f>
        <v>172708.30999999997</v>
      </c>
      <c r="AE1048" s="169">
        <f>gastos_final[[#This Row],[MONTO_FINAL]]*-1-gastos_final[[#This Row],[monto_total_ampliado]]</f>
        <v>0</v>
      </c>
    </row>
    <row r="1049" spans="1:31" hidden="1" x14ac:dyDescent="0.25">
      <c r="A1049" vm="10">
        <v>46087</v>
      </c>
      <c r="B1049" t="s">
        <v>839</v>
      </c>
      <c r="C1049" t="s">
        <v>1027</v>
      </c>
      <c r="D1049" s="135">
        <v>-172708.31</v>
      </c>
      <c r="E1049" t="s">
        <v>1028</v>
      </c>
      <c r="F1049">
        <v>1</v>
      </c>
      <c r="G1049" s="135">
        <v>142734.14000000001</v>
      </c>
      <c r="H1049" t="s">
        <v>510</v>
      </c>
      <c r="I1049" t="s">
        <v>15</v>
      </c>
      <c r="J1049" t="s">
        <v>157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6">
        <v>-172708.31</v>
      </c>
      <c r="T1049">
        <v>1</v>
      </c>
      <c r="U1049" t="s">
        <v>199</v>
      </c>
      <c r="V1049" t="s">
        <v>80</v>
      </c>
      <c r="W1049" s="109" t="str">
        <f>_xlfn.CONCAT(N1049,V1049)</f>
        <v>CC1EXPORTACION</v>
      </c>
      <c r="X1049" s="109">
        <f>_xlfn.XLOOKUP(W1049,'cco '!C:C,'cco '!D:D,0)</f>
        <v>0.73411048911804788</v>
      </c>
      <c r="Y1049" s="110">
        <f>$X1049*$S1049*-1</f>
        <v>126786.98192885144</v>
      </c>
      <c r="Z1049" s="109">
        <f>_xlfn.XLOOKUP(V1049,sectores_id!A:A,sectores_id!B:B)</f>
        <v>5</v>
      </c>
      <c r="AA1049" s="109" t="str">
        <f>IF(J1049="OPEX",_xlfn.XLOOKUP(I1049,'rubros_id_opex (2)'!A:A,'rubros_id_opex (2)'!B:B,"RUBRO MC"),J1049)</f>
        <v>CAPEX</v>
      </c>
      <c r="AB1049" s="109" t="str">
        <f>UPPER(_xlfn.XLOOKUP(Z1049,sectores_id!B:B,sectores_id!A:A))</f>
        <v>EXPORTACION</v>
      </c>
      <c r="AC1049" s="148" t="str">
        <f>_xlfn.XLOOKUP(AA1049,'rubros_id_opex (2)'!B:B,'rubros_id_opex (2)'!A:A,gastos_final[[#This Row],[Líneas de factura/Producto]])</f>
        <v>REPOSICION</v>
      </c>
      <c r="AD1049" s="109">
        <f>SUMIFS(Y:Y,C:C,gastos_final[[#This Row],[Número]])</f>
        <v>172708.30999999997</v>
      </c>
      <c r="AE1049" s="169">
        <f>gastos_final[[#This Row],[MONTO_FINAL]]*-1-gastos_final[[#This Row],[monto_total_ampliado]]</f>
        <v>0</v>
      </c>
    </row>
    <row r="1050" spans="1:31" hidden="1" x14ac:dyDescent="0.25">
      <c r="A1050" vm="10">
        <v>46087</v>
      </c>
      <c r="B1050" t="s">
        <v>839</v>
      </c>
      <c r="C1050" t="s">
        <v>1027</v>
      </c>
      <c r="D1050" s="135">
        <v>-172708.31</v>
      </c>
      <c r="E1050" t="s">
        <v>1028</v>
      </c>
      <c r="F1050">
        <v>1</v>
      </c>
      <c r="G1050" s="135">
        <v>142734.14000000001</v>
      </c>
      <c r="H1050" t="s">
        <v>510</v>
      </c>
      <c r="I1050" t="s">
        <v>15</v>
      </c>
      <c r="J1050" t="s">
        <v>157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6">
        <v>-172708.31</v>
      </c>
      <c r="T1050">
        <v>1</v>
      </c>
      <c r="U1050" t="s">
        <v>199</v>
      </c>
      <c r="V1050" t="s">
        <v>50</v>
      </c>
      <c r="W1050" s="109" t="str">
        <f>_xlfn.CONCAT(N1050,V1050)</f>
        <v>CC1NFU</v>
      </c>
      <c r="X1050" s="109">
        <f>_xlfn.XLOOKUP(W1050,'cco '!C:C,'cco '!D:D,0)</f>
        <v>1.4065386597374174E-2</v>
      </c>
      <c r="Y1050" s="110">
        <f>$X1050*$S1050*-1</f>
        <v>2429.2091487291441</v>
      </c>
      <c r="Z1050" s="109">
        <f>_xlfn.XLOOKUP(V1050,sectores_id!A:A,sectores_id!B:B)</f>
        <v>6</v>
      </c>
      <c r="AA1050" s="109" t="str">
        <f>IF(J1050="OPEX",_xlfn.XLOOKUP(I1050,'rubros_id_opex (2)'!A:A,'rubros_id_opex (2)'!B:B,"RUBRO MC"),J1050)</f>
        <v>CAPEX</v>
      </c>
      <c r="AB1050" s="109" t="str">
        <f>UPPER(_xlfn.XLOOKUP(Z1050,sectores_id!B:B,sectores_id!A:A))</f>
        <v>NFU</v>
      </c>
      <c r="AC1050" s="148" t="str">
        <f>_xlfn.XLOOKUP(AA1050,'rubros_id_opex (2)'!B:B,'rubros_id_opex (2)'!A:A,gastos_final[[#This Row],[Líneas de factura/Producto]])</f>
        <v>REPOSICION</v>
      </c>
      <c r="AD1050" s="109">
        <f>SUMIFS(Y:Y,C:C,gastos_final[[#This Row],[Número]])</f>
        <v>172708.30999999997</v>
      </c>
      <c r="AE1050" s="169">
        <f>gastos_final[[#This Row],[MONTO_FINAL]]*-1-gastos_final[[#This Row],[monto_total_ampliado]]</f>
        <v>0</v>
      </c>
    </row>
    <row r="1051" spans="1:31" hidden="1" x14ac:dyDescent="0.25">
      <c r="A1051" vm="10">
        <v>46087</v>
      </c>
      <c r="B1051" t="s">
        <v>839</v>
      </c>
      <c r="C1051" t="s">
        <v>1027</v>
      </c>
      <c r="D1051" s="135">
        <v>-172708.31</v>
      </c>
      <c r="E1051" t="s">
        <v>1028</v>
      </c>
      <c r="F1051">
        <v>1</v>
      </c>
      <c r="G1051" s="135">
        <v>142734.14000000001</v>
      </c>
      <c r="H1051" t="s">
        <v>510</v>
      </c>
      <c r="I1051" t="s">
        <v>15</v>
      </c>
      <c r="J1051" t="s">
        <v>157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6">
        <v>-172708.31</v>
      </c>
      <c r="T1051">
        <v>1</v>
      </c>
      <c r="U1051" t="s">
        <v>199</v>
      </c>
      <c r="V1051" t="s">
        <v>68</v>
      </c>
      <c r="W1051" s="109" t="str">
        <f>_xlfn.CONCAT(N1051,V1051)</f>
        <v>CC1PILETAS</v>
      </c>
      <c r="X1051" s="109">
        <f>_xlfn.XLOOKUP(W1051,'cco '!C:C,'cco '!D:D,0)</f>
        <v>0.10760032914202722</v>
      </c>
      <c r="Y1051" s="110">
        <f>$X1051*$S1051*-1</f>
        <v>18583.47100156327</v>
      </c>
      <c r="Z1051" s="109">
        <f>_xlfn.XLOOKUP(V1051,sectores_id!A:A,sectores_id!B:B)</f>
        <v>7</v>
      </c>
      <c r="AA1051" s="109" t="str">
        <f>IF(J1051="OPEX",_xlfn.XLOOKUP(I1051,'rubros_id_opex (2)'!A:A,'rubros_id_opex (2)'!B:B,"RUBRO MC"),J1051)</f>
        <v>CAPEX</v>
      </c>
      <c r="AB1051" s="109" t="str">
        <f>UPPER(_xlfn.XLOOKUP(Z1051,sectores_id!B:B,sectores_id!A:A))</f>
        <v>PILETAS</v>
      </c>
      <c r="AC1051" s="148" t="str">
        <f>_xlfn.XLOOKUP(AA1051,'rubros_id_opex (2)'!B:B,'rubros_id_opex (2)'!A:A,gastos_final[[#This Row],[Líneas de factura/Producto]])</f>
        <v>REPOSICION</v>
      </c>
      <c r="AD1051" s="109">
        <f>SUMIFS(Y:Y,C:C,gastos_final[[#This Row],[Número]])</f>
        <v>172708.30999999997</v>
      </c>
      <c r="AE1051" s="169">
        <f>gastos_final[[#This Row],[MONTO_FINAL]]*-1-gastos_final[[#This Row],[monto_total_ampliado]]</f>
        <v>0</v>
      </c>
    </row>
    <row r="1052" spans="1:31" hidden="1" x14ac:dyDescent="0.25">
      <c r="A1052" vm="10">
        <v>46087</v>
      </c>
      <c r="B1052" t="s">
        <v>839</v>
      </c>
      <c r="C1052" t="s">
        <v>1027</v>
      </c>
      <c r="D1052" s="135">
        <v>-172708.31</v>
      </c>
      <c r="E1052" t="s">
        <v>1028</v>
      </c>
      <c r="F1052">
        <v>1</v>
      </c>
      <c r="G1052" s="135">
        <v>142734.14000000001</v>
      </c>
      <c r="H1052" t="s">
        <v>510</v>
      </c>
      <c r="I1052" t="s">
        <v>15</v>
      </c>
      <c r="J1052" t="s">
        <v>157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6">
        <v>-172708.31</v>
      </c>
      <c r="T1052">
        <v>1</v>
      </c>
      <c r="U1052" t="s">
        <v>199</v>
      </c>
      <c r="V1052" t="s">
        <v>70</v>
      </c>
      <c r="W1052" s="109" t="str">
        <f>_xlfn.CONCAT(N1052,V1052)</f>
        <v>CC1REACTORES</v>
      </c>
      <c r="X1052" s="109">
        <f>_xlfn.XLOOKUP(W1052,'cco '!C:C,'cco '!D:D,0)</f>
        <v>3.9675420007119738E-2</v>
      </c>
      <c r="Y1052" s="110">
        <f>$X1052*$S1052*-1</f>
        <v>6852.2747379698376</v>
      </c>
      <c r="Z1052" s="109">
        <f>_xlfn.XLOOKUP(V1052,sectores_id!A:A,sectores_id!B:B)</f>
        <v>8</v>
      </c>
      <c r="AA1052" s="109" t="str">
        <f>IF(J1052="OPEX",_xlfn.XLOOKUP(I1052,'rubros_id_opex (2)'!A:A,'rubros_id_opex (2)'!B:B,"RUBRO MC"),J1052)</f>
        <v>CAPEX</v>
      </c>
      <c r="AB1052" s="109" t="str">
        <f>UPPER(_xlfn.XLOOKUP(Z1052,sectores_id!B:B,sectores_id!A:A))</f>
        <v>REACTORES</v>
      </c>
      <c r="AC1052" s="148" t="str">
        <f>_xlfn.XLOOKUP(AA1052,'rubros_id_opex (2)'!B:B,'rubros_id_opex (2)'!A:A,gastos_final[[#This Row],[Líneas de factura/Producto]])</f>
        <v>REPOSICION</v>
      </c>
      <c r="AD1052" s="109">
        <f>SUMIFS(Y:Y,C:C,gastos_final[[#This Row],[Número]])</f>
        <v>172708.30999999997</v>
      </c>
      <c r="AE1052" s="169">
        <f>gastos_final[[#This Row],[MONTO_FINAL]]*-1-gastos_final[[#This Row],[monto_total_ampliado]]</f>
        <v>0</v>
      </c>
    </row>
    <row r="1053" spans="1:31" hidden="1" x14ac:dyDescent="0.25">
      <c r="A1053" vm="10">
        <v>46087</v>
      </c>
      <c r="B1053" t="s">
        <v>839</v>
      </c>
      <c r="C1053" t="s">
        <v>1027</v>
      </c>
      <c r="D1053" s="135">
        <v>-172708.31</v>
      </c>
      <c r="E1053" t="s">
        <v>1028</v>
      </c>
      <c r="F1053">
        <v>1</v>
      </c>
      <c r="G1053" s="135">
        <v>142734.14000000001</v>
      </c>
      <c r="H1053" t="s">
        <v>510</v>
      </c>
      <c r="I1053" t="s">
        <v>15</v>
      </c>
      <c r="J1053" t="s">
        <v>157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6">
        <v>-172708.31</v>
      </c>
      <c r="T1053">
        <v>1</v>
      </c>
      <c r="U1053" t="s">
        <v>199</v>
      </c>
      <c r="V1053" t="s">
        <v>181</v>
      </c>
      <c r="W1053" s="109" t="str">
        <f>_xlfn.CONCAT(N1053,V1053)</f>
        <v>CC1TIERRAS FILTRANTES</v>
      </c>
      <c r="X1053" s="109">
        <f>_xlfn.XLOOKUP(W1053,'cco '!C:C,'cco '!D:D,0)</f>
        <v>0</v>
      </c>
      <c r="Y1053" s="110">
        <f>$X1053*$S1053*-1</f>
        <v>0</v>
      </c>
      <c r="Z1053" s="109">
        <f>_xlfn.XLOOKUP(V1053,sectores_id!A:A,sectores_id!B:B)</f>
        <v>9</v>
      </c>
      <c r="AA1053" s="109" t="str">
        <f>IF(J1053="OPEX",_xlfn.XLOOKUP(I1053,'rubros_id_opex (2)'!A:A,'rubros_id_opex (2)'!B:B,"RUBRO MC"),J1053)</f>
        <v>CAPEX</v>
      </c>
      <c r="AB1053" s="109" t="str">
        <f>UPPER(_xlfn.XLOOKUP(Z1053,sectores_id!B:B,sectores_id!A:A))</f>
        <v>TIERRAS FILTRANTES</v>
      </c>
      <c r="AC1053" s="148" t="str">
        <f>_xlfn.XLOOKUP(AA1053,'rubros_id_opex (2)'!B:B,'rubros_id_opex (2)'!A:A,gastos_final[[#This Row],[Líneas de factura/Producto]])</f>
        <v>REPOSICION</v>
      </c>
      <c r="AD1053" s="109">
        <f>SUMIFS(Y:Y,C:C,gastos_final[[#This Row],[Número]])</f>
        <v>172708.30999999997</v>
      </c>
      <c r="AE1053" s="169">
        <f>gastos_final[[#This Row],[MONTO_FINAL]]*-1-gastos_final[[#This Row],[monto_total_ampliado]]</f>
        <v>0</v>
      </c>
    </row>
    <row r="1054" spans="1:31" hidden="1" x14ac:dyDescent="0.25">
      <c r="A1054" vm="19">
        <v>46107</v>
      </c>
      <c r="B1054" t="s">
        <v>820</v>
      </c>
      <c r="C1054" t="s">
        <v>916</v>
      </c>
      <c r="D1054" s="135">
        <v>-229395.28</v>
      </c>
      <c r="E1054" t="s">
        <v>917</v>
      </c>
      <c r="F1054">
        <v>1</v>
      </c>
      <c r="G1054" s="135">
        <v>91820.34</v>
      </c>
      <c r="H1054" t="s">
        <v>510</v>
      </c>
      <c r="I1054" t="s">
        <v>16</v>
      </c>
      <c r="J1054" t="s">
        <v>137</v>
      </c>
      <c r="K1054" t="s">
        <v>473</v>
      </c>
      <c r="L1054" t="s">
        <v>156</v>
      </c>
      <c r="M1054">
        <v>0</v>
      </c>
      <c r="N1054" t="s">
        <v>39</v>
      </c>
      <c r="O1054" t="s">
        <v>492</v>
      </c>
      <c r="P1054">
        <v>1</v>
      </c>
      <c r="Q1054" t="s">
        <v>50</v>
      </c>
      <c r="R1054">
        <v>1</v>
      </c>
      <c r="S1054" s="136">
        <v>-229395.28</v>
      </c>
      <c r="T1054">
        <v>1</v>
      </c>
      <c r="U1054" t="s">
        <v>199</v>
      </c>
      <c r="V1054" t="s">
        <v>50</v>
      </c>
      <c r="W1054" s="109" t="str">
        <f>_xlfn.CONCAT(N1054,V1054)</f>
        <v>CC7NFU</v>
      </c>
      <c r="X1054" s="109">
        <f>_xlfn.XLOOKUP(W1054,'cco '!C:C,'cco '!D:D,0)</f>
        <v>1</v>
      </c>
      <c r="Y1054" s="110">
        <f>$X1054*$S1054*-1</f>
        <v>229395.28</v>
      </c>
      <c r="Z1054" s="109">
        <f>_xlfn.XLOOKUP(V1054,sectores_id!A:A,sectores_id!B:B)</f>
        <v>6</v>
      </c>
      <c r="AA1054" s="109">
        <f>IF(J1054="OPEX",_xlfn.XLOOKUP(I1054,'rubros_id_opex (2)'!A:A,'rubros_id_opex (2)'!B:B,"RUBRO MC"),J1054)</f>
        <v>9</v>
      </c>
      <c r="AB1054" s="109" t="str">
        <f>UPPER(_xlfn.XLOOKUP(Z1054,sectores_id!B:B,sectores_id!A:A))</f>
        <v>NFU</v>
      </c>
      <c r="AC1054" s="148" t="str">
        <f>_xlfn.XLOOKUP(AA1054,'rubros_id_opex (2)'!B:B,'rubros_id_opex (2)'!A:A,gastos_final[[#This Row],[Líneas de factura/Producto]])</f>
        <v>MANTENIMIENTO PREVENTIVO</v>
      </c>
      <c r="AD1054" s="109">
        <f>SUMIFS(Y:Y,C:C,gastos_final[[#This Row],[Número]])</f>
        <v>229395.28</v>
      </c>
      <c r="AE1054" s="169">
        <f>gastos_final[[#This Row],[MONTO_FINAL]]*-1-gastos_final[[#This Row],[monto_total_ampliado]]</f>
        <v>0</v>
      </c>
    </row>
    <row r="1055" spans="1:31" hidden="1" x14ac:dyDescent="0.25">
      <c r="A1055" vm="21">
        <v>46097</v>
      </c>
      <c r="B1055" t="s">
        <v>835</v>
      </c>
      <c r="C1055" t="s">
        <v>999</v>
      </c>
      <c r="D1055" s="135">
        <v>-30203.61</v>
      </c>
      <c r="E1055" t="s">
        <v>1000</v>
      </c>
      <c r="F1055">
        <v>1</v>
      </c>
      <c r="G1055" s="135">
        <v>24961.66</v>
      </c>
      <c r="H1055" t="s">
        <v>510</v>
      </c>
      <c r="I1055" t="s">
        <v>15</v>
      </c>
      <c r="J1055" t="s">
        <v>137</v>
      </c>
      <c r="K1055" t="s">
        <v>473</v>
      </c>
      <c r="L1055" t="s">
        <v>156</v>
      </c>
      <c r="M1055">
        <v>0</v>
      </c>
      <c r="N1055" t="s">
        <v>39</v>
      </c>
      <c r="O1055" t="s">
        <v>492</v>
      </c>
      <c r="P1055">
        <v>1</v>
      </c>
      <c r="Q1055" t="s">
        <v>50</v>
      </c>
      <c r="R1055">
        <v>1</v>
      </c>
      <c r="S1055" s="136">
        <v>-30203.61</v>
      </c>
      <c r="T1055">
        <v>1</v>
      </c>
      <c r="U1055" t="s">
        <v>199</v>
      </c>
      <c r="V1055" t="s">
        <v>50</v>
      </c>
      <c r="W1055" s="109" t="str">
        <f>_xlfn.CONCAT(N1055,V1055)</f>
        <v>CC7NFU</v>
      </c>
      <c r="X1055" s="109">
        <f>_xlfn.XLOOKUP(W1055,'cco '!C:C,'cco '!D:D,0)</f>
        <v>1</v>
      </c>
      <c r="Y1055" s="110">
        <f>$X1055*$S1055*-1</f>
        <v>30203.61</v>
      </c>
      <c r="Z1055" s="109">
        <f>_xlfn.XLOOKUP(V1055,sectores_id!A:A,sectores_id!B:B)</f>
        <v>6</v>
      </c>
      <c r="AA1055" s="109">
        <f>IF(J1055="OPEX",_xlfn.XLOOKUP(I1055,'rubros_id_opex (2)'!A:A,'rubros_id_opex (2)'!B:B,"RUBRO MC"),J1055)</f>
        <v>12</v>
      </c>
      <c r="AB1055" s="109" t="str">
        <f>UPPER(_xlfn.XLOOKUP(Z1055,sectores_id!B:B,sectores_id!A:A))</f>
        <v>NFU</v>
      </c>
      <c r="AC1055" s="148" t="str">
        <f>_xlfn.XLOOKUP(AA1055,'rubros_id_opex (2)'!B:B,'rubros_id_opex (2)'!A:A,gastos_final[[#This Row],[Líneas de factura/Producto]])</f>
        <v>REPOSICION</v>
      </c>
      <c r="AD1055" s="109">
        <f>SUMIFS(Y:Y,C:C,gastos_final[[#This Row],[Número]])</f>
        <v>30203.61</v>
      </c>
      <c r="AE1055" s="169">
        <f>gastos_final[[#This Row],[MONTO_FINAL]]*-1-gastos_final[[#This Row],[monto_total_ampliado]]</f>
        <v>0</v>
      </c>
    </row>
    <row r="1056" spans="1:31" hidden="1" x14ac:dyDescent="0.25">
      <c r="A1056" vm="1">
        <v>46111</v>
      </c>
      <c r="B1056" t="s">
        <v>841</v>
      </c>
      <c r="C1056" t="s">
        <v>1031</v>
      </c>
      <c r="D1056" s="135">
        <v>-148785.23000000001</v>
      </c>
      <c r="E1056" t="s">
        <v>1032</v>
      </c>
      <c r="F1056">
        <v>3</v>
      </c>
      <c r="G1056" s="135">
        <v>23121</v>
      </c>
      <c r="H1056" t="s">
        <v>510</v>
      </c>
      <c r="I1056" t="s">
        <v>14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6">
        <v>-148785.23000000001</v>
      </c>
      <c r="T1056">
        <v>3</v>
      </c>
      <c r="U1056" t="s">
        <v>199</v>
      </c>
      <c r="V1056" t="s">
        <v>72</v>
      </c>
      <c r="W1056" s="109" t="str">
        <f>_xlfn.CONCAT(N1056,V1056)</f>
        <v>CC1BACHAS</v>
      </c>
      <c r="X1056" s="109">
        <f>_xlfn.XLOOKUP(W1056,'cco '!C:C,'cco '!D:D,0)</f>
        <v>3.2417236735101898E-2</v>
      </c>
      <c r="Y1056" s="110">
        <f>$X1056*$S1056*-1</f>
        <v>4823.2060235965855</v>
      </c>
      <c r="Z1056" s="109">
        <f>_xlfn.XLOOKUP(V1056,sectores_id!A:A,sectores_id!B:B)</f>
        <v>1</v>
      </c>
      <c r="AA1056" s="109">
        <f>IF(J1056="OPEX",_xlfn.XLOOKUP(I1056,'rubros_id_opex (2)'!A:A,'rubros_id_opex (2)'!B:B,"RUBRO MC"),J1056)</f>
        <v>5</v>
      </c>
      <c r="AB1056" s="109" t="str">
        <f>UPPER(_xlfn.XLOOKUP(Z1056,sectores_id!B:B,sectores_id!A:A))</f>
        <v>BACHAS</v>
      </c>
      <c r="AC1056" s="148" t="str">
        <f>_xlfn.XLOOKUP(AA1056,'rubros_id_opex (2)'!B:B,'rubros_id_opex (2)'!A:A,gastos_final[[#This Row],[Líneas de factura/Producto]])</f>
        <v>INSUMOS</v>
      </c>
      <c r="AD1056" s="109">
        <f>SUMIFS(Y:Y,C:C,gastos_final[[#This Row],[Número]])</f>
        <v>148785.22999999998</v>
      </c>
      <c r="AE1056" s="169">
        <f>gastos_final[[#This Row],[MONTO_FINAL]]*-1-gastos_final[[#This Row],[monto_total_ampliado]]</f>
        <v>0</v>
      </c>
    </row>
    <row r="1057" spans="1:31" hidden="1" x14ac:dyDescent="0.25">
      <c r="A1057" vm="1">
        <v>46111</v>
      </c>
      <c r="B1057" t="s">
        <v>841</v>
      </c>
      <c r="C1057" t="s">
        <v>1031</v>
      </c>
      <c r="D1057" s="135">
        <v>-148785.23000000001</v>
      </c>
      <c r="E1057" t="s">
        <v>1032</v>
      </c>
      <c r="F1057">
        <v>3</v>
      </c>
      <c r="G1057" s="135">
        <v>23121</v>
      </c>
      <c r="H1057" t="s">
        <v>510</v>
      </c>
      <c r="I1057" t="s">
        <v>14</v>
      </c>
      <c r="J1057" t="s">
        <v>137</v>
      </c>
      <c r="K1057" t="s">
        <v>473</v>
      </c>
      <c r="L1057" t="s">
        <v>156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36">
        <v>-148785.23000000001</v>
      </c>
      <c r="T1057">
        <v>3</v>
      </c>
      <c r="U1057" t="s">
        <v>199</v>
      </c>
      <c r="V1057" t="s">
        <v>77</v>
      </c>
      <c r="W1057" s="109" t="str">
        <f>_xlfn.CONCAT(N1057,V1057)</f>
        <v>CC1CEREAL &amp; POLVILLO</v>
      </c>
      <c r="X1057" s="109">
        <f>_xlfn.XLOOKUP(W1057,'cco '!C:C,'cco '!D:D,0)</f>
        <v>7.0597149630605652E-3</v>
      </c>
      <c r="Y1057" s="110">
        <f>$X1057*$S1057*-1</f>
        <v>1050.3813145134077</v>
      </c>
      <c r="Z1057" s="109">
        <f>_xlfn.XLOOKUP(V1057,sectores_id!A:A,sectores_id!B:B)</f>
        <v>2</v>
      </c>
      <c r="AA1057" s="109">
        <f>IF(J1057="OPEX",_xlfn.XLOOKUP(I1057,'rubros_id_opex (2)'!A:A,'rubros_id_opex (2)'!B:B,"RUBRO MC"),J1057)</f>
        <v>5</v>
      </c>
      <c r="AB1057" s="109" t="str">
        <f>UPPER(_xlfn.XLOOKUP(Z1057,sectores_id!B:B,sectores_id!A:A))</f>
        <v>CEREAL &amp; POLVILLO</v>
      </c>
      <c r="AC1057" s="148" t="str">
        <f>_xlfn.XLOOKUP(AA1057,'rubros_id_opex (2)'!B:B,'rubros_id_opex (2)'!A:A,gastos_final[[#This Row],[Líneas de factura/Producto]])</f>
        <v>INSUMOS</v>
      </c>
      <c r="AD1057" s="109">
        <f>SUMIFS(Y:Y,C:C,gastos_final[[#This Row],[Número]])</f>
        <v>148785.22999999998</v>
      </c>
      <c r="AE1057" s="169">
        <f>gastos_final[[#This Row],[MONTO_FINAL]]*-1-gastos_final[[#This Row],[monto_total_ampliado]]</f>
        <v>0</v>
      </c>
    </row>
    <row r="1058" spans="1:31" hidden="1" x14ac:dyDescent="0.25">
      <c r="A1058" vm="1">
        <v>46111</v>
      </c>
      <c r="B1058" t="s">
        <v>841</v>
      </c>
      <c r="C1058" t="s">
        <v>1031</v>
      </c>
      <c r="D1058" s="135">
        <v>-148785.23000000001</v>
      </c>
      <c r="E1058" t="s">
        <v>1032</v>
      </c>
      <c r="F1058">
        <v>3</v>
      </c>
      <c r="G1058" s="135">
        <v>23121</v>
      </c>
      <c r="H1058" t="s">
        <v>510</v>
      </c>
      <c r="I1058" t="s">
        <v>14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6">
        <v>-148785.23000000001</v>
      </c>
      <c r="T1058">
        <v>3</v>
      </c>
      <c r="U1058" t="s">
        <v>199</v>
      </c>
      <c r="V1058" t="s">
        <v>75</v>
      </c>
      <c r="W1058" s="109" t="str">
        <f>_xlfn.CONCAT(N1058,V1058)</f>
        <v>CC1COMPOST &amp; FERTILIZANTES</v>
      </c>
      <c r="X1058" s="109">
        <f>_xlfn.XLOOKUP(W1058,'cco '!C:C,'cco '!D:D,0)</f>
        <v>4.0653249223577111E-4</v>
      </c>
      <c r="Y1058" s="110">
        <f>$X1058*$S1058*-1</f>
        <v>60.486030359772421</v>
      </c>
      <c r="Z1058" s="109">
        <f>_xlfn.XLOOKUP(V1058,sectores_id!A:A,sectores_id!B:B)</f>
        <v>10</v>
      </c>
      <c r="AA1058" s="109">
        <f>IF(J1058="OPEX",_xlfn.XLOOKUP(I1058,'rubros_id_opex (2)'!A:A,'rubros_id_opex (2)'!B:B,"RUBRO MC"),J1058)</f>
        <v>5</v>
      </c>
      <c r="AB1058" s="109" t="str">
        <f>UPPER(_xlfn.XLOOKUP(Z1058,sectores_id!B:B,sectores_id!A:A))</f>
        <v>COMPOST &amp; FERTILIZANTES</v>
      </c>
      <c r="AC1058" s="148" t="str">
        <f>_xlfn.XLOOKUP(AA1058,'rubros_id_opex (2)'!B:B,'rubros_id_opex (2)'!A:A,gastos_final[[#This Row],[Líneas de factura/Producto]])</f>
        <v>INSUMOS</v>
      </c>
      <c r="AD1058" s="109">
        <f>SUMIFS(Y:Y,C:C,gastos_final[[#This Row],[Número]])</f>
        <v>148785.22999999998</v>
      </c>
      <c r="AE1058" s="169">
        <f>gastos_final[[#This Row],[MONTO_FINAL]]*-1-gastos_final[[#This Row],[monto_total_ampliado]]</f>
        <v>0</v>
      </c>
    </row>
    <row r="1059" spans="1:31" hidden="1" x14ac:dyDescent="0.25">
      <c r="A1059" vm="1">
        <v>46111</v>
      </c>
      <c r="B1059" t="s">
        <v>841</v>
      </c>
      <c r="C1059" t="s">
        <v>1031</v>
      </c>
      <c r="D1059" s="135">
        <v>-148785.23000000001</v>
      </c>
      <c r="E1059" t="s">
        <v>1032</v>
      </c>
      <c r="F1059">
        <v>3</v>
      </c>
      <c r="G1059" s="135">
        <v>23121</v>
      </c>
      <c r="H1059" t="s">
        <v>510</v>
      </c>
      <c r="I1059" t="s">
        <v>14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6">
        <v>-148785.23000000001</v>
      </c>
      <c r="T1059">
        <v>3</v>
      </c>
      <c r="U1059" t="s">
        <v>199</v>
      </c>
      <c r="V1059" t="s">
        <v>66</v>
      </c>
      <c r="W1059" s="109" t="str">
        <f>_xlfn.CONCAT(N1059,V1059)</f>
        <v>CC1DISPOSICIÓN FINAL RESIDUOS LIQUIDOS</v>
      </c>
      <c r="X1059" s="109">
        <f>_xlfn.XLOOKUP(W1059,'cco '!C:C,'cco '!D:D,0)</f>
        <v>5.9791078481547098E-2</v>
      </c>
      <c r="Y1059" s="110">
        <f>$X1059*$S1059*-1</f>
        <v>8896.0293638250369</v>
      </c>
      <c r="Z1059" s="109">
        <f>_xlfn.XLOOKUP(V1059,sectores_id!A:A,sectores_id!B:B)</f>
        <v>3</v>
      </c>
      <c r="AA1059" s="109">
        <f>IF(J1059="OPEX",_xlfn.XLOOKUP(I1059,'rubros_id_opex (2)'!A:A,'rubros_id_opex (2)'!B:B,"RUBRO MC"),J1059)</f>
        <v>5</v>
      </c>
      <c r="AB1059" s="109" t="str">
        <f>UPPER(_xlfn.XLOOKUP(Z1059,sectores_id!B:B,sectores_id!A:A))</f>
        <v>DISP. FINAL RESIDUOS LÍQUIDOS</v>
      </c>
      <c r="AC1059" s="148" t="str">
        <f>_xlfn.XLOOKUP(AA1059,'rubros_id_opex (2)'!B:B,'rubros_id_opex (2)'!A:A,gastos_final[[#This Row],[Líneas de factura/Producto]])</f>
        <v>INSUMOS</v>
      </c>
      <c r="AD1059" s="109">
        <f>SUMIFS(Y:Y,C:C,gastos_final[[#This Row],[Número]])</f>
        <v>148785.22999999998</v>
      </c>
      <c r="AE1059" s="169">
        <f>gastos_final[[#This Row],[MONTO_FINAL]]*-1-gastos_final[[#This Row],[monto_total_ampliado]]</f>
        <v>0</v>
      </c>
    </row>
    <row r="1060" spans="1:31" hidden="1" x14ac:dyDescent="0.25">
      <c r="A1060" vm="1">
        <v>46111</v>
      </c>
      <c r="B1060" t="s">
        <v>841</v>
      </c>
      <c r="C1060" t="s">
        <v>1031</v>
      </c>
      <c r="D1060" s="135">
        <v>-148785.23000000001</v>
      </c>
      <c r="E1060" t="s">
        <v>1032</v>
      </c>
      <c r="F1060">
        <v>3</v>
      </c>
      <c r="G1060" s="135">
        <v>23121</v>
      </c>
      <c r="H1060" t="s">
        <v>510</v>
      </c>
      <c r="I1060" t="s">
        <v>14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6">
        <v>-148785.23000000001</v>
      </c>
      <c r="T1060">
        <v>3</v>
      </c>
      <c r="U1060" t="s">
        <v>199</v>
      </c>
      <c r="V1060" t="s">
        <v>63</v>
      </c>
      <c r="W1060" s="109" t="str">
        <f>_xlfn.CONCAT(N1060,V1060)</f>
        <v>CC1DISPOSICIÓN FINAL RESIDUOS SOLIDOS</v>
      </c>
      <c r="X1060" s="109">
        <f>_xlfn.XLOOKUP(W1060,'cco '!C:C,'cco '!D:D,0)</f>
        <v>4.8738124634855849E-3</v>
      </c>
      <c r="Y1060" s="110">
        <f>$X1060*$S1060*-1</f>
        <v>725.15130835656942</v>
      </c>
      <c r="Z1060" s="109">
        <f>_xlfn.XLOOKUP(V1060,sectores_id!A:A,sectores_id!B:B)</f>
        <v>4</v>
      </c>
      <c r="AA1060" s="109">
        <f>IF(J1060="OPEX",_xlfn.XLOOKUP(I1060,'rubros_id_opex (2)'!A:A,'rubros_id_opex (2)'!B:B,"RUBRO MC"),J1060)</f>
        <v>5</v>
      </c>
      <c r="AB1060" s="109" t="str">
        <f>UPPER(_xlfn.XLOOKUP(Z1060,sectores_id!B:B,sectores_id!A:A))</f>
        <v>DISP. FINAL RESIDUOS SÓLIDOS</v>
      </c>
      <c r="AC1060" s="148" t="str">
        <f>_xlfn.XLOOKUP(AA1060,'rubros_id_opex (2)'!B:B,'rubros_id_opex (2)'!A:A,gastos_final[[#This Row],[Líneas de factura/Producto]])</f>
        <v>INSUMOS</v>
      </c>
      <c r="AD1060" s="109">
        <f>SUMIFS(Y:Y,C:C,gastos_final[[#This Row],[Número]])</f>
        <v>148785.22999999998</v>
      </c>
      <c r="AE1060" s="169">
        <f>gastos_final[[#This Row],[MONTO_FINAL]]*-1-gastos_final[[#This Row],[monto_total_ampliado]]</f>
        <v>0</v>
      </c>
    </row>
    <row r="1061" spans="1:31" hidden="1" x14ac:dyDescent="0.25">
      <c r="A1061" vm="1">
        <v>46111</v>
      </c>
      <c r="B1061" t="s">
        <v>841</v>
      </c>
      <c r="C1061" t="s">
        <v>1031</v>
      </c>
      <c r="D1061" s="135">
        <v>-148785.23000000001</v>
      </c>
      <c r="E1061" t="s">
        <v>1032</v>
      </c>
      <c r="F1061">
        <v>3</v>
      </c>
      <c r="G1061" s="135">
        <v>23121</v>
      </c>
      <c r="H1061" t="s">
        <v>510</v>
      </c>
      <c r="I1061" t="s">
        <v>14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6">
        <v>-148785.23000000001</v>
      </c>
      <c r="T1061">
        <v>3</v>
      </c>
      <c r="U1061" t="s">
        <v>199</v>
      </c>
      <c r="V1061" t="s">
        <v>80</v>
      </c>
      <c r="W1061" s="109" t="str">
        <f>_xlfn.CONCAT(N1061,V1061)</f>
        <v>CC1EXPORTACION</v>
      </c>
      <c r="X1061" s="109">
        <f>_xlfn.XLOOKUP(W1061,'cco '!C:C,'cco '!D:D,0)</f>
        <v>0.73411048911804788</v>
      </c>
      <c r="Y1061" s="110">
        <f>$X1061*$S1061*-1</f>
        <v>109224.79796884126</v>
      </c>
      <c r="Z1061" s="109">
        <f>_xlfn.XLOOKUP(V1061,sectores_id!A:A,sectores_id!B:B)</f>
        <v>5</v>
      </c>
      <c r="AA1061" s="109">
        <f>IF(J1061="OPEX",_xlfn.XLOOKUP(I1061,'rubros_id_opex (2)'!A:A,'rubros_id_opex (2)'!B:B,"RUBRO MC"),J1061)</f>
        <v>5</v>
      </c>
      <c r="AB1061" s="109" t="str">
        <f>UPPER(_xlfn.XLOOKUP(Z1061,sectores_id!B:B,sectores_id!A:A))</f>
        <v>EXPORTACION</v>
      </c>
      <c r="AC1061" s="148" t="str">
        <f>_xlfn.XLOOKUP(AA1061,'rubros_id_opex (2)'!B:B,'rubros_id_opex (2)'!A:A,gastos_final[[#This Row],[Líneas de factura/Producto]])</f>
        <v>INSUMOS</v>
      </c>
      <c r="AD1061" s="109">
        <f>SUMIFS(Y:Y,C:C,gastos_final[[#This Row],[Número]])</f>
        <v>148785.22999999998</v>
      </c>
      <c r="AE1061" s="169">
        <f>gastos_final[[#This Row],[MONTO_FINAL]]*-1-gastos_final[[#This Row],[monto_total_ampliado]]</f>
        <v>0</v>
      </c>
    </row>
    <row r="1062" spans="1:31" hidden="1" x14ac:dyDescent="0.25">
      <c r="A1062" vm="1">
        <v>46111</v>
      </c>
      <c r="B1062" t="s">
        <v>841</v>
      </c>
      <c r="C1062" t="s">
        <v>1031</v>
      </c>
      <c r="D1062" s="135">
        <v>-148785.23000000001</v>
      </c>
      <c r="E1062" t="s">
        <v>1032</v>
      </c>
      <c r="F1062">
        <v>3</v>
      </c>
      <c r="G1062" s="135">
        <v>23121</v>
      </c>
      <c r="H1062" t="s">
        <v>510</v>
      </c>
      <c r="I1062" t="s">
        <v>14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6">
        <v>-148785.23000000001</v>
      </c>
      <c r="T1062">
        <v>3</v>
      </c>
      <c r="U1062" t="s">
        <v>199</v>
      </c>
      <c r="V1062" t="s">
        <v>50</v>
      </c>
      <c r="W1062" s="109" t="str">
        <f>_xlfn.CONCAT(N1062,V1062)</f>
        <v>CC1NFU</v>
      </c>
      <c r="X1062" s="109">
        <f>_xlfn.XLOOKUP(W1062,'cco '!C:C,'cco '!D:D,0)</f>
        <v>1.4065386597374174E-2</v>
      </c>
      <c r="Y1062" s="110">
        <f>$X1062*$S1062*-1</f>
        <v>2092.7217799292339</v>
      </c>
      <c r="Z1062" s="109">
        <f>_xlfn.XLOOKUP(V1062,sectores_id!A:A,sectores_id!B:B)</f>
        <v>6</v>
      </c>
      <c r="AA1062" s="109">
        <f>IF(J1062="OPEX",_xlfn.XLOOKUP(I1062,'rubros_id_opex (2)'!A:A,'rubros_id_opex (2)'!B:B,"RUBRO MC"),J1062)</f>
        <v>5</v>
      </c>
      <c r="AB1062" s="109" t="str">
        <f>UPPER(_xlfn.XLOOKUP(Z1062,sectores_id!B:B,sectores_id!A:A))</f>
        <v>NFU</v>
      </c>
      <c r="AC1062" s="148" t="str">
        <f>_xlfn.XLOOKUP(AA1062,'rubros_id_opex (2)'!B:B,'rubros_id_opex (2)'!A:A,gastos_final[[#This Row],[Líneas de factura/Producto]])</f>
        <v>INSUMOS</v>
      </c>
      <c r="AD1062" s="109">
        <f>SUMIFS(Y:Y,C:C,gastos_final[[#This Row],[Número]])</f>
        <v>148785.22999999998</v>
      </c>
      <c r="AE1062" s="169">
        <f>gastos_final[[#This Row],[MONTO_FINAL]]*-1-gastos_final[[#This Row],[monto_total_ampliado]]</f>
        <v>0</v>
      </c>
    </row>
    <row r="1063" spans="1:31" hidden="1" x14ac:dyDescent="0.25">
      <c r="A1063" vm="1">
        <v>46111</v>
      </c>
      <c r="B1063" t="s">
        <v>841</v>
      </c>
      <c r="C1063" t="s">
        <v>1031</v>
      </c>
      <c r="D1063" s="135">
        <v>-148785.23000000001</v>
      </c>
      <c r="E1063" t="s">
        <v>1032</v>
      </c>
      <c r="F1063">
        <v>3</v>
      </c>
      <c r="G1063" s="135">
        <v>23121</v>
      </c>
      <c r="H1063" t="s">
        <v>510</v>
      </c>
      <c r="I1063" t="s">
        <v>14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6">
        <v>-148785.23000000001</v>
      </c>
      <c r="T1063">
        <v>3</v>
      </c>
      <c r="U1063" t="s">
        <v>199</v>
      </c>
      <c r="V1063" t="s">
        <v>68</v>
      </c>
      <c r="W1063" s="109" t="str">
        <f>_xlfn.CONCAT(N1063,V1063)</f>
        <v>CC1PILETAS</v>
      </c>
      <c r="X1063" s="109">
        <f>_xlfn.XLOOKUP(W1063,'cco '!C:C,'cco '!D:D,0)</f>
        <v>0.10760032914202722</v>
      </c>
      <c r="Y1063" s="110">
        <f>$X1063*$S1063*-1</f>
        <v>16009.339719472224</v>
      </c>
      <c r="Z1063" s="109">
        <f>_xlfn.XLOOKUP(V1063,sectores_id!A:A,sectores_id!B:B)</f>
        <v>7</v>
      </c>
      <c r="AA1063" s="109">
        <f>IF(J1063="OPEX",_xlfn.XLOOKUP(I1063,'rubros_id_opex (2)'!A:A,'rubros_id_opex (2)'!B:B,"RUBRO MC"),J1063)</f>
        <v>5</v>
      </c>
      <c r="AB1063" s="109" t="str">
        <f>UPPER(_xlfn.XLOOKUP(Z1063,sectores_id!B:B,sectores_id!A:A))</f>
        <v>PILETAS</v>
      </c>
      <c r="AC1063" s="148" t="str">
        <f>_xlfn.XLOOKUP(AA1063,'rubros_id_opex (2)'!B:B,'rubros_id_opex (2)'!A:A,gastos_final[[#This Row],[Líneas de factura/Producto]])</f>
        <v>INSUMOS</v>
      </c>
      <c r="AD1063" s="109">
        <f>SUMIFS(Y:Y,C:C,gastos_final[[#This Row],[Número]])</f>
        <v>148785.22999999998</v>
      </c>
      <c r="AE1063" s="169">
        <f>gastos_final[[#This Row],[MONTO_FINAL]]*-1-gastos_final[[#This Row],[monto_total_ampliado]]</f>
        <v>0</v>
      </c>
    </row>
    <row r="1064" spans="1:31" hidden="1" x14ac:dyDescent="0.25">
      <c r="A1064" vm="1">
        <v>46111</v>
      </c>
      <c r="B1064" t="s">
        <v>841</v>
      </c>
      <c r="C1064" t="s">
        <v>1031</v>
      </c>
      <c r="D1064" s="135">
        <v>-148785.23000000001</v>
      </c>
      <c r="E1064" t="s">
        <v>1032</v>
      </c>
      <c r="F1064">
        <v>3</v>
      </c>
      <c r="G1064" s="135">
        <v>23121</v>
      </c>
      <c r="H1064" t="s">
        <v>510</v>
      </c>
      <c r="I1064" t="s">
        <v>14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6">
        <v>-148785.23000000001</v>
      </c>
      <c r="T1064">
        <v>3</v>
      </c>
      <c r="U1064" t="s">
        <v>199</v>
      </c>
      <c r="V1064" t="s">
        <v>70</v>
      </c>
      <c r="W1064" s="109" t="str">
        <f>_xlfn.CONCAT(N1064,V1064)</f>
        <v>CC1REACTORES</v>
      </c>
      <c r="X1064" s="109">
        <f>_xlfn.XLOOKUP(W1064,'cco '!C:C,'cco '!D:D,0)</f>
        <v>3.9675420007119738E-2</v>
      </c>
      <c r="Y1064" s="110">
        <f>$X1064*$S1064*-1</f>
        <v>5903.1164911059122</v>
      </c>
      <c r="Z1064" s="109">
        <f>_xlfn.XLOOKUP(V1064,sectores_id!A:A,sectores_id!B:B)</f>
        <v>8</v>
      </c>
      <c r="AA1064" s="109">
        <f>IF(J1064="OPEX",_xlfn.XLOOKUP(I1064,'rubros_id_opex (2)'!A:A,'rubros_id_opex (2)'!B:B,"RUBRO MC"),J1064)</f>
        <v>5</v>
      </c>
      <c r="AB1064" s="109" t="str">
        <f>UPPER(_xlfn.XLOOKUP(Z1064,sectores_id!B:B,sectores_id!A:A))</f>
        <v>REACTORES</v>
      </c>
      <c r="AC1064" s="148" t="str">
        <f>_xlfn.XLOOKUP(AA1064,'rubros_id_opex (2)'!B:B,'rubros_id_opex (2)'!A:A,gastos_final[[#This Row],[Líneas de factura/Producto]])</f>
        <v>INSUMOS</v>
      </c>
      <c r="AD1064" s="109">
        <f>SUMIFS(Y:Y,C:C,gastos_final[[#This Row],[Número]])</f>
        <v>148785.22999999998</v>
      </c>
      <c r="AE1064" s="169">
        <f>gastos_final[[#This Row],[MONTO_FINAL]]*-1-gastos_final[[#This Row],[monto_total_ampliado]]</f>
        <v>0</v>
      </c>
    </row>
    <row r="1065" spans="1:31" hidden="1" x14ac:dyDescent="0.25">
      <c r="A1065" vm="1">
        <v>46111</v>
      </c>
      <c r="B1065" t="s">
        <v>841</v>
      </c>
      <c r="C1065" t="s">
        <v>1031</v>
      </c>
      <c r="D1065" s="135">
        <v>-148785.23000000001</v>
      </c>
      <c r="E1065" t="s">
        <v>1032</v>
      </c>
      <c r="F1065">
        <v>3</v>
      </c>
      <c r="G1065" s="135">
        <v>23121</v>
      </c>
      <c r="H1065" t="s">
        <v>510</v>
      </c>
      <c r="I1065" t="s">
        <v>14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6">
        <v>-148785.23000000001</v>
      </c>
      <c r="T1065">
        <v>3</v>
      </c>
      <c r="U1065" t="s">
        <v>199</v>
      </c>
      <c r="V1065" t="s">
        <v>181</v>
      </c>
      <c r="W1065" s="109" t="str">
        <f>_xlfn.CONCAT(N1065,V1065)</f>
        <v>CC1TIERRAS FILTRANTES</v>
      </c>
      <c r="X1065" s="109">
        <f>_xlfn.XLOOKUP(W1065,'cco '!C:C,'cco '!D:D,0)</f>
        <v>0</v>
      </c>
      <c r="Y1065" s="110">
        <f>$X1065*$S1065*-1</f>
        <v>0</v>
      </c>
      <c r="Z1065" s="109">
        <f>_xlfn.XLOOKUP(V1065,sectores_id!A:A,sectores_id!B:B)</f>
        <v>9</v>
      </c>
      <c r="AA1065" s="109">
        <f>IF(J1065="OPEX",_xlfn.XLOOKUP(I1065,'rubros_id_opex (2)'!A:A,'rubros_id_opex (2)'!B:B,"RUBRO MC"),J1065)</f>
        <v>5</v>
      </c>
      <c r="AB1065" s="109" t="str">
        <f>UPPER(_xlfn.XLOOKUP(Z1065,sectores_id!B:B,sectores_id!A:A))</f>
        <v>TIERRAS FILTRANTES</v>
      </c>
      <c r="AC1065" s="148" t="str">
        <f>_xlfn.XLOOKUP(AA1065,'rubros_id_opex (2)'!B:B,'rubros_id_opex (2)'!A:A,gastos_final[[#This Row],[Líneas de factura/Producto]])</f>
        <v>INSUMOS</v>
      </c>
      <c r="AD1065" s="109">
        <f>SUMIFS(Y:Y,C:C,gastos_final[[#This Row],[Número]])</f>
        <v>148785.22999999998</v>
      </c>
      <c r="AE1065" s="169">
        <f>gastos_final[[#This Row],[MONTO_FINAL]]*-1-gastos_final[[#This Row],[monto_total_ampliado]]</f>
        <v>0</v>
      </c>
    </row>
    <row r="1066" spans="1:31" hidden="1" x14ac:dyDescent="0.25">
      <c r="A1066" vm="1">
        <v>46111</v>
      </c>
      <c r="B1066" t="s">
        <v>729</v>
      </c>
      <c r="C1066" t="s">
        <v>862</v>
      </c>
      <c r="D1066" s="135">
        <v>-2904</v>
      </c>
      <c r="E1066" t="s">
        <v>805</v>
      </c>
      <c r="F1066">
        <v>3</v>
      </c>
      <c r="G1066" s="135">
        <v>968</v>
      </c>
      <c r="H1066" t="s">
        <v>510</v>
      </c>
      <c r="I1066" t="s">
        <v>13</v>
      </c>
      <c r="J1066" t="s">
        <v>137</v>
      </c>
      <c r="K1066" t="s">
        <v>473</v>
      </c>
      <c r="L1066" t="s">
        <v>138</v>
      </c>
      <c r="M1066">
        <v>0</v>
      </c>
      <c r="N1066" t="s">
        <v>39</v>
      </c>
      <c r="O1066" t="s">
        <v>492</v>
      </c>
      <c r="P1066">
        <v>1</v>
      </c>
      <c r="Q1066" t="s">
        <v>50</v>
      </c>
      <c r="R1066">
        <v>1</v>
      </c>
      <c r="S1066" s="136">
        <v>-2904</v>
      </c>
      <c r="T1066">
        <v>3</v>
      </c>
      <c r="U1066" t="s">
        <v>199</v>
      </c>
      <c r="V1066" t="s">
        <v>50</v>
      </c>
      <c r="W1066" s="109" t="str">
        <f>_xlfn.CONCAT(N1066,V1066)</f>
        <v>CC7NFU</v>
      </c>
      <c r="X1066" s="109">
        <f>_xlfn.XLOOKUP(W1066,'cco '!C:C,'cco '!D:D,0)</f>
        <v>1</v>
      </c>
      <c r="Y1066" s="110">
        <f>$X1066*$S1066*-1</f>
        <v>2904</v>
      </c>
      <c r="Z1066" s="109">
        <f>_xlfn.XLOOKUP(V1066,sectores_id!A:A,sectores_id!B:B)</f>
        <v>6</v>
      </c>
      <c r="AA1066" s="109">
        <f>IF(J1066="OPEX",_xlfn.XLOOKUP(I1066,'rubros_id_opex (2)'!A:A,'rubros_id_opex (2)'!B:B,"RUBRO MC"),J1066)</f>
        <v>7</v>
      </c>
      <c r="AB1066" s="109" t="str">
        <f>UPPER(_xlfn.XLOOKUP(Z1066,sectores_id!B:B,sectores_id!A:A))</f>
        <v>NFU</v>
      </c>
      <c r="AC1066" s="148" t="str">
        <f>_xlfn.XLOOKUP(AA1066,'rubros_id_opex (2)'!B:B,'rubros_id_opex (2)'!A:A,gastos_final[[#This Row],[Líneas de factura/Producto]])</f>
        <v>LOGISTICA</v>
      </c>
      <c r="AD1066" s="109">
        <f>SUMIFS(Y:Y,C:C,gastos_final[[#This Row],[Número]])</f>
        <v>63902892.274999999</v>
      </c>
      <c r="AE1066" s="169">
        <f>gastos_final[[#This Row],[MONTO_FINAL]]*-1-gastos_final[[#This Row],[monto_total_ampliado]]</f>
        <v>-63899988.274999999</v>
      </c>
    </row>
    <row r="1067" spans="1:31" hidden="1" x14ac:dyDescent="0.25">
      <c r="A1067" vm="1">
        <v>46111</v>
      </c>
      <c r="B1067" t="s">
        <v>663</v>
      </c>
      <c r="C1067" t="s">
        <v>767</v>
      </c>
      <c r="D1067" s="135">
        <v>-3444000</v>
      </c>
      <c r="E1067" t="s">
        <v>666</v>
      </c>
      <c r="F1067">
        <v>1680</v>
      </c>
      <c r="G1067" s="135">
        <v>2050</v>
      </c>
      <c r="H1067" t="s">
        <v>144</v>
      </c>
      <c r="I1067" t="s">
        <v>18</v>
      </c>
      <c r="J1067" t="s">
        <v>137</v>
      </c>
      <c r="K1067" t="s">
        <v>473</v>
      </c>
      <c r="L1067" t="s">
        <v>138</v>
      </c>
      <c r="M1067">
        <v>0</v>
      </c>
      <c r="N1067" t="s">
        <v>40</v>
      </c>
      <c r="O1067" t="s">
        <v>492</v>
      </c>
      <c r="P1067">
        <v>1</v>
      </c>
      <c r="Q1067" t="s">
        <v>68</v>
      </c>
      <c r="R1067">
        <v>1</v>
      </c>
      <c r="S1067" s="136">
        <v>-3444000</v>
      </c>
      <c r="T1067">
        <v>1680</v>
      </c>
      <c r="U1067" t="s">
        <v>199</v>
      </c>
      <c r="V1067" t="s">
        <v>68</v>
      </c>
      <c r="W1067" s="109" t="str">
        <f>_xlfn.CONCAT(N1067,V1067)</f>
        <v>CC4PILETAS</v>
      </c>
      <c r="X1067" s="109">
        <f>_xlfn.XLOOKUP(W1067,'cco '!C:C,'cco '!D:D,0)</f>
        <v>1</v>
      </c>
      <c r="Y1067" s="110">
        <f>$X1067*$S1067*-1</f>
        <v>3444000</v>
      </c>
      <c r="Z1067" s="109">
        <f>_xlfn.XLOOKUP(V1067,sectores_id!A:A,sectores_id!B:B)</f>
        <v>7</v>
      </c>
      <c r="AA1067" s="109">
        <f>IF(J1067="OPEX",_xlfn.XLOOKUP(I1067,'rubros_id_opex (2)'!A:A,'rubros_id_opex (2)'!B:B,"RUBRO MC"),J1067)</f>
        <v>1</v>
      </c>
      <c r="AB1067" s="109" t="str">
        <f>UPPER(_xlfn.XLOOKUP(Z1067,sectores_id!B:B,sectores_id!A:A))</f>
        <v>PILETAS</v>
      </c>
      <c r="AC1067" s="148" t="str">
        <f>_xlfn.XLOOKUP(AA1067,'rubros_id_opex (2)'!B:B,'rubros_id_opex (2)'!A:A,gastos_final[[#This Row],[Líneas de factura/Producto]])</f>
        <v>ENERGIA</v>
      </c>
      <c r="AD1067" s="169">
        <f>SUMIFS(Y:Y,C:C,gastos_final[[#This Row],[Número]])</f>
        <v>3444000</v>
      </c>
      <c r="AE1067" s="169">
        <f>gastos_final[[#This Row],[MONTO_FINAL]]*-1-gastos_final[[#This Row],[monto_total_ampliado]]</f>
        <v>0</v>
      </c>
    </row>
    <row r="1068" spans="1:31" hidden="1" x14ac:dyDescent="0.25">
      <c r="A1068" vm="12">
        <v>46084</v>
      </c>
      <c r="B1068" t="s">
        <v>807</v>
      </c>
      <c r="C1068" t="s">
        <v>871</v>
      </c>
      <c r="D1068" s="135">
        <v>-78573</v>
      </c>
      <c r="E1068" t="s">
        <v>872</v>
      </c>
      <c r="F1068">
        <v>1</v>
      </c>
      <c r="G1068" s="135">
        <v>78573</v>
      </c>
      <c r="H1068" t="s">
        <v>510</v>
      </c>
      <c r="I1068" t="s">
        <v>679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6">
        <v>-78573</v>
      </c>
      <c r="T1068">
        <v>1</v>
      </c>
      <c r="U1068" t="s">
        <v>199</v>
      </c>
      <c r="V1068" t="s">
        <v>72</v>
      </c>
      <c r="W1068" s="109" t="str">
        <f>_xlfn.CONCAT(N1068,V1068)</f>
        <v>CC1BACHAS</v>
      </c>
      <c r="X1068" s="109">
        <f>_xlfn.XLOOKUP(W1068,'cco '!C:C,'cco '!D:D,0)</f>
        <v>3.2417236735101898E-2</v>
      </c>
      <c r="Y1068" s="110">
        <f>$X1068*$S1068*-1</f>
        <v>2547.1195419871615</v>
      </c>
      <c r="Z1068" s="109">
        <f>_xlfn.XLOOKUP(V1068,sectores_id!A:A,sectores_id!B:B)</f>
        <v>1</v>
      </c>
      <c r="AA1068" s="109">
        <f>IF(J1068="OPEX",_xlfn.XLOOKUP(I1068,'rubros_id_opex (2)'!A:A,'rubros_id_opex (2)'!B:B,"RUBRO MC"),J1068)</f>
        <v>9</v>
      </c>
      <c r="AB1068" s="109" t="str">
        <f>UPPER(_xlfn.XLOOKUP(Z1068,sectores_id!B:B,sectores_id!A:A))</f>
        <v>BACHAS</v>
      </c>
      <c r="AC1068" s="148" t="str">
        <f>_xlfn.XLOOKUP(AA1068,'rubros_id_opex (2)'!B:B,'rubros_id_opex (2)'!A:A,gastos_final[[#This Row],[Líneas de factura/Producto]])</f>
        <v>MANTENIMIENTO PREVENTIVO</v>
      </c>
      <c r="AD1068" s="109">
        <f>SUMIFS(Y:Y,C:C,gastos_final[[#This Row],[Número]])</f>
        <v>78573</v>
      </c>
      <c r="AE1068" s="169">
        <f>gastos_final[[#This Row],[MONTO_FINAL]]*-1-gastos_final[[#This Row],[monto_total_ampliado]]</f>
        <v>0</v>
      </c>
    </row>
    <row r="1069" spans="1:31" hidden="1" x14ac:dyDescent="0.25">
      <c r="A1069" vm="12">
        <v>46084</v>
      </c>
      <c r="B1069" t="s">
        <v>807</v>
      </c>
      <c r="C1069" t="s">
        <v>871</v>
      </c>
      <c r="D1069" s="135">
        <v>-78573</v>
      </c>
      <c r="E1069" t="s">
        <v>872</v>
      </c>
      <c r="F1069">
        <v>1</v>
      </c>
      <c r="G1069" s="135">
        <v>78573</v>
      </c>
      <c r="H1069" t="s">
        <v>510</v>
      </c>
      <c r="I1069" t="s">
        <v>679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6">
        <v>-78573</v>
      </c>
      <c r="T1069">
        <v>1</v>
      </c>
      <c r="U1069" t="s">
        <v>199</v>
      </c>
      <c r="V1069" t="s">
        <v>77</v>
      </c>
      <c r="W1069" s="109" t="str">
        <f>_xlfn.CONCAT(N1069,V1069)</f>
        <v>CC1CEREAL &amp; POLVILLO</v>
      </c>
      <c r="X1069" s="109">
        <f>_xlfn.XLOOKUP(W1069,'cco '!C:C,'cco '!D:D,0)</f>
        <v>7.0597149630605652E-3</v>
      </c>
      <c r="Y1069" s="110">
        <f>$X1069*$S1069*-1</f>
        <v>554.7029837925578</v>
      </c>
      <c r="Z1069" s="109">
        <f>_xlfn.XLOOKUP(V1069,sectores_id!A:A,sectores_id!B:B)</f>
        <v>2</v>
      </c>
      <c r="AA1069" s="109">
        <f>IF(J1069="OPEX",_xlfn.XLOOKUP(I1069,'rubros_id_opex (2)'!A:A,'rubros_id_opex (2)'!B:B,"RUBRO MC"),J1069)</f>
        <v>9</v>
      </c>
      <c r="AB1069" s="109" t="str">
        <f>UPPER(_xlfn.XLOOKUP(Z1069,sectores_id!B:B,sectores_id!A:A))</f>
        <v>CEREAL &amp; POLVILLO</v>
      </c>
      <c r="AC1069" s="148" t="str">
        <f>_xlfn.XLOOKUP(AA1069,'rubros_id_opex (2)'!B:B,'rubros_id_opex (2)'!A:A,gastos_final[[#This Row],[Líneas de factura/Producto]])</f>
        <v>MANTENIMIENTO PREVENTIVO</v>
      </c>
      <c r="AD1069" s="109">
        <f>SUMIFS(Y:Y,C:C,gastos_final[[#This Row],[Número]])</f>
        <v>78573</v>
      </c>
      <c r="AE1069" s="169">
        <f>gastos_final[[#This Row],[MONTO_FINAL]]*-1-gastos_final[[#This Row],[monto_total_ampliado]]</f>
        <v>0</v>
      </c>
    </row>
    <row r="1070" spans="1:31" hidden="1" x14ac:dyDescent="0.25">
      <c r="A1070" vm="12">
        <v>46084</v>
      </c>
      <c r="B1070" t="s">
        <v>807</v>
      </c>
      <c r="C1070" t="s">
        <v>871</v>
      </c>
      <c r="D1070" s="135">
        <v>-78573</v>
      </c>
      <c r="E1070" t="s">
        <v>872</v>
      </c>
      <c r="F1070">
        <v>1</v>
      </c>
      <c r="G1070" s="135">
        <v>78573</v>
      </c>
      <c r="H1070" t="s">
        <v>510</v>
      </c>
      <c r="I1070" t="s">
        <v>679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6">
        <v>-78573</v>
      </c>
      <c r="T1070">
        <v>1</v>
      </c>
      <c r="U1070" t="s">
        <v>199</v>
      </c>
      <c r="V1070" t="s">
        <v>75</v>
      </c>
      <c r="W1070" s="109" t="str">
        <f>_xlfn.CONCAT(N1070,V1070)</f>
        <v>CC1COMPOST &amp; FERTILIZANTES</v>
      </c>
      <c r="X1070" s="109">
        <f>_xlfn.XLOOKUP(W1070,'cco '!C:C,'cco '!D:D,0)</f>
        <v>4.0653249223577111E-4</v>
      </c>
      <c r="Y1070" s="110">
        <f>$X1070*$S1070*-1</f>
        <v>31.942477512441243</v>
      </c>
      <c r="Z1070" s="109">
        <f>_xlfn.XLOOKUP(V1070,sectores_id!A:A,sectores_id!B:B)</f>
        <v>10</v>
      </c>
      <c r="AA1070" s="109">
        <f>IF(J1070="OPEX",_xlfn.XLOOKUP(I1070,'rubros_id_opex (2)'!A:A,'rubros_id_opex (2)'!B:B,"RUBRO MC"),J1070)</f>
        <v>9</v>
      </c>
      <c r="AB1070" s="109" t="str">
        <f>UPPER(_xlfn.XLOOKUP(Z1070,sectores_id!B:B,sectores_id!A:A))</f>
        <v>COMPOST &amp; FERTILIZANTES</v>
      </c>
      <c r="AC1070" s="148" t="str">
        <f>_xlfn.XLOOKUP(AA1070,'rubros_id_opex (2)'!B:B,'rubros_id_opex (2)'!A:A,gastos_final[[#This Row],[Líneas de factura/Producto]])</f>
        <v>MANTENIMIENTO PREVENTIVO</v>
      </c>
      <c r="AD1070" s="109">
        <f>SUMIFS(Y:Y,C:C,gastos_final[[#This Row],[Número]])</f>
        <v>78573</v>
      </c>
      <c r="AE1070" s="169">
        <f>gastos_final[[#This Row],[MONTO_FINAL]]*-1-gastos_final[[#This Row],[monto_total_ampliado]]</f>
        <v>0</v>
      </c>
    </row>
    <row r="1071" spans="1:31" hidden="1" x14ac:dyDescent="0.25">
      <c r="A1071" vm="12">
        <v>46084</v>
      </c>
      <c r="B1071" t="s">
        <v>807</v>
      </c>
      <c r="C1071" t="s">
        <v>871</v>
      </c>
      <c r="D1071" s="135">
        <v>-78573</v>
      </c>
      <c r="E1071" t="s">
        <v>872</v>
      </c>
      <c r="F1071">
        <v>1</v>
      </c>
      <c r="G1071" s="135">
        <v>78573</v>
      </c>
      <c r="H1071" t="s">
        <v>510</v>
      </c>
      <c r="I1071" t="s">
        <v>679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6">
        <v>-78573</v>
      </c>
      <c r="T1071">
        <v>1</v>
      </c>
      <c r="U1071" t="s">
        <v>199</v>
      </c>
      <c r="V1071" t="s">
        <v>66</v>
      </c>
      <c r="W1071" s="109" t="str">
        <f>_xlfn.CONCAT(N1071,V1071)</f>
        <v>CC1DISPOSICIÓN FINAL RESIDUOS LIQUIDOS</v>
      </c>
      <c r="X1071" s="109">
        <f>_xlfn.XLOOKUP(W1071,'cco '!C:C,'cco '!D:D,0)</f>
        <v>5.9791078481547098E-2</v>
      </c>
      <c r="Y1071" s="110">
        <f>$X1071*$S1071*-1</f>
        <v>4697.9644095306003</v>
      </c>
      <c r="Z1071" s="109">
        <f>_xlfn.XLOOKUP(V1071,sectores_id!A:A,sectores_id!B:B)</f>
        <v>3</v>
      </c>
      <c r="AA1071" s="109">
        <f>IF(J1071="OPEX",_xlfn.XLOOKUP(I1071,'rubros_id_opex (2)'!A:A,'rubros_id_opex (2)'!B:B,"RUBRO MC"),J1071)</f>
        <v>9</v>
      </c>
      <c r="AB1071" s="109" t="str">
        <f>UPPER(_xlfn.XLOOKUP(Z1071,sectores_id!B:B,sectores_id!A:A))</f>
        <v>DISP. FINAL RESIDUOS LÍQUIDOS</v>
      </c>
      <c r="AC1071" s="148" t="str">
        <f>_xlfn.XLOOKUP(AA1071,'rubros_id_opex (2)'!B:B,'rubros_id_opex (2)'!A:A,gastos_final[[#This Row],[Líneas de factura/Producto]])</f>
        <v>MANTENIMIENTO PREVENTIVO</v>
      </c>
      <c r="AD1071" s="109">
        <f>SUMIFS(Y:Y,C:C,gastos_final[[#This Row],[Número]])</f>
        <v>78573</v>
      </c>
      <c r="AE1071" s="169">
        <f>gastos_final[[#This Row],[MONTO_FINAL]]*-1-gastos_final[[#This Row],[monto_total_ampliado]]</f>
        <v>0</v>
      </c>
    </row>
    <row r="1072" spans="1:31" hidden="1" x14ac:dyDescent="0.25">
      <c r="A1072" vm="12">
        <v>46084</v>
      </c>
      <c r="B1072" t="s">
        <v>807</v>
      </c>
      <c r="C1072" t="s">
        <v>871</v>
      </c>
      <c r="D1072" s="135">
        <v>-78573</v>
      </c>
      <c r="E1072" t="s">
        <v>872</v>
      </c>
      <c r="F1072">
        <v>1</v>
      </c>
      <c r="G1072" s="135">
        <v>78573</v>
      </c>
      <c r="H1072" t="s">
        <v>510</v>
      </c>
      <c r="I1072" t="s">
        <v>679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6">
        <v>-78573</v>
      </c>
      <c r="T1072">
        <v>1</v>
      </c>
      <c r="U1072" t="s">
        <v>199</v>
      </c>
      <c r="V1072" t="s">
        <v>63</v>
      </c>
      <c r="W1072" s="109" t="str">
        <f>_xlfn.CONCAT(N1072,V1072)</f>
        <v>CC1DISPOSICIÓN FINAL RESIDUOS SOLIDOS</v>
      </c>
      <c r="X1072" s="109">
        <f>_xlfn.XLOOKUP(W1072,'cco '!C:C,'cco '!D:D,0)</f>
        <v>4.8738124634855849E-3</v>
      </c>
      <c r="Y1072" s="110">
        <f>$X1072*$S1072*-1</f>
        <v>382.95006669345287</v>
      </c>
      <c r="Z1072" s="109">
        <f>_xlfn.XLOOKUP(V1072,sectores_id!A:A,sectores_id!B:B)</f>
        <v>4</v>
      </c>
      <c r="AA1072" s="109">
        <f>IF(J1072="OPEX",_xlfn.XLOOKUP(I1072,'rubros_id_opex (2)'!A:A,'rubros_id_opex (2)'!B:B,"RUBRO MC"),J1072)</f>
        <v>9</v>
      </c>
      <c r="AB1072" s="109" t="str">
        <f>UPPER(_xlfn.XLOOKUP(Z1072,sectores_id!B:B,sectores_id!A:A))</f>
        <v>DISP. FINAL RESIDUOS SÓLIDOS</v>
      </c>
      <c r="AC1072" s="148" t="str">
        <f>_xlfn.XLOOKUP(AA1072,'rubros_id_opex (2)'!B:B,'rubros_id_opex (2)'!A:A,gastos_final[[#This Row],[Líneas de factura/Producto]])</f>
        <v>MANTENIMIENTO PREVENTIVO</v>
      </c>
      <c r="AD1072" s="109">
        <f>SUMIFS(Y:Y,C:C,gastos_final[[#This Row],[Número]])</f>
        <v>78573</v>
      </c>
      <c r="AE1072" s="169">
        <f>gastos_final[[#This Row],[MONTO_FINAL]]*-1-gastos_final[[#This Row],[monto_total_ampliado]]</f>
        <v>0</v>
      </c>
    </row>
    <row r="1073" spans="1:31" hidden="1" x14ac:dyDescent="0.25">
      <c r="A1073" vm="12">
        <v>46084</v>
      </c>
      <c r="B1073" t="s">
        <v>807</v>
      </c>
      <c r="C1073" t="s">
        <v>871</v>
      </c>
      <c r="D1073" s="135">
        <v>-78573</v>
      </c>
      <c r="E1073" t="s">
        <v>872</v>
      </c>
      <c r="F1073">
        <v>1</v>
      </c>
      <c r="G1073" s="135">
        <v>78573</v>
      </c>
      <c r="H1073" t="s">
        <v>510</v>
      </c>
      <c r="I1073" t="s">
        <v>679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6">
        <v>-78573</v>
      </c>
      <c r="T1073">
        <v>1</v>
      </c>
      <c r="U1073" t="s">
        <v>199</v>
      </c>
      <c r="V1073" t="s">
        <v>80</v>
      </c>
      <c r="W1073" s="109" t="str">
        <f>_xlfn.CONCAT(N1073,V1073)</f>
        <v>CC1EXPORTACION</v>
      </c>
      <c r="X1073" s="109">
        <f>_xlfn.XLOOKUP(W1073,'cco '!C:C,'cco '!D:D,0)</f>
        <v>0.73411048911804788</v>
      </c>
      <c r="Y1073" s="110">
        <f>$X1073*$S1073*-1</f>
        <v>57681.263461472379</v>
      </c>
      <c r="Z1073" s="109">
        <f>_xlfn.XLOOKUP(V1073,sectores_id!A:A,sectores_id!B:B)</f>
        <v>5</v>
      </c>
      <c r="AA1073" s="109">
        <f>IF(J1073="OPEX",_xlfn.XLOOKUP(I1073,'rubros_id_opex (2)'!A:A,'rubros_id_opex (2)'!B:B,"RUBRO MC"),J1073)</f>
        <v>9</v>
      </c>
      <c r="AB1073" s="109" t="str">
        <f>UPPER(_xlfn.XLOOKUP(Z1073,sectores_id!B:B,sectores_id!A:A))</f>
        <v>EXPORTACION</v>
      </c>
      <c r="AC1073" s="148" t="str">
        <f>_xlfn.XLOOKUP(AA1073,'rubros_id_opex (2)'!B:B,'rubros_id_opex (2)'!A:A,gastos_final[[#This Row],[Líneas de factura/Producto]])</f>
        <v>MANTENIMIENTO PREVENTIVO</v>
      </c>
      <c r="AD1073" s="109">
        <f>SUMIFS(Y:Y,C:C,gastos_final[[#This Row],[Número]])</f>
        <v>78573</v>
      </c>
      <c r="AE1073" s="169">
        <f>gastos_final[[#This Row],[MONTO_FINAL]]*-1-gastos_final[[#This Row],[monto_total_ampliado]]</f>
        <v>0</v>
      </c>
    </row>
    <row r="1074" spans="1:31" hidden="1" x14ac:dyDescent="0.25">
      <c r="A1074" vm="12">
        <v>46084</v>
      </c>
      <c r="B1074" t="s">
        <v>807</v>
      </c>
      <c r="C1074" t="s">
        <v>871</v>
      </c>
      <c r="D1074" s="135">
        <v>-78573</v>
      </c>
      <c r="E1074" t="s">
        <v>872</v>
      </c>
      <c r="F1074">
        <v>1</v>
      </c>
      <c r="G1074" s="135">
        <v>78573</v>
      </c>
      <c r="H1074" t="s">
        <v>510</v>
      </c>
      <c r="I1074" t="s">
        <v>679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6">
        <v>-78573</v>
      </c>
      <c r="T1074">
        <v>1</v>
      </c>
      <c r="U1074" t="s">
        <v>199</v>
      </c>
      <c r="V1074" t="s">
        <v>50</v>
      </c>
      <c r="W1074" s="109" t="str">
        <f>_xlfn.CONCAT(N1074,V1074)</f>
        <v>CC1NFU</v>
      </c>
      <c r="X1074" s="109">
        <f>_xlfn.XLOOKUP(W1074,'cco '!C:C,'cco '!D:D,0)</f>
        <v>1.4065386597374174E-2</v>
      </c>
      <c r="Y1074" s="110">
        <f>$X1074*$S1074*-1</f>
        <v>1105.1596211154808</v>
      </c>
      <c r="Z1074" s="109">
        <f>_xlfn.XLOOKUP(V1074,sectores_id!A:A,sectores_id!B:B)</f>
        <v>6</v>
      </c>
      <c r="AA1074" s="109">
        <f>IF(J1074="OPEX",_xlfn.XLOOKUP(I1074,'rubros_id_opex (2)'!A:A,'rubros_id_opex (2)'!B:B,"RUBRO MC"),J1074)</f>
        <v>9</v>
      </c>
      <c r="AB1074" s="109" t="str">
        <f>UPPER(_xlfn.XLOOKUP(Z1074,sectores_id!B:B,sectores_id!A:A))</f>
        <v>NFU</v>
      </c>
      <c r="AC1074" s="148" t="str">
        <f>_xlfn.XLOOKUP(AA1074,'rubros_id_opex (2)'!B:B,'rubros_id_opex (2)'!A:A,gastos_final[[#This Row],[Líneas de factura/Producto]])</f>
        <v>MANTENIMIENTO PREVENTIVO</v>
      </c>
      <c r="AD1074" s="109">
        <f>SUMIFS(Y:Y,C:C,gastos_final[[#This Row],[Número]])</f>
        <v>78573</v>
      </c>
      <c r="AE1074" s="169">
        <f>gastos_final[[#This Row],[MONTO_FINAL]]*-1-gastos_final[[#This Row],[monto_total_ampliado]]</f>
        <v>0</v>
      </c>
    </row>
    <row r="1075" spans="1:31" hidden="1" x14ac:dyDescent="0.25">
      <c r="A1075" vm="12">
        <v>46084</v>
      </c>
      <c r="B1075" t="s">
        <v>807</v>
      </c>
      <c r="C1075" t="s">
        <v>871</v>
      </c>
      <c r="D1075" s="135">
        <v>-78573</v>
      </c>
      <c r="E1075" t="s">
        <v>872</v>
      </c>
      <c r="F1075">
        <v>1</v>
      </c>
      <c r="G1075" s="135">
        <v>78573</v>
      </c>
      <c r="H1075" t="s">
        <v>510</v>
      </c>
      <c r="I1075" t="s">
        <v>679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6">
        <v>-78573</v>
      </c>
      <c r="T1075">
        <v>1</v>
      </c>
      <c r="U1075" t="s">
        <v>199</v>
      </c>
      <c r="V1075" t="s">
        <v>68</v>
      </c>
      <c r="W1075" s="109" t="str">
        <f>_xlfn.CONCAT(N1075,V1075)</f>
        <v>CC1PILETAS</v>
      </c>
      <c r="X1075" s="109">
        <f>_xlfn.XLOOKUP(W1075,'cco '!C:C,'cco '!D:D,0)</f>
        <v>0.10760032914202722</v>
      </c>
      <c r="Y1075" s="110">
        <f>$X1075*$S1075*-1</f>
        <v>8454.4806616765054</v>
      </c>
      <c r="Z1075" s="109">
        <f>_xlfn.XLOOKUP(V1075,sectores_id!A:A,sectores_id!B:B)</f>
        <v>7</v>
      </c>
      <c r="AA1075" s="109">
        <f>IF(J1075="OPEX",_xlfn.XLOOKUP(I1075,'rubros_id_opex (2)'!A:A,'rubros_id_opex (2)'!B:B,"RUBRO MC"),J1075)</f>
        <v>9</v>
      </c>
      <c r="AB1075" s="109" t="str">
        <f>UPPER(_xlfn.XLOOKUP(Z1075,sectores_id!B:B,sectores_id!A:A))</f>
        <v>PILETAS</v>
      </c>
      <c r="AC1075" s="148" t="str">
        <f>_xlfn.XLOOKUP(AA1075,'rubros_id_opex (2)'!B:B,'rubros_id_opex (2)'!A:A,gastos_final[[#This Row],[Líneas de factura/Producto]])</f>
        <v>MANTENIMIENTO PREVENTIVO</v>
      </c>
      <c r="AD1075" s="109">
        <f>SUMIFS(Y:Y,C:C,gastos_final[[#This Row],[Número]])</f>
        <v>78573</v>
      </c>
      <c r="AE1075" s="169">
        <f>gastos_final[[#This Row],[MONTO_FINAL]]*-1-gastos_final[[#This Row],[monto_total_ampliado]]</f>
        <v>0</v>
      </c>
    </row>
    <row r="1076" spans="1:31" hidden="1" x14ac:dyDescent="0.25">
      <c r="A1076" vm="12">
        <v>46084</v>
      </c>
      <c r="B1076" t="s">
        <v>807</v>
      </c>
      <c r="C1076" t="s">
        <v>871</v>
      </c>
      <c r="D1076" s="135">
        <v>-78573</v>
      </c>
      <c r="E1076" t="s">
        <v>872</v>
      </c>
      <c r="F1076">
        <v>1</v>
      </c>
      <c r="G1076" s="135">
        <v>78573</v>
      </c>
      <c r="H1076" t="s">
        <v>510</v>
      </c>
      <c r="I1076" t="s">
        <v>679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6">
        <v>-78573</v>
      </c>
      <c r="T1076">
        <v>1</v>
      </c>
      <c r="U1076" t="s">
        <v>199</v>
      </c>
      <c r="V1076" t="s">
        <v>70</v>
      </c>
      <c r="W1076" s="109" t="str">
        <f>_xlfn.CONCAT(N1076,V1076)</f>
        <v>CC1REACTORES</v>
      </c>
      <c r="X1076" s="109">
        <f>_xlfn.XLOOKUP(W1076,'cco '!C:C,'cco '!D:D,0)</f>
        <v>3.9675420007119738E-2</v>
      </c>
      <c r="Y1076" s="110">
        <f>$X1076*$S1076*-1</f>
        <v>3117.4167762194193</v>
      </c>
      <c r="Z1076" s="109">
        <f>_xlfn.XLOOKUP(V1076,sectores_id!A:A,sectores_id!B:B)</f>
        <v>8</v>
      </c>
      <c r="AA1076" s="109">
        <f>IF(J1076="OPEX",_xlfn.XLOOKUP(I1076,'rubros_id_opex (2)'!A:A,'rubros_id_opex (2)'!B:B,"RUBRO MC"),J1076)</f>
        <v>9</v>
      </c>
      <c r="AB1076" s="109" t="str">
        <f>UPPER(_xlfn.XLOOKUP(Z1076,sectores_id!B:B,sectores_id!A:A))</f>
        <v>REACTORES</v>
      </c>
      <c r="AC1076" s="148" t="str">
        <f>_xlfn.XLOOKUP(AA1076,'rubros_id_opex (2)'!B:B,'rubros_id_opex (2)'!A:A,gastos_final[[#This Row],[Líneas de factura/Producto]])</f>
        <v>MANTENIMIENTO PREVENTIVO</v>
      </c>
      <c r="AD1076" s="109">
        <f>SUMIFS(Y:Y,C:C,gastos_final[[#This Row],[Número]])</f>
        <v>78573</v>
      </c>
      <c r="AE1076" s="169">
        <f>gastos_final[[#This Row],[MONTO_FINAL]]*-1-gastos_final[[#This Row],[monto_total_ampliado]]</f>
        <v>0</v>
      </c>
    </row>
    <row r="1077" spans="1:31" hidden="1" x14ac:dyDescent="0.25">
      <c r="A1077" vm="12">
        <v>46084</v>
      </c>
      <c r="B1077" t="s">
        <v>807</v>
      </c>
      <c r="C1077" t="s">
        <v>871</v>
      </c>
      <c r="D1077" s="135">
        <v>-78573</v>
      </c>
      <c r="E1077" t="s">
        <v>872</v>
      </c>
      <c r="F1077">
        <v>1</v>
      </c>
      <c r="G1077" s="135">
        <v>78573</v>
      </c>
      <c r="H1077" t="s">
        <v>510</v>
      </c>
      <c r="I1077" t="s">
        <v>679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6">
        <v>-78573</v>
      </c>
      <c r="T1077">
        <v>1</v>
      </c>
      <c r="U1077" t="s">
        <v>199</v>
      </c>
      <c r="V1077" t="s">
        <v>181</v>
      </c>
      <c r="W1077" s="109" t="str">
        <f>_xlfn.CONCAT(N1077,V1077)</f>
        <v>CC1TIERRAS FILTRANTES</v>
      </c>
      <c r="X1077" s="109">
        <f>_xlfn.XLOOKUP(W1077,'cco '!C:C,'cco '!D:D,0)</f>
        <v>0</v>
      </c>
      <c r="Y1077" s="110">
        <f>$X1077*$S1077*-1</f>
        <v>0</v>
      </c>
      <c r="Z1077" s="109">
        <f>_xlfn.XLOOKUP(V1077,sectores_id!A:A,sectores_id!B:B)</f>
        <v>9</v>
      </c>
      <c r="AA1077" s="109">
        <f>IF(J1077="OPEX",_xlfn.XLOOKUP(I1077,'rubros_id_opex (2)'!A:A,'rubros_id_opex (2)'!B:B,"RUBRO MC"),J1077)</f>
        <v>9</v>
      </c>
      <c r="AB1077" s="109" t="str">
        <f>UPPER(_xlfn.XLOOKUP(Z1077,sectores_id!B:B,sectores_id!A:A))</f>
        <v>TIERRAS FILTRANTES</v>
      </c>
      <c r="AC1077" s="148" t="str">
        <f>_xlfn.XLOOKUP(AA1077,'rubros_id_opex (2)'!B:B,'rubros_id_opex (2)'!A:A,gastos_final[[#This Row],[Líneas de factura/Producto]])</f>
        <v>MANTENIMIENTO PREVENTIVO</v>
      </c>
      <c r="AD1077" s="109">
        <f>SUMIFS(Y:Y,C:C,gastos_final[[#This Row],[Número]])</f>
        <v>78573</v>
      </c>
      <c r="AE1077" s="169">
        <f>gastos_final[[#This Row],[MONTO_FINAL]]*-1-gastos_final[[#This Row],[monto_total_ampliado]]</f>
        <v>0</v>
      </c>
    </row>
    <row r="1078" spans="1:31" hidden="1" x14ac:dyDescent="0.25">
      <c r="A1078" vm="19">
        <v>46107</v>
      </c>
      <c r="B1078" t="s">
        <v>833</v>
      </c>
      <c r="C1078" t="s">
        <v>973</v>
      </c>
      <c r="D1078" s="135">
        <v>-76000</v>
      </c>
      <c r="E1078" t="s">
        <v>972</v>
      </c>
      <c r="F1078">
        <v>1</v>
      </c>
      <c r="G1078" s="135">
        <v>18181.82</v>
      </c>
      <c r="H1078" t="s">
        <v>510</v>
      </c>
      <c r="I1078" t="s">
        <v>12</v>
      </c>
      <c r="J1078" t="s">
        <v>137</v>
      </c>
      <c r="K1078" t="s">
        <v>473</v>
      </c>
      <c r="L1078" t="s">
        <v>138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6">
        <v>-76000</v>
      </c>
      <c r="T1078">
        <v>1</v>
      </c>
      <c r="U1078" t="s">
        <v>199</v>
      </c>
      <c r="V1078" t="s">
        <v>72</v>
      </c>
      <c r="W1078" s="109" t="str">
        <f>_xlfn.CONCAT(N1078,V1078)</f>
        <v>CC1BACHAS</v>
      </c>
      <c r="X1078" s="109">
        <f>_xlfn.XLOOKUP(W1078,'cco '!C:C,'cco '!D:D,0)</f>
        <v>3.2417236735101898E-2</v>
      </c>
      <c r="Y1078" s="110">
        <f>$X1078*$S1078*-1</f>
        <v>2463.7099918677441</v>
      </c>
      <c r="Z1078" s="109">
        <f>_xlfn.XLOOKUP(V1078,sectores_id!A:A,sectores_id!B:B)</f>
        <v>1</v>
      </c>
      <c r="AA1078" s="109">
        <f>IF(J1078="OPEX",_xlfn.XLOOKUP(I1078,'rubros_id_opex (2)'!A:A,'rubros_id_opex (2)'!B:B,"RUBRO MC"),J1078)</f>
        <v>11</v>
      </c>
      <c r="AB1078" s="109" t="str">
        <f>UPPER(_xlfn.XLOOKUP(Z1078,sectores_id!B:B,sectores_id!A:A))</f>
        <v>BACHAS</v>
      </c>
      <c r="AC1078" s="148" t="str">
        <f>_xlfn.XLOOKUP(AA1078,'rubros_id_opex (2)'!B:B,'rubros_id_opex (2)'!A:A,gastos_final[[#This Row],[Líneas de factura/Producto]])</f>
        <v>REPARACIONES</v>
      </c>
      <c r="AD1078" s="109">
        <f>SUMIFS(Y:Y,C:C,gastos_final[[#This Row],[Número]])</f>
        <v>75999.999999999985</v>
      </c>
      <c r="AE1078" s="169">
        <f>gastos_final[[#This Row],[MONTO_FINAL]]*-1-gastos_final[[#This Row],[monto_total_ampliado]]</f>
        <v>0</v>
      </c>
    </row>
    <row r="1079" spans="1:31" hidden="1" x14ac:dyDescent="0.25">
      <c r="A1079" vm="19">
        <v>46107</v>
      </c>
      <c r="B1079" t="s">
        <v>833</v>
      </c>
      <c r="C1079" t="s">
        <v>973</v>
      </c>
      <c r="D1079" s="135">
        <v>-76000</v>
      </c>
      <c r="E1079" t="s">
        <v>972</v>
      </c>
      <c r="F1079">
        <v>1</v>
      </c>
      <c r="G1079" s="135">
        <v>18181.82</v>
      </c>
      <c r="H1079" t="s">
        <v>510</v>
      </c>
      <c r="I1079" t="s">
        <v>12</v>
      </c>
      <c r="J1079" t="s">
        <v>137</v>
      </c>
      <c r="K1079" t="s">
        <v>473</v>
      </c>
      <c r="L1079" t="s">
        <v>138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36">
        <v>-76000</v>
      </c>
      <c r="T1079">
        <v>1</v>
      </c>
      <c r="U1079" t="s">
        <v>199</v>
      </c>
      <c r="V1079" t="s">
        <v>77</v>
      </c>
      <c r="W1079" s="109" t="str">
        <f>_xlfn.CONCAT(N1079,V1079)</f>
        <v>CC1CEREAL &amp; POLVILLO</v>
      </c>
      <c r="X1079" s="109">
        <f>_xlfn.XLOOKUP(W1079,'cco '!C:C,'cco '!D:D,0)</f>
        <v>7.0597149630605652E-3</v>
      </c>
      <c r="Y1079" s="110">
        <f>$X1079*$S1079*-1</f>
        <v>536.53833719260297</v>
      </c>
      <c r="Z1079" s="109">
        <f>_xlfn.XLOOKUP(V1079,sectores_id!A:A,sectores_id!B:B)</f>
        <v>2</v>
      </c>
      <c r="AA1079" s="109">
        <f>IF(J1079="OPEX",_xlfn.XLOOKUP(I1079,'rubros_id_opex (2)'!A:A,'rubros_id_opex (2)'!B:B,"RUBRO MC"),J1079)</f>
        <v>11</v>
      </c>
      <c r="AB1079" s="109" t="str">
        <f>UPPER(_xlfn.XLOOKUP(Z1079,sectores_id!B:B,sectores_id!A:A))</f>
        <v>CEREAL &amp; POLVILLO</v>
      </c>
      <c r="AC1079" s="148" t="str">
        <f>_xlfn.XLOOKUP(AA1079,'rubros_id_opex (2)'!B:B,'rubros_id_opex (2)'!A:A,gastos_final[[#This Row],[Líneas de factura/Producto]])</f>
        <v>REPARACIONES</v>
      </c>
      <c r="AD1079" s="109">
        <f>SUMIFS(Y:Y,C:C,gastos_final[[#This Row],[Número]])</f>
        <v>75999.999999999985</v>
      </c>
      <c r="AE1079" s="169">
        <f>gastos_final[[#This Row],[MONTO_FINAL]]*-1-gastos_final[[#This Row],[monto_total_ampliado]]</f>
        <v>0</v>
      </c>
    </row>
    <row r="1080" spans="1:31" hidden="1" x14ac:dyDescent="0.25">
      <c r="A1080" vm="19">
        <v>46107</v>
      </c>
      <c r="B1080" t="s">
        <v>833</v>
      </c>
      <c r="C1080" t="s">
        <v>973</v>
      </c>
      <c r="D1080" s="135">
        <v>-76000</v>
      </c>
      <c r="E1080" t="s">
        <v>972</v>
      </c>
      <c r="F1080">
        <v>1</v>
      </c>
      <c r="G1080" s="135">
        <v>18181.82</v>
      </c>
      <c r="H1080" t="s">
        <v>510</v>
      </c>
      <c r="I1080" t="s">
        <v>12</v>
      </c>
      <c r="J1080" t="s">
        <v>137</v>
      </c>
      <c r="K1080" t="s">
        <v>473</v>
      </c>
      <c r="L1080" t="s">
        <v>138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6">
        <v>-76000</v>
      </c>
      <c r="T1080">
        <v>1</v>
      </c>
      <c r="U1080" t="s">
        <v>199</v>
      </c>
      <c r="V1080" t="s">
        <v>75</v>
      </c>
      <c r="W1080" s="109" t="str">
        <f>_xlfn.CONCAT(N1080,V1080)</f>
        <v>CC1COMPOST &amp; FERTILIZANTES</v>
      </c>
      <c r="X1080" s="109">
        <f>_xlfn.XLOOKUP(W1080,'cco '!C:C,'cco '!D:D,0)</f>
        <v>4.0653249223577111E-4</v>
      </c>
      <c r="Y1080" s="110">
        <f>$X1080*$S1080*-1</f>
        <v>30.896469409918605</v>
      </c>
      <c r="Z1080" s="109">
        <f>_xlfn.XLOOKUP(V1080,sectores_id!A:A,sectores_id!B:B)</f>
        <v>10</v>
      </c>
      <c r="AA1080" s="109">
        <f>IF(J1080="OPEX",_xlfn.XLOOKUP(I1080,'rubros_id_opex (2)'!A:A,'rubros_id_opex (2)'!B:B,"RUBRO MC"),J1080)</f>
        <v>11</v>
      </c>
      <c r="AB1080" s="109" t="str">
        <f>UPPER(_xlfn.XLOOKUP(Z1080,sectores_id!B:B,sectores_id!A:A))</f>
        <v>COMPOST &amp; FERTILIZANTES</v>
      </c>
      <c r="AC1080" s="148" t="str">
        <f>_xlfn.XLOOKUP(AA1080,'rubros_id_opex (2)'!B:B,'rubros_id_opex (2)'!A:A,gastos_final[[#This Row],[Líneas de factura/Producto]])</f>
        <v>REPARACIONES</v>
      </c>
      <c r="AD1080" s="109">
        <f>SUMIFS(Y:Y,C:C,gastos_final[[#This Row],[Número]])</f>
        <v>75999.999999999985</v>
      </c>
      <c r="AE1080" s="169">
        <f>gastos_final[[#This Row],[MONTO_FINAL]]*-1-gastos_final[[#This Row],[monto_total_ampliado]]</f>
        <v>0</v>
      </c>
    </row>
    <row r="1081" spans="1:31" hidden="1" x14ac:dyDescent="0.25">
      <c r="A1081" vm="19">
        <v>46107</v>
      </c>
      <c r="B1081" t="s">
        <v>833</v>
      </c>
      <c r="C1081" t="s">
        <v>973</v>
      </c>
      <c r="D1081" s="135">
        <v>-76000</v>
      </c>
      <c r="E1081" t="s">
        <v>972</v>
      </c>
      <c r="F1081">
        <v>1</v>
      </c>
      <c r="G1081" s="135">
        <v>18181.82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6">
        <v>-76000</v>
      </c>
      <c r="T1081">
        <v>1</v>
      </c>
      <c r="U1081" t="s">
        <v>199</v>
      </c>
      <c r="V1081" t="s">
        <v>66</v>
      </c>
      <c r="W1081" s="109" t="str">
        <f>_xlfn.CONCAT(N1081,V1081)</f>
        <v>CC1DISPOSICIÓN FINAL RESIDUOS LIQUIDOS</v>
      </c>
      <c r="X1081" s="109">
        <f>_xlfn.XLOOKUP(W1081,'cco '!C:C,'cco '!D:D,0)</f>
        <v>5.9791078481547098E-2</v>
      </c>
      <c r="Y1081" s="110">
        <f>$X1081*$S1081*-1</f>
        <v>4544.1219645975798</v>
      </c>
      <c r="Z1081" s="109">
        <f>_xlfn.XLOOKUP(V1081,sectores_id!A:A,sectores_id!B:B)</f>
        <v>3</v>
      </c>
      <c r="AA1081" s="109">
        <f>IF(J1081="OPEX",_xlfn.XLOOKUP(I1081,'rubros_id_opex (2)'!A:A,'rubros_id_opex (2)'!B:B,"RUBRO MC"),J1081)</f>
        <v>11</v>
      </c>
      <c r="AB1081" s="109" t="str">
        <f>UPPER(_xlfn.XLOOKUP(Z1081,sectores_id!B:B,sectores_id!A:A))</f>
        <v>DISP. FINAL RESIDUOS LÍQUIDOS</v>
      </c>
      <c r="AC1081" s="148" t="str">
        <f>_xlfn.XLOOKUP(AA1081,'rubros_id_opex (2)'!B:B,'rubros_id_opex (2)'!A:A,gastos_final[[#This Row],[Líneas de factura/Producto]])</f>
        <v>REPARACIONES</v>
      </c>
      <c r="AD1081" s="109">
        <f>SUMIFS(Y:Y,C:C,gastos_final[[#This Row],[Número]])</f>
        <v>75999.999999999985</v>
      </c>
      <c r="AE1081" s="169">
        <f>gastos_final[[#This Row],[MONTO_FINAL]]*-1-gastos_final[[#This Row],[monto_total_ampliado]]</f>
        <v>0</v>
      </c>
    </row>
    <row r="1082" spans="1:31" hidden="1" x14ac:dyDescent="0.25">
      <c r="A1082" vm="19">
        <v>46107</v>
      </c>
      <c r="B1082" t="s">
        <v>833</v>
      </c>
      <c r="C1082" t="s">
        <v>973</v>
      </c>
      <c r="D1082" s="135">
        <v>-76000</v>
      </c>
      <c r="E1082" t="s">
        <v>972</v>
      </c>
      <c r="F1082">
        <v>1</v>
      </c>
      <c r="G1082" s="135">
        <v>18181.82</v>
      </c>
      <c r="H1082" t="s">
        <v>510</v>
      </c>
      <c r="I1082" t="s">
        <v>12</v>
      </c>
      <c r="J1082" t="s">
        <v>137</v>
      </c>
      <c r="K1082" t="s">
        <v>473</v>
      </c>
      <c r="L1082" t="s">
        <v>138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6">
        <v>-76000</v>
      </c>
      <c r="T1082">
        <v>1</v>
      </c>
      <c r="U1082" t="s">
        <v>199</v>
      </c>
      <c r="V1082" t="s">
        <v>63</v>
      </c>
      <c r="W1082" s="109" t="str">
        <f>_xlfn.CONCAT(N1082,V1082)</f>
        <v>CC1DISPOSICIÓN FINAL RESIDUOS SOLIDOS</v>
      </c>
      <c r="X1082" s="109">
        <f>_xlfn.XLOOKUP(W1082,'cco '!C:C,'cco '!D:D,0)</f>
        <v>4.8738124634855849E-3</v>
      </c>
      <c r="Y1082" s="110">
        <f>$X1082*$S1082*-1</f>
        <v>370.40974722490444</v>
      </c>
      <c r="Z1082" s="109">
        <f>_xlfn.XLOOKUP(V1082,sectores_id!A:A,sectores_id!B:B)</f>
        <v>4</v>
      </c>
      <c r="AA1082" s="109">
        <f>IF(J1082="OPEX",_xlfn.XLOOKUP(I1082,'rubros_id_opex (2)'!A:A,'rubros_id_opex (2)'!B:B,"RUBRO MC"),J1082)</f>
        <v>11</v>
      </c>
      <c r="AB1082" s="109" t="str">
        <f>UPPER(_xlfn.XLOOKUP(Z1082,sectores_id!B:B,sectores_id!A:A))</f>
        <v>DISP. FINAL RESIDUOS SÓLIDOS</v>
      </c>
      <c r="AC1082" s="148" t="str">
        <f>_xlfn.XLOOKUP(AA1082,'rubros_id_opex (2)'!B:B,'rubros_id_opex (2)'!A:A,gastos_final[[#This Row],[Líneas de factura/Producto]])</f>
        <v>REPARACIONES</v>
      </c>
      <c r="AD1082" s="109">
        <f>SUMIFS(Y:Y,C:C,gastos_final[[#This Row],[Número]])</f>
        <v>75999.999999999985</v>
      </c>
      <c r="AE1082" s="169">
        <f>gastos_final[[#This Row],[MONTO_FINAL]]*-1-gastos_final[[#This Row],[monto_total_ampliado]]</f>
        <v>0</v>
      </c>
    </row>
    <row r="1083" spans="1:31" hidden="1" x14ac:dyDescent="0.25">
      <c r="A1083" vm="19">
        <v>46107</v>
      </c>
      <c r="B1083" t="s">
        <v>833</v>
      </c>
      <c r="C1083" t="s">
        <v>973</v>
      </c>
      <c r="D1083" s="135">
        <v>-76000</v>
      </c>
      <c r="E1083" t="s">
        <v>972</v>
      </c>
      <c r="F1083">
        <v>1</v>
      </c>
      <c r="G1083" s="135">
        <v>18181.82</v>
      </c>
      <c r="H1083" t="s">
        <v>510</v>
      </c>
      <c r="I1083" t="s">
        <v>12</v>
      </c>
      <c r="J1083" t="s">
        <v>137</v>
      </c>
      <c r="K1083" t="s">
        <v>473</v>
      </c>
      <c r="L1083" t="s">
        <v>138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6">
        <v>-76000</v>
      </c>
      <c r="T1083">
        <v>1</v>
      </c>
      <c r="U1083" t="s">
        <v>199</v>
      </c>
      <c r="V1083" t="s">
        <v>80</v>
      </c>
      <c r="W1083" s="109" t="str">
        <f>_xlfn.CONCAT(N1083,V1083)</f>
        <v>CC1EXPORTACION</v>
      </c>
      <c r="X1083" s="109">
        <f>_xlfn.XLOOKUP(W1083,'cco '!C:C,'cco '!D:D,0)</f>
        <v>0.73411048911804788</v>
      </c>
      <c r="Y1083" s="110">
        <f>$X1083*$S1083*-1</f>
        <v>55792.397172971636</v>
      </c>
      <c r="Z1083" s="109">
        <f>_xlfn.XLOOKUP(V1083,sectores_id!A:A,sectores_id!B:B)</f>
        <v>5</v>
      </c>
      <c r="AA1083" s="109">
        <f>IF(J1083="OPEX",_xlfn.XLOOKUP(I1083,'rubros_id_opex (2)'!A:A,'rubros_id_opex (2)'!B:B,"RUBRO MC"),J1083)</f>
        <v>11</v>
      </c>
      <c r="AB1083" s="109" t="str">
        <f>UPPER(_xlfn.XLOOKUP(Z1083,sectores_id!B:B,sectores_id!A:A))</f>
        <v>EXPORTACION</v>
      </c>
      <c r="AC1083" s="148" t="str">
        <f>_xlfn.XLOOKUP(AA1083,'rubros_id_opex (2)'!B:B,'rubros_id_opex (2)'!A:A,gastos_final[[#This Row],[Líneas de factura/Producto]])</f>
        <v>REPARACIONES</v>
      </c>
      <c r="AD1083" s="109">
        <f>SUMIFS(Y:Y,C:C,gastos_final[[#This Row],[Número]])</f>
        <v>75999.999999999985</v>
      </c>
      <c r="AE1083" s="169">
        <f>gastos_final[[#This Row],[MONTO_FINAL]]*-1-gastos_final[[#This Row],[monto_total_ampliado]]</f>
        <v>0</v>
      </c>
    </row>
    <row r="1084" spans="1:31" hidden="1" x14ac:dyDescent="0.25">
      <c r="A1084" vm="19">
        <v>46107</v>
      </c>
      <c r="B1084" t="s">
        <v>833</v>
      </c>
      <c r="C1084" t="s">
        <v>973</v>
      </c>
      <c r="D1084" s="135">
        <v>-76000</v>
      </c>
      <c r="E1084" t="s">
        <v>972</v>
      </c>
      <c r="F1084">
        <v>1</v>
      </c>
      <c r="G1084" s="135">
        <v>18181.82</v>
      </c>
      <c r="H1084" t="s">
        <v>510</v>
      </c>
      <c r="I1084" t="s">
        <v>12</v>
      </c>
      <c r="J1084" t="s">
        <v>137</v>
      </c>
      <c r="K1084" t="s">
        <v>473</v>
      </c>
      <c r="L1084" t="s">
        <v>138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6">
        <v>-76000</v>
      </c>
      <c r="T1084">
        <v>1</v>
      </c>
      <c r="U1084" t="s">
        <v>199</v>
      </c>
      <c r="V1084" t="s">
        <v>50</v>
      </c>
      <c r="W1084" s="109" t="str">
        <f>_xlfn.CONCAT(N1084,V1084)</f>
        <v>CC1NFU</v>
      </c>
      <c r="X1084" s="109">
        <f>_xlfn.XLOOKUP(W1084,'cco '!C:C,'cco '!D:D,0)</f>
        <v>1.4065386597374174E-2</v>
      </c>
      <c r="Y1084" s="110">
        <f>$X1084*$S1084*-1</f>
        <v>1068.9693814004372</v>
      </c>
      <c r="Z1084" s="109">
        <f>_xlfn.XLOOKUP(V1084,sectores_id!A:A,sectores_id!B:B)</f>
        <v>6</v>
      </c>
      <c r="AA1084" s="109">
        <f>IF(J1084="OPEX",_xlfn.XLOOKUP(I1084,'rubros_id_opex (2)'!A:A,'rubros_id_opex (2)'!B:B,"RUBRO MC"),J1084)</f>
        <v>11</v>
      </c>
      <c r="AB1084" s="109" t="str">
        <f>UPPER(_xlfn.XLOOKUP(Z1084,sectores_id!B:B,sectores_id!A:A))</f>
        <v>NFU</v>
      </c>
      <c r="AC1084" s="148" t="str">
        <f>_xlfn.XLOOKUP(AA1084,'rubros_id_opex (2)'!B:B,'rubros_id_opex (2)'!A:A,gastos_final[[#This Row],[Líneas de factura/Producto]])</f>
        <v>REPARACIONES</v>
      </c>
      <c r="AD1084" s="109">
        <f>SUMIFS(Y:Y,C:C,gastos_final[[#This Row],[Número]])</f>
        <v>75999.999999999985</v>
      </c>
      <c r="AE1084" s="169">
        <f>gastos_final[[#This Row],[MONTO_FINAL]]*-1-gastos_final[[#This Row],[monto_total_ampliado]]</f>
        <v>0</v>
      </c>
    </row>
    <row r="1085" spans="1:31" hidden="1" x14ac:dyDescent="0.25">
      <c r="A1085" vm="19">
        <v>46107</v>
      </c>
      <c r="B1085" t="s">
        <v>833</v>
      </c>
      <c r="C1085" t="s">
        <v>973</v>
      </c>
      <c r="D1085" s="135">
        <v>-76000</v>
      </c>
      <c r="E1085" t="s">
        <v>972</v>
      </c>
      <c r="F1085">
        <v>1</v>
      </c>
      <c r="G1085" s="135">
        <v>18181.82</v>
      </c>
      <c r="H1085" t="s">
        <v>510</v>
      </c>
      <c r="I1085" t="s">
        <v>12</v>
      </c>
      <c r="J1085" t="s">
        <v>137</v>
      </c>
      <c r="K1085" t="s">
        <v>473</v>
      </c>
      <c r="L1085" t="s">
        <v>138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6">
        <v>-76000</v>
      </c>
      <c r="T1085">
        <v>1</v>
      </c>
      <c r="U1085" t="s">
        <v>199</v>
      </c>
      <c r="V1085" t="s">
        <v>68</v>
      </c>
      <c r="W1085" s="109" t="str">
        <f>_xlfn.CONCAT(N1085,V1085)</f>
        <v>CC1PILETAS</v>
      </c>
      <c r="X1085" s="109">
        <f>_xlfn.XLOOKUP(W1085,'cco '!C:C,'cco '!D:D,0)</f>
        <v>0.10760032914202722</v>
      </c>
      <c r="Y1085" s="110">
        <f>$X1085*$S1085*-1</f>
        <v>8177.6250147940682</v>
      </c>
      <c r="Z1085" s="109">
        <f>_xlfn.XLOOKUP(V1085,sectores_id!A:A,sectores_id!B:B)</f>
        <v>7</v>
      </c>
      <c r="AA1085" s="109">
        <f>IF(J1085="OPEX",_xlfn.XLOOKUP(I1085,'rubros_id_opex (2)'!A:A,'rubros_id_opex (2)'!B:B,"RUBRO MC"),J1085)</f>
        <v>11</v>
      </c>
      <c r="AB1085" s="109" t="str">
        <f>UPPER(_xlfn.XLOOKUP(Z1085,sectores_id!B:B,sectores_id!A:A))</f>
        <v>PILETAS</v>
      </c>
      <c r="AC1085" s="148" t="str">
        <f>_xlfn.XLOOKUP(AA1085,'rubros_id_opex (2)'!B:B,'rubros_id_opex (2)'!A:A,gastos_final[[#This Row],[Líneas de factura/Producto]])</f>
        <v>REPARACIONES</v>
      </c>
      <c r="AD1085" s="109">
        <f>SUMIFS(Y:Y,C:C,gastos_final[[#This Row],[Número]])</f>
        <v>75999.999999999985</v>
      </c>
      <c r="AE1085" s="169">
        <f>gastos_final[[#This Row],[MONTO_FINAL]]*-1-gastos_final[[#This Row],[monto_total_ampliado]]</f>
        <v>0</v>
      </c>
    </row>
    <row r="1086" spans="1:31" hidden="1" x14ac:dyDescent="0.25">
      <c r="A1086" vm="19">
        <v>46107</v>
      </c>
      <c r="B1086" t="s">
        <v>833</v>
      </c>
      <c r="C1086" t="s">
        <v>973</v>
      </c>
      <c r="D1086" s="135">
        <v>-76000</v>
      </c>
      <c r="E1086" t="s">
        <v>972</v>
      </c>
      <c r="F1086">
        <v>1</v>
      </c>
      <c r="G1086" s="135">
        <v>18181.82</v>
      </c>
      <c r="H1086" t="s">
        <v>510</v>
      </c>
      <c r="I1086" t="s">
        <v>12</v>
      </c>
      <c r="J1086" t="s">
        <v>137</v>
      </c>
      <c r="K1086" t="s">
        <v>473</v>
      </c>
      <c r="L1086" t="s">
        <v>138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6">
        <v>-76000</v>
      </c>
      <c r="T1086">
        <v>1</v>
      </c>
      <c r="U1086" t="s">
        <v>199</v>
      </c>
      <c r="V1086" t="s">
        <v>70</v>
      </c>
      <c r="W1086" s="109" t="str">
        <f>_xlfn.CONCAT(N1086,V1086)</f>
        <v>CC1REACTORES</v>
      </c>
      <c r="X1086" s="109">
        <f>_xlfn.XLOOKUP(W1086,'cco '!C:C,'cco '!D:D,0)</f>
        <v>3.9675420007119738E-2</v>
      </c>
      <c r="Y1086" s="110">
        <f>$X1086*$S1086*-1</f>
        <v>3015.3319205411003</v>
      </c>
      <c r="Z1086" s="109">
        <f>_xlfn.XLOOKUP(V1086,sectores_id!A:A,sectores_id!B:B)</f>
        <v>8</v>
      </c>
      <c r="AA1086" s="109">
        <f>IF(J1086="OPEX",_xlfn.XLOOKUP(I1086,'rubros_id_opex (2)'!A:A,'rubros_id_opex (2)'!B:B,"RUBRO MC"),J1086)</f>
        <v>11</v>
      </c>
      <c r="AB1086" s="109" t="str">
        <f>UPPER(_xlfn.XLOOKUP(Z1086,sectores_id!B:B,sectores_id!A:A))</f>
        <v>REACTORES</v>
      </c>
      <c r="AC1086" s="148" t="str">
        <f>_xlfn.XLOOKUP(AA1086,'rubros_id_opex (2)'!B:B,'rubros_id_opex (2)'!A:A,gastos_final[[#This Row],[Líneas de factura/Producto]])</f>
        <v>REPARACIONES</v>
      </c>
      <c r="AD1086" s="109">
        <f>SUMIFS(Y:Y,C:C,gastos_final[[#This Row],[Número]])</f>
        <v>75999.999999999985</v>
      </c>
      <c r="AE1086" s="169">
        <f>gastos_final[[#This Row],[MONTO_FINAL]]*-1-gastos_final[[#This Row],[monto_total_ampliado]]</f>
        <v>0</v>
      </c>
    </row>
    <row r="1087" spans="1:31" hidden="1" x14ac:dyDescent="0.25">
      <c r="A1087" vm="19">
        <v>46107</v>
      </c>
      <c r="B1087" t="s">
        <v>833</v>
      </c>
      <c r="C1087" t="s">
        <v>973</v>
      </c>
      <c r="D1087" s="135">
        <v>-76000</v>
      </c>
      <c r="E1087" t="s">
        <v>972</v>
      </c>
      <c r="F1087">
        <v>1</v>
      </c>
      <c r="G1087" s="135">
        <v>18181.82</v>
      </c>
      <c r="H1087" t="s">
        <v>510</v>
      </c>
      <c r="I1087" t="s">
        <v>12</v>
      </c>
      <c r="J1087" t="s">
        <v>137</v>
      </c>
      <c r="K1087" t="s">
        <v>473</v>
      </c>
      <c r="L1087" t="s">
        <v>138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 s="136">
        <v>-76000</v>
      </c>
      <c r="T1087">
        <v>1</v>
      </c>
      <c r="U1087" t="s">
        <v>199</v>
      </c>
      <c r="V1087" t="s">
        <v>181</v>
      </c>
      <c r="W1087" s="109" t="str">
        <f>_xlfn.CONCAT(N1087,V1087)</f>
        <v>CC1TIERRAS FILTRANTES</v>
      </c>
      <c r="X1087" s="109">
        <f>_xlfn.XLOOKUP(W1087,'cco '!C:C,'cco '!D:D,0)</f>
        <v>0</v>
      </c>
      <c r="Y1087" s="110">
        <f>$X1087*$S1087*-1</f>
        <v>0</v>
      </c>
      <c r="Z1087" s="109">
        <f>_xlfn.XLOOKUP(V1087,sectores_id!A:A,sectores_id!B:B)</f>
        <v>9</v>
      </c>
      <c r="AA1087" s="109">
        <f>IF(J1087="OPEX",_xlfn.XLOOKUP(I1087,'rubros_id_opex (2)'!A:A,'rubros_id_opex (2)'!B:B,"RUBRO MC"),J1087)</f>
        <v>11</v>
      </c>
      <c r="AB1087" s="109" t="str">
        <f>UPPER(_xlfn.XLOOKUP(Z1087,sectores_id!B:B,sectores_id!A:A))</f>
        <v>TIERRAS FILTRANTES</v>
      </c>
      <c r="AC1087" s="148" t="str">
        <f>_xlfn.XLOOKUP(AA1087,'rubros_id_opex (2)'!B:B,'rubros_id_opex (2)'!A:A,gastos_final[[#This Row],[Líneas de factura/Producto]])</f>
        <v>REPARACIONES</v>
      </c>
      <c r="AD1087" s="109">
        <f>SUMIFS(Y:Y,C:C,gastos_final[[#This Row],[Número]])</f>
        <v>75999.999999999985</v>
      </c>
      <c r="AE1087" s="169">
        <f>gastos_final[[#This Row],[MONTO_FINAL]]*-1-gastos_final[[#This Row],[monto_total_ampliado]]</f>
        <v>0</v>
      </c>
    </row>
    <row r="1088" spans="1:31" hidden="1" x14ac:dyDescent="0.25">
      <c r="A1088" vm="1">
        <v>46111</v>
      </c>
      <c r="B1088" t="s">
        <v>20</v>
      </c>
      <c r="C1088" t="s">
        <v>797</v>
      </c>
      <c r="D1088" s="135">
        <v>-274451.49</v>
      </c>
      <c r="E1088" t="s">
        <v>20</v>
      </c>
      <c r="F1088">
        <v>1</v>
      </c>
      <c r="G1088" s="135">
        <v>274451.49</v>
      </c>
      <c r="H1088" t="s">
        <v>510</v>
      </c>
      <c r="I1088" t="s">
        <v>20</v>
      </c>
      <c r="J1088" t="s">
        <v>137</v>
      </c>
      <c r="K1088" t="s">
        <v>473</v>
      </c>
      <c r="L1088" t="s">
        <v>156</v>
      </c>
      <c r="M1088">
        <v>0</v>
      </c>
      <c r="N1088" t="s">
        <v>40</v>
      </c>
      <c r="O1088" t="s">
        <v>493</v>
      </c>
      <c r="P1088">
        <v>1</v>
      </c>
      <c r="Q1088" t="s">
        <v>68</v>
      </c>
      <c r="R1088">
        <v>1</v>
      </c>
      <c r="S1088" s="136">
        <v>-274451.49</v>
      </c>
      <c r="T1088">
        <v>1</v>
      </c>
      <c r="U1088" t="s">
        <v>199</v>
      </c>
      <c r="V1088" t="s">
        <v>68</v>
      </c>
      <c r="W1088" s="109" t="str">
        <f>_xlfn.CONCAT(N1088,V1088)</f>
        <v>CC4PILETAS</v>
      </c>
      <c r="X1088" s="109">
        <f>_xlfn.XLOOKUP(W1088,'cco '!C:C,'cco '!D:D,0)</f>
        <v>1</v>
      </c>
      <c r="Y1088" s="110">
        <f>$X1088*$S1088*-1</f>
        <v>274451.49</v>
      </c>
      <c r="Z1088" s="109">
        <f>_xlfn.XLOOKUP(V1088,sectores_id!A:A,sectores_id!B:B)</f>
        <v>7</v>
      </c>
      <c r="AA1088" s="109">
        <f>IF(J1088="OPEX",_xlfn.XLOOKUP(I1088,'rubros_id_opex (2)'!A:A,'rubros_id_opex (2)'!B:B,"RUBRO MC"),J1088)</f>
        <v>4</v>
      </c>
      <c r="AB1088" s="109" t="str">
        <f>UPPER(_xlfn.XLOOKUP(Z1088,sectores_id!B:B,sectores_id!A:A))</f>
        <v>PILETAS</v>
      </c>
      <c r="AC1088" s="148" t="str">
        <f>_xlfn.XLOOKUP(AA1088,'rubros_id_opex (2)'!B:B,'rubros_id_opex (2)'!A:A,gastos_final[[#This Row],[Líneas de factura/Producto]])</f>
        <v>IMPUESTOS</v>
      </c>
      <c r="AD1088" s="169">
        <f>SUMIFS(Y:Y,C:C,gastos_final[[#This Row],[Número]])</f>
        <v>274451.49</v>
      </c>
      <c r="AE1088" s="169">
        <f>gastos_final[[#This Row],[MONTO_FINAL]]*-1-gastos_final[[#This Row],[monto_total_ampliado]]</f>
        <v>0</v>
      </c>
    </row>
    <row r="1089" spans="1:31" hidden="1" x14ac:dyDescent="0.25">
      <c r="A1089" vm="8">
        <v>46106</v>
      </c>
      <c r="B1089" t="s">
        <v>955</v>
      </c>
      <c r="C1089" t="s">
        <v>956</v>
      </c>
      <c r="D1089" s="135">
        <v>-74000</v>
      </c>
      <c r="E1089" t="s">
        <v>957</v>
      </c>
      <c r="F1089">
        <v>1</v>
      </c>
      <c r="G1089" s="135">
        <v>74000</v>
      </c>
      <c r="H1089" t="s">
        <v>510</v>
      </c>
      <c r="I1089" t="s">
        <v>20</v>
      </c>
      <c r="J1089" t="s">
        <v>137</v>
      </c>
      <c r="K1089" t="s">
        <v>473</v>
      </c>
      <c r="L1089" t="s">
        <v>138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6">
        <v>-74000</v>
      </c>
      <c r="T1089">
        <v>1</v>
      </c>
      <c r="U1089" t="s">
        <v>199</v>
      </c>
      <c r="V1089" t="s">
        <v>72</v>
      </c>
      <c r="W1089" s="109" t="str">
        <f>_xlfn.CONCAT(N1089,V1089)</f>
        <v>CC1BACHAS</v>
      </c>
      <c r="X1089" s="109">
        <f>_xlfn.XLOOKUP(W1089,'cco '!C:C,'cco '!D:D,0)</f>
        <v>3.2417236735101898E-2</v>
      </c>
      <c r="Y1089" s="110">
        <f>$X1089*$S1089*-1</f>
        <v>2398.8755183975404</v>
      </c>
      <c r="Z1089" s="109">
        <f>_xlfn.XLOOKUP(V1089,sectores_id!A:A,sectores_id!B:B)</f>
        <v>1</v>
      </c>
      <c r="AA1089" s="109">
        <f>IF(J1089="OPEX",_xlfn.XLOOKUP(I1089,'rubros_id_opex (2)'!A:A,'rubros_id_opex (2)'!B:B,"RUBRO MC"),J1089)</f>
        <v>4</v>
      </c>
      <c r="AB1089" s="109" t="str">
        <f>UPPER(_xlfn.XLOOKUP(Z1089,sectores_id!B:B,sectores_id!A:A))</f>
        <v>BACHAS</v>
      </c>
      <c r="AC1089" s="148" t="str">
        <f>_xlfn.XLOOKUP(AA1089,'rubros_id_opex (2)'!B:B,'rubros_id_opex (2)'!A:A,gastos_final[[#This Row],[Líneas de factura/Producto]])</f>
        <v>IMPUESTOS</v>
      </c>
      <c r="AD1089" s="109">
        <f>SUMIFS(Y:Y,C:C,gastos_final[[#This Row],[Número]])</f>
        <v>74000</v>
      </c>
      <c r="AE1089" s="169">
        <f>gastos_final[[#This Row],[MONTO_FINAL]]*-1-gastos_final[[#This Row],[monto_total_ampliado]]</f>
        <v>0</v>
      </c>
    </row>
    <row r="1090" spans="1:31" hidden="1" x14ac:dyDescent="0.25">
      <c r="A1090" vm="8">
        <v>46106</v>
      </c>
      <c r="B1090" t="s">
        <v>955</v>
      </c>
      <c r="C1090" t="s">
        <v>956</v>
      </c>
      <c r="D1090" s="135">
        <v>-74000</v>
      </c>
      <c r="E1090" t="s">
        <v>957</v>
      </c>
      <c r="F1090">
        <v>1</v>
      </c>
      <c r="G1090" s="135">
        <v>74000</v>
      </c>
      <c r="H1090" t="s">
        <v>510</v>
      </c>
      <c r="I1090" t="s">
        <v>20</v>
      </c>
      <c r="J1090" t="s">
        <v>137</v>
      </c>
      <c r="K1090" t="s">
        <v>473</v>
      </c>
      <c r="L1090" t="s">
        <v>138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6">
        <v>-74000</v>
      </c>
      <c r="T1090">
        <v>1</v>
      </c>
      <c r="U1090" t="s">
        <v>199</v>
      </c>
      <c r="V1090" t="s">
        <v>77</v>
      </c>
      <c r="W1090" s="109" t="str">
        <f>_xlfn.CONCAT(N1090,V1090)</f>
        <v>CC1CEREAL &amp; POLVILLO</v>
      </c>
      <c r="X1090" s="109">
        <f>_xlfn.XLOOKUP(W1090,'cco '!C:C,'cco '!D:D,0)</f>
        <v>7.0597149630605652E-3</v>
      </c>
      <c r="Y1090" s="110">
        <f>$X1090*$S1090*-1</f>
        <v>522.41890726648182</v>
      </c>
      <c r="Z1090" s="109">
        <f>_xlfn.XLOOKUP(V1090,sectores_id!A:A,sectores_id!B:B)</f>
        <v>2</v>
      </c>
      <c r="AA1090" s="109">
        <f>IF(J1090="OPEX",_xlfn.XLOOKUP(I1090,'rubros_id_opex (2)'!A:A,'rubros_id_opex (2)'!B:B,"RUBRO MC"),J1090)</f>
        <v>4</v>
      </c>
      <c r="AB1090" s="109" t="str">
        <f>UPPER(_xlfn.XLOOKUP(Z1090,sectores_id!B:B,sectores_id!A:A))</f>
        <v>CEREAL &amp; POLVILLO</v>
      </c>
      <c r="AC1090" s="148" t="str">
        <f>_xlfn.XLOOKUP(AA1090,'rubros_id_opex (2)'!B:B,'rubros_id_opex (2)'!A:A,gastos_final[[#This Row],[Líneas de factura/Producto]])</f>
        <v>IMPUESTOS</v>
      </c>
      <c r="AD1090" s="109">
        <f>SUMIFS(Y:Y,C:C,gastos_final[[#This Row],[Número]])</f>
        <v>74000</v>
      </c>
      <c r="AE1090" s="169">
        <f>gastos_final[[#This Row],[MONTO_FINAL]]*-1-gastos_final[[#This Row],[monto_total_ampliado]]</f>
        <v>0</v>
      </c>
    </row>
    <row r="1091" spans="1:31" hidden="1" x14ac:dyDescent="0.25">
      <c r="A1091" vm="8">
        <v>46106</v>
      </c>
      <c r="B1091" t="s">
        <v>955</v>
      </c>
      <c r="C1091" t="s">
        <v>956</v>
      </c>
      <c r="D1091" s="135">
        <v>-74000</v>
      </c>
      <c r="E1091" t="s">
        <v>957</v>
      </c>
      <c r="F1091">
        <v>1</v>
      </c>
      <c r="G1091" s="135">
        <v>74000</v>
      </c>
      <c r="H1091" t="s">
        <v>510</v>
      </c>
      <c r="I1091" t="s">
        <v>20</v>
      </c>
      <c r="J1091" t="s">
        <v>137</v>
      </c>
      <c r="K1091" t="s">
        <v>473</v>
      </c>
      <c r="L1091" t="s">
        <v>138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6">
        <v>-74000</v>
      </c>
      <c r="T1091">
        <v>1</v>
      </c>
      <c r="U1091" t="s">
        <v>199</v>
      </c>
      <c r="V1091" t="s">
        <v>75</v>
      </c>
      <c r="W1091" s="109" t="str">
        <f>_xlfn.CONCAT(N1091,V1091)</f>
        <v>CC1COMPOST &amp; FERTILIZANTES</v>
      </c>
      <c r="X1091" s="109">
        <f>_xlfn.XLOOKUP(W1091,'cco '!C:C,'cco '!D:D,0)</f>
        <v>4.0653249223577111E-4</v>
      </c>
      <c r="Y1091" s="110">
        <f>$X1091*$S1091*-1</f>
        <v>30.083404425447061</v>
      </c>
      <c r="Z1091" s="109">
        <f>_xlfn.XLOOKUP(V1091,sectores_id!A:A,sectores_id!B:B)</f>
        <v>10</v>
      </c>
      <c r="AA1091" s="109">
        <f>IF(J1091="OPEX",_xlfn.XLOOKUP(I1091,'rubros_id_opex (2)'!A:A,'rubros_id_opex (2)'!B:B,"RUBRO MC"),J1091)</f>
        <v>4</v>
      </c>
      <c r="AB1091" s="109" t="str">
        <f>UPPER(_xlfn.XLOOKUP(Z1091,sectores_id!B:B,sectores_id!A:A))</f>
        <v>COMPOST &amp; FERTILIZANTES</v>
      </c>
      <c r="AC1091" s="148" t="str">
        <f>_xlfn.XLOOKUP(AA1091,'rubros_id_opex (2)'!B:B,'rubros_id_opex (2)'!A:A,gastos_final[[#This Row],[Líneas de factura/Producto]])</f>
        <v>IMPUESTOS</v>
      </c>
      <c r="AD1091" s="109">
        <f>SUMIFS(Y:Y,C:C,gastos_final[[#This Row],[Número]])</f>
        <v>74000</v>
      </c>
      <c r="AE1091" s="169">
        <f>gastos_final[[#This Row],[MONTO_FINAL]]*-1-gastos_final[[#This Row],[monto_total_ampliado]]</f>
        <v>0</v>
      </c>
    </row>
    <row r="1092" spans="1:31" hidden="1" x14ac:dyDescent="0.25">
      <c r="A1092" vm="8">
        <v>46106</v>
      </c>
      <c r="B1092" t="s">
        <v>955</v>
      </c>
      <c r="C1092" t="s">
        <v>956</v>
      </c>
      <c r="D1092" s="135">
        <v>-74000</v>
      </c>
      <c r="E1092" t="s">
        <v>957</v>
      </c>
      <c r="F1092">
        <v>1</v>
      </c>
      <c r="G1092" s="135">
        <v>74000</v>
      </c>
      <c r="H1092" t="s">
        <v>510</v>
      </c>
      <c r="I1092" t="s">
        <v>20</v>
      </c>
      <c r="J1092" t="s">
        <v>137</v>
      </c>
      <c r="K1092" t="s">
        <v>473</v>
      </c>
      <c r="L1092" t="s">
        <v>138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6">
        <v>-74000</v>
      </c>
      <c r="T1092">
        <v>1</v>
      </c>
      <c r="U1092" t="s">
        <v>199</v>
      </c>
      <c r="V1092" t="s">
        <v>66</v>
      </c>
      <c r="W1092" s="109" t="str">
        <f>_xlfn.CONCAT(N1092,V1092)</f>
        <v>CC1DISPOSICIÓN FINAL RESIDUOS LIQUIDOS</v>
      </c>
      <c r="X1092" s="109">
        <f>_xlfn.XLOOKUP(W1092,'cco '!C:C,'cco '!D:D,0)</f>
        <v>5.9791078481547098E-2</v>
      </c>
      <c r="Y1092" s="110">
        <f>$X1092*$S1092*-1</f>
        <v>4424.5398076344854</v>
      </c>
      <c r="Z1092" s="109">
        <f>_xlfn.XLOOKUP(V1092,sectores_id!A:A,sectores_id!B:B)</f>
        <v>3</v>
      </c>
      <c r="AA1092" s="109">
        <f>IF(J1092="OPEX",_xlfn.XLOOKUP(I1092,'rubros_id_opex (2)'!A:A,'rubros_id_opex (2)'!B:B,"RUBRO MC"),J1092)</f>
        <v>4</v>
      </c>
      <c r="AB1092" s="109" t="str">
        <f>UPPER(_xlfn.XLOOKUP(Z1092,sectores_id!B:B,sectores_id!A:A))</f>
        <v>DISP. FINAL RESIDUOS LÍQUIDOS</v>
      </c>
      <c r="AC1092" s="148" t="str">
        <f>_xlfn.XLOOKUP(AA1092,'rubros_id_opex (2)'!B:B,'rubros_id_opex (2)'!A:A,gastos_final[[#This Row],[Líneas de factura/Producto]])</f>
        <v>IMPUESTOS</v>
      </c>
      <c r="AD1092" s="109">
        <f>SUMIFS(Y:Y,C:C,gastos_final[[#This Row],[Número]])</f>
        <v>74000</v>
      </c>
      <c r="AE1092" s="169">
        <f>gastos_final[[#This Row],[MONTO_FINAL]]*-1-gastos_final[[#This Row],[monto_total_ampliado]]</f>
        <v>0</v>
      </c>
    </row>
    <row r="1093" spans="1:31" hidden="1" x14ac:dyDescent="0.25">
      <c r="A1093" vm="8">
        <v>46106</v>
      </c>
      <c r="B1093" t="s">
        <v>955</v>
      </c>
      <c r="C1093" t="s">
        <v>956</v>
      </c>
      <c r="D1093" s="135">
        <v>-74000</v>
      </c>
      <c r="E1093" t="s">
        <v>957</v>
      </c>
      <c r="F1093">
        <v>1</v>
      </c>
      <c r="G1093" s="135">
        <v>74000</v>
      </c>
      <c r="H1093" t="s">
        <v>510</v>
      </c>
      <c r="I1093" t="s">
        <v>20</v>
      </c>
      <c r="J1093" t="s">
        <v>137</v>
      </c>
      <c r="K1093" t="s">
        <v>473</v>
      </c>
      <c r="L1093" t="s">
        <v>138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6">
        <v>-74000</v>
      </c>
      <c r="T1093">
        <v>1</v>
      </c>
      <c r="U1093" t="s">
        <v>199</v>
      </c>
      <c r="V1093" t="s">
        <v>63</v>
      </c>
      <c r="W1093" s="109" t="str">
        <f>_xlfn.CONCAT(N1093,V1093)</f>
        <v>CC1DISPOSICIÓN FINAL RESIDUOS SOLIDOS</v>
      </c>
      <c r="X1093" s="109">
        <f>_xlfn.XLOOKUP(W1093,'cco '!C:C,'cco '!D:D,0)</f>
        <v>4.8738124634855849E-3</v>
      </c>
      <c r="Y1093" s="110">
        <f>$X1093*$S1093*-1</f>
        <v>360.66212229793331</v>
      </c>
      <c r="Z1093" s="109">
        <f>_xlfn.XLOOKUP(V1093,sectores_id!A:A,sectores_id!B:B)</f>
        <v>4</v>
      </c>
      <c r="AA1093" s="109">
        <f>IF(J1093="OPEX",_xlfn.XLOOKUP(I1093,'rubros_id_opex (2)'!A:A,'rubros_id_opex (2)'!B:B,"RUBRO MC"),J1093)</f>
        <v>4</v>
      </c>
      <c r="AB1093" s="109" t="str">
        <f>UPPER(_xlfn.XLOOKUP(Z1093,sectores_id!B:B,sectores_id!A:A))</f>
        <v>DISP. FINAL RESIDUOS SÓLIDOS</v>
      </c>
      <c r="AC1093" s="148" t="str">
        <f>_xlfn.XLOOKUP(AA1093,'rubros_id_opex (2)'!B:B,'rubros_id_opex (2)'!A:A,gastos_final[[#This Row],[Líneas de factura/Producto]])</f>
        <v>IMPUESTOS</v>
      </c>
      <c r="AD1093" s="109">
        <f>SUMIFS(Y:Y,C:C,gastos_final[[#This Row],[Número]])</f>
        <v>74000</v>
      </c>
      <c r="AE1093" s="169">
        <f>gastos_final[[#This Row],[MONTO_FINAL]]*-1-gastos_final[[#This Row],[monto_total_ampliado]]</f>
        <v>0</v>
      </c>
    </row>
    <row r="1094" spans="1:31" hidden="1" x14ac:dyDescent="0.25">
      <c r="A1094" vm="8">
        <v>46106</v>
      </c>
      <c r="B1094" t="s">
        <v>955</v>
      </c>
      <c r="C1094" t="s">
        <v>956</v>
      </c>
      <c r="D1094" s="135">
        <v>-74000</v>
      </c>
      <c r="E1094" t="s">
        <v>957</v>
      </c>
      <c r="F1094">
        <v>1</v>
      </c>
      <c r="G1094" s="135">
        <v>74000</v>
      </c>
      <c r="H1094" t="s">
        <v>510</v>
      </c>
      <c r="I1094" t="s">
        <v>20</v>
      </c>
      <c r="J1094" t="s">
        <v>137</v>
      </c>
      <c r="K1094" t="s">
        <v>473</v>
      </c>
      <c r="L1094" t="s">
        <v>138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6">
        <v>-74000</v>
      </c>
      <c r="T1094">
        <v>1</v>
      </c>
      <c r="U1094" t="s">
        <v>199</v>
      </c>
      <c r="V1094" t="s">
        <v>80</v>
      </c>
      <c r="W1094" s="109" t="str">
        <f>_xlfn.CONCAT(N1094,V1094)</f>
        <v>CC1EXPORTACION</v>
      </c>
      <c r="X1094" s="109">
        <f>_xlfn.XLOOKUP(W1094,'cco '!C:C,'cco '!D:D,0)</f>
        <v>0.73411048911804788</v>
      </c>
      <c r="Y1094" s="110">
        <f>$X1094*$S1094*-1</f>
        <v>54324.176194735541</v>
      </c>
      <c r="Z1094" s="109">
        <f>_xlfn.XLOOKUP(V1094,sectores_id!A:A,sectores_id!B:B)</f>
        <v>5</v>
      </c>
      <c r="AA1094" s="109">
        <f>IF(J1094="OPEX",_xlfn.XLOOKUP(I1094,'rubros_id_opex (2)'!A:A,'rubros_id_opex (2)'!B:B,"RUBRO MC"),J1094)</f>
        <v>4</v>
      </c>
      <c r="AB1094" s="109" t="str">
        <f>UPPER(_xlfn.XLOOKUP(Z1094,sectores_id!B:B,sectores_id!A:A))</f>
        <v>EXPORTACION</v>
      </c>
      <c r="AC1094" s="148" t="str">
        <f>_xlfn.XLOOKUP(AA1094,'rubros_id_opex (2)'!B:B,'rubros_id_opex (2)'!A:A,gastos_final[[#This Row],[Líneas de factura/Producto]])</f>
        <v>IMPUESTOS</v>
      </c>
      <c r="AD1094" s="109">
        <f>SUMIFS(Y:Y,C:C,gastos_final[[#This Row],[Número]])</f>
        <v>74000</v>
      </c>
      <c r="AE1094" s="169">
        <f>gastos_final[[#This Row],[MONTO_FINAL]]*-1-gastos_final[[#This Row],[monto_total_ampliado]]</f>
        <v>0</v>
      </c>
    </row>
    <row r="1095" spans="1:31" hidden="1" x14ac:dyDescent="0.25">
      <c r="A1095" vm="8">
        <v>46106</v>
      </c>
      <c r="B1095" t="s">
        <v>955</v>
      </c>
      <c r="C1095" t="s">
        <v>956</v>
      </c>
      <c r="D1095" s="135">
        <v>-74000</v>
      </c>
      <c r="E1095" t="s">
        <v>957</v>
      </c>
      <c r="F1095">
        <v>1</v>
      </c>
      <c r="G1095" s="135">
        <v>74000</v>
      </c>
      <c r="H1095" t="s">
        <v>510</v>
      </c>
      <c r="I1095" t="s">
        <v>20</v>
      </c>
      <c r="J1095" t="s">
        <v>137</v>
      </c>
      <c r="K1095" t="s">
        <v>473</v>
      </c>
      <c r="L1095" t="s">
        <v>138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6">
        <v>-74000</v>
      </c>
      <c r="T1095">
        <v>1</v>
      </c>
      <c r="U1095" t="s">
        <v>199</v>
      </c>
      <c r="V1095" t="s">
        <v>50</v>
      </c>
      <c r="W1095" s="109" t="str">
        <f>_xlfn.CONCAT(N1095,V1095)</f>
        <v>CC1NFU</v>
      </c>
      <c r="X1095" s="109">
        <f>_xlfn.XLOOKUP(W1095,'cco '!C:C,'cco '!D:D,0)</f>
        <v>1.4065386597374174E-2</v>
      </c>
      <c r="Y1095" s="110">
        <f>$X1095*$S1095*-1</f>
        <v>1040.8386082056888</v>
      </c>
      <c r="Z1095" s="109">
        <f>_xlfn.XLOOKUP(V1095,sectores_id!A:A,sectores_id!B:B)</f>
        <v>6</v>
      </c>
      <c r="AA1095" s="109">
        <f>IF(J1095="OPEX",_xlfn.XLOOKUP(I1095,'rubros_id_opex (2)'!A:A,'rubros_id_opex (2)'!B:B,"RUBRO MC"),J1095)</f>
        <v>4</v>
      </c>
      <c r="AB1095" s="109" t="str">
        <f>UPPER(_xlfn.XLOOKUP(Z1095,sectores_id!B:B,sectores_id!A:A))</f>
        <v>NFU</v>
      </c>
      <c r="AC1095" s="148" t="str">
        <f>_xlfn.XLOOKUP(AA1095,'rubros_id_opex (2)'!B:B,'rubros_id_opex (2)'!A:A,gastos_final[[#This Row],[Líneas de factura/Producto]])</f>
        <v>IMPUESTOS</v>
      </c>
      <c r="AD1095" s="109">
        <f>SUMIFS(Y:Y,C:C,gastos_final[[#This Row],[Número]])</f>
        <v>74000</v>
      </c>
      <c r="AE1095" s="169">
        <f>gastos_final[[#This Row],[MONTO_FINAL]]*-1-gastos_final[[#This Row],[monto_total_ampliado]]</f>
        <v>0</v>
      </c>
    </row>
    <row r="1096" spans="1:31" hidden="1" x14ac:dyDescent="0.25">
      <c r="A1096" vm="8">
        <v>46106</v>
      </c>
      <c r="B1096" t="s">
        <v>955</v>
      </c>
      <c r="C1096" t="s">
        <v>956</v>
      </c>
      <c r="D1096" s="135">
        <v>-74000</v>
      </c>
      <c r="E1096" t="s">
        <v>957</v>
      </c>
      <c r="F1096">
        <v>1</v>
      </c>
      <c r="G1096" s="135">
        <v>74000</v>
      </c>
      <c r="H1096" t="s">
        <v>510</v>
      </c>
      <c r="I1096" t="s">
        <v>20</v>
      </c>
      <c r="J1096" t="s">
        <v>137</v>
      </c>
      <c r="K1096" t="s">
        <v>473</v>
      </c>
      <c r="L1096" t="s">
        <v>138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6">
        <v>-74000</v>
      </c>
      <c r="T1096">
        <v>1</v>
      </c>
      <c r="U1096" t="s">
        <v>199</v>
      </c>
      <c r="V1096" t="s">
        <v>68</v>
      </c>
      <c r="W1096" s="109" t="str">
        <f>_xlfn.CONCAT(N1096,V1096)</f>
        <v>CC1PILETAS</v>
      </c>
      <c r="X1096" s="109">
        <f>_xlfn.XLOOKUP(W1096,'cco '!C:C,'cco '!D:D,0)</f>
        <v>0.10760032914202722</v>
      </c>
      <c r="Y1096" s="110">
        <f>$X1096*$S1096*-1</f>
        <v>7962.4243565100141</v>
      </c>
      <c r="Z1096" s="109">
        <f>_xlfn.XLOOKUP(V1096,sectores_id!A:A,sectores_id!B:B)</f>
        <v>7</v>
      </c>
      <c r="AA1096" s="109">
        <f>IF(J1096="OPEX",_xlfn.XLOOKUP(I1096,'rubros_id_opex (2)'!A:A,'rubros_id_opex (2)'!B:B,"RUBRO MC"),J1096)</f>
        <v>4</v>
      </c>
      <c r="AB1096" s="109" t="str">
        <f>UPPER(_xlfn.XLOOKUP(Z1096,sectores_id!B:B,sectores_id!A:A))</f>
        <v>PILETAS</v>
      </c>
      <c r="AC1096" s="148" t="str">
        <f>_xlfn.XLOOKUP(AA1096,'rubros_id_opex (2)'!B:B,'rubros_id_opex (2)'!A:A,gastos_final[[#This Row],[Líneas de factura/Producto]])</f>
        <v>IMPUESTOS</v>
      </c>
      <c r="AD1096" s="109">
        <f>SUMIFS(Y:Y,C:C,gastos_final[[#This Row],[Número]])</f>
        <v>74000</v>
      </c>
      <c r="AE1096" s="169">
        <f>gastos_final[[#This Row],[MONTO_FINAL]]*-1-gastos_final[[#This Row],[monto_total_ampliado]]</f>
        <v>0</v>
      </c>
    </row>
    <row r="1097" spans="1:31" hidden="1" x14ac:dyDescent="0.25">
      <c r="A1097" vm="8">
        <v>46106</v>
      </c>
      <c r="B1097" t="s">
        <v>955</v>
      </c>
      <c r="C1097" t="s">
        <v>956</v>
      </c>
      <c r="D1097" s="135">
        <v>-74000</v>
      </c>
      <c r="E1097" t="s">
        <v>957</v>
      </c>
      <c r="F1097">
        <v>1</v>
      </c>
      <c r="G1097" s="135">
        <v>74000</v>
      </c>
      <c r="H1097" t="s">
        <v>510</v>
      </c>
      <c r="I1097" t="s">
        <v>20</v>
      </c>
      <c r="J1097" t="s">
        <v>137</v>
      </c>
      <c r="K1097" t="s">
        <v>473</v>
      </c>
      <c r="L1097" t="s">
        <v>138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6">
        <v>-74000</v>
      </c>
      <c r="T1097">
        <v>1</v>
      </c>
      <c r="U1097" t="s">
        <v>199</v>
      </c>
      <c r="V1097" t="s">
        <v>70</v>
      </c>
      <c r="W1097" s="109" t="str">
        <f>_xlfn.CONCAT(N1097,V1097)</f>
        <v>CC1REACTORES</v>
      </c>
      <c r="X1097" s="109">
        <f>_xlfn.XLOOKUP(W1097,'cco '!C:C,'cco '!D:D,0)</f>
        <v>3.9675420007119738E-2</v>
      </c>
      <c r="Y1097" s="110">
        <f>$X1097*$S1097*-1</f>
        <v>2935.9810805268608</v>
      </c>
      <c r="Z1097" s="109">
        <f>_xlfn.XLOOKUP(V1097,sectores_id!A:A,sectores_id!B:B)</f>
        <v>8</v>
      </c>
      <c r="AA1097" s="109">
        <f>IF(J1097="OPEX",_xlfn.XLOOKUP(I1097,'rubros_id_opex (2)'!A:A,'rubros_id_opex (2)'!B:B,"RUBRO MC"),J1097)</f>
        <v>4</v>
      </c>
      <c r="AB1097" s="109" t="str">
        <f>UPPER(_xlfn.XLOOKUP(Z1097,sectores_id!B:B,sectores_id!A:A))</f>
        <v>REACTORES</v>
      </c>
      <c r="AC1097" s="148" t="str">
        <f>_xlfn.XLOOKUP(AA1097,'rubros_id_opex (2)'!B:B,'rubros_id_opex (2)'!A:A,gastos_final[[#This Row],[Líneas de factura/Producto]])</f>
        <v>IMPUESTOS</v>
      </c>
      <c r="AD1097" s="109">
        <f>SUMIFS(Y:Y,C:C,gastos_final[[#This Row],[Número]])</f>
        <v>74000</v>
      </c>
      <c r="AE1097" s="169">
        <f>gastos_final[[#This Row],[MONTO_FINAL]]*-1-gastos_final[[#This Row],[monto_total_ampliado]]</f>
        <v>0</v>
      </c>
    </row>
    <row r="1098" spans="1:31" hidden="1" x14ac:dyDescent="0.25">
      <c r="A1098" vm="8">
        <v>46106</v>
      </c>
      <c r="B1098" t="s">
        <v>955</v>
      </c>
      <c r="C1098" t="s">
        <v>956</v>
      </c>
      <c r="D1098" s="135">
        <v>-74000</v>
      </c>
      <c r="E1098" t="s">
        <v>957</v>
      </c>
      <c r="F1098">
        <v>1</v>
      </c>
      <c r="G1098" s="135">
        <v>74000</v>
      </c>
      <c r="H1098" t="s">
        <v>510</v>
      </c>
      <c r="I1098" t="s">
        <v>20</v>
      </c>
      <c r="J1098" t="s">
        <v>137</v>
      </c>
      <c r="K1098" t="s">
        <v>473</v>
      </c>
      <c r="L1098" t="s">
        <v>138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36">
        <v>-74000</v>
      </c>
      <c r="T1098">
        <v>1</v>
      </c>
      <c r="U1098" t="s">
        <v>199</v>
      </c>
      <c r="V1098" t="s">
        <v>181</v>
      </c>
      <c r="W1098" s="109" t="str">
        <f>_xlfn.CONCAT(N1098,V1098)</f>
        <v>CC1TIERRAS FILTRANTES</v>
      </c>
      <c r="X1098" s="109">
        <f>_xlfn.XLOOKUP(W1098,'cco '!C:C,'cco '!D:D,0)</f>
        <v>0</v>
      </c>
      <c r="Y1098" s="110">
        <f>$X1098*$S1098*-1</f>
        <v>0</v>
      </c>
      <c r="Z1098" s="109">
        <f>_xlfn.XLOOKUP(V1098,sectores_id!A:A,sectores_id!B:B)</f>
        <v>9</v>
      </c>
      <c r="AA1098" s="109">
        <f>IF(J1098="OPEX",_xlfn.XLOOKUP(I1098,'rubros_id_opex (2)'!A:A,'rubros_id_opex (2)'!B:B,"RUBRO MC"),J1098)</f>
        <v>4</v>
      </c>
      <c r="AB1098" s="109" t="str">
        <f>UPPER(_xlfn.XLOOKUP(Z1098,sectores_id!B:B,sectores_id!A:A))</f>
        <v>TIERRAS FILTRANTES</v>
      </c>
      <c r="AC1098" s="148" t="str">
        <f>_xlfn.XLOOKUP(AA1098,'rubros_id_opex (2)'!B:B,'rubros_id_opex (2)'!A:A,gastos_final[[#This Row],[Líneas de factura/Producto]])</f>
        <v>IMPUESTOS</v>
      </c>
      <c r="AD1098" s="109">
        <f>SUMIFS(Y:Y,C:C,gastos_final[[#This Row],[Número]])</f>
        <v>74000</v>
      </c>
      <c r="AE1098" s="169">
        <f>gastos_final[[#This Row],[MONTO_FINAL]]*-1-gastos_final[[#This Row],[monto_total_ampliado]]</f>
        <v>0</v>
      </c>
    </row>
    <row r="1099" spans="1:31" hidden="1" x14ac:dyDescent="0.25">
      <c r="A1099" vm="10">
        <v>46087</v>
      </c>
      <c r="B1099" t="s">
        <v>820</v>
      </c>
      <c r="C1099" t="s">
        <v>919</v>
      </c>
      <c r="D1099" s="135">
        <v>-56608.59</v>
      </c>
      <c r="E1099" t="s">
        <v>920</v>
      </c>
      <c r="F1099">
        <v>1</v>
      </c>
      <c r="G1099" s="135">
        <v>46783.96</v>
      </c>
      <c r="H1099" t="s">
        <v>510</v>
      </c>
      <c r="I1099" t="s">
        <v>16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6">
        <v>-56608.59</v>
      </c>
      <c r="T1099">
        <v>1</v>
      </c>
      <c r="U1099" t="s">
        <v>199</v>
      </c>
      <c r="V1099" t="s">
        <v>72</v>
      </c>
      <c r="W1099" s="109" t="str">
        <f>_xlfn.CONCAT(N1099,V1099)</f>
        <v>CC1BACHAS</v>
      </c>
      <c r="X1099" s="109">
        <f>_xlfn.XLOOKUP(W1099,'cco '!C:C,'cco '!D:D,0)</f>
        <v>3.2417236735101898E-2</v>
      </c>
      <c r="Y1099" s="110">
        <f>$X1099*$S1099*-1</f>
        <v>1835.0940632703218</v>
      </c>
      <c r="Z1099" s="109">
        <f>_xlfn.XLOOKUP(V1099,sectores_id!A:A,sectores_id!B:B)</f>
        <v>1</v>
      </c>
      <c r="AA1099" s="109">
        <f>IF(J1099="OPEX",_xlfn.XLOOKUP(I1099,'rubros_id_opex (2)'!A:A,'rubros_id_opex (2)'!B:B,"RUBRO MC"),J1099)</f>
        <v>9</v>
      </c>
      <c r="AB1099" s="109" t="str">
        <f>UPPER(_xlfn.XLOOKUP(Z1099,sectores_id!B:B,sectores_id!A:A))</f>
        <v>BACHAS</v>
      </c>
      <c r="AC1099" s="148" t="str">
        <f>_xlfn.XLOOKUP(AA1099,'rubros_id_opex (2)'!B:B,'rubros_id_opex (2)'!A:A,gastos_final[[#This Row],[Líneas de factura/Producto]])</f>
        <v>MANTENIMIENTO PREVENTIVO</v>
      </c>
      <c r="AD1099" s="109">
        <f>SUMIFS(Y:Y,C:C,gastos_final[[#This Row],[Número]])</f>
        <v>56608.59</v>
      </c>
      <c r="AE1099" s="169">
        <f>gastos_final[[#This Row],[MONTO_FINAL]]*-1-gastos_final[[#This Row],[monto_total_ampliado]]</f>
        <v>0</v>
      </c>
    </row>
    <row r="1100" spans="1:31" hidden="1" x14ac:dyDescent="0.25">
      <c r="A1100" vm="10">
        <v>46087</v>
      </c>
      <c r="B1100" t="s">
        <v>820</v>
      </c>
      <c r="C1100" t="s">
        <v>919</v>
      </c>
      <c r="D1100" s="135">
        <v>-56608.59</v>
      </c>
      <c r="E1100" t="s">
        <v>920</v>
      </c>
      <c r="F1100">
        <v>1</v>
      </c>
      <c r="G1100" s="135">
        <v>46783.96</v>
      </c>
      <c r="H1100" t="s">
        <v>510</v>
      </c>
      <c r="I1100" t="s">
        <v>16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36">
        <v>-56608.59</v>
      </c>
      <c r="T1100">
        <v>1</v>
      </c>
      <c r="U1100" t="s">
        <v>199</v>
      </c>
      <c r="V1100" t="s">
        <v>77</v>
      </c>
      <c r="W1100" s="109" t="str">
        <f>_xlfn.CONCAT(N1100,V1100)</f>
        <v>CC1CEREAL &amp; POLVILLO</v>
      </c>
      <c r="X1100" s="109">
        <f>_xlfn.XLOOKUP(W1100,'cco '!C:C,'cco '!D:D,0)</f>
        <v>7.0597149630605652E-3</v>
      </c>
      <c r="Y1100" s="110">
        <f>$X1100*$S1100*-1</f>
        <v>399.64050986076063</v>
      </c>
      <c r="Z1100" s="109">
        <f>_xlfn.XLOOKUP(V1100,sectores_id!A:A,sectores_id!B:B)</f>
        <v>2</v>
      </c>
      <c r="AA1100" s="109">
        <f>IF(J1100="OPEX",_xlfn.XLOOKUP(I1100,'rubros_id_opex (2)'!A:A,'rubros_id_opex (2)'!B:B,"RUBRO MC"),J1100)</f>
        <v>9</v>
      </c>
      <c r="AB1100" s="109" t="str">
        <f>UPPER(_xlfn.XLOOKUP(Z1100,sectores_id!B:B,sectores_id!A:A))</f>
        <v>CEREAL &amp; POLVILLO</v>
      </c>
      <c r="AC1100" s="148" t="str">
        <f>_xlfn.XLOOKUP(AA1100,'rubros_id_opex (2)'!B:B,'rubros_id_opex (2)'!A:A,gastos_final[[#This Row],[Líneas de factura/Producto]])</f>
        <v>MANTENIMIENTO PREVENTIVO</v>
      </c>
      <c r="AD1100" s="109">
        <f>SUMIFS(Y:Y,C:C,gastos_final[[#This Row],[Número]])</f>
        <v>56608.59</v>
      </c>
      <c r="AE1100" s="169">
        <f>gastos_final[[#This Row],[MONTO_FINAL]]*-1-gastos_final[[#This Row],[monto_total_ampliado]]</f>
        <v>0</v>
      </c>
    </row>
    <row r="1101" spans="1:31" hidden="1" x14ac:dyDescent="0.25">
      <c r="A1101" vm="10">
        <v>46087</v>
      </c>
      <c r="B1101" t="s">
        <v>820</v>
      </c>
      <c r="C1101" t="s">
        <v>919</v>
      </c>
      <c r="D1101" s="135">
        <v>-56608.59</v>
      </c>
      <c r="E1101" t="s">
        <v>920</v>
      </c>
      <c r="F1101">
        <v>1</v>
      </c>
      <c r="G1101" s="135">
        <v>46783.96</v>
      </c>
      <c r="H1101" t="s">
        <v>510</v>
      </c>
      <c r="I1101" t="s">
        <v>16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6">
        <v>-56608.59</v>
      </c>
      <c r="T1101">
        <v>1</v>
      </c>
      <c r="U1101" t="s">
        <v>199</v>
      </c>
      <c r="V1101" t="s">
        <v>75</v>
      </c>
      <c r="W1101" s="109" t="str">
        <f>_xlfn.CONCAT(N1101,V1101)</f>
        <v>CC1COMPOST &amp; FERTILIZANTES</v>
      </c>
      <c r="X1101" s="109">
        <f>_xlfn.XLOOKUP(W1101,'cco '!C:C,'cco '!D:D,0)</f>
        <v>4.0653249223577111E-4</v>
      </c>
      <c r="Y1101" s="110">
        <f>$X1101*$S1101*-1</f>
        <v>23.013231174652947</v>
      </c>
      <c r="Z1101" s="109">
        <f>_xlfn.XLOOKUP(V1101,sectores_id!A:A,sectores_id!B:B)</f>
        <v>10</v>
      </c>
      <c r="AA1101" s="109">
        <f>IF(J1101="OPEX",_xlfn.XLOOKUP(I1101,'rubros_id_opex (2)'!A:A,'rubros_id_opex (2)'!B:B,"RUBRO MC"),J1101)</f>
        <v>9</v>
      </c>
      <c r="AB1101" s="109" t="str">
        <f>UPPER(_xlfn.XLOOKUP(Z1101,sectores_id!B:B,sectores_id!A:A))</f>
        <v>COMPOST &amp; FERTILIZANTES</v>
      </c>
      <c r="AC1101" s="148" t="str">
        <f>_xlfn.XLOOKUP(AA1101,'rubros_id_opex (2)'!B:B,'rubros_id_opex (2)'!A:A,gastos_final[[#This Row],[Líneas de factura/Producto]])</f>
        <v>MANTENIMIENTO PREVENTIVO</v>
      </c>
      <c r="AD1101" s="109">
        <f>SUMIFS(Y:Y,C:C,gastos_final[[#This Row],[Número]])</f>
        <v>56608.59</v>
      </c>
      <c r="AE1101" s="169">
        <f>gastos_final[[#This Row],[MONTO_FINAL]]*-1-gastos_final[[#This Row],[monto_total_ampliado]]</f>
        <v>0</v>
      </c>
    </row>
    <row r="1102" spans="1:31" hidden="1" x14ac:dyDescent="0.25">
      <c r="A1102" vm="10">
        <v>46087</v>
      </c>
      <c r="B1102" t="s">
        <v>820</v>
      </c>
      <c r="C1102" t="s">
        <v>919</v>
      </c>
      <c r="D1102" s="135">
        <v>-56608.59</v>
      </c>
      <c r="E1102" t="s">
        <v>920</v>
      </c>
      <c r="F1102">
        <v>1</v>
      </c>
      <c r="G1102" s="135">
        <v>46783.96</v>
      </c>
      <c r="H1102" t="s">
        <v>510</v>
      </c>
      <c r="I1102" t="s">
        <v>16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6">
        <v>-56608.59</v>
      </c>
      <c r="T1102">
        <v>1</v>
      </c>
      <c r="U1102" t="s">
        <v>199</v>
      </c>
      <c r="V1102" t="s">
        <v>66</v>
      </c>
      <c r="W1102" s="109" t="str">
        <f>_xlfn.CONCAT(N1102,V1102)</f>
        <v>CC1DISPOSICIÓN FINAL RESIDUOS LIQUIDOS</v>
      </c>
      <c r="X1102" s="109">
        <f>_xlfn.XLOOKUP(W1102,'cco '!C:C,'cco '!D:D,0)</f>
        <v>5.9791078481547098E-2</v>
      </c>
      <c r="Y1102" s="110">
        <f>$X1102*$S1102*-1</f>
        <v>3384.6886474197222</v>
      </c>
      <c r="Z1102" s="109">
        <f>_xlfn.XLOOKUP(V1102,sectores_id!A:A,sectores_id!B:B)</f>
        <v>3</v>
      </c>
      <c r="AA1102" s="109">
        <f>IF(J1102="OPEX",_xlfn.XLOOKUP(I1102,'rubros_id_opex (2)'!A:A,'rubros_id_opex (2)'!B:B,"RUBRO MC"),J1102)</f>
        <v>9</v>
      </c>
      <c r="AB1102" s="109" t="str">
        <f>UPPER(_xlfn.XLOOKUP(Z1102,sectores_id!B:B,sectores_id!A:A))</f>
        <v>DISP. FINAL RESIDUOS LÍQUIDOS</v>
      </c>
      <c r="AC1102" s="148" t="str">
        <f>_xlfn.XLOOKUP(AA1102,'rubros_id_opex (2)'!B:B,'rubros_id_opex (2)'!A:A,gastos_final[[#This Row],[Líneas de factura/Producto]])</f>
        <v>MANTENIMIENTO PREVENTIVO</v>
      </c>
      <c r="AD1102" s="109">
        <f>SUMIFS(Y:Y,C:C,gastos_final[[#This Row],[Número]])</f>
        <v>56608.59</v>
      </c>
      <c r="AE1102" s="169">
        <f>gastos_final[[#This Row],[MONTO_FINAL]]*-1-gastos_final[[#This Row],[monto_total_ampliado]]</f>
        <v>0</v>
      </c>
    </row>
    <row r="1103" spans="1:31" hidden="1" x14ac:dyDescent="0.25">
      <c r="A1103" vm="10">
        <v>46087</v>
      </c>
      <c r="B1103" t="s">
        <v>820</v>
      </c>
      <c r="C1103" t="s">
        <v>919</v>
      </c>
      <c r="D1103" s="135">
        <v>-56608.59</v>
      </c>
      <c r="E1103" t="s">
        <v>920</v>
      </c>
      <c r="F1103">
        <v>1</v>
      </c>
      <c r="G1103" s="135">
        <v>46783.96</v>
      </c>
      <c r="H1103" t="s">
        <v>510</v>
      </c>
      <c r="I1103" t="s">
        <v>16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6">
        <v>-56608.59</v>
      </c>
      <c r="T1103">
        <v>1</v>
      </c>
      <c r="U1103" t="s">
        <v>199</v>
      </c>
      <c r="V1103" t="s">
        <v>63</v>
      </c>
      <c r="W1103" s="109" t="str">
        <f>_xlfn.CONCAT(N1103,V1103)</f>
        <v>CC1DISPOSICIÓN FINAL RESIDUOS SOLIDOS</v>
      </c>
      <c r="X1103" s="109">
        <f>_xlfn.XLOOKUP(W1103,'cco '!C:C,'cco '!D:D,0)</f>
        <v>4.8738124634855849E-3</v>
      </c>
      <c r="Y1103" s="110">
        <f>$X1103*$S1103*-1</f>
        <v>275.8996514823454</v>
      </c>
      <c r="Z1103" s="109">
        <f>_xlfn.XLOOKUP(V1103,sectores_id!A:A,sectores_id!B:B)</f>
        <v>4</v>
      </c>
      <c r="AA1103" s="109">
        <f>IF(J1103="OPEX",_xlfn.XLOOKUP(I1103,'rubros_id_opex (2)'!A:A,'rubros_id_opex (2)'!B:B,"RUBRO MC"),J1103)</f>
        <v>9</v>
      </c>
      <c r="AB1103" s="109" t="str">
        <f>UPPER(_xlfn.XLOOKUP(Z1103,sectores_id!B:B,sectores_id!A:A))</f>
        <v>DISP. FINAL RESIDUOS SÓLIDOS</v>
      </c>
      <c r="AC1103" s="148" t="str">
        <f>_xlfn.XLOOKUP(AA1103,'rubros_id_opex (2)'!B:B,'rubros_id_opex (2)'!A:A,gastos_final[[#This Row],[Líneas de factura/Producto]])</f>
        <v>MANTENIMIENTO PREVENTIVO</v>
      </c>
      <c r="AD1103" s="109">
        <f>SUMIFS(Y:Y,C:C,gastos_final[[#This Row],[Número]])</f>
        <v>56608.59</v>
      </c>
      <c r="AE1103" s="169">
        <f>gastos_final[[#This Row],[MONTO_FINAL]]*-1-gastos_final[[#This Row],[monto_total_ampliado]]</f>
        <v>0</v>
      </c>
    </row>
    <row r="1104" spans="1:31" hidden="1" x14ac:dyDescent="0.25">
      <c r="A1104" vm="10">
        <v>46087</v>
      </c>
      <c r="B1104" t="s">
        <v>820</v>
      </c>
      <c r="C1104" t="s">
        <v>919</v>
      </c>
      <c r="D1104" s="135">
        <v>-56608.59</v>
      </c>
      <c r="E1104" t="s">
        <v>920</v>
      </c>
      <c r="F1104">
        <v>1</v>
      </c>
      <c r="G1104" s="135">
        <v>46783.96</v>
      </c>
      <c r="H1104" t="s">
        <v>510</v>
      </c>
      <c r="I1104" t="s">
        <v>16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6">
        <v>-56608.59</v>
      </c>
      <c r="T1104">
        <v>1</v>
      </c>
      <c r="U1104" t="s">
        <v>199</v>
      </c>
      <c r="V1104" t="s">
        <v>80</v>
      </c>
      <c r="W1104" s="109" t="str">
        <f>_xlfn.CONCAT(N1104,V1104)</f>
        <v>CC1EXPORTACION</v>
      </c>
      <c r="X1104" s="109">
        <f>_xlfn.XLOOKUP(W1104,'cco '!C:C,'cco '!D:D,0)</f>
        <v>0.73411048911804788</v>
      </c>
      <c r="Y1104" s="110">
        <f>$X1104*$S1104*-1</f>
        <v>41556.959693183031</v>
      </c>
      <c r="Z1104" s="109">
        <f>_xlfn.XLOOKUP(V1104,sectores_id!A:A,sectores_id!B:B)</f>
        <v>5</v>
      </c>
      <c r="AA1104" s="109">
        <f>IF(J1104="OPEX",_xlfn.XLOOKUP(I1104,'rubros_id_opex (2)'!A:A,'rubros_id_opex (2)'!B:B,"RUBRO MC"),J1104)</f>
        <v>9</v>
      </c>
      <c r="AB1104" s="109" t="str">
        <f>UPPER(_xlfn.XLOOKUP(Z1104,sectores_id!B:B,sectores_id!A:A))</f>
        <v>EXPORTACION</v>
      </c>
      <c r="AC1104" s="148" t="str">
        <f>_xlfn.XLOOKUP(AA1104,'rubros_id_opex (2)'!B:B,'rubros_id_opex (2)'!A:A,gastos_final[[#This Row],[Líneas de factura/Producto]])</f>
        <v>MANTENIMIENTO PREVENTIVO</v>
      </c>
      <c r="AD1104" s="109">
        <f>SUMIFS(Y:Y,C:C,gastos_final[[#This Row],[Número]])</f>
        <v>56608.59</v>
      </c>
      <c r="AE1104" s="169">
        <f>gastos_final[[#This Row],[MONTO_FINAL]]*-1-gastos_final[[#This Row],[monto_total_ampliado]]</f>
        <v>0</v>
      </c>
    </row>
    <row r="1105" spans="1:31" hidden="1" x14ac:dyDescent="0.25">
      <c r="A1105" vm="10">
        <v>46087</v>
      </c>
      <c r="B1105" t="s">
        <v>820</v>
      </c>
      <c r="C1105" t="s">
        <v>919</v>
      </c>
      <c r="D1105" s="135">
        <v>-56608.59</v>
      </c>
      <c r="E1105" t="s">
        <v>920</v>
      </c>
      <c r="F1105">
        <v>1</v>
      </c>
      <c r="G1105" s="135">
        <v>46783.96</v>
      </c>
      <c r="H1105" t="s">
        <v>510</v>
      </c>
      <c r="I1105" t="s">
        <v>16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6">
        <v>-56608.59</v>
      </c>
      <c r="T1105">
        <v>1</v>
      </c>
      <c r="U1105" t="s">
        <v>199</v>
      </c>
      <c r="V1105" t="s">
        <v>50</v>
      </c>
      <c r="W1105" s="109" t="str">
        <f>_xlfn.CONCAT(N1105,V1105)</f>
        <v>CC1NFU</v>
      </c>
      <c r="X1105" s="109">
        <f>_xlfn.XLOOKUP(W1105,'cco '!C:C,'cco '!D:D,0)</f>
        <v>1.4065386597374174E-2</v>
      </c>
      <c r="Y1105" s="110">
        <f>$X1105*$S1105*-1</f>
        <v>796.22170308224963</v>
      </c>
      <c r="Z1105" s="109">
        <f>_xlfn.XLOOKUP(V1105,sectores_id!A:A,sectores_id!B:B)</f>
        <v>6</v>
      </c>
      <c r="AA1105" s="109">
        <f>IF(J1105="OPEX",_xlfn.XLOOKUP(I1105,'rubros_id_opex (2)'!A:A,'rubros_id_opex (2)'!B:B,"RUBRO MC"),J1105)</f>
        <v>9</v>
      </c>
      <c r="AB1105" s="109" t="str">
        <f>UPPER(_xlfn.XLOOKUP(Z1105,sectores_id!B:B,sectores_id!A:A))</f>
        <v>NFU</v>
      </c>
      <c r="AC1105" s="148" t="str">
        <f>_xlfn.XLOOKUP(AA1105,'rubros_id_opex (2)'!B:B,'rubros_id_opex (2)'!A:A,gastos_final[[#This Row],[Líneas de factura/Producto]])</f>
        <v>MANTENIMIENTO PREVENTIVO</v>
      </c>
      <c r="AD1105" s="109">
        <f>SUMIFS(Y:Y,C:C,gastos_final[[#This Row],[Número]])</f>
        <v>56608.59</v>
      </c>
      <c r="AE1105" s="169">
        <f>gastos_final[[#This Row],[MONTO_FINAL]]*-1-gastos_final[[#This Row],[monto_total_ampliado]]</f>
        <v>0</v>
      </c>
    </row>
    <row r="1106" spans="1:31" hidden="1" x14ac:dyDescent="0.25">
      <c r="A1106" vm="10">
        <v>46087</v>
      </c>
      <c r="B1106" t="s">
        <v>820</v>
      </c>
      <c r="C1106" t="s">
        <v>919</v>
      </c>
      <c r="D1106" s="135">
        <v>-56608.59</v>
      </c>
      <c r="E1106" t="s">
        <v>920</v>
      </c>
      <c r="F1106">
        <v>1</v>
      </c>
      <c r="G1106" s="135">
        <v>46783.96</v>
      </c>
      <c r="H1106" t="s">
        <v>510</v>
      </c>
      <c r="I1106" t="s">
        <v>16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6">
        <v>-56608.59</v>
      </c>
      <c r="T1106">
        <v>1</v>
      </c>
      <c r="U1106" t="s">
        <v>199</v>
      </c>
      <c r="V1106" t="s">
        <v>68</v>
      </c>
      <c r="W1106" s="109" t="str">
        <f>_xlfn.CONCAT(N1106,V1106)</f>
        <v>CC1PILETAS</v>
      </c>
      <c r="X1106" s="109">
        <f>_xlfn.XLOOKUP(W1106,'cco '!C:C,'cco '!D:D,0)</f>
        <v>0.10760032914202722</v>
      </c>
      <c r="Y1106" s="110">
        <f>$X1106*$S1106*-1</f>
        <v>6091.1029162660698</v>
      </c>
      <c r="Z1106" s="109">
        <f>_xlfn.XLOOKUP(V1106,sectores_id!A:A,sectores_id!B:B)</f>
        <v>7</v>
      </c>
      <c r="AA1106" s="109">
        <f>IF(J1106="OPEX",_xlfn.XLOOKUP(I1106,'rubros_id_opex (2)'!A:A,'rubros_id_opex (2)'!B:B,"RUBRO MC"),J1106)</f>
        <v>9</v>
      </c>
      <c r="AB1106" s="109" t="str">
        <f>UPPER(_xlfn.XLOOKUP(Z1106,sectores_id!B:B,sectores_id!A:A))</f>
        <v>PILETAS</v>
      </c>
      <c r="AC1106" s="148" t="str">
        <f>_xlfn.XLOOKUP(AA1106,'rubros_id_opex (2)'!B:B,'rubros_id_opex (2)'!A:A,gastos_final[[#This Row],[Líneas de factura/Producto]])</f>
        <v>MANTENIMIENTO PREVENTIVO</v>
      </c>
      <c r="AD1106" s="109">
        <f>SUMIFS(Y:Y,C:C,gastos_final[[#This Row],[Número]])</f>
        <v>56608.59</v>
      </c>
      <c r="AE1106" s="169">
        <f>gastos_final[[#This Row],[MONTO_FINAL]]*-1-gastos_final[[#This Row],[monto_total_ampliado]]</f>
        <v>0</v>
      </c>
    </row>
    <row r="1107" spans="1:31" hidden="1" x14ac:dyDescent="0.25">
      <c r="A1107" vm="10">
        <v>46087</v>
      </c>
      <c r="B1107" t="s">
        <v>820</v>
      </c>
      <c r="C1107" t="s">
        <v>919</v>
      </c>
      <c r="D1107" s="135">
        <v>-56608.59</v>
      </c>
      <c r="E1107" t="s">
        <v>920</v>
      </c>
      <c r="F1107">
        <v>1</v>
      </c>
      <c r="G1107" s="135">
        <v>46783.96</v>
      </c>
      <c r="H1107" t="s">
        <v>510</v>
      </c>
      <c r="I1107" t="s">
        <v>16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6">
        <v>-56608.59</v>
      </c>
      <c r="T1107">
        <v>1</v>
      </c>
      <c r="U1107" t="s">
        <v>199</v>
      </c>
      <c r="V1107" t="s">
        <v>70</v>
      </c>
      <c r="W1107" s="109" t="str">
        <f>_xlfn.CONCAT(N1107,V1107)</f>
        <v>CC1REACTORES</v>
      </c>
      <c r="X1107" s="109">
        <f>_xlfn.XLOOKUP(W1107,'cco '!C:C,'cco '!D:D,0)</f>
        <v>3.9675420007119738E-2</v>
      </c>
      <c r="Y1107" s="110">
        <f>$X1107*$S1107*-1</f>
        <v>2245.969584260838</v>
      </c>
      <c r="Z1107" s="109">
        <f>_xlfn.XLOOKUP(V1107,sectores_id!A:A,sectores_id!B:B)</f>
        <v>8</v>
      </c>
      <c r="AA1107" s="109">
        <f>IF(J1107="OPEX",_xlfn.XLOOKUP(I1107,'rubros_id_opex (2)'!A:A,'rubros_id_opex (2)'!B:B,"RUBRO MC"),J1107)</f>
        <v>9</v>
      </c>
      <c r="AB1107" s="109" t="str">
        <f>UPPER(_xlfn.XLOOKUP(Z1107,sectores_id!B:B,sectores_id!A:A))</f>
        <v>REACTORES</v>
      </c>
      <c r="AC1107" s="148" t="str">
        <f>_xlfn.XLOOKUP(AA1107,'rubros_id_opex (2)'!B:B,'rubros_id_opex (2)'!A:A,gastos_final[[#This Row],[Líneas de factura/Producto]])</f>
        <v>MANTENIMIENTO PREVENTIVO</v>
      </c>
      <c r="AD1107" s="109">
        <f>SUMIFS(Y:Y,C:C,gastos_final[[#This Row],[Número]])</f>
        <v>56608.59</v>
      </c>
      <c r="AE1107" s="169">
        <f>gastos_final[[#This Row],[MONTO_FINAL]]*-1-gastos_final[[#This Row],[monto_total_ampliado]]</f>
        <v>0</v>
      </c>
    </row>
    <row r="1108" spans="1:31" hidden="1" x14ac:dyDescent="0.25">
      <c r="A1108" vm="10">
        <v>46087</v>
      </c>
      <c r="B1108" t="s">
        <v>820</v>
      </c>
      <c r="C1108" t="s">
        <v>919</v>
      </c>
      <c r="D1108" s="135">
        <v>-56608.59</v>
      </c>
      <c r="E1108" t="s">
        <v>920</v>
      </c>
      <c r="F1108">
        <v>1</v>
      </c>
      <c r="G1108" s="135">
        <v>46783.96</v>
      </c>
      <c r="H1108" t="s">
        <v>510</v>
      </c>
      <c r="I1108" t="s">
        <v>16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6">
        <v>-56608.59</v>
      </c>
      <c r="T1108">
        <v>1</v>
      </c>
      <c r="U1108" t="s">
        <v>199</v>
      </c>
      <c r="V1108" t="s">
        <v>181</v>
      </c>
      <c r="W1108" s="109" t="str">
        <f>_xlfn.CONCAT(N1108,V1108)</f>
        <v>CC1TIERRAS FILTRANTES</v>
      </c>
      <c r="X1108" s="109">
        <f>_xlfn.XLOOKUP(W1108,'cco '!C:C,'cco '!D:D,0)</f>
        <v>0</v>
      </c>
      <c r="Y1108" s="110">
        <f>$X1108*$S1108*-1</f>
        <v>0</v>
      </c>
      <c r="Z1108" s="109">
        <f>_xlfn.XLOOKUP(V1108,sectores_id!A:A,sectores_id!B:B)</f>
        <v>9</v>
      </c>
      <c r="AA1108" s="109">
        <f>IF(J1108="OPEX",_xlfn.XLOOKUP(I1108,'rubros_id_opex (2)'!A:A,'rubros_id_opex (2)'!B:B,"RUBRO MC"),J1108)</f>
        <v>9</v>
      </c>
      <c r="AB1108" s="109" t="str">
        <f>UPPER(_xlfn.XLOOKUP(Z1108,sectores_id!B:B,sectores_id!A:A))</f>
        <v>TIERRAS FILTRANTES</v>
      </c>
      <c r="AC1108" s="148" t="str">
        <f>_xlfn.XLOOKUP(AA1108,'rubros_id_opex (2)'!B:B,'rubros_id_opex (2)'!A:A,gastos_final[[#This Row],[Líneas de factura/Producto]])</f>
        <v>MANTENIMIENTO PREVENTIVO</v>
      </c>
      <c r="AD1108" s="109">
        <f>SUMIFS(Y:Y,C:C,gastos_final[[#This Row],[Número]])</f>
        <v>56608.59</v>
      </c>
      <c r="AE1108" s="169">
        <f>gastos_final[[#This Row],[MONTO_FINAL]]*-1-gastos_final[[#This Row],[monto_total_ampliado]]</f>
        <v>0</v>
      </c>
    </row>
    <row r="1109" spans="1:31" hidden="1" x14ac:dyDescent="0.25">
      <c r="A1109" vm="24">
        <v>46098</v>
      </c>
      <c r="B1109" t="s">
        <v>841</v>
      </c>
      <c r="C1109" t="s">
        <v>1033</v>
      </c>
      <c r="D1109" s="135">
        <v>-50858.720000000001</v>
      </c>
      <c r="E1109" t="s">
        <v>1034</v>
      </c>
      <c r="F1109">
        <v>1</v>
      </c>
      <c r="G1109" s="135">
        <v>42032</v>
      </c>
      <c r="H1109" t="s">
        <v>510</v>
      </c>
      <c r="I1109" t="s">
        <v>14</v>
      </c>
      <c r="J1109" t="s">
        <v>137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36">
        <v>-50858.720000000001</v>
      </c>
      <c r="T1109">
        <v>1</v>
      </c>
      <c r="U1109" t="s">
        <v>199</v>
      </c>
      <c r="V1109" t="s">
        <v>72</v>
      </c>
      <c r="W1109" s="109" t="str">
        <f>_xlfn.CONCAT(N1109,V1109)</f>
        <v>CC1BACHAS</v>
      </c>
      <c r="X1109" s="109">
        <f>_xlfn.XLOOKUP(W1109,'cco '!C:C,'cco '!D:D,0)</f>
        <v>3.2417236735101898E-2</v>
      </c>
      <c r="Y1109" s="110">
        <f>$X1109*$S1109*-1</f>
        <v>1648.6991662842615</v>
      </c>
      <c r="Z1109" s="109">
        <f>_xlfn.XLOOKUP(V1109,sectores_id!A:A,sectores_id!B:B)</f>
        <v>1</v>
      </c>
      <c r="AA1109" s="109">
        <f>IF(J1109="OPEX",_xlfn.XLOOKUP(I1109,'rubros_id_opex (2)'!A:A,'rubros_id_opex (2)'!B:B,"RUBRO MC"),J1109)</f>
        <v>5</v>
      </c>
      <c r="AB1109" s="109" t="str">
        <f>UPPER(_xlfn.XLOOKUP(Z1109,sectores_id!B:B,sectores_id!A:A))</f>
        <v>BACHAS</v>
      </c>
      <c r="AC1109" s="148" t="str">
        <f>_xlfn.XLOOKUP(AA1109,'rubros_id_opex (2)'!B:B,'rubros_id_opex (2)'!A:A,gastos_final[[#This Row],[Líneas de factura/Producto]])</f>
        <v>INSUMOS</v>
      </c>
      <c r="AD1109" s="109">
        <f>SUMIFS(Y:Y,C:C,gastos_final[[#This Row],[Número]])</f>
        <v>50858.719999999994</v>
      </c>
      <c r="AE1109" s="169">
        <f>gastos_final[[#This Row],[MONTO_FINAL]]*-1-gastos_final[[#This Row],[monto_total_ampliado]]</f>
        <v>0</v>
      </c>
    </row>
    <row r="1110" spans="1:31" hidden="1" x14ac:dyDescent="0.25">
      <c r="A1110" vm="24">
        <v>46098</v>
      </c>
      <c r="B1110" t="s">
        <v>841</v>
      </c>
      <c r="C1110" t="s">
        <v>1033</v>
      </c>
      <c r="D1110" s="135">
        <v>-50858.720000000001</v>
      </c>
      <c r="E1110" t="s">
        <v>1034</v>
      </c>
      <c r="F1110">
        <v>1</v>
      </c>
      <c r="G1110" s="135">
        <v>42032</v>
      </c>
      <c r="H1110" t="s">
        <v>510</v>
      </c>
      <c r="I1110" t="s">
        <v>14</v>
      </c>
      <c r="J1110" t="s">
        <v>137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36">
        <v>-50858.720000000001</v>
      </c>
      <c r="T1110">
        <v>1</v>
      </c>
      <c r="U1110" t="s">
        <v>199</v>
      </c>
      <c r="V1110" t="s">
        <v>77</v>
      </c>
      <c r="W1110" s="109" t="str">
        <f>_xlfn.CONCAT(N1110,V1110)</f>
        <v>CC1CEREAL &amp; POLVILLO</v>
      </c>
      <c r="X1110" s="109">
        <f>_xlfn.XLOOKUP(W1110,'cco '!C:C,'cco '!D:D,0)</f>
        <v>7.0597149630605652E-3</v>
      </c>
      <c r="Y1110" s="110">
        <f>$X1110*$S1110*-1</f>
        <v>359.04806658610767</v>
      </c>
      <c r="Z1110" s="109">
        <f>_xlfn.XLOOKUP(V1110,sectores_id!A:A,sectores_id!B:B)</f>
        <v>2</v>
      </c>
      <c r="AA1110" s="109">
        <f>IF(J1110="OPEX",_xlfn.XLOOKUP(I1110,'rubros_id_opex (2)'!A:A,'rubros_id_opex (2)'!B:B,"RUBRO MC"),J1110)</f>
        <v>5</v>
      </c>
      <c r="AB1110" s="109" t="str">
        <f>UPPER(_xlfn.XLOOKUP(Z1110,sectores_id!B:B,sectores_id!A:A))</f>
        <v>CEREAL &amp; POLVILLO</v>
      </c>
      <c r="AC1110" s="148" t="str">
        <f>_xlfn.XLOOKUP(AA1110,'rubros_id_opex (2)'!B:B,'rubros_id_opex (2)'!A:A,gastos_final[[#This Row],[Líneas de factura/Producto]])</f>
        <v>INSUMOS</v>
      </c>
      <c r="AD1110" s="109">
        <f>SUMIFS(Y:Y,C:C,gastos_final[[#This Row],[Número]])</f>
        <v>50858.719999999994</v>
      </c>
      <c r="AE1110" s="169">
        <f>gastos_final[[#This Row],[MONTO_FINAL]]*-1-gastos_final[[#This Row],[monto_total_ampliado]]</f>
        <v>0</v>
      </c>
    </row>
    <row r="1111" spans="1:31" hidden="1" x14ac:dyDescent="0.25">
      <c r="A1111" vm="24">
        <v>46098</v>
      </c>
      <c r="B1111" t="s">
        <v>841</v>
      </c>
      <c r="C1111" t="s">
        <v>1033</v>
      </c>
      <c r="D1111" s="135">
        <v>-50858.720000000001</v>
      </c>
      <c r="E1111" t="s">
        <v>1034</v>
      </c>
      <c r="F1111">
        <v>1</v>
      </c>
      <c r="G1111" s="135">
        <v>42032</v>
      </c>
      <c r="H1111" t="s">
        <v>510</v>
      </c>
      <c r="I1111" t="s">
        <v>14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6">
        <v>-50858.720000000001</v>
      </c>
      <c r="T1111">
        <v>1</v>
      </c>
      <c r="U1111" t="s">
        <v>199</v>
      </c>
      <c r="V1111" t="s">
        <v>75</v>
      </c>
      <c r="W1111" s="109" t="str">
        <f>_xlfn.CONCAT(N1111,V1111)</f>
        <v>CC1COMPOST &amp; FERTILIZANTES</v>
      </c>
      <c r="X1111" s="109">
        <f>_xlfn.XLOOKUP(W1111,'cco '!C:C,'cco '!D:D,0)</f>
        <v>4.0653249223577111E-4</v>
      </c>
      <c r="Y1111" s="110">
        <f>$X1111*$S1111*-1</f>
        <v>20.675722193521256</v>
      </c>
      <c r="Z1111" s="109">
        <f>_xlfn.XLOOKUP(V1111,sectores_id!A:A,sectores_id!B:B)</f>
        <v>10</v>
      </c>
      <c r="AA1111" s="109">
        <f>IF(J1111="OPEX",_xlfn.XLOOKUP(I1111,'rubros_id_opex (2)'!A:A,'rubros_id_opex (2)'!B:B,"RUBRO MC"),J1111)</f>
        <v>5</v>
      </c>
      <c r="AB1111" s="109" t="str">
        <f>UPPER(_xlfn.XLOOKUP(Z1111,sectores_id!B:B,sectores_id!A:A))</f>
        <v>COMPOST &amp; FERTILIZANTES</v>
      </c>
      <c r="AC1111" s="148" t="str">
        <f>_xlfn.XLOOKUP(AA1111,'rubros_id_opex (2)'!B:B,'rubros_id_opex (2)'!A:A,gastos_final[[#This Row],[Líneas de factura/Producto]])</f>
        <v>INSUMOS</v>
      </c>
      <c r="AD1111" s="109">
        <f>SUMIFS(Y:Y,C:C,gastos_final[[#This Row],[Número]])</f>
        <v>50858.719999999994</v>
      </c>
      <c r="AE1111" s="169">
        <f>gastos_final[[#This Row],[MONTO_FINAL]]*-1-gastos_final[[#This Row],[monto_total_ampliado]]</f>
        <v>0</v>
      </c>
    </row>
    <row r="1112" spans="1:31" hidden="1" x14ac:dyDescent="0.25">
      <c r="A1112" vm="24">
        <v>46098</v>
      </c>
      <c r="B1112" t="s">
        <v>841</v>
      </c>
      <c r="C1112" t="s">
        <v>1033</v>
      </c>
      <c r="D1112" s="135">
        <v>-50858.720000000001</v>
      </c>
      <c r="E1112" t="s">
        <v>1034</v>
      </c>
      <c r="F1112">
        <v>1</v>
      </c>
      <c r="G1112" s="135">
        <v>42032</v>
      </c>
      <c r="H1112" t="s">
        <v>510</v>
      </c>
      <c r="I1112" t="s">
        <v>14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6">
        <v>-50858.720000000001</v>
      </c>
      <c r="T1112">
        <v>1</v>
      </c>
      <c r="U1112" t="s">
        <v>199</v>
      </c>
      <c r="V1112" t="s">
        <v>66</v>
      </c>
      <c r="W1112" s="109" t="str">
        <f>_xlfn.CONCAT(N1112,V1112)</f>
        <v>CC1DISPOSICIÓN FINAL RESIDUOS LIQUIDOS</v>
      </c>
      <c r="X1112" s="109">
        <f>_xlfn.XLOOKUP(W1112,'cco '!C:C,'cco '!D:D,0)</f>
        <v>5.9791078481547098E-2</v>
      </c>
      <c r="Y1112" s="110">
        <f>$X1112*$S1112*-1</f>
        <v>3040.8977189910293</v>
      </c>
      <c r="Z1112" s="109">
        <f>_xlfn.XLOOKUP(V1112,sectores_id!A:A,sectores_id!B:B)</f>
        <v>3</v>
      </c>
      <c r="AA1112" s="109">
        <f>IF(J1112="OPEX",_xlfn.XLOOKUP(I1112,'rubros_id_opex (2)'!A:A,'rubros_id_opex (2)'!B:B,"RUBRO MC"),J1112)</f>
        <v>5</v>
      </c>
      <c r="AB1112" s="109" t="str">
        <f>UPPER(_xlfn.XLOOKUP(Z1112,sectores_id!B:B,sectores_id!A:A))</f>
        <v>DISP. FINAL RESIDUOS LÍQUIDOS</v>
      </c>
      <c r="AC1112" s="148" t="str">
        <f>_xlfn.XLOOKUP(AA1112,'rubros_id_opex (2)'!B:B,'rubros_id_opex (2)'!A:A,gastos_final[[#This Row],[Líneas de factura/Producto]])</f>
        <v>INSUMOS</v>
      </c>
      <c r="AD1112" s="109">
        <f>SUMIFS(Y:Y,C:C,gastos_final[[#This Row],[Número]])</f>
        <v>50858.719999999994</v>
      </c>
      <c r="AE1112" s="169">
        <f>gastos_final[[#This Row],[MONTO_FINAL]]*-1-gastos_final[[#This Row],[monto_total_ampliado]]</f>
        <v>0</v>
      </c>
    </row>
    <row r="1113" spans="1:31" hidden="1" x14ac:dyDescent="0.25">
      <c r="A1113" vm="24">
        <v>46098</v>
      </c>
      <c r="B1113" t="s">
        <v>841</v>
      </c>
      <c r="C1113" t="s">
        <v>1033</v>
      </c>
      <c r="D1113" s="135">
        <v>-50858.720000000001</v>
      </c>
      <c r="E1113" t="s">
        <v>1034</v>
      </c>
      <c r="F1113">
        <v>1</v>
      </c>
      <c r="G1113" s="135">
        <v>42032</v>
      </c>
      <c r="H1113" t="s">
        <v>510</v>
      </c>
      <c r="I1113" t="s">
        <v>14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6">
        <v>-50858.720000000001</v>
      </c>
      <c r="T1113">
        <v>1</v>
      </c>
      <c r="U1113" t="s">
        <v>199</v>
      </c>
      <c r="V1113" t="s">
        <v>63</v>
      </c>
      <c r="W1113" s="109" t="str">
        <f>_xlfn.CONCAT(N1113,V1113)</f>
        <v>CC1DISPOSICIÓN FINAL RESIDUOS SOLIDOS</v>
      </c>
      <c r="X1113" s="109">
        <f>_xlfn.XLOOKUP(W1113,'cco '!C:C,'cco '!D:D,0)</f>
        <v>4.8738124634855849E-3</v>
      </c>
      <c r="Y1113" s="110">
        <f>$X1113*$S1113*-1</f>
        <v>247.87586341292359</v>
      </c>
      <c r="Z1113" s="109">
        <f>_xlfn.XLOOKUP(V1113,sectores_id!A:A,sectores_id!B:B)</f>
        <v>4</v>
      </c>
      <c r="AA1113" s="109">
        <f>IF(J1113="OPEX",_xlfn.XLOOKUP(I1113,'rubros_id_opex (2)'!A:A,'rubros_id_opex (2)'!B:B,"RUBRO MC"),J1113)</f>
        <v>5</v>
      </c>
      <c r="AB1113" s="109" t="str">
        <f>UPPER(_xlfn.XLOOKUP(Z1113,sectores_id!B:B,sectores_id!A:A))</f>
        <v>DISP. FINAL RESIDUOS SÓLIDOS</v>
      </c>
      <c r="AC1113" s="148" t="str">
        <f>_xlfn.XLOOKUP(AA1113,'rubros_id_opex (2)'!B:B,'rubros_id_opex (2)'!A:A,gastos_final[[#This Row],[Líneas de factura/Producto]])</f>
        <v>INSUMOS</v>
      </c>
      <c r="AD1113" s="109">
        <f>SUMIFS(Y:Y,C:C,gastos_final[[#This Row],[Número]])</f>
        <v>50858.719999999994</v>
      </c>
      <c r="AE1113" s="169">
        <f>gastos_final[[#This Row],[MONTO_FINAL]]*-1-gastos_final[[#This Row],[monto_total_ampliado]]</f>
        <v>0</v>
      </c>
    </row>
    <row r="1114" spans="1:31" hidden="1" x14ac:dyDescent="0.25">
      <c r="A1114" vm="24">
        <v>46098</v>
      </c>
      <c r="B1114" t="s">
        <v>841</v>
      </c>
      <c r="C1114" t="s">
        <v>1033</v>
      </c>
      <c r="D1114" s="135">
        <v>-50858.720000000001</v>
      </c>
      <c r="E1114" t="s">
        <v>1034</v>
      </c>
      <c r="F1114">
        <v>1</v>
      </c>
      <c r="G1114" s="135">
        <v>42032</v>
      </c>
      <c r="H1114" t="s">
        <v>510</v>
      </c>
      <c r="I1114" t="s">
        <v>14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6">
        <v>-50858.720000000001</v>
      </c>
      <c r="T1114">
        <v>1</v>
      </c>
      <c r="U1114" t="s">
        <v>199</v>
      </c>
      <c r="V1114" t="s">
        <v>80</v>
      </c>
      <c r="W1114" s="109" t="str">
        <f>_xlfn.CONCAT(N1114,V1114)</f>
        <v>CC1EXPORTACION</v>
      </c>
      <c r="X1114" s="109">
        <f>_xlfn.XLOOKUP(W1114,'cco '!C:C,'cco '!D:D,0)</f>
        <v>0.73411048911804788</v>
      </c>
      <c r="Y1114" s="110">
        <f>$X1114*$S1114*-1</f>
        <v>37335.919815117843</v>
      </c>
      <c r="Z1114" s="109">
        <f>_xlfn.XLOOKUP(V1114,sectores_id!A:A,sectores_id!B:B)</f>
        <v>5</v>
      </c>
      <c r="AA1114" s="109">
        <f>IF(J1114="OPEX",_xlfn.XLOOKUP(I1114,'rubros_id_opex (2)'!A:A,'rubros_id_opex (2)'!B:B,"RUBRO MC"),J1114)</f>
        <v>5</v>
      </c>
      <c r="AB1114" s="109" t="str">
        <f>UPPER(_xlfn.XLOOKUP(Z1114,sectores_id!B:B,sectores_id!A:A))</f>
        <v>EXPORTACION</v>
      </c>
      <c r="AC1114" s="148" t="str">
        <f>_xlfn.XLOOKUP(AA1114,'rubros_id_opex (2)'!B:B,'rubros_id_opex (2)'!A:A,gastos_final[[#This Row],[Líneas de factura/Producto]])</f>
        <v>INSUMOS</v>
      </c>
      <c r="AD1114" s="109">
        <f>SUMIFS(Y:Y,C:C,gastos_final[[#This Row],[Número]])</f>
        <v>50858.719999999994</v>
      </c>
      <c r="AE1114" s="169">
        <f>gastos_final[[#This Row],[MONTO_FINAL]]*-1-gastos_final[[#This Row],[monto_total_ampliado]]</f>
        <v>0</v>
      </c>
    </row>
    <row r="1115" spans="1:31" hidden="1" x14ac:dyDescent="0.25">
      <c r="A1115" vm="24">
        <v>46098</v>
      </c>
      <c r="B1115" t="s">
        <v>841</v>
      </c>
      <c r="C1115" t="s">
        <v>1033</v>
      </c>
      <c r="D1115" s="135">
        <v>-50858.720000000001</v>
      </c>
      <c r="E1115" t="s">
        <v>1034</v>
      </c>
      <c r="F1115">
        <v>1</v>
      </c>
      <c r="G1115" s="135">
        <v>42032</v>
      </c>
      <c r="H1115" t="s">
        <v>510</v>
      </c>
      <c r="I1115" t="s">
        <v>14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6">
        <v>-50858.720000000001</v>
      </c>
      <c r="T1115">
        <v>1</v>
      </c>
      <c r="U1115" t="s">
        <v>199</v>
      </c>
      <c r="V1115" t="s">
        <v>50</v>
      </c>
      <c r="W1115" s="109" t="str">
        <f>_xlfn.CONCAT(N1115,V1115)</f>
        <v>CC1NFU</v>
      </c>
      <c r="X1115" s="109">
        <f>_xlfn.XLOOKUP(W1115,'cco '!C:C,'cco '!D:D,0)</f>
        <v>1.4065386597374174E-2</v>
      </c>
      <c r="Y1115" s="110">
        <f>$X1115*$S1115*-1</f>
        <v>715.34755864760587</v>
      </c>
      <c r="Z1115" s="109">
        <f>_xlfn.XLOOKUP(V1115,sectores_id!A:A,sectores_id!B:B)</f>
        <v>6</v>
      </c>
      <c r="AA1115" s="109">
        <f>IF(J1115="OPEX",_xlfn.XLOOKUP(I1115,'rubros_id_opex (2)'!A:A,'rubros_id_opex (2)'!B:B,"RUBRO MC"),J1115)</f>
        <v>5</v>
      </c>
      <c r="AB1115" s="109" t="str">
        <f>UPPER(_xlfn.XLOOKUP(Z1115,sectores_id!B:B,sectores_id!A:A))</f>
        <v>NFU</v>
      </c>
      <c r="AC1115" s="148" t="str">
        <f>_xlfn.XLOOKUP(AA1115,'rubros_id_opex (2)'!B:B,'rubros_id_opex (2)'!A:A,gastos_final[[#This Row],[Líneas de factura/Producto]])</f>
        <v>INSUMOS</v>
      </c>
      <c r="AD1115" s="109">
        <f>SUMIFS(Y:Y,C:C,gastos_final[[#This Row],[Número]])</f>
        <v>50858.719999999994</v>
      </c>
      <c r="AE1115" s="169">
        <f>gastos_final[[#This Row],[MONTO_FINAL]]*-1-gastos_final[[#This Row],[monto_total_ampliado]]</f>
        <v>0</v>
      </c>
    </row>
    <row r="1116" spans="1:31" hidden="1" x14ac:dyDescent="0.25">
      <c r="A1116" vm="24">
        <v>46098</v>
      </c>
      <c r="B1116" t="s">
        <v>841</v>
      </c>
      <c r="C1116" t="s">
        <v>1033</v>
      </c>
      <c r="D1116" s="135">
        <v>-50858.720000000001</v>
      </c>
      <c r="E1116" t="s">
        <v>1034</v>
      </c>
      <c r="F1116">
        <v>1</v>
      </c>
      <c r="G1116" s="135">
        <v>42032</v>
      </c>
      <c r="H1116" t="s">
        <v>510</v>
      </c>
      <c r="I1116" t="s">
        <v>14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6">
        <v>-50858.720000000001</v>
      </c>
      <c r="T1116">
        <v>1</v>
      </c>
      <c r="U1116" t="s">
        <v>199</v>
      </c>
      <c r="V1116" t="s">
        <v>68</v>
      </c>
      <c r="W1116" s="109" t="str">
        <f>_xlfn.CONCAT(N1116,V1116)</f>
        <v>CC1PILETAS</v>
      </c>
      <c r="X1116" s="109">
        <f>_xlfn.XLOOKUP(W1116,'cco '!C:C,'cco '!D:D,0)</f>
        <v>0.10760032914202722</v>
      </c>
      <c r="Y1116" s="110">
        <f>$X1116*$S1116*-1</f>
        <v>5472.4150117422023</v>
      </c>
      <c r="Z1116" s="109">
        <f>_xlfn.XLOOKUP(V1116,sectores_id!A:A,sectores_id!B:B)</f>
        <v>7</v>
      </c>
      <c r="AA1116" s="109">
        <f>IF(J1116="OPEX",_xlfn.XLOOKUP(I1116,'rubros_id_opex (2)'!A:A,'rubros_id_opex (2)'!B:B,"RUBRO MC"),J1116)</f>
        <v>5</v>
      </c>
      <c r="AB1116" s="109" t="str">
        <f>UPPER(_xlfn.XLOOKUP(Z1116,sectores_id!B:B,sectores_id!A:A))</f>
        <v>PILETAS</v>
      </c>
      <c r="AC1116" s="148" t="str">
        <f>_xlfn.XLOOKUP(AA1116,'rubros_id_opex (2)'!B:B,'rubros_id_opex (2)'!A:A,gastos_final[[#This Row],[Líneas de factura/Producto]])</f>
        <v>INSUMOS</v>
      </c>
      <c r="AD1116" s="109">
        <f>SUMIFS(Y:Y,C:C,gastos_final[[#This Row],[Número]])</f>
        <v>50858.719999999994</v>
      </c>
      <c r="AE1116" s="169">
        <f>gastos_final[[#This Row],[MONTO_FINAL]]*-1-gastos_final[[#This Row],[monto_total_ampliado]]</f>
        <v>0</v>
      </c>
    </row>
    <row r="1117" spans="1:31" hidden="1" x14ac:dyDescent="0.25">
      <c r="A1117" vm="24">
        <v>46098</v>
      </c>
      <c r="B1117" t="s">
        <v>841</v>
      </c>
      <c r="C1117" t="s">
        <v>1033</v>
      </c>
      <c r="D1117" s="135">
        <v>-50858.720000000001</v>
      </c>
      <c r="E1117" t="s">
        <v>1034</v>
      </c>
      <c r="F1117">
        <v>1</v>
      </c>
      <c r="G1117" s="135">
        <v>42032</v>
      </c>
      <c r="H1117" t="s">
        <v>510</v>
      </c>
      <c r="I1117" t="s">
        <v>14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6">
        <v>-50858.720000000001</v>
      </c>
      <c r="T1117">
        <v>1</v>
      </c>
      <c r="U1117" t="s">
        <v>199</v>
      </c>
      <c r="V1117" t="s">
        <v>70</v>
      </c>
      <c r="W1117" s="109" t="str">
        <f>_xlfn.CONCAT(N1117,V1117)</f>
        <v>CC1REACTORES</v>
      </c>
      <c r="X1117" s="109">
        <f>_xlfn.XLOOKUP(W1117,'cco '!C:C,'cco '!D:D,0)</f>
        <v>3.9675420007119738E-2</v>
      </c>
      <c r="Y1117" s="110">
        <f>$X1117*$S1117*-1</f>
        <v>2017.8410770245009</v>
      </c>
      <c r="Z1117" s="109">
        <f>_xlfn.XLOOKUP(V1117,sectores_id!A:A,sectores_id!B:B)</f>
        <v>8</v>
      </c>
      <c r="AA1117" s="109">
        <f>IF(J1117="OPEX",_xlfn.XLOOKUP(I1117,'rubros_id_opex (2)'!A:A,'rubros_id_opex (2)'!B:B,"RUBRO MC"),J1117)</f>
        <v>5</v>
      </c>
      <c r="AB1117" s="109" t="str">
        <f>UPPER(_xlfn.XLOOKUP(Z1117,sectores_id!B:B,sectores_id!A:A))</f>
        <v>REACTORES</v>
      </c>
      <c r="AC1117" s="148" t="str">
        <f>_xlfn.XLOOKUP(AA1117,'rubros_id_opex (2)'!B:B,'rubros_id_opex (2)'!A:A,gastos_final[[#This Row],[Líneas de factura/Producto]])</f>
        <v>INSUMOS</v>
      </c>
      <c r="AD1117" s="109">
        <f>SUMIFS(Y:Y,C:C,gastos_final[[#This Row],[Número]])</f>
        <v>50858.719999999994</v>
      </c>
      <c r="AE1117" s="169">
        <f>gastos_final[[#This Row],[MONTO_FINAL]]*-1-gastos_final[[#This Row],[monto_total_ampliado]]</f>
        <v>0</v>
      </c>
    </row>
    <row r="1118" spans="1:31" hidden="1" x14ac:dyDescent="0.25">
      <c r="A1118" vm="24">
        <v>46098</v>
      </c>
      <c r="B1118" t="s">
        <v>841</v>
      </c>
      <c r="C1118" t="s">
        <v>1033</v>
      </c>
      <c r="D1118" s="135">
        <v>-50858.720000000001</v>
      </c>
      <c r="E1118" t="s">
        <v>1034</v>
      </c>
      <c r="F1118">
        <v>1</v>
      </c>
      <c r="G1118" s="135">
        <v>42032</v>
      </c>
      <c r="H1118" t="s">
        <v>510</v>
      </c>
      <c r="I1118" t="s">
        <v>14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6">
        <v>-50858.720000000001</v>
      </c>
      <c r="T1118">
        <v>1</v>
      </c>
      <c r="U1118" t="s">
        <v>199</v>
      </c>
      <c r="V1118" t="s">
        <v>181</v>
      </c>
      <c r="W1118" s="109" t="str">
        <f>_xlfn.CONCAT(N1118,V1118)</f>
        <v>CC1TIERRAS FILTRANTES</v>
      </c>
      <c r="X1118" s="109">
        <f>_xlfn.XLOOKUP(W1118,'cco '!C:C,'cco '!D:D,0)</f>
        <v>0</v>
      </c>
      <c r="Y1118" s="110">
        <f>$X1118*$S1118*-1</f>
        <v>0</v>
      </c>
      <c r="Z1118" s="109">
        <f>_xlfn.XLOOKUP(V1118,sectores_id!A:A,sectores_id!B:B)</f>
        <v>9</v>
      </c>
      <c r="AA1118" s="109">
        <f>IF(J1118="OPEX",_xlfn.XLOOKUP(I1118,'rubros_id_opex (2)'!A:A,'rubros_id_opex (2)'!B:B,"RUBRO MC"),J1118)</f>
        <v>5</v>
      </c>
      <c r="AB1118" s="109" t="str">
        <f>UPPER(_xlfn.XLOOKUP(Z1118,sectores_id!B:B,sectores_id!A:A))</f>
        <v>TIERRAS FILTRANTES</v>
      </c>
      <c r="AC1118" s="148" t="str">
        <f>_xlfn.XLOOKUP(AA1118,'rubros_id_opex (2)'!B:B,'rubros_id_opex (2)'!A:A,gastos_final[[#This Row],[Líneas de factura/Producto]])</f>
        <v>INSUMOS</v>
      </c>
      <c r="AD1118" s="109">
        <f>SUMIFS(Y:Y,C:C,gastos_final[[#This Row],[Número]])</f>
        <v>50858.719999999994</v>
      </c>
      <c r="AE1118" s="169">
        <f>gastos_final[[#This Row],[MONTO_FINAL]]*-1-gastos_final[[#This Row],[monto_total_ampliado]]</f>
        <v>0</v>
      </c>
    </row>
    <row r="1119" spans="1:31" hidden="1" x14ac:dyDescent="0.25">
      <c r="A1119" vm="18">
        <v>46099</v>
      </c>
      <c r="B1119" t="s">
        <v>850</v>
      </c>
      <c r="C1119" t="s">
        <v>1082</v>
      </c>
      <c r="D1119" s="135">
        <v>-50820</v>
      </c>
      <c r="E1119" t="s">
        <v>1083</v>
      </c>
      <c r="F1119">
        <v>1</v>
      </c>
      <c r="G1119" s="135">
        <v>42000</v>
      </c>
      <c r="H1119" t="s">
        <v>510</v>
      </c>
      <c r="I1119" t="s">
        <v>15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6">
        <v>-50820</v>
      </c>
      <c r="T1119">
        <v>1</v>
      </c>
      <c r="U1119" t="s">
        <v>199</v>
      </c>
      <c r="V1119" t="s">
        <v>72</v>
      </c>
      <c r="W1119" s="109" t="str">
        <f>_xlfn.CONCAT(N1119,V1119)</f>
        <v>CC1BACHAS</v>
      </c>
      <c r="X1119" s="109">
        <f>_xlfn.XLOOKUP(W1119,'cco '!C:C,'cco '!D:D,0)</f>
        <v>3.2417236735101898E-2</v>
      </c>
      <c r="Y1119" s="110">
        <f>$X1119*$S1119*-1</f>
        <v>1647.4439708778784</v>
      </c>
      <c r="Z1119" s="109">
        <f>_xlfn.XLOOKUP(V1119,sectores_id!A:A,sectores_id!B:B)</f>
        <v>1</v>
      </c>
      <c r="AA1119" s="109">
        <f>IF(J1119="OPEX",_xlfn.XLOOKUP(I1119,'rubros_id_opex (2)'!A:A,'rubros_id_opex (2)'!B:B,"RUBRO MC"),J1119)</f>
        <v>12</v>
      </c>
      <c r="AB1119" s="109" t="str">
        <f>UPPER(_xlfn.XLOOKUP(Z1119,sectores_id!B:B,sectores_id!A:A))</f>
        <v>BACHAS</v>
      </c>
      <c r="AC1119" s="148" t="str">
        <f>_xlfn.XLOOKUP(AA1119,'rubros_id_opex (2)'!B:B,'rubros_id_opex (2)'!A:A,gastos_final[[#This Row],[Líneas de factura/Producto]])</f>
        <v>REPOSICION</v>
      </c>
      <c r="AD1119" s="109">
        <f>SUMIFS(Y:Y,C:C,gastos_final[[#This Row],[Número]])</f>
        <v>50819.999999999993</v>
      </c>
      <c r="AE1119" s="169">
        <f>gastos_final[[#This Row],[MONTO_FINAL]]*-1-gastos_final[[#This Row],[monto_total_ampliado]]</f>
        <v>0</v>
      </c>
    </row>
    <row r="1120" spans="1:31" hidden="1" x14ac:dyDescent="0.25">
      <c r="A1120" vm="18">
        <v>46099</v>
      </c>
      <c r="B1120" t="s">
        <v>850</v>
      </c>
      <c r="C1120" t="s">
        <v>1082</v>
      </c>
      <c r="D1120" s="135">
        <v>-50820</v>
      </c>
      <c r="E1120" t="s">
        <v>1083</v>
      </c>
      <c r="F1120">
        <v>1</v>
      </c>
      <c r="G1120" s="135">
        <v>42000</v>
      </c>
      <c r="H1120" t="s">
        <v>510</v>
      </c>
      <c r="I1120" t="s">
        <v>15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6">
        <v>-50820</v>
      </c>
      <c r="T1120">
        <v>1</v>
      </c>
      <c r="U1120" t="s">
        <v>199</v>
      </c>
      <c r="V1120" t="s">
        <v>77</v>
      </c>
      <c r="W1120" s="109" t="str">
        <f>_xlfn.CONCAT(N1120,V1120)</f>
        <v>CC1CEREAL &amp; POLVILLO</v>
      </c>
      <c r="X1120" s="109">
        <f>_xlfn.XLOOKUP(W1120,'cco '!C:C,'cco '!D:D,0)</f>
        <v>7.0597149630605652E-3</v>
      </c>
      <c r="Y1120" s="110">
        <f>$X1120*$S1120*-1</f>
        <v>358.77471442273793</v>
      </c>
      <c r="Z1120" s="109">
        <f>_xlfn.XLOOKUP(V1120,sectores_id!A:A,sectores_id!B:B)</f>
        <v>2</v>
      </c>
      <c r="AA1120" s="109">
        <f>IF(J1120="OPEX",_xlfn.XLOOKUP(I1120,'rubros_id_opex (2)'!A:A,'rubros_id_opex (2)'!B:B,"RUBRO MC"),J1120)</f>
        <v>12</v>
      </c>
      <c r="AB1120" s="109" t="str">
        <f>UPPER(_xlfn.XLOOKUP(Z1120,sectores_id!B:B,sectores_id!A:A))</f>
        <v>CEREAL &amp; POLVILLO</v>
      </c>
      <c r="AC1120" s="148" t="str">
        <f>_xlfn.XLOOKUP(AA1120,'rubros_id_opex (2)'!B:B,'rubros_id_opex (2)'!A:A,gastos_final[[#This Row],[Líneas de factura/Producto]])</f>
        <v>REPOSICION</v>
      </c>
      <c r="AD1120" s="109">
        <f>SUMIFS(Y:Y,C:C,gastos_final[[#This Row],[Número]])</f>
        <v>50819.999999999993</v>
      </c>
      <c r="AE1120" s="169">
        <f>gastos_final[[#This Row],[MONTO_FINAL]]*-1-gastos_final[[#This Row],[monto_total_ampliado]]</f>
        <v>0</v>
      </c>
    </row>
    <row r="1121" spans="1:31" hidden="1" x14ac:dyDescent="0.25">
      <c r="A1121" vm="18">
        <v>46099</v>
      </c>
      <c r="B1121" t="s">
        <v>850</v>
      </c>
      <c r="C1121" t="s">
        <v>1082</v>
      </c>
      <c r="D1121" s="135">
        <v>-50820</v>
      </c>
      <c r="E1121" t="s">
        <v>1083</v>
      </c>
      <c r="F1121">
        <v>1</v>
      </c>
      <c r="G1121" s="135">
        <v>42000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36">
        <v>-50820</v>
      </c>
      <c r="T1121">
        <v>1</v>
      </c>
      <c r="U1121" t="s">
        <v>199</v>
      </c>
      <c r="V1121" t="s">
        <v>75</v>
      </c>
      <c r="W1121" s="109" t="str">
        <f>_xlfn.CONCAT(N1121,V1121)</f>
        <v>CC1COMPOST &amp; FERTILIZANTES</v>
      </c>
      <c r="X1121" s="109">
        <f>_xlfn.XLOOKUP(W1121,'cco '!C:C,'cco '!D:D,0)</f>
        <v>4.0653249223577111E-4</v>
      </c>
      <c r="Y1121" s="110">
        <f>$X1121*$S1121*-1</f>
        <v>20.659981255421886</v>
      </c>
      <c r="Z1121" s="109">
        <f>_xlfn.XLOOKUP(V1121,sectores_id!A:A,sectores_id!B:B)</f>
        <v>10</v>
      </c>
      <c r="AA1121" s="109">
        <f>IF(J1121="OPEX",_xlfn.XLOOKUP(I1121,'rubros_id_opex (2)'!A:A,'rubros_id_opex (2)'!B:B,"RUBRO MC"),J1121)</f>
        <v>12</v>
      </c>
      <c r="AB1121" s="109" t="str">
        <f>UPPER(_xlfn.XLOOKUP(Z1121,sectores_id!B:B,sectores_id!A:A))</f>
        <v>COMPOST &amp; FERTILIZANTES</v>
      </c>
      <c r="AC1121" s="148" t="str">
        <f>_xlfn.XLOOKUP(AA1121,'rubros_id_opex (2)'!B:B,'rubros_id_opex (2)'!A:A,gastos_final[[#This Row],[Líneas de factura/Producto]])</f>
        <v>REPOSICION</v>
      </c>
      <c r="AD1121" s="109">
        <f>SUMIFS(Y:Y,C:C,gastos_final[[#This Row],[Número]])</f>
        <v>50819.999999999993</v>
      </c>
      <c r="AE1121" s="169">
        <f>gastos_final[[#This Row],[MONTO_FINAL]]*-1-gastos_final[[#This Row],[monto_total_ampliado]]</f>
        <v>0</v>
      </c>
    </row>
    <row r="1122" spans="1:31" hidden="1" x14ac:dyDescent="0.25">
      <c r="A1122" vm="18">
        <v>46099</v>
      </c>
      <c r="B1122" t="s">
        <v>850</v>
      </c>
      <c r="C1122" t="s">
        <v>1082</v>
      </c>
      <c r="D1122" s="135">
        <v>-50820</v>
      </c>
      <c r="E1122" t="s">
        <v>1083</v>
      </c>
      <c r="F1122">
        <v>1</v>
      </c>
      <c r="G1122" s="135">
        <v>42000</v>
      </c>
      <c r="H1122" t="s">
        <v>510</v>
      </c>
      <c r="I1122" t="s">
        <v>15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36">
        <v>-50820</v>
      </c>
      <c r="T1122">
        <v>1</v>
      </c>
      <c r="U1122" t="s">
        <v>199</v>
      </c>
      <c r="V1122" t="s">
        <v>66</v>
      </c>
      <c r="W1122" s="109" t="str">
        <f>_xlfn.CONCAT(N1122,V1122)</f>
        <v>CC1DISPOSICIÓN FINAL RESIDUOS LIQUIDOS</v>
      </c>
      <c r="X1122" s="109">
        <f>_xlfn.XLOOKUP(W1122,'cco '!C:C,'cco '!D:D,0)</f>
        <v>5.9791078481547098E-2</v>
      </c>
      <c r="Y1122" s="110">
        <f>$X1122*$S1122*-1</f>
        <v>3038.5826084322234</v>
      </c>
      <c r="Z1122" s="109">
        <f>_xlfn.XLOOKUP(V1122,sectores_id!A:A,sectores_id!B:B)</f>
        <v>3</v>
      </c>
      <c r="AA1122" s="109">
        <f>IF(J1122="OPEX",_xlfn.XLOOKUP(I1122,'rubros_id_opex (2)'!A:A,'rubros_id_opex (2)'!B:B,"RUBRO MC"),J1122)</f>
        <v>12</v>
      </c>
      <c r="AB1122" s="109" t="str">
        <f>UPPER(_xlfn.XLOOKUP(Z1122,sectores_id!B:B,sectores_id!A:A))</f>
        <v>DISP. FINAL RESIDUOS LÍQUIDOS</v>
      </c>
      <c r="AC1122" s="148" t="str">
        <f>_xlfn.XLOOKUP(AA1122,'rubros_id_opex (2)'!B:B,'rubros_id_opex (2)'!A:A,gastos_final[[#This Row],[Líneas de factura/Producto]])</f>
        <v>REPOSICION</v>
      </c>
      <c r="AD1122" s="109">
        <f>SUMIFS(Y:Y,C:C,gastos_final[[#This Row],[Número]])</f>
        <v>50819.999999999993</v>
      </c>
      <c r="AE1122" s="169">
        <f>gastos_final[[#This Row],[MONTO_FINAL]]*-1-gastos_final[[#This Row],[monto_total_ampliado]]</f>
        <v>0</v>
      </c>
    </row>
    <row r="1123" spans="1:31" hidden="1" x14ac:dyDescent="0.25">
      <c r="A1123" vm="18">
        <v>46099</v>
      </c>
      <c r="B1123" t="s">
        <v>850</v>
      </c>
      <c r="C1123" t="s">
        <v>1082</v>
      </c>
      <c r="D1123" s="135">
        <v>-50820</v>
      </c>
      <c r="E1123" t="s">
        <v>1083</v>
      </c>
      <c r="F1123">
        <v>1</v>
      </c>
      <c r="G1123" s="135">
        <v>42000</v>
      </c>
      <c r="H1123" t="s">
        <v>510</v>
      </c>
      <c r="I1123" t="s">
        <v>15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36">
        <v>-50820</v>
      </c>
      <c r="T1123">
        <v>1</v>
      </c>
      <c r="U1123" t="s">
        <v>199</v>
      </c>
      <c r="V1123" t="s">
        <v>63</v>
      </c>
      <c r="W1123" s="109" t="str">
        <f>_xlfn.CONCAT(N1123,V1123)</f>
        <v>CC1DISPOSICIÓN FINAL RESIDUOS SOLIDOS</v>
      </c>
      <c r="X1123" s="109">
        <f>_xlfn.XLOOKUP(W1123,'cco '!C:C,'cco '!D:D,0)</f>
        <v>4.8738124634855849E-3</v>
      </c>
      <c r="Y1123" s="110">
        <f>$X1123*$S1123*-1</f>
        <v>247.68714939433744</v>
      </c>
      <c r="Z1123" s="109">
        <f>_xlfn.XLOOKUP(V1123,sectores_id!A:A,sectores_id!B:B)</f>
        <v>4</v>
      </c>
      <c r="AA1123" s="109">
        <f>IF(J1123="OPEX",_xlfn.XLOOKUP(I1123,'rubros_id_opex (2)'!A:A,'rubros_id_opex (2)'!B:B,"RUBRO MC"),J1123)</f>
        <v>12</v>
      </c>
      <c r="AB1123" s="109" t="str">
        <f>UPPER(_xlfn.XLOOKUP(Z1123,sectores_id!B:B,sectores_id!A:A))</f>
        <v>DISP. FINAL RESIDUOS SÓLIDOS</v>
      </c>
      <c r="AC1123" s="148" t="str">
        <f>_xlfn.XLOOKUP(AA1123,'rubros_id_opex (2)'!B:B,'rubros_id_opex (2)'!A:A,gastos_final[[#This Row],[Líneas de factura/Producto]])</f>
        <v>REPOSICION</v>
      </c>
      <c r="AD1123" s="109">
        <f>SUMIFS(Y:Y,C:C,gastos_final[[#This Row],[Número]])</f>
        <v>50819.999999999993</v>
      </c>
      <c r="AE1123" s="169">
        <f>gastos_final[[#This Row],[MONTO_FINAL]]*-1-gastos_final[[#This Row],[monto_total_ampliado]]</f>
        <v>0</v>
      </c>
    </row>
    <row r="1124" spans="1:31" hidden="1" x14ac:dyDescent="0.25">
      <c r="A1124" vm="18">
        <v>46099</v>
      </c>
      <c r="B1124" t="s">
        <v>850</v>
      </c>
      <c r="C1124" t="s">
        <v>1082</v>
      </c>
      <c r="D1124" s="135">
        <v>-50820</v>
      </c>
      <c r="E1124" t="s">
        <v>1083</v>
      </c>
      <c r="F1124">
        <v>1</v>
      </c>
      <c r="G1124" s="135">
        <v>42000</v>
      </c>
      <c r="H1124" t="s">
        <v>510</v>
      </c>
      <c r="I1124" t="s">
        <v>15</v>
      </c>
      <c r="J1124" t="s">
        <v>137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6">
        <v>-50820</v>
      </c>
      <c r="T1124">
        <v>1</v>
      </c>
      <c r="U1124" t="s">
        <v>199</v>
      </c>
      <c r="V1124" t="s">
        <v>80</v>
      </c>
      <c r="W1124" s="109" t="str">
        <f>_xlfn.CONCAT(N1124,V1124)</f>
        <v>CC1EXPORTACION</v>
      </c>
      <c r="X1124" s="109">
        <f>_xlfn.XLOOKUP(W1124,'cco '!C:C,'cco '!D:D,0)</f>
        <v>0.73411048911804788</v>
      </c>
      <c r="Y1124" s="110">
        <f>$X1124*$S1124*-1</f>
        <v>37307.495056979191</v>
      </c>
      <c r="Z1124" s="109">
        <f>_xlfn.XLOOKUP(V1124,sectores_id!A:A,sectores_id!B:B)</f>
        <v>5</v>
      </c>
      <c r="AA1124" s="109">
        <f>IF(J1124="OPEX",_xlfn.XLOOKUP(I1124,'rubros_id_opex (2)'!A:A,'rubros_id_opex (2)'!B:B,"RUBRO MC"),J1124)</f>
        <v>12</v>
      </c>
      <c r="AB1124" s="109" t="str">
        <f>UPPER(_xlfn.XLOOKUP(Z1124,sectores_id!B:B,sectores_id!A:A))</f>
        <v>EXPORTACION</v>
      </c>
      <c r="AC1124" s="148" t="str">
        <f>_xlfn.XLOOKUP(AA1124,'rubros_id_opex (2)'!B:B,'rubros_id_opex (2)'!A:A,gastos_final[[#This Row],[Líneas de factura/Producto]])</f>
        <v>REPOSICION</v>
      </c>
      <c r="AD1124" s="109">
        <f>SUMIFS(Y:Y,C:C,gastos_final[[#This Row],[Número]])</f>
        <v>50819.999999999993</v>
      </c>
      <c r="AE1124" s="169">
        <f>gastos_final[[#This Row],[MONTO_FINAL]]*-1-gastos_final[[#This Row],[monto_total_ampliado]]</f>
        <v>0</v>
      </c>
    </row>
    <row r="1125" spans="1:31" hidden="1" x14ac:dyDescent="0.25">
      <c r="A1125" vm="18">
        <v>46099</v>
      </c>
      <c r="B1125" t="s">
        <v>850</v>
      </c>
      <c r="C1125" t="s">
        <v>1082</v>
      </c>
      <c r="D1125" s="135">
        <v>-50820</v>
      </c>
      <c r="E1125" t="s">
        <v>1083</v>
      </c>
      <c r="F1125">
        <v>1</v>
      </c>
      <c r="G1125" s="135">
        <v>42000</v>
      </c>
      <c r="H1125" t="s">
        <v>510</v>
      </c>
      <c r="I1125" t="s">
        <v>15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6">
        <v>-50820</v>
      </c>
      <c r="T1125">
        <v>1</v>
      </c>
      <c r="U1125" t="s">
        <v>199</v>
      </c>
      <c r="V1125" t="s">
        <v>50</v>
      </c>
      <c r="W1125" s="109" t="str">
        <f>_xlfn.CONCAT(N1125,V1125)</f>
        <v>CC1NFU</v>
      </c>
      <c r="X1125" s="109">
        <f>_xlfn.XLOOKUP(W1125,'cco '!C:C,'cco '!D:D,0)</f>
        <v>1.4065386597374174E-2</v>
      </c>
      <c r="Y1125" s="110">
        <f>$X1125*$S1125*-1</f>
        <v>714.80294687855553</v>
      </c>
      <c r="Z1125" s="109">
        <f>_xlfn.XLOOKUP(V1125,sectores_id!A:A,sectores_id!B:B)</f>
        <v>6</v>
      </c>
      <c r="AA1125" s="109">
        <f>IF(J1125="OPEX",_xlfn.XLOOKUP(I1125,'rubros_id_opex (2)'!A:A,'rubros_id_opex (2)'!B:B,"RUBRO MC"),J1125)</f>
        <v>12</v>
      </c>
      <c r="AB1125" s="109" t="str">
        <f>UPPER(_xlfn.XLOOKUP(Z1125,sectores_id!B:B,sectores_id!A:A))</f>
        <v>NFU</v>
      </c>
      <c r="AC1125" s="148" t="str">
        <f>_xlfn.XLOOKUP(AA1125,'rubros_id_opex (2)'!B:B,'rubros_id_opex (2)'!A:A,gastos_final[[#This Row],[Líneas de factura/Producto]])</f>
        <v>REPOSICION</v>
      </c>
      <c r="AD1125" s="109">
        <f>SUMIFS(Y:Y,C:C,gastos_final[[#This Row],[Número]])</f>
        <v>50819.999999999993</v>
      </c>
      <c r="AE1125" s="169">
        <f>gastos_final[[#This Row],[MONTO_FINAL]]*-1-gastos_final[[#This Row],[monto_total_ampliado]]</f>
        <v>0</v>
      </c>
    </row>
    <row r="1126" spans="1:31" hidden="1" x14ac:dyDescent="0.25">
      <c r="A1126" vm="18">
        <v>46099</v>
      </c>
      <c r="B1126" t="s">
        <v>850</v>
      </c>
      <c r="C1126" t="s">
        <v>1082</v>
      </c>
      <c r="D1126" s="135">
        <v>-50820</v>
      </c>
      <c r="E1126" t="s">
        <v>1083</v>
      </c>
      <c r="F1126">
        <v>1</v>
      </c>
      <c r="G1126" s="135">
        <v>42000</v>
      </c>
      <c r="H1126" t="s">
        <v>510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6">
        <v>-50820</v>
      </c>
      <c r="T1126">
        <v>1</v>
      </c>
      <c r="U1126" t="s">
        <v>199</v>
      </c>
      <c r="V1126" t="s">
        <v>68</v>
      </c>
      <c r="W1126" s="109" t="str">
        <f>_xlfn.CONCAT(N1126,V1126)</f>
        <v>CC1PILETAS</v>
      </c>
      <c r="X1126" s="109">
        <f>_xlfn.XLOOKUP(W1126,'cco '!C:C,'cco '!D:D,0)</f>
        <v>0.10760032914202722</v>
      </c>
      <c r="Y1126" s="110">
        <f>$X1126*$S1126*-1</f>
        <v>5468.2487269978228</v>
      </c>
      <c r="Z1126" s="109">
        <f>_xlfn.XLOOKUP(V1126,sectores_id!A:A,sectores_id!B:B)</f>
        <v>7</v>
      </c>
      <c r="AA1126" s="109">
        <f>IF(J1126="OPEX",_xlfn.XLOOKUP(I1126,'rubros_id_opex (2)'!A:A,'rubros_id_opex (2)'!B:B,"RUBRO MC"),J1126)</f>
        <v>12</v>
      </c>
      <c r="AB1126" s="109" t="str">
        <f>UPPER(_xlfn.XLOOKUP(Z1126,sectores_id!B:B,sectores_id!A:A))</f>
        <v>PILETAS</v>
      </c>
      <c r="AC1126" s="148" t="str">
        <f>_xlfn.XLOOKUP(AA1126,'rubros_id_opex (2)'!B:B,'rubros_id_opex (2)'!A:A,gastos_final[[#This Row],[Líneas de factura/Producto]])</f>
        <v>REPOSICION</v>
      </c>
      <c r="AD1126" s="109">
        <f>SUMIFS(Y:Y,C:C,gastos_final[[#This Row],[Número]])</f>
        <v>50819.999999999993</v>
      </c>
      <c r="AE1126" s="169">
        <f>gastos_final[[#This Row],[MONTO_FINAL]]*-1-gastos_final[[#This Row],[monto_total_ampliado]]</f>
        <v>0</v>
      </c>
    </row>
    <row r="1127" spans="1:31" hidden="1" x14ac:dyDescent="0.25">
      <c r="A1127" vm="18">
        <v>46099</v>
      </c>
      <c r="B1127" t="s">
        <v>850</v>
      </c>
      <c r="C1127" t="s">
        <v>1082</v>
      </c>
      <c r="D1127" s="135">
        <v>-50820</v>
      </c>
      <c r="E1127" t="s">
        <v>1083</v>
      </c>
      <c r="F1127">
        <v>1</v>
      </c>
      <c r="G1127" s="135">
        <v>42000</v>
      </c>
      <c r="H1127" t="s">
        <v>510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6">
        <v>-50820</v>
      </c>
      <c r="T1127">
        <v>1</v>
      </c>
      <c r="U1127" t="s">
        <v>199</v>
      </c>
      <c r="V1127" t="s">
        <v>70</v>
      </c>
      <c r="W1127" s="109" t="str">
        <f>_xlfn.CONCAT(N1127,V1127)</f>
        <v>CC1REACTORES</v>
      </c>
      <c r="X1127" s="109">
        <f>_xlfn.XLOOKUP(W1127,'cco '!C:C,'cco '!D:D,0)</f>
        <v>3.9675420007119738E-2</v>
      </c>
      <c r="Y1127" s="110">
        <f>$X1127*$S1127*-1</f>
        <v>2016.3048447618251</v>
      </c>
      <c r="Z1127" s="109">
        <f>_xlfn.XLOOKUP(V1127,sectores_id!A:A,sectores_id!B:B)</f>
        <v>8</v>
      </c>
      <c r="AA1127" s="109">
        <f>IF(J1127="OPEX",_xlfn.XLOOKUP(I1127,'rubros_id_opex (2)'!A:A,'rubros_id_opex (2)'!B:B,"RUBRO MC"),J1127)</f>
        <v>12</v>
      </c>
      <c r="AB1127" s="109" t="str">
        <f>UPPER(_xlfn.XLOOKUP(Z1127,sectores_id!B:B,sectores_id!A:A))</f>
        <v>REACTORES</v>
      </c>
      <c r="AC1127" s="148" t="str">
        <f>_xlfn.XLOOKUP(AA1127,'rubros_id_opex (2)'!B:B,'rubros_id_opex (2)'!A:A,gastos_final[[#This Row],[Líneas de factura/Producto]])</f>
        <v>REPOSICION</v>
      </c>
      <c r="AD1127" s="109">
        <f>SUMIFS(Y:Y,C:C,gastos_final[[#This Row],[Número]])</f>
        <v>50819.999999999993</v>
      </c>
      <c r="AE1127" s="169">
        <f>gastos_final[[#This Row],[MONTO_FINAL]]*-1-gastos_final[[#This Row],[monto_total_ampliado]]</f>
        <v>0</v>
      </c>
    </row>
    <row r="1128" spans="1:31" hidden="1" x14ac:dyDescent="0.25">
      <c r="A1128" vm="18">
        <v>46099</v>
      </c>
      <c r="B1128" t="s">
        <v>850</v>
      </c>
      <c r="C1128" t="s">
        <v>1082</v>
      </c>
      <c r="D1128" s="135">
        <v>-50820</v>
      </c>
      <c r="E1128" t="s">
        <v>1083</v>
      </c>
      <c r="F1128">
        <v>1</v>
      </c>
      <c r="G1128" s="135">
        <v>42000</v>
      </c>
      <c r="H1128" t="s">
        <v>510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6">
        <v>-50820</v>
      </c>
      <c r="T1128">
        <v>1</v>
      </c>
      <c r="U1128" t="s">
        <v>199</v>
      </c>
      <c r="V1128" t="s">
        <v>181</v>
      </c>
      <c r="W1128" s="109" t="str">
        <f>_xlfn.CONCAT(N1128,V1128)</f>
        <v>CC1TIERRAS FILTRANTES</v>
      </c>
      <c r="X1128" s="109">
        <f>_xlfn.XLOOKUP(W1128,'cco '!C:C,'cco '!D:D,0)</f>
        <v>0</v>
      </c>
      <c r="Y1128" s="110">
        <f>$X1128*$S1128*-1</f>
        <v>0</v>
      </c>
      <c r="Z1128" s="109">
        <f>_xlfn.XLOOKUP(V1128,sectores_id!A:A,sectores_id!B:B)</f>
        <v>9</v>
      </c>
      <c r="AA1128" s="109">
        <f>IF(J1128="OPEX",_xlfn.XLOOKUP(I1128,'rubros_id_opex (2)'!A:A,'rubros_id_opex (2)'!B:B,"RUBRO MC"),J1128)</f>
        <v>12</v>
      </c>
      <c r="AB1128" s="109" t="str">
        <f>UPPER(_xlfn.XLOOKUP(Z1128,sectores_id!B:B,sectores_id!A:A))</f>
        <v>TIERRAS FILTRANTES</v>
      </c>
      <c r="AC1128" s="148" t="str">
        <f>_xlfn.XLOOKUP(AA1128,'rubros_id_opex (2)'!B:B,'rubros_id_opex (2)'!A:A,gastos_final[[#This Row],[Líneas de factura/Producto]])</f>
        <v>REPOSICION</v>
      </c>
      <c r="AD1128" s="109">
        <f>SUMIFS(Y:Y,C:C,gastos_final[[#This Row],[Número]])</f>
        <v>50819.999999999993</v>
      </c>
      <c r="AE1128" s="169">
        <f>gastos_final[[#This Row],[MONTO_FINAL]]*-1-gastos_final[[#This Row],[monto_total_ampliado]]</f>
        <v>0</v>
      </c>
    </row>
    <row r="1129" spans="1:31" hidden="1" x14ac:dyDescent="0.25">
      <c r="A1129" vm="10">
        <v>46087</v>
      </c>
      <c r="B1129" t="s">
        <v>810</v>
      </c>
      <c r="C1129" t="s">
        <v>890</v>
      </c>
      <c r="D1129" s="135">
        <v>-50000</v>
      </c>
      <c r="E1129" t="s">
        <v>891</v>
      </c>
      <c r="F1129">
        <v>1</v>
      </c>
      <c r="G1129" s="135">
        <v>50000</v>
      </c>
      <c r="H1129" t="s">
        <v>510</v>
      </c>
      <c r="I1129" t="s">
        <v>10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6">
        <v>-50000</v>
      </c>
      <c r="T1129">
        <v>1</v>
      </c>
      <c r="U1129" t="s">
        <v>199</v>
      </c>
      <c r="V1129" t="s">
        <v>72</v>
      </c>
      <c r="W1129" s="109" t="str">
        <f>_xlfn.CONCAT(N1129,V1129)</f>
        <v>CC1BACHAS</v>
      </c>
      <c r="X1129" s="109">
        <f>_xlfn.XLOOKUP(W1129,'cco '!C:C,'cco '!D:D,0)</f>
        <v>3.2417236735101898E-2</v>
      </c>
      <c r="Y1129" s="110">
        <f>$X1129*$S1129*-1</f>
        <v>1620.8618367550948</v>
      </c>
      <c r="Z1129" s="109">
        <f>_xlfn.XLOOKUP(V1129,sectores_id!A:A,sectores_id!B:B)</f>
        <v>1</v>
      </c>
      <c r="AA1129" s="109">
        <f>IF(J1129="OPEX",_xlfn.XLOOKUP(I1129,'rubros_id_opex (2)'!A:A,'rubros_id_opex (2)'!B:B,"RUBRO MC"),J1129)</f>
        <v>13</v>
      </c>
      <c r="AB1129" s="109" t="str">
        <f>UPPER(_xlfn.XLOOKUP(Z1129,sectores_id!B:B,sectores_id!A:A))</f>
        <v>BACHAS</v>
      </c>
      <c r="AC1129" s="148" t="str">
        <f>_xlfn.XLOOKUP(AA1129,'rubros_id_opex (2)'!B:B,'rubros_id_opex (2)'!A:A,gastos_final[[#This Row],[Líneas de factura/Producto]])</f>
        <v>SERVICIOS</v>
      </c>
      <c r="AD1129" s="109">
        <f>SUMIFS(Y:Y,C:C,gastos_final[[#This Row],[Número]])</f>
        <v>49999.999999999993</v>
      </c>
      <c r="AE1129" s="169">
        <f>gastos_final[[#This Row],[MONTO_FINAL]]*-1-gastos_final[[#This Row],[monto_total_ampliado]]</f>
        <v>0</v>
      </c>
    </row>
    <row r="1130" spans="1:31" hidden="1" x14ac:dyDescent="0.25">
      <c r="A1130" vm="10">
        <v>46087</v>
      </c>
      <c r="B1130" t="s">
        <v>810</v>
      </c>
      <c r="C1130" t="s">
        <v>890</v>
      </c>
      <c r="D1130" s="135">
        <v>-50000</v>
      </c>
      <c r="E1130" t="s">
        <v>891</v>
      </c>
      <c r="F1130">
        <v>1</v>
      </c>
      <c r="G1130" s="135">
        <v>50000</v>
      </c>
      <c r="H1130" t="s">
        <v>510</v>
      </c>
      <c r="I1130" t="s">
        <v>10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6">
        <v>-50000</v>
      </c>
      <c r="T1130">
        <v>1</v>
      </c>
      <c r="U1130" t="s">
        <v>199</v>
      </c>
      <c r="V1130" t="s">
        <v>77</v>
      </c>
      <c r="W1130" s="109" t="str">
        <f>_xlfn.CONCAT(N1130,V1130)</f>
        <v>CC1CEREAL &amp; POLVILLO</v>
      </c>
      <c r="X1130" s="109">
        <f>_xlfn.XLOOKUP(W1130,'cco '!C:C,'cco '!D:D,0)</f>
        <v>7.0597149630605652E-3</v>
      </c>
      <c r="Y1130" s="110">
        <f>$X1130*$S1130*-1</f>
        <v>352.98574815302828</v>
      </c>
      <c r="Z1130" s="109">
        <f>_xlfn.XLOOKUP(V1130,sectores_id!A:A,sectores_id!B:B)</f>
        <v>2</v>
      </c>
      <c r="AA1130" s="109">
        <f>IF(J1130="OPEX",_xlfn.XLOOKUP(I1130,'rubros_id_opex (2)'!A:A,'rubros_id_opex (2)'!B:B,"RUBRO MC"),J1130)</f>
        <v>13</v>
      </c>
      <c r="AB1130" s="109" t="str">
        <f>UPPER(_xlfn.XLOOKUP(Z1130,sectores_id!B:B,sectores_id!A:A))</f>
        <v>CEREAL &amp; POLVILLO</v>
      </c>
      <c r="AC1130" s="148" t="str">
        <f>_xlfn.XLOOKUP(AA1130,'rubros_id_opex (2)'!B:B,'rubros_id_opex (2)'!A:A,gastos_final[[#This Row],[Líneas de factura/Producto]])</f>
        <v>SERVICIOS</v>
      </c>
      <c r="AD1130" s="109">
        <f>SUMIFS(Y:Y,C:C,gastos_final[[#This Row],[Número]])</f>
        <v>49999.999999999993</v>
      </c>
      <c r="AE1130" s="169">
        <f>gastos_final[[#This Row],[MONTO_FINAL]]*-1-gastos_final[[#This Row],[monto_total_ampliado]]</f>
        <v>0</v>
      </c>
    </row>
    <row r="1131" spans="1:31" hidden="1" x14ac:dyDescent="0.25">
      <c r="A1131" vm="10">
        <v>46087</v>
      </c>
      <c r="B1131" t="s">
        <v>810</v>
      </c>
      <c r="C1131" t="s">
        <v>890</v>
      </c>
      <c r="D1131" s="135">
        <v>-50000</v>
      </c>
      <c r="E1131" t="s">
        <v>891</v>
      </c>
      <c r="F1131">
        <v>1</v>
      </c>
      <c r="G1131" s="135">
        <v>50000</v>
      </c>
      <c r="H1131" t="s">
        <v>510</v>
      </c>
      <c r="I1131" t="s">
        <v>10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6">
        <v>-50000</v>
      </c>
      <c r="T1131">
        <v>1</v>
      </c>
      <c r="U1131" t="s">
        <v>199</v>
      </c>
      <c r="V1131" t="s">
        <v>75</v>
      </c>
      <c r="W1131" s="109" t="str">
        <f>_xlfn.CONCAT(N1131,V1131)</f>
        <v>CC1COMPOST &amp; FERTILIZANTES</v>
      </c>
      <c r="X1131" s="109">
        <f>_xlfn.XLOOKUP(W1131,'cco '!C:C,'cco '!D:D,0)</f>
        <v>4.0653249223577111E-4</v>
      </c>
      <c r="Y1131" s="110">
        <f>$X1131*$S1131*-1</f>
        <v>20.326624611788557</v>
      </c>
      <c r="Z1131" s="109">
        <f>_xlfn.XLOOKUP(V1131,sectores_id!A:A,sectores_id!B:B)</f>
        <v>10</v>
      </c>
      <c r="AA1131" s="109">
        <f>IF(J1131="OPEX",_xlfn.XLOOKUP(I1131,'rubros_id_opex (2)'!A:A,'rubros_id_opex (2)'!B:B,"RUBRO MC"),J1131)</f>
        <v>13</v>
      </c>
      <c r="AB1131" s="109" t="str">
        <f>UPPER(_xlfn.XLOOKUP(Z1131,sectores_id!B:B,sectores_id!A:A))</f>
        <v>COMPOST &amp; FERTILIZANTES</v>
      </c>
      <c r="AC1131" s="148" t="str">
        <f>_xlfn.XLOOKUP(AA1131,'rubros_id_opex (2)'!B:B,'rubros_id_opex (2)'!A:A,gastos_final[[#This Row],[Líneas de factura/Producto]])</f>
        <v>SERVICIOS</v>
      </c>
      <c r="AD1131" s="109">
        <f>SUMIFS(Y:Y,C:C,gastos_final[[#This Row],[Número]])</f>
        <v>49999.999999999993</v>
      </c>
      <c r="AE1131" s="169">
        <f>gastos_final[[#This Row],[MONTO_FINAL]]*-1-gastos_final[[#This Row],[monto_total_ampliado]]</f>
        <v>0</v>
      </c>
    </row>
    <row r="1132" spans="1:31" hidden="1" x14ac:dyDescent="0.25">
      <c r="A1132" vm="10">
        <v>46087</v>
      </c>
      <c r="B1132" t="s">
        <v>810</v>
      </c>
      <c r="C1132" t="s">
        <v>890</v>
      </c>
      <c r="D1132" s="135">
        <v>-50000</v>
      </c>
      <c r="E1132" t="s">
        <v>891</v>
      </c>
      <c r="F1132">
        <v>1</v>
      </c>
      <c r="G1132" s="135">
        <v>50000</v>
      </c>
      <c r="H1132" t="s">
        <v>510</v>
      </c>
      <c r="I1132" t="s">
        <v>10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6">
        <v>-50000</v>
      </c>
      <c r="T1132">
        <v>1</v>
      </c>
      <c r="U1132" t="s">
        <v>199</v>
      </c>
      <c r="V1132" t="s">
        <v>66</v>
      </c>
      <c r="W1132" s="109" t="str">
        <f>_xlfn.CONCAT(N1132,V1132)</f>
        <v>CC1DISPOSICIÓN FINAL RESIDUOS LIQUIDOS</v>
      </c>
      <c r="X1132" s="109">
        <f>_xlfn.XLOOKUP(W1132,'cco '!C:C,'cco '!D:D,0)</f>
        <v>5.9791078481547098E-2</v>
      </c>
      <c r="Y1132" s="110">
        <f>$X1132*$S1132*-1</f>
        <v>2989.5539240773551</v>
      </c>
      <c r="Z1132" s="109">
        <f>_xlfn.XLOOKUP(V1132,sectores_id!A:A,sectores_id!B:B)</f>
        <v>3</v>
      </c>
      <c r="AA1132" s="109">
        <f>IF(J1132="OPEX",_xlfn.XLOOKUP(I1132,'rubros_id_opex (2)'!A:A,'rubros_id_opex (2)'!B:B,"RUBRO MC"),J1132)</f>
        <v>13</v>
      </c>
      <c r="AB1132" s="109" t="str">
        <f>UPPER(_xlfn.XLOOKUP(Z1132,sectores_id!B:B,sectores_id!A:A))</f>
        <v>DISP. FINAL RESIDUOS LÍQUIDOS</v>
      </c>
      <c r="AC1132" s="148" t="str">
        <f>_xlfn.XLOOKUP(AA1132,'rubros_id_opex (2)'!B:B,'rubros_id_opex (2)'!A:A,gastos_final[[#This Row],[Líneas de factura/Producto]])</f>
        <v>SERVICIOS</v>
      </c>
      <c r="AD1132" s="109">
        <f>SUMIFS(Y:Y,C:C,gastos_final[[#This Row],[Número]])</f>
        <v>49999.999999999993</v>
      </c>
      <c r="AE1132" s="169">
        <f>gastos_final[[#This Row],[MONTO_FINAL]]*-1-gastos_final[[#This Row],[monto_total_ampliado]]</f>
        <v>0</v>
      </c>
    </row>
    <row r="1133" spans="1:31" hidden="1" x14ac:dyDescent="0.25">
      <c r="A1133" vm="10">
        <v>46087</v>
      </c>
      <c r="B1133" t="s">
        <v>810</v>
      </c>
      <c r="C1133" t="s">
        <v>890</v>
      </c>
      <c r="D1133" s="135">
        <v>-50000</v>
      </c>
      <c r="E1133" t="s">
        <v>891</v>
      </c>
      <c r="F1133">
        <v>1</v>
      </c>
      <c r="G1133" s="135">
        <v>50000</v>
      </c>
      <c r="H1133" t="s">
        <v>510</v>
      </c>
      <c r="I1133" t="s">
        <v>10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6">
        <v>-50000</v>
      </c>
      <c r="T1133">
        <v>1</v>
      </c>
      <c r="U1133" t="s">
        <v>199</v>
      </c>
      <c r="V1133" t="s">
        <v>63</v>
      </c>
      <c r="W1133" s="109" t="str">
        <f>_xlfn.CONCAT(N1133,V1133)</f>
        <v>CC1DISPOSICIÓN FINAL RESIDUOS SOLIDOS</v>
      </c>
      <c r="X1133" s="109">
        <f>_xlfn.XLOOKUP(W1133,'cco '!C:C,'cco '!D:D,0)</f>
        <v>4.8738124634855849E-3</v>
      </c>
      <c r="Y1133" s="110">
        <f>$X1133*$S1133*-1</f>
        <v>243.69062317427924</v>
      </c>
      <c r="Z1133" s="109">
        <f>_xlfn.XLOOKUP(V1133,sectores_id!A:A,sectores_id!B:B)</f>
        <v>4</v>
      </c>
      <c r="AA1133" s="109">
        <f>IF(J1133="OPEX",_xlfn.XLOOKUP(I1133,'rubros_id_opex (2)'!A:A,'rubros_id_opex (2)'!B:B,"RUBRO MC"),J1133)</f>
        <v>13</v>
      </c>
      <c r="AB1133" s="109" t="str">
        <f>UPPER(_xlfn.XLOOKUP(Z1133,sectores_id!B:B,sectores_id!A:A))</f>
        <v>DISP. FINAL RESIDUOS SÓLIDOS</v>
      </c>
      <c r="AC1133" s="148" t="str">
        <f>_xlfn.XLOOKUP(AA1133,'rubros_id_opex (2)'!B:B,'rubros_id_opex (2)'!A:A,gastos_final[[#This Row],[Líneas de factura/Producto]])</f>
        <v>SERVICIOS</v>
      </c>
      <c r="AD1133" s="109">
        <f>SUMIFS(Y:Y,C:C,gastos_final[[#This Row],[Número]])</f>
        <v>49999.999999999993</v>
      </c>
      <c r="AE1133" s="169">
        <f>gastos_final[[#This Row],[MONTO_FINAL]]*-1-gastos_final[[#This Row],[monto_total_ampliado]]</f>
        <v>0</v>
      </c>
    </row>
    <row r="1134" spans="1:31" hidden="1" x14ac:dyDescent="0.25">
      <c r="A1134" vm="10">
        <v>46087</v>
      </c>
      <c r="B1134" t="s">
        <v>810</v>
      </c>
      <c r="C1134" t="s">
        <v>890</v>
      </c>
      <c r="D1134" s="135">
        <v>-50000</v>
      </c>
      <c r="E1134" t="s">
        <v>891</v>
      </c>
      <c r="F1134">
        <v>1</v>
      </c>
      <c r="G1134" s="135">
        <v>50000</v>
      </c>
      <c r="H1134" t="s">
        <v>510</v>
      </c>
      <c r="I1134" t="s">
        <v>10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36">
        <v>-50000</v>
      </c>
      <c r="T1134">
        <v>1</v>
      </c>
      <c r="U1134" t="s">
        <v>199</v>
      </c>
      <c r="V1134" t="s">
        <v>80</v>
      </c>
      <c r="W1134" s="109" t="str">
        <f>_xlfn.CONCAT(N1134,V1134)</f>
        <v>CC1EXPORTACION</v>
      </c>
      <c r="X1134" s="109">
        <f>_xlfn.XLOOKUP(W1134,'cco '!C:C,'cco '!D:D,0)</f>
        <v>0.73411048911804788</v>
      </c>
      <c r="Y1134" s="110">
        <f>$X1134*$S1134*-1</f>
        <v>36705.524455902392</v>
      </c>
      <c r="Z1134" s="109">
        <f>_xlfn.XLOOKUP(V1134,sectores_id!A:A,sectores_id!B:B)</f>
        <v>5</v>
      </c>
      <c r="AA1134" s="109">
        <f>IF(J1134="OPEX",_xlfn.XLOOKUP(I1134,'rubros_id_opex (2)'!A:A,'rubros_id_opex (2)'!B:B,"RUBRO MC"),J1134)</f>
        <v>13</v>
      </c>
      <c r="AB1134" s="109" t="str">
        <f>UPPER(_xlfn.XLOOKUP(Z1134,sectores_id!B:B,sectores_id!A:A))</f>
        <v>EXPORTACION</v>
      </c>
      <c r="AC1134" s="148" t="str">
        <f>_xlfn.XLOOKUP(AA1134,'rubros_id_opex (2)'!B:B,'rubros_id_opex (2)'!A:A,gastos_final[[#This Row],[Líneas de factura/Producto]])</f>
        <v>SERVICIOS</v>
      </c>
      <c r="AD1134" s="109">
        <f>SUMIFS(Y:Y,C:C,gastos_final[[#This Row],[Número]])</f>
        <v>49999.999999999993</v>
      </c>
      <c r="AE1134" s="169">
        <f>gastos_final[[#This Row],[MONTO_FINAL]]*-1-gastos_final[[#This Row],[monto_total_ampliado]]</f>
        <v>0</v>
      </c>
    </row>
    <row r="1135" spans="1:31" hidden="1" x14ac:dyDescent="0.25">
      <c r="A1135" vm="10">
        <v>46087</v>
      </c>
      <c r="B1135" t="s">
        <v>810</v>
      </c>
      <c r="C1135" t="s">
        <v>890</v>
      </c>
      <c r="D1135" s="135">
        <v>-50000</v>
      </c>
      <c r="E1135" t="s">
        <v>891</v>
      </c>
      <c r="F1135">
        <v>1</v>
      </c>
      <c r="G1135" s="135">
        <v>50000</v>
      </c>
      <c r="H1135" t="s">
        <v>510</v>
      </c>
      <c r="I1135" t="s">
        <v>10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36">
        <v>-50000</v>
      </c>
      <c r="T1135">
        <v>1</v>
      </c>
      <c r="U1135" t="s">
        <v>199</v>
      </c>
      <c r="V1135" t="s">
        <v>50</v>
      </c>
      <c r="W1135" s="109" t="str">
        <f>_xlfn.CONCAT(N1135,V1135)</f>
        <v>CC1NFU</v>
      </c>
      <c r="X1135" s="109">
        <f>_xlfn.XLOOKUP(W1135,'cco '!C:C,'cco '!D:D,0)</f>
        <v>1.4065386597374174E-2</v>
      </c>
      <c r="Y1135" s="110">
        <f>$X1135*$S1135*-1</f>
        <v>703.26932986870872</v>
      </c>
      <c r="Z1135" s="109">
        <f>_xlfn.XLOOKUP(V1135,sectores_id!A:A,sectores_id!B:B)</f>
        <v>6</v>
      </c>
      <c r="AA1135" s="109">
        <f>IF(J1135="OPEX",_xlfn.XLOOKUP(I1135,'rubros_id_opex (2)'!A:A,'rubros_id_opex (2)'!B:B,"RUBRO MC"),J1135)</f>
        <v>13</v>
      </c>
      <c r="AB1135" s="109" t="str">
        <f>UPPER(_xlfn.XLOOKUP(Z1135,sectores_id!B:B,sectores_id!A:A))</f>
        <v>NFU</v>
      </c>
      <c r="AC1135" s="148" t="str">
        <f>_xlfn.XLOOKUP(AA1135,'rubros_id_opex (2)'!B:B,'rubros_id_opex (2)'!A:A,gastos_final[[#This Row],[Líneas de factura/Producto]])</f>
        <v>SERVICIOS</v>
      </c>
      <c r="AD1135" s="109">
        <f>SUMIFS(Y:Y,C:C,gastos_final[[#This Row],[Número]])</f>
        <v>49999.999999999993</v>
      </c>
      <c r="AE1135" s="169">
        <f>gastos_final[[#This Row],[MONTO_FINAL]]*-1-gastos_final[[#This Row],[monto_total_ampliado]]</f>
        <v>0</v>
      </c>
    </row>
    <row r="1136" spans="1:31" hidden="1" x14ac:dyDescent="0.25">
      <c r="A1136" vm="10">
        <v>46087</v>
      </c>
      <c r="B1136" t="s">
        <v>810</v>
      </c>
      <c r="C1136" t="s">
        <v>890</v>
      </c>
      <c r="D1136" s="135">
        <v>-50000</v>
      </c>
      <c r="E1136" t="s">
        <v>891</v>
      </c>
      <c r="F1136">
        <v>1</v>
      </c>
      <c r="G1136" s="135">
        <v>50000</v>
      </c>
      <c r="H1136" t="s">
        <v>510</v>
      </c>
      <c r="I1136" t="s">
        <v>10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6">
        <v>-50000</v>
      </c>
      <c r="T1136">
        <v>1</v>
      </c>
      <c r="U1136" t="s">
        <v>199</v>
      </c>
      <c r="V1136" t="s">
        <v>68</v>
      </c>
      <c r="W1136" s="109" t="str">
        <f>_xlfn.CONCAT(N1136,V1136)</f>
        <v>CC1PILETAS</v>
      </c>
      <c r="X1136" s="109">
        <f>_xlfn.XLOOKUP(W1136,'cco '!C:C,'cco '!D:D,0)</f>
        <v>0.10760032914202722</v>
      </c>
      <c r="Y1136" s="110">
        <f>$X1136*$S1136*-1</f>
        <v>5380.0164571013611</v>
      </c>
      <c r="Z1136" s="109">
        <f>_xlfn.XLOOKUP(V1136,sectores_id!A:A,sectores_id!B:B)</f>
        <v>7</v>
      </c>
      <c r="AA1136" s="109">
        <f>IF(J1136="OPEX",_xlfn.XLOOKUP(I1136,'rubros_id_opex (2)'!A:A,'rubros_id_opex (2)'!B:B,"RUBRO MC"),J1136)</f>
        <v>13</v>
      </c>
      <c r="AB1136" s="109" t="str">
        <f>UPPER(_xlfn.XLOOKUP(Z1136,sectores_id!B:B,sectores_id!A:A))</f>
        <v>PILETAS</v>
      </c>
      <c r="AC1136" s="148" t="str">
        <f>_xlfn.XLOOKUP(AA1136,'rubros_id_opex (2)'!B:B,'rubros_id_opex (2)'!A:A,gastos_final[[#This Row],[Líneas de factura/Producto]])</f>
        <v>SERVICIOS</v>
      </c>
      <c r="AD1136" s="109">
        <f>SUMIFS(Y:Y,C:C,gastos_final[[#This Row],[Número]])</f>
        <v>49999.999999999993</v>
      </c>
      <c r="AE1136" s="169">
        <f>gastos_final[[#This Row],[MONTO_FINAL]]*-1-gastos_final[[#This Row],[monto_total_ampliado]]</f>
        <v>0</v>
      </c>
    </row>
    <row r="1137" spans="1:31" hidden="1" x14ac:dyDescent="0.25">
      <c r="A1137" vm="10">
        <v>46087</v>
      </c>
      <c r="B1137" t="s">
        <v>810</v>
      </c>
      <c r="C1137" t="s">
        <v>890</v>
      </c>
      <c r="D1137" s="135">
        <v>-50000</v>
      </c>
      <c r="E1137" t="s">
        <v>891</v>
      </c>
      <c r="F1137">
        <v>1</v>
      </c>
      <c r="G1137" s="135">
        <v>50000</v>
      </c>
      <c r="H1137" t="s">
        <v>510</v>
      </c>
      <c r="I1137" t="s">
        <v>10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6">
        <v>-50000</v>
      </c>
      <c r="T1137">
        <v>1</v>
      </c>
      <c r="U1137" t="s">
        <v>199</v>
      </c>
      <c r="V1137" t="s">
        <v>70</v>
      </c>
      <c r="W1137" s="109" t="str">
        <f>_xlfn.CONCAT(N1137,V1137)</f>
        <v>CC1REACTORES</v>
      </c>
      <c r="X1137" s="109">
        <f>_xlfn.XLOOKUP(W1137,'cco '!C:C,'cco '!D:D,0)</f>
        <v>3.9675420007119738E-2</v>
      </c>
      <c r="Y1137" s="110">
        <f>$X1137*$S1137*-1</f>
        <v>1983.7710003559869</v>
      </c>
      <c r="Z1137" s="109">
        <f>_xlfn.XLOOKUP(V1137,sectores_id!A:A,sectores_id!B:B)</f>
        <v>8</v>
      </c>
      <c r="AA1137" s="109">
        <f>IF(J1137="OPEX",_xlfn.XLOOKUP(I1137,'rubros_id_opex (2)'!A:A,'rubros_id_opex (2)'!B:B,"RUBRO MC"),J1137)</f>
        <v>13</v>
      </c>
      <c r="AB1137" s="109" t="str">
        <f>UPPER(_xlfn.XLOOKUP(Z1137,sectores_id!B:B,sectores_id!A:A))</f>
        <v>REACTORES</v>
      </c>
      <c r="AC1137" s="148" t="str">
        <f>_xlfn.XLOOKUP(AA1137,'rubros_id_opex (2)'!B:B,'rubros_id_opex (2)'!A:A,gastos_final[[#This Row],[Líneas de factura/Producto]])</f>
        <v>SERVICIOS</v>
      </c>
      <c r="AD1137" s="109">
        <f>SUMIFS(Y:Y,C:C,gastos_final[[#This Row],[Número]])</f>
        <v>49999.999999999993</v>
      </c>
      <c r="AE1137" s="169">
        <f>gastos_final[[#This Row],[MONTO_FINAL]]*-1-gastos_final[[#This Row],[monto_total_ampliado]]</f>
        <v>0</v>
      </c>
    </row>
    <row r="1138" spans="1:31" hidden="1" x14ac:dyDescent="0.25">
      <c r="A1138" vm="10">
        <v>46087</v>
      </c>
      <c r="B1138" t="s">
        <v>810</v>
      </c>
      <c r="C1138" t="s">
        <v>890</v>
      </c>
      <c r="D1138" s="135">
        <v>-50000</v>
      </c>
      <c r="E1138" t="s">
        <v>891</v>
      </c>
      <c r="F1138">
        <v>1</v>
      </c>
      <c r="G1138" s="135">
        <v>50000</v>
      </c>
      <c r="H1138" t="s">
        <v>510</v>
      </c>
      <c r="I1138" t="s">
        <v>10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6">
        <v>-50000</v>
      </c>
      <c r="T1138">
        <v>1</v>
      </c>
      <c r="U1138" t="s">
        <v>199</v>
      </c>
      <c r="V1138" t="s">
        <v>181</v>
      </c>
      <c r="W1138" s="109" t="str">
        <f>_xlfn.CONCAT(N1138,V1138)</f>
        <v>CC1TIERRAS FILTRANTES</v>
      </c>
      <c r="X1138" s="109">
        <f>_xlfn.XLOOKUP(W1138,'cco '!C:C,'cco '!D:D,0)</f>
        <v>0</v>
      </c>
      <c r="Y1138" s="110">
        <f>$X1138*$S1138*-1</f>
        <v>0</v>
      </c>
      <c r="Z1138" s="109">
        <f>_xlfn.XLOOKUP(V1138,sectores_id!A:A,sectores_id!B:B)</f>
        <v>9</v>
      </c>
      <c r="AA1138" s="109">
        <f>IF(J1138="OPEX",_xlfn.XLOOKUP(I1138,'rubros_id_opex (2)'!A:A,'rubros_id_opex (2)'!B:B,"RUBRO MC"),J1138)</f>
        <v>13</v>
      </c>
      <c r="AB1138" s="109" t="str">
        <f>UPPER(_xlfn.XLOOKUP(Z1138,sectores_id!B:B,sectores_id!A:A))</f>
        <v>TIERRAS FILTRANTES</v>
      </c>
      <c r="AC1138" s="148" t="str">
        <f>_xlfn.XLOOKUP(AA1138,'rubros_id_opex (2)'!B:B,'rubros_id_opex (2)'!A:A,gastos_final[[#This Row],[Líneas de factura/Producto]])</f>
        <v>SERVICIOS</v>
      </c>
      <c r="AD1138" s="109">
        <f>SUMIFS(Y:Y,C:C,gastos_final[[#This Row],[Número]])</f>
        <v>49999.999999999993</v>
      </c>
      <c r="AE1138" s="169">
        <f>gastos_final[[#This Row],[MONTO_FINAL]]*-1-gastos_final[[#This Row],[monto_total_ampliado]]</f>
        <v>0</v>
      </c>
    </row>
    <row r="1139" spans="1:31" hidden="1" x14ac:dyDescent="0.25">
      <c r="A1139" vm="12">
        <v>46084</v>
      </c>
      <c r="B1139" t="s">
        <v>847</v>
      </c>
      <c r="C1139" t="s">
        <v>1070</v>
      </c>
      <c r="D1139" s="135">
        <v>-49874.43</v>
      </c>
      <c r="E1139" t="s">
        <v>1071</v>
      </c>
      <c r="F1139">
        <v>1</v>
      </c>
      <c r="G1139" s="135">
        <v>41218.54</v>
      </c>
      <c r="H1139" t="s">
        <v>510</v>
      </c>
      <c r="I1139" t="s">
        <v>10</v>
      </c>
      <c r="J1139" t="s">
        <v>157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6">
        <v>-49874.43</v>
      </c>
      <c r="T1139">
        <v>1</v>
      </c>
      <c r="U1139" t="s">
        <v>199</v>
      </c>
      <c r="V1139" t="s">
        <v>72</v>
      </c>
      <c r="W1139" s="109" t="str">
        <f>_xlfn.CONCAT(N1139,V1139)</f>
        <v>CC1BACHAS</v>
      </c>
      <c r="X1139" s="109">
        <f>_xlfn.XLOOKUP(W1139,'cco '!C:C,'cco '!D:D,0)</f>
        <v>3.2417236735101898E-2</v>
      </c>
      <c r="Y1139" s="110">
        <f>$X1139*$S1139*-1</f>
        <v>1616.7912043382682</v>
      </c>
      <c r="Z1139" s="109">
        <f>_xlfn.XLOOKUP(V1139,sectores_id!A:A,sectores_id!B:B)</f>
        <v>1</v>
      </c>
      <c r="AA1139" s="109" t="str">
        <f>IF(J1139="OPEX",_xlfn.XLOOKUP(I1139,'rubros_id_opex (2)'!A:A,'rubros_id_opex (2)'!B:B,"RUBRO MC"),J1139)</f>
        <v>CAPEX</v>
      </c>
      <c r="AB1139" s="109" t="str">
        <f>UPPER(_xlfn.XLOOKUP(Z1139,sectores_id!B:B,sectores_id!A:A))</f>
        <v>BACHAS</v>
      </c>
      <c r="AC1139" s="148" t="str">
        <f>_xlfn.XLOOKUP(AA1139,'rubros_id_opex (2)'!B:B,'rubros_id_opex (2)'!A:A,gastos_final[[#This Row],[Líneas de factura/Producto]])</f>
        <v>SERVICIOS</v>
      </c>
      <c r="AD1139" s="109">
        <f>SUMIFS(Y:Y,C:C,gastos_final[[#This Row],[Número]])</f>
        <v>49874.429999999993</v>
      </c>
      <c r="AE1139" s="169">
        <f>gastos_final[[#This Row],[MONTO_FINAL]]*-1-gastos_final[[#This Row],[monto_total_ampliado]]</f>
        <v>0</v>
      </c>
    </row>
    <row r="1140" spans="1:31" hidden="1" x14ac:dyDescent="0.25">
      <c r="A1140" vm="12">
        <v>46084</v>
      </c>
      <c r="B1140" t="s">
        <v>847</v>
      </c>
      <c r="C1140" t="s">
        <v>1070</v>
      </c>
      <c r="D1140" s="135">
        <v>-49874.43</v>
      </c>
      <c r="E1140" t="s">
        <v>1071</v>
      </c>
      <c r="F1140">
        <v>1</v>
      </c>
      <c r="G1140" s="135">
        <v>41218.54</v>
      </c>
      <c r="H1140" t="s">
        <v>510</v>
      </c>
      <c r="I1140" t="s">
        <v>10</v>
      </c>
      <c r="J1140" t="s">
        <v>157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6">
        <v>-49874.43</v>
      </c>
      <c r="T1140">
        <v>1</v>
      </c>
      <c r="U1140" t="s">
        <v>199</v>
      </c>
      <c r="V1140" t="s">
        <v>77</v>
      </c>
      <c r="W1140" s="109" t="str">
        <f>_xlfn.CONCAT(N1140,V1140)</f>
        <v>CC1CEREAL &amp; POLVILLO</v>
      </c>
      <c r="X1140" s="109">
        <f>_xlfn.XLOOKUP(W1140,'cco '!C:C,'cco '!D:D,0)</f>
        <v>7.0597149630605652E-3</v>
      </c>
      <c r="Y1140" s="110">
        <f>$X1140*$S1140*-1</f>
        <v>352.09925974511674</v>
      </c>
      <c r="Z1140" s="109">
        <f>_xlfn.XLOOKUP(V1140,sectores_id!A:A,sectores_id!B:B)</f>
        <v>2</v>
      </c>
      <c r="AA1140" s="109" t="str">
        <f>IF(J1140="OPEX",_xlfn.XLOOKUP(I1140,'rubros_id_opex (2)'!A:A,'rubros_id_opex (2)'!B:B,"RUBRO MC"),J1140)</f>
        <v>CAPEX</v>
      </c>
      <c r="AB1140" s="109" t="str">
        <f>UPPER(_xlfn.XLOOKUP(Z1140,sectores_id!B:B,sectores_id!A:A))</f>
        <v>CEREAL &amp; POLVILLO</v>
      </c>
      <c r="AC1140" s="148" t="str">
        <f>_xlfn.XLOOKUP(AA1140,'rubros_id_opex (2)'!B:B,'rubros_id_opex (2)'!A:A,gastos_final[[#This Row],[Líneas de factura/Producto]])</f>
        <v>SERVICIOS</v>
      </c>
      <c r="AD1140" s="109">
        <f>SUMIFS(Y:Y,C:C,gastos_final[[#This Row],[Número]])</f>
        <v>49874.429999999993</v>
      </c>
      <c r="AE1140" s="169">
        <f>gastos_final[[#This Row],[MONTO_FINAL]]*-1-gastos_final[[#This Row],[monto_total_ampliado]]</f>
        <v>0</v>
      </c>
    </row>
    <row r="1141" spans="1:31" hidden="1" x14ac:dyDescent="0.25">
      <c r="A1141" vm="12">
        <v>46084</v>
      </c>
      <c r="B1141" t="s">
        <v>847</v>
      </c>
      <c r="C1141" t="s">
        <v>1070</v>
      </c>
      <c r="D1141" s="135">
        <v>-49874.43</v>
      </c>
      <c r="E1141" t="s">
        <v>1071</v>
      </c>
      <c r="F1141">
        <v>1</v>
      </c>
      <c r="G1141" s="135">
        <v>41218.54</v>
      </c>
      <c r="H1141" t="s">
        <v>510</v>
      </c>
      <c r="I1141" t="s">
        <v>10</v>
      </c>
      <c r="J1141" t="s">
        <v>157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36">
        <v>-49874.43</v>
      </c>
      <c r="T1141">
        <v>1</v>
      </c>
      <c r="U1141" t="s">
        <v>199</v>
      </c>
      <c r="V1141" t="s">
        <v>75</v>
      </c>
      <c r="W1141" s="109" t="str">
        <f>_xlfn.CONCAT(N1141,V1141)</f>
        <v>CC1COMPOST &amp; FERTILIZANTES</v>
      </c>
      <c r="X1141" s="109">
        <f>_xlfn.XLOOKUP(W1141,'cco '!C:C,'cco '!D:D,0)</f>
        <v>4.0653249223577111E-4</v>
      </c>
      <c r="Y1141" s="110">
        <f>$X1141*$S1141*-1</f>
        <v>20.275576326738509</v>
      </c>
      <c r="Z1141" s="109">
        <f>_xlfn.XLOOKUP(V1141,sectores_id!A:A,sectores_id!B:B)</f>
        <v>10</v>
      </c>
      <c r="AA1141" s="109" t="str">
        <f>IF(J1141="OPEX",_xlfn.XLOOKUP(I1141,'rubros_id_opex (2)'!A:A,'rubros_id_opex (2)'!B:B,"RUBRO MC"),J1141)</f>
        <v>CAPEX</v>
      </c>
      <c r="AB1141" s="109" t="str">
        <f>UPPER(_xlfn.XLOOKUP(Z1141,sectores_id!B:B,sectores_id!A:A))</f>
        <v>COMPOST &amp; FERTILIZANTES</v>
      </c>
      <c r="AC1141" s="148" t="str">
        <f>_xlfn.XLOOKUP(AA1141,'rubros_id_opex (2)'!B:B,'rubros_id_opex (2)'!A:A,gastos_final[[#This Row],[Líneas de factura/Producto]])</f>
        <v>SERVICIOS</v>
      </c>
      <c r="AD1141" s="109">
        <f>SUMIFS(Y:Y,C:C,gastos_final[[#This Row],[Número]])</f>
        <v>49874.429999999993</v>
      </c>
      <c r="AE1141" s="169">
        <f>gastos_final[[#This Row],[MONTO_FINAL]]*-1-gastos_final[[#This Row],[monto_total_ampliado]]</f>
        <v>0</v>
      </c>
    </row>
    <row r="1142" spans="1:31" hidden="1" x14ac:dyDescent="0.25">
      <c r="A1142" vm="12">
        <v>46084</v>
      </c>
      <c r="B1142" t="s">
        <v>847</v>
      </c>
      <c r="C1142" t="s">
        <v>1070</v>
      </c>
      <c r="D1142" s="135">
        <v>-49874.43</v>
      </c>
      <c r="E1142" t="s">
        <v>1071</v>
      </c>
      <c r="F1142">
        <v>1</v>
      </c>
      <c r="G1142" s="135">
        <v>41218.54</v>
      </c>
      <c r="H1142" t="s">
        <v>510</v>
      </c>
      <c r="I1142" t="s">
        <v>10</v>
      </c>
      <c r="J1142" t="s">
        <v>157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6">
        <v>-49874.43</v>
      </c>
      <c r="T1142">
        <v>1</v>
      </c>
      <c r="U1142" t="s">
        <v>199</v>
      </c>
      <c r="V1142" t="s">
        <v>66</v>
      </c>
      <c r="W1142" s="109" t="str">
        <f>_xlfn.CONCAT(N1142,V1142)</f>
        <v>CC1DISPOSICIÓN FINAL RESIDUOS LIQUIDOS</v>
      </c>
      <c r="X1142" s="109">
        <f>_xlfn.XLOOKUP(W1142,'cco '!C:C,'cco '!D:D,0)</f>
        <v>5.9791078481547098E-2</v>
      </c>
      <c r="Y1142" s="110">
        <f>$X1142*$S1142*-1</f>
        <v>2982.0459583524271</v>
      </c>
      <c r="Z1142" s="109">
        <f>_xlfn.XLOOKUP(V1142,sectores_id!A:A,sectores_id!B:B)</f>
        <v>3</v>
      </c>
      <c r="AA1142" s="109" t="str">
        <f>IF(J1142="OPEX",_xlfn.XLOOKUP(I1142,'rubros_id_opex (2)'!A:A,'rubros_id_opex (2)'!B:B,"RUBRO MC"),J1142)</f>
        <v>CAPEX</v>
      </c>
      <c r="AB1142" s="109" t="str">
        <f>UPPER(_xlfn.XLOOKUP(Z1142,sectores_id!B:B,sectores_id!A:A))</f>
        <v>DISP. FINAL RESIDUOS LÍQUIDOS</v>
      </c>
      <c r="AC1142" s="148" t="str">
        <f>_xlfn.XLOOKUP(AA1142,'rubros_id_opex (2)'!B:B,'rubros_id_opex (2)'!A:A,gastos_final[[#This Row],[Líneas de factura/Producto]])</f>
        <v>SERVICIOS</v>
      </c>
      <c r="AD1142" s="109">
        <f>SUMIFS(Y:Y,C:C,gastos_final[[#This Row],[Número]])</f>
        <v>49874.429999999993</v>
      </c>
      <c r="AE1142" s="169">
        <f>gastos_final[[#This Row],[MONTO_FINAL]]*-1-gastos_final[[#This Row],[monto_total_ampliado]]</f>
        <v>0</v>
      </c>
    </row>
    <row r="1143" spans="1:31" hidden="1" x14ac:dyDescent="0.25">
      <c r="A1143" vm="12">
        <v>46084</v>
      </c>
      <c r="B1143" t="s">
        <v>847</v>
      </c>
      <c r="C1143" t="s">
        <v>1070</v>
      </c>
      <c r="D1143" s="135">
        <v>-49874.43</v>
      </c>
      <c r="E1143" t="s">
        <v>1071</v>
      </c>
      <c r="F1143">
        <v>1</v>
      </c>
      <c r="G1143" s="135">
        <v>41218.54</v>
      </c>
      <c r="H1143" t="s">
        <v>510</v>
      </c>
      <c r="I1143" t="s">
        <v>10</v>
      </c>
      <c r="J1143" t="s">
        <v>157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6">
        <v>-49874.43</v>
      </c>
      <c r="T1143">
        <v>1</v>
      </c>
      <c r="U1143" t="s">
        <v>199</v>
      </c>
      <c r="V1143" t="s">
        <v>63</v>
      </c>
      <c r="W1143" s="109" t="str">
        <f>_xlfn.CONCAT(N1143,V1143)</f>
        <v>CC1DISPOSICIÓN FINAL RESIDUOS SOLIDOS</v>
      </c>
      <c r="X1143" s="109">
        <f>_xlfn.XLOOKUP(W1143,'cco '!C:C,'cco '!D:D,0)</f>
        <v>4.8738124634855849E-3</v>
      </c>
      <c r="Y1143" s="110">
        <f>$X1143*$S1143*-1</f>
        <v>243.07861854323937</v>
      </c>
      <c r="Z1143" s="109">
        <f>_xlfn.XLOOKUP(V1143,sectores_id!A:A,sectores_id!B:B)</f>
        <v>4</v>
      </c>
      <c r="AA1143" s="109" t="str">
        <f>IF(J1143="OPEX",_xlfn.XLOOKUP(I1143,'rubros_id_opex (2)'!A:A,'rubros_id_opex (2)'!B:B,"RUBRO MC"),J1143)</f>
        <v>CAPEX</v>
      </c>
      <c r="AB1143" s="109" t="str">
        <f>UPPER(_xlfn.XLOOKUP(Z1143,sectores_id!B:B,sectores_id!A:A))</f>
        <v>DISP. FINAL RESIDUOS SÓLIDOS</v>
      </c>
      <c r="AC1143" s="148" t="str">
        <f>_xlfn.XLOOKUP(AA1143,'rubros_id_opex (2)'!B:B,'rubros_id_opex (2)'!A:A,gastos_final[[#This Row],[Líneas de factura/Producto]])</f>
        <v>SERVICIOS</v>
      </c>
      <c r="AD1143" s="109">
        <f>SUMIFS(Y:Y,C:C,gastos_final[[#This Row],[Número]])</f>
        <v>49874.429999999993</v>
      </c>
      <c r="AE1143" s="169">
        <f>gastos_final[[#This Row],[MONTO_FINAL]]*-1-gastos_final[[#This Row],[monto_total_ampliado]]</f>
        <v>0</v>
      </c>
    </row>
    <row r="1144" spans="1:31" hidden="1" x14ac:dyDescent="0.25">
      <c r="A1144" vm="12">
        <v>46084</v>
      </c>
      <c r="B1144" t="s">
        <v>847</v>
      </c>
      <c r="C1144" t="s">
        <v>1070</v>
      </c>
      <c r="D1144" s="135">
        <v>-49874.43</v>
      </c>
      <c r="E1144" t="s">
        <v>1071</v>
      </c>
      <c r="F1144">
        <v>1</v>
      </c>
      <c r="G1144" s="135">
        <v>41218.54</v>
      </c>
      <c r="H1144" t="s">
        <v>510</v>
      </c>
      <c r="I1144" t="s">
        <v>10</v>
      </c>
      <c r="J1144" t="s">
        <v>157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6">
        <v>-49874.43</v>
      </c>
      <c r="T1144">
        <v>1</v>
      </c>
      <c r="U1144" t="s">
        <v>199</v>
      </c>
      <c r="V1144" t="s">
        <v>80</v>
      </c>
      <c r="W1144" s="109" t="str">
        <f>_xlfn.CONCAT(N1144,V1144)</f>
        <v>CC1EXPORTACION</v>
      </c>
      <c r="X1144" s="109">
        <f>_xlfn.XLOOKUP(W1144,'cco '!C:C,'cco '!D:D,0)</f>
        <v>0.73411048911804788</v>
      </c>
      <c r="Y1144" s="110">
        <f>$X1144*$S1144*-1</f>
        <v>36613.342201783838</v>
      </c>
      <c r="Z1144" s="109">
        <f>_xlfn.XLOOKUP(V1144,sectores_id!A:A,sectores_id!B:B)</f>
        <v>5</v>
      </c>
      <c r="AA1144" s="109" t="str">
        <f>IF(J1144="OPEX",_xlfn.XLOOKUP(I1144,'rubros_id_opex (2)'!A:A,'rubros_id_opex (2)'!B:B,"RUBRO MC"),J1144)</f>
        <v>CAPEX</v>
      </c>
      <c r="AB1144" s="109" t="str">
        <f>UPPER(_xlfn.XLOOKUP(Z1144,sectores_id!B:B,sectores_id!A:A))</f>
        <v>EXPORTACION</v>
      </c>
      <c r="AC1144" s="148" t="str">
        <f>_xlfn.XLOOKUP(AA1144,'rubros_id_opex (2)'!B:B,'rubros_id_opex (2)'!A:A,gastos_final[[#This Row],[Líneas de factura/Producto]])</f>
        <v>SERVICIOS</v>
      </c>
      <c r="AD1144" s="109">
        <f>SUMIFS(Y:Y,C:C,gastos_final[[#This Row],[Número]])</f>
        <v>49874.429999999993</v>
      </c>
      <c r="AE1144" s="169">
        <f>gastos_final[[#This Row],[MONTO_FINAL]]*-1-gastos_final[[#This Row],[monto_total_ampliado]]</f>
        <v>0</v>
      </c>
    </row>
    <row r="1145" spans="1:31" hidden="1" x14ac:dyDescent="0.25">
      <c r="A1145" vm="12">
        <v>46084</v>
      </c>
      <c r="B1145" t="s">
        <v>847</v>
      </c>
      <c r="C1145" t="s">
        <v>1070</v>
      </c>
      <c r="D1145" s="135">
        <v>-49874.43</v>
      </c>
      <c r="E1145" t="s">
        <v>1071</v>
      </c>
      <c r="F1145">
        <v>1</v>
      </c>
      <c r="G1145" s="135">
        <v>41218.54</v>
      </c>
      <c r="H1145" t="s">
        <v>510</v>
      </c>
      <c r="I1145" t="s">
        <v>10</v>
      </c>
      <c r="J1145" t="s">
        <v>157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6">
        <v>-49874.43</v>
      </c>
      <c r="T1145">
        <v>1</v>
      </c>
      <c r="U1145" t="s">
        <v>199</v>
      </c>
      <c r="V1145" t="s">
        <v>50</v>
      </c>
      <c r="W1145" s="109" t="str">
        <f>_xlfn.CONCAT(N1145,V1145)</f>
        <v>CC1NFU</v>
      </c>
      <c r="X1145" s="109">
        <f>_xlfn.XLOOKUP(W1145,'cco '!C:C,'cco '!D:D,0)</f>
        <v>1.4065386597374174E-2</v>
      </c>
      <c r="Y1145" s="110">
        <f>$X1145*$S1145*-1</f>
        <v>701.50313927367642</v>
      </c>
      <c r="Z1145" s="109">
        <f>_xlfn.XLOOKUP(V1145,sectores_id!A:A,sectores_id!B:B)</f>
        <v>6</v>
      </c>
      <c r="AA1145" s="109" t="str">
        <f>IF(J1145="OPEX",_xlfn.XLOOKUP(I1145,'rubros_id_opex (2)'!A:A,'rubros_id_opex (2)'!B:B,"RUBRO MC"),J1145)</f>
        <v>CAPEX</v>
      </c>
      <c r="AB1145" s="109" t="str">
        <f>UPPER(_xlfn.XLOOKUP(Z1145,sectores_id!B:B,sectores_id!A:A))</f>
        <v>NFU</v>
      </c>
      <c r="AC1145" s="148" t="str">
        <f>_xlfn.XLOOKUP(AA1145,'rubros_id_opex (2)'!B:B,'rubros_id_opex (2)'!A:A,gastos_final[[#This Row],[Líneas de factura/Producto]])</f>
        <v>SERVICIOS</v>
      </c>
      <c r="AD1145" s="109">
        <f>SUMIFS(Y:Y,C:C,gastos_final[[#This Row],[Número]])</f>
        <v>49874.429999999993</v>
      </c>
      <c r="AE1145" s="169">
        <f>gastos_final[[#This Row],[MONTO_FINAL]]*-1-gastos_final[[#This Row],[monto_total_ampliado]]</f>
        <v>0</v>
      </c>
    </row>
    <row r="1146" spans="1:31" hidden="1" x14ac:dyDescent="0.25">
      <c r="A1146" vm="12">
        <v>46084</v>
      </c>
      <c r="B1146" t="s">
        <v>847</v>
      </c>
      <c r="C1146" t="s">
        <v>1070</v>
      </c>
      <c r="D1146" s="135">
        <v>-49874.43</v>
      </c>
      <c r="E1146" t="s">
        <v>1071</v>
      </c>
      <c r="F1146">
        <v>1</v>
      </c>
      <c r="G1146" s="135">
        <v>41218.54</v>
      </c>
      <c r="H1146" t="s">
        <v>510</v>
      </c>
      <c r="I1146" t="s">
        <v>10</v>
      </c>
      <c r="J1146" t="s">
        <v>157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6">
        <v>-49874.43</v>
      </c>
      <c r="T1146">
        <v>1</v>
      </c>
      <c r="U1146" t="s">
        <v>199</v>
      </c>
      <c r="V1146" t="s">
        <v>68</v>
      </c>
      <c r="W1146" s="109" t="str">
        <f>_xlfn.CONCAT(N1146,V1146)</f>
        <v>CC1PILETAS</v>
      </c>
      <c r="X1146" s="109">
        <f>_xlfn.XLOOKUP(W1146,'cco '!C:C,'cco '!D:D,0)</f>
        <v>0.10760032914202722</v>
      </c>
      <c r="Y1146" s="110">
        <f>$X1146*$S1146*-1</f>
        <v>5366.5050837709969</v>
      </c>
      <c r="Z1146" s="109">
        <f>_xlfn.XLOOKUP(V1146,sectores_id!A:A,sectores_id!B:B)</f>
        <v>7</v>
      </c>
      <c r="AA1146" s="109" t="str">
        <f>IF(J1146="OPEX",_xlfn.XLOOKUP(I1146,'rubros_id_opex (2)'!A:A,'rubros_id_opex (2)'!B:B,"RUBRO MC"),J1146)</f>
        <v>CAPEX</v>
      </c>
      <c r="AB1146" s="109" t="str">
        <f>UPPER(_xlfn.XLOOKUP(Z1146,sectores_id!B:B,sectores_id!A:A))</f>
        <v>PILETAS</v>
      </c>
      <c r="AC1146" s="148" t="str">
        <f>_xlfn.XLOOKUP(AA1146,'rubros_id_opex (2)'!B:B,'rubros_id_opex (2)'!A:A,gastos_final[[#This Row],[Líneas de factura/Producto]])</f>
        <v>SERVICIOS</v>
      </c>
      <c r="AD1146" s="109">
        <f>SUMIFS(Y:Y,C:C,gastos_final[[#This Row],[Número]])</f>
        <v>49874.429999999993</v>
      </c>
      <c r="AE1146" s="169">
        <f>gastos_final[[#This Row],[MONTO_FINAL]]*-1-gastos_final[[#This Row],[monto_total_ampliado]]</f>
        <v>0</v>
      </c>
    </row>
    <row r="1147" spans="1:31" hidden="1" x14ac:dyDescent="0.25">
      <c r="A1147" vm="12">
        <v>46084</v>
      </c>
      <c r="B1147" t="s">
        <v>847</v>
      </c>
      <c r="C1147" t="s">
        <v>1070</v>
      </c>
      <c r="D1147" s="135">
        <v>-49874.43</v>
      </c>
      <c r="E1147" t="s">
        <v>1071</v>
      </c>
      <c r="F1147">
        <v>1</v>
      </c>
      <c r="G1147" s="135">
        <v>41218.54</v>
      </c>
      <c r="H1147" t="s">
        <v>510</v>
      </c>
      <c r="I1147" t="s">
        <v>10</v>
      </c>
      <c r="J1147" t="s">
        <v>157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6">
        <v>-49874.43</v>
      </c>
      <c r="T1147">
        <v>1</v>
      </c>
      <c r="U1147" t="s">
        <v>199</v>
      </c>
      <c r="V1147" t="s">
        <v>70</v>
      </c>
      <c r="W1147" s="109" t="str">
        <f>_xlfn.CONCAT(N1147,V1147)</f>
        <v>CC1REACTORES</v>
      </c>
      <c r="X1147" s="109">
        <f>_xlfn.XLOOKUP(W1147,'cco '!C:C,'cco '!D:D,0)</f>
        <v>3.9675420007119738E-2</v>
      </c>
      <c r="Y1147" s="110">
        <f>$X1147*$S1147*-1</f>
        <v>1978.788957865693</v>
      </c>
      <c r="Z1147" s="109">
        <f>_xlfn.XLOOKUP(V1147,sectores_id!A:A,sectores_id!B:B)</f>
        <v>8</v>
      </c>
      <c r="AA1147" s="109" t="str">
        <f>IF(J1147="OPEX",_xlfn.XLOOKUP(I1147,'rubros_id_opex (2)'!A:A,'rubros_id_opex (2)'!B:B,"RUBRO MC"),J1147)</f>
        <v>CAPEX</v>
      </c>
      <c r="AB1147" s="109" t="str">
        <f>UPPER(_xlfn.XLOOKUP(Z1147,sectores_id!B:B,sectores_id!A:A))</f>
        <v>REACTORES</v>
      </c>
      <c r="AC1147" s="148" t="str">
        <f>_xlfn.XLOOKUP(AA1147,'rubros_id_opex (2)'!B:B,'rubros_id_opex (2)'!A:A,gastos_final[[#This Row],[Líneas de factura/Producto]])</f>
        <v>SERVICIOS</v>
      </c>
      <c r="AD1147" s="109">
        <f>SUMIFS(Y:Y,C:C,gastos_final[[#This Row],[Número]])</f>
        <v>49874.429999999993</v>
      </c>
      <c r="AE1147" s="169">
        <f>gastos_final[[#This Row],[MONTO_FINAL]]*-1-gastos_final[[#This Row],[monto_total_ampliado]]</f>
        <v>0</v>
      </c>
    </row>
    <row r="1148" spans="1:31" hidden="1" x14ac:dyDescent="0.25">
      <c r="A1148" vm="12">
        <v>46084</v>
      </c>
      <c r="B1148" t="s">
        <v>847</v>
      </c>
      <c r="C1148" t="s">
        <v>1070</v>
      </c>
      <c r="D1148" s="135">
        <v>-49874.43</v>
      </c>
      <c r="E1148" t="s">
        <v>1071</v>
      </c>
      <c r="F1148">
        <v>1</v>
      </c>
      <c r="G1148" s="135">
        <v>41218.54</v>
      </c>
      <c r="H1148" t="s">
        <v>510</v>
      </c>
      <c r="I1148" t="s">
        <v>10</v>
      </c>
      <c r="J1148" t="s">
        <v>157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6">
        <v>-49874.43</v>
      </c>
      <c r="T1148">
        <v>1</v>
      </c>
      <c r="U1148" t="s">
        <v>199</v>
      </c>
      <c r="V1148" t="s">
        <v>181</v>
      </c>
      <c r="W1148" s="109" t="str">
        <f>_xlfn.CONCAT(N1148,V1148)</f>
        <v>CC1TIERRAS FILTRANTES</v>
      </c>
      <c r="X1148" s="109">
        <f>_xlfn.XLOOKUP(W1148,'cco '!C:C,'cco '!D:D,0)</f>
        <v>0</v>
      </c>
      <c r="Y1148" s="110">
        <f>$X1148*$S1148*-1</f>
        <v>0</v>
      </c>
      <c r="Z1148" s="109">
        <f>_xlfn.XLOOKUP(V1148,sectores_id!A:A,sectores_id!B:B)</f>
        <v>9</v>
      </c>
      <c r="AA1148" s="109" t="str">
        <f>IF(J1148="OPEX",_xlfn.XLOOKUP(I1148,'rubros_id_opex (2)'!A:A,'rubros_id_opex (2)'!B:B,"RUBRO MC"),J1148)</f>
        <v>CAPEX</v>
      </c>
      <c r="AB1148" s="109" t="str">
        <f>UPPER(_xlfn.XLOOKUP(Z1148,sectores_id!B:B,sectores_id!A:A))</f>
        <v>TIERRAS FILTRANTES</v>
      </c>
      <c r="AC1148" s="148" t="str">
        <f>_xlfn.XLOOKUP(AA1148,'rubros_id_opex (2)'!B:B,'rubros_id_opex (2)'!A:A,gastos_final[[#This Row],[Líneas de factura/Producto]])</f>
        <v>SERVICIOS</v>
      </c>
      <c r="AD1148" s="109">
        <f>SUMIFS(Y:Y,C:C,gastos_final[[#This Row],[Número]])</f>
        <v>49874.429999999993</v>
      </c>
      <c r="AE1148" s="169">
        <f>gastos_final[[#This Row],[MONTO_FINAL]]*-1-gastos_final[[#This Row],[monto_total_ampliado]]</f>
        <v>0</v>
      </c>
    </row>
    <row r="1149" spans="1:31" hidden="1" x14ac:dyDescent="0.25">
      <c r="A1149" vm="12">
        <v>46084</v>
      </c>
      <c r="B1149" t="s">
        <v>847</v>
      </c>
      <c r="C1149" t="s">
        <v>1072</v>
      </c>
      <c r="D1149" s="135">
        <v>-49874.43</v>
      </c>
      <c r="E1149" t="s">
        <v>1073</v>
      </c>
      <c r="F1149">
        <v>1</v>
      </c>
      <c r="G1149" s="135">
        <v>41218.54</v>
      </c>
      <c r="H1149" t="s">
        <v>510</v>
      </c>
      <c r="I1149" t="s">
        <v>10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6">
        <v>-49874.43</v>
      </c>
      <c r="T1149">
        <v>1</v>
      </c>
      <c r="U1149" t="s">
        <v>199</v>
      </c>
      <c r="V1149" t="s">
        <v>72</v>
      </c>
      <c r="W1149" s="109" t="str">
        <f>_xlfn.CONCAT(N1149,V1149)</f>
        <v>CC1BACHAS</v>
      </c>
      <c r="X1149" s="109">
        <f>_xlfn.XLOOKUP(W1149,'cco '!C:C,'cco '!D:D,0)</f>
        <v>3.2417236735101898E-2</v>
      </c>
      <c r="Y1149" s="110">
        <f>$X1149*$S1149*-1</f>
        <v>1616.7912043382682</v>
      </c>
      <c r="Z1149" s="109">
        <f>_xlfn.XLOOKUP(V1149,sectores_id!A:A,sectores_id!B:B)</f>
        <v>1</v>
      </c>
      <c r="AA1149" s="109">
        <f>IF(J1149="OPEX",_xlfn.XLOOKUP(I1149,'rubros_id_opex (2)'!A:A,'rubros_id_opex (2)'!B:B,"RUBRO MC"),J1149)</f>
        <v>13</v>
      </c>
      <c r="AB1149" s="109" t="str">
        <f>UPPER(_xlfn.XLOOKUP(Z1149,sectores_id!B:B,sectores_id!A:A))</f>
        <v>BACHAS</v>
      </c>
      <c r="AC1149" s="148" t="str">
        <f>_xlfn.XLOOKUP(AA1149,'rubros_id_opex (2)'!B:B,'rubros_id_opex (2)'!A:A,gastos_final[[#This Row],[Líneas de factura/Producto]])</f>
        <v>SERVICIOS</v>
      </c>
      <c r="AD1149" s="109">
        <f>SUMIFS(Y:Y,C:C,gastos_final[[#This Row],[Número]])</f>
        <v>49874.429999999993</v>
      </c>
      <c r="AE1149" s="169">
        <f>gastos_final[[#This Row],[MONTO_FINAL]]*-1-gastos_final[[#This Row],[monto_total_ampliado]]</f>
        <v>0</v>
      </c>
    </row>
    <row r="1150" spans="1:31" hidden="1" x14ac:dyDescent="0.25">
      <c r="A1150" vm="12">
        <v>46084</v>
      </c>
      <c r="B1150" t="s">
        <v>847</v>
      </c>
      <c r="C1150" t="s">
        <v>1072</v>
      </c>
      <c r="D1150" s="135">
        <v>-49874.43</v>
      </c>
      <c r="E1150" t="s">
        <v>1073</v>
      </c>
      <c r="F1150">
        <v>1</v>
      </c>
      <c r="G1150" s="135">
        <v>41218.54</v>
      </c>
      <c r="H1150" t="s">
        <v>510</v>
      </c>
      <c r="I1150" t="s">
        <v>10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6">
        <v>-49874.43</v>
      </c>
      <c r="T1150">
        <v>1</v>
      </c>
      <c r="U1150" t="s">
        <v>199</v>
      </c>
      <c r="V1150" t="s">
        <v>77</v>
      </c>
      <c r="W1150" s="109" t="str">
        <f>_xlfn.CONCAT(N1150,V1150)</f>
        <v>CC1CEREAL &amp; POLVILLO</v>
      </c>
      <c r="X1150" s="109">
        <f>_xlfn.XLOOKUP(W1150,'cco '!C:C,'cco '!D:D,0)</f>
        <v>7.0597149630605652E-3</v>
      </c>
      <c r="Y1150" s="110">
        <f>$X1150*$S1150*-1</f>
        <v>352.09925974511674</v>
      </c>
      <c r="Z1150" s="109">
        <f>_xlfn.XLOOKUP(V1150,sectores_id!A:A,sectores_id!B:B)</f>
        <v>2</v>
      </c>
      <c r="AA1150" s="109">
        <f>IF(J1150="OPEX",_xlfn.XLOOKUP(I1150,'rubros_id_opex (2)'!A:A,'rubros_id_opex (2)'!B:B,"RUBRO MC"),J1150)</f>
        <v>13</v>
      </c>
      <c r="AB1150" s="109" t="str">
        <f>UPPER(_xlfn.XLOOKUP(Z1150,sectores_id!B:B,sectores_id!A:A))</f>
        <v>CEREAL &amp; POLVILLO</v>
      </c>
      <c r="AC1150" s="148" t="str">
        <f>_xlfn.XLOOKUP(AA1150,'rubros_id_opex (2)'!B:B,'rubros_id_opex (2)'!A:A,gastos_final[[#This Row],[Líneas de factura/Producto]])</f>
        <v>SERVICIOS</v>
      </c>
      <c r="AD1150" s="109">
        <f>SUMIFS(Y:Y,C:C,gastos_final[[#This Row],[Número]])</f>
        <v>49874.429999999993</v>
      </c>
      <c r="AE1150" s="169">
        <f>gastos_final[[#This Row],[MONTO_FINAL]]*-1-gastos_final[[#This Row],[monto_total_ampliado]]</f>
        <v>0</v>
      </c>
    </row>
    <row r="1151" spans="1:31" hidden="1" x14ac:dyDescent="0.25">
      <c r="A1151" vm="12">
        <v>46084</v>
      </c>
      <c r="B1151" t="s">
        <v>847</v>
      </c>
      <c r="C1151" t="s">
        <v>1072</v>
      </c>
      <c r="D1151" s="135">
        <v>-49874.43</v>
      </c>
      <c r="E1151" t="s">
        <v>1073</v>
      </c>
      <c r="F1151">
        <v>1</v>
      </c>
      <c r="G1151" s="135">
        <v>41218.54</v>
      </c>
      <c r="H1151" t="s">
        <v>510</v>
      </c>
      <c r="I1151" t="s">
        <v>10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6">
        <v>-49874.43</v>
      </c>
      <c r="T1151">
        <v>1</v>
      </c>
      <c r="U1151" t="s">
        <v>199</v>
      </c>
      <c r="V1151" t="s">
        <v>75</v>
      </c>
      <c r="W1151" s="109" t="str">
        <f>_xlfn.CONCAT(N1151,V1151)</f>
        <v>CC1COMPOST &amp; FERTILIZANTES</v>
      </c>
      <c r="X1151" s="109">
        <f>_xlfn.XLOOKUP(W1151,'cco '!C:C,'cco '!D:D,0)</f>
        <v>4.0653249223577111E-4</v>
      </c>
      <c r="Y1151" s="110">
        <f>$X1151*$S1151*-1</f>
        <v>20.275576326738509</v>
      </c>
      <c r="Z1151" s="109">
        <f>_xlfn.XLOOKUP(V1151,sectores_id!A:A,sectores_id!B:B)</f>
        <v>10</v>
      </c>
      <c r="AA1151" s="109">
        <f>IF(J1151="OPEX",_xlfn.XLOOKUP(I1151,'rubros_id_opex (2)'!A:A,'rubros_id_opex (2)'!B:B,"RUBRO MC"),J1151)</f>
        <v>13</v>
      </c>
      <c r="AB1151" s="109" t="str">
        <f>UPPER(_xlfn.XLOOKUP(Z1151,sectores_id!B:B,sectores_id!A:A))</f>
        <v>COMPOST &amp; FERTILIZANTES</v>
      </c>
      <c r="AC1151" s="148" t="str">
        <f>_xlfn.XLOOKUP(AA1151,'rubros_id_opex (2)'!B:B,'rubros_id_opex (2)'!A:A,gastos_final[[#This Row],[Líneas de factura/Producto]])</f>
        <v>SERVICIOS</v>
      </c>
      <c r="AD1151" s="109">
        <f>SUMIFS(Y:Y,C:C,gastos_final[[#This Row],[Número]])</f>
        <v>49874.429999999993</v>
      </c>
      <c r="AE1151" s="169">
        <f>gastos_final[[#This Row],[MONTO_FINAL]]*-1-gastos_final[[#This Row],[monto_total_ampliado]]</f>
        <v>0</v>
      </c>
    </row>
    <row r="1152" spans="1:31" hidden="1" x14ac:dyDescent="0.25">
      <c r="A1152" vm="12">
        <v>46084</v>
      </c>
      <c r="B1152" t="s">
        <v>847</v>
      </c>
      <c r="C1152" t="s">
        <v>1072</v>
      </c>
      <c r="D1152" s="135">
        <v>-49874.43</v>
      </c>
      <c r="E1152" t="s">
        <v>1073</v>
      </c>
      <c r="F1152">
        <v>1</v>
      </c>
      <c r="G1152" s="135">
        <v>41218.54</v>
      </c>
      <c r="H1152" t="s">
        <v>510</v>
      </c>
      <c r="I1152" t="s">
        <v>10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6">
        <v>-49874.43</v>
      </c>
      <c r="T1152">
        <v>1</v>
      </c>
      <c r="U1152" t="s">
        <v>199</v>
      </c>
      <c r="V1152" t="s">
        <v>66</v>
      </c>
      <c r="W1152" s="109" t="str">
        <f>_xlfn.CONCAT(N1152,V1152)</f>
        <v>CC1DISPOSICIÓN FINAL RESIDUOS LIQUIDOS</v>
      </c>
      <c r="X1152" s="109">
        <f>_xlfn.XLOOKUP(W1152,'cco '!C:C,'cco '!D:D,0)</f>
        <v>5.9791078481547098E-2</v>
      </c>
      <c r="Y1152" s="110">
        <f>$X1152*$S1152*-1</f>
        <v>2982.0459583524271</v>
      </c>
      <c r="Z1152" s="109">
        <f>_xlfn.XLOOKUP(V1152,sectores_id!A:A,sectores_id!B:B)</f>
        <v>3</v>
      </c>
      <c r="AA1152" s="109">
        <f>IF(J1152="OPEX",_xlfn.XLOOKUP(I1152,'rubros_id_opex (2)'!A:A,'rubros_id_opex (2)'!B:B,"RUBRO MC"),J1152)</f>
        <v>13</v>
      </c>
      <c r="AB1152" s="109" t="str">
        <f>UPPER(_xlfn.XLOOKUP(Z1152,sectores_id!B:B,sectores_id!A:A))</f>
        <v>DISP. FINAL RESIDUOS LÍQUIDOS</v>
      </c>
      <c r="AC1152" s="148" t="str">
        <f>_xlfn.XLOOKUP(AA1152,'rubros_id_opex (2)'!B:B,'rubros_id_opex (2)'!A:A,gastos_final[[#This Row],[Líneas de factura/Producto]])</f>
        <v>SERVICIOS</v>
      </c>
      <c r="AD1152" s="109">
        <f>SUMIFS(Y:Y,C:C,gastos_final[[#This Row],[Número]])</f>
        <v>49874.429999999993</v>
      </c>
      <c r="AE1152" s="169">
        <f>gastos_final[[#This Row],[MONTO_FINAL]]*-1-gastos_final[[#This Row],[monto_total_ampliado]]</f>
        <v>0</v>
      </c>
    </row>
    <row r="1153" spans="1:31" hidden="1" x14ac:dyDescent="0.25">
      <c r="A1153" vm="12">
        <v>46084</v>
      </c>
      <c r="B1153" t="s">
        <v>847</v>
      </c>
      <c r="C1153" t="s">
        <v>1072</v>
      </c>
      <c r="D1153" s="135">
        <v>-49874.43</v>
      </c>
      <c r="E1153" t="s">
        <v>1073</v>
      </c>
      <c r="F1153">
        <v>1</v>
      </c>
      <c r="G1153" s="135">
        <v>41218.54</v>
      </c>
      <c r="H1153" t="s">
        <v>510</v>
      </c>
      <c r="I1153" t="s">
        <v>10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6">
        <v>-49874.43</v>
      </c>
      <c r="T1153">
        <v>1</v>
      </c>
      <c r="U1153" t="s">
        <v>199</v>
      </c>
      <c r="V1153" t="s">
        <v>63</v>
      </c>
      <c r="W1153" s="109" t="str">
        <f>_xlfn.CONCAT(N1153,V1153)</f>
        <v>CC1DISPOSICIÓN FINAL RESIDUOS SOLIDOS</v>
      </c>
      <c r="X1153" s="109">
        <f>_xlfn.XLOOKUP(W1153,'cco '!C:C,'cco '!D:D,0)</f>
        <v>4.8738124634855849E-3</v>
      </c>
      <c r="Y1153" s="110">
        <f>$X1153*$S1153*-1</f>
        <v>243.07861854323937</v>
      </c>
      <c r="Z1153" s="109">
        <f>_xlfn.XLOOKUP(V1153,sectores_id!A:A,sectores_id!B:B)</f>
        <v>4</v>
      </c>
      <c r="AA1153" s="109">
        <f>IF(J1153="OPEX",_xlfn.XLOOKUP(I1153,'rubros_id_opex (2)'!A:A,'rubros_id_opex (2)'!B:B,"RUBRO MC"),J1153)</f>
        <v>13</v>
      </c>
      <c r="AB1153" s="109" t="str">
        <f>UPPER(_xlfn.XLOOKUP(Z1153,sectores_id!B:B,sectores_id!A:A))</f>
        <v>DISP. FINAL RESIDUOS SÓLIDOS</v>
      </c>
      <c r="AC1153" s="148" t="str">
        <f>_xlfn.XLOOKUP(AA1153,'rubros_id_opex (2)'!B:B,'rubros_id_opex (2)'!A:A,gastos_final[[#This Row],[Líneas de factura/Producto]])</f>
        <v>SERVICIOS</v>
      </c>
      <c r="AD1153" s="109">
        <f>SUMIFS(Y:Y,C:C,gastos_final[[#This Row],[Número]])</f>
        <v>49874.429999999993</v>
      </c>
      <c r="AE1153" s="169">
        <f>gastos_final[[#This Row],[MONTO_FINAL]]*-1-gastos_final[[#This Row],[monto_total_ampliado]]</f>
        <v>0</v>
      </c>
    </row>
    <row r="1154" spans="1:31" hidden="1" x14ac:dyDescent="0.25">
      <c r="A1154" vm="12">
        <v>46084</v>
      </c>
      <c r="B1154" t="s">
        <v>847</v>
      </c>
      <c r="C1154" t="s">
        <v>1072</v>
      </c>
      <c r="D1154" s="135">
        <v>-49874.43</v>
      </c>
      <c r="E1154" t="s">
        <v>1073</v>
      </c>
      <c r="F1154">
        <v>1</v>
      </c>
      <c r="G1154" s="135">
        <v>41218.54</v>
      </c>
      <c r="H1154" t="s">
        <v>510</v>
      </c>
      <c r="I1154" t="s">
        <v>10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6">
        <v>-49874.43</v>
      </c>
      <c r="T1154">
        <v>1</v>
      </c>
      <c r="U1154" t="s">
        <v>199</v>
      </c>
      <c r="V1154" t="s">
        <v>80</v>
      </c>
      <c r="W1154" s="109" t="str">
        <f>_xlfn.CONCAT(N1154,V1154)</f>
        <v>CC1EXPORTACION</v>
      </c>
      <c r="X1154" s="109">
        <f>_xlfn.XLOOKUP(W1154,'cco '!C:C,'cco '!D:D,0)</f>
        <v>0.73411048911804788</v>
      </c>
      <c r="Y1154" s="110">
        <f>$X1154*$S1154*-1</f>
        <v>36613.342201783838</v>
      </c>
      <c r="Z1154" s="109">
        <f>_xlfn.XLOOKUP(V1154,sectores_id!A:A,sectores_id!B:B)</f>
        <v>5</v>
      </c>
      <c r="AA1154" s="109">
        <f>IF(J1154="OPEX",_xlfn.XLOOKUP(I1154,'rubros_id_opex (2)'!A:A,'rubros_id_opex (2)'!B:B,"RUBRO MC"),J1154)</f>
        <v>13</v>
      </c>
      <c r="AB1154" s="109" t="str">
        <f>UPPER(_xlfn.XLOOKUP(Z1154,sectores_id!B:B,sectores_id!A:A))</f>
        <v>EXPORTACION</v>
      </c>
      <c r="AC1154" s="148" t="str">
        <f>_xlfn.XLOOKUP(AA1154,'rubros_id_opex (2)'!B:B,'rubros_id_opex (2)'!A:A,gastos_final[[#This Row],[Líneas de factura/Producto]])</f>
        <v>SERVICIOS</v>
      </c>
      <c r="AD1154" s="109">
        <f>SUMIFS(Y:Y,C:C,gastos_final[[#This Row],[Número]])</f>
        <v>49874.429999999993</v>
      </c>
      <c r="AE1154" s="169">
        <f>gastos_final[[#This Row],[MONTO_FINAL]]*-1-gastos_final[[#This Row],[monto_total_ampliado]]</f>
        <v>0</v>
      </c>
    </row>
    <row r="1155" spans="1:31" hidden="1" x14ac:dyDescent="0.25">
      <c r="A1155" vm="12">
        <v>46084</v>
      </c>
      <c r="B1155" t="s">
        <v>847</v>
      </c>
      <c r="C1155" t="s">
        <v>1072</v>
      </c>
      <c r="D1155" s="135">
        <v>-49874.43</v>
      </c>
      <c r="E1155" t="s">
        <v>1073</v>
      </c>
      <c r="F1155">
        <v>1</v>
      </c>
      <c r="G1155" s="135">
        <v>41218.54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6">
        <v>-49874.43</v>
      </c>
      <c r="T1155">
        <v>1</v>
      </c>
      <c r="U1155" t="s">
        <v>199</v>
      </c>
      <c r="V1155" t="s">
        <v>50</v>
      </c>
      <c r="W1155" s="109" t="str">
        <f>_xlfn.CONCAT(N1155,V1155)</f>
        <v>CC1NFU</v>
      </c>
      <c r="X1155" s="109">
        <f>_xlfn.XLOOKUP(W1155,'cco '!C:C,'cco '!D:D,0)</f>
        <v>1.4065386597374174E-2</v>
      </c>
      <c r="Y1155" s="110">
        <f>$X1155*$S1155*-1</f>
        <v>701.50313927367642</v>
      </c>
      <c r="Z1155" s="109">
        <f>_xlfn.XLOOKUP(V1155,sectores_id!A:A,sectores_id!B:B)</f>
        <v>6</v>
      </c>
      <c r="AA1155" s="109">
        <f>IF(J1155="OPEX",_xlfn.XLOOKUP(I1155,'rubros_id_opex (2)'!A:A,'rubros_id_opex (2)'!B:B,"RUBRO MC"),J1155)</f>
        <v>13</v>
      </c>
      <c r="AB1155" s="109" t="str">
        <f>UPPER(_xlfn.XLOOKUP(Z1155,sectores_id!B:B,sectores_id!A:A))</f>
        <v>NFU</v>
      </c>
      <c r="AC1155" s="148" t="str">
        <f>_xlfn.XLOOKUP(AA1155,'rubros_id_opex (2)'!B:B,'rubros_id_opex (2)'!A:A,gastos_final[[#This Row],[Líneas de factura/Producto]])</f>
        <v>SERVICIOS</v>
      </c>
      <c r="AD1155" s="109">
        <f>SUMIFS(Y:Y,C:C,gastos_final[[#This Row],[Número]])</f>
        <v>49874.429999999993</v>
      </c>
      <c r="AE1155" s="169">
        <f>gastos_final[[#This Row],[MONTO_FINAL]]*-1-gastos_final[[#This Row],[monto_total_ampliado]]</f>
        <v>0</v>
      </c>
    </row>
    <row r="1156" spans="1:31" hidden="1" x14ac:dyDescent="0.25">
      <c r="A1156" vm="12">
        <v>46084</v>
      </c>
      <c r="B1156" t="s">
        <v>847</v>
      </c>
      <c r="C1156" t="s">
        <v>1072</v>
      </c>
      <c r="D1156" s="135">
        <v>-49874.43</v>
      </c>
      <c r="E1156" t="s">
        <v>1073</v>
      </c>
      <c r="F1156">
        <v>1</v>
      </c>
      <c r="G1156" s="135">
        <v>41218.54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6">
        <v>-49874.43</v>
      </c>
      <c r="T1156">
        <v>1</v>
      </c>
      <c r="U1156" t="s">
        <v>199</v>
      </c>
      <c r="V1156" t="s">
        <v>68</v>
      </c>
      <c r="W1156" s="109" t="str">
        <f>_xlfn.CONCAT(N1156,V1156)</f>
        <v>CC1PILETAS</v>
      </c>
      <c r="X1156" s="109">
        <f>_xlfn.XLOOKUP(W1156,'cco '!C:C,'cco '!D:D,0)</f>
        <v>0.10760032914202722</v>
      </c>
      <c r="Y1156" s="110">
        <f>$X1156*$S1156*-1</f>
        <v>5366.5050837709969</v>
      </c>
      <c r="Z1156" s="109">
        <f>_xlfn.XLOOKUP(V1156,sectores_id!A:A,sectores_id!B:B)</f>
        <v>7</v>
      </c>
      <c r="AA1156" s="109">
        <f>IF(J1156="OPEX",_xlfn.XLOOKUP(I1156,'rubros_id_opex (2)'!A:A,'rubros_id_opex (2)'!B:B,"RUBRO MC"),J1156)</f>
        <v>13</v>
      </c>
      <c r="AB1156" s="109" t="str">
        <f>UPPER(_xlfn.XLOOKUP(Z1156,sectores_id!B:B,sectores_id!A:A))</f>
        <v>PILETAS</v>
      </c>
      <c r="AC1156" s="148" t="str">
        <f>_xlfn.XLOOKUP(AA1156,'rubros_id_opex (2)'!B:B,'rubros_id_opex (2)'!A:A,gastos_final[[#This Row],[Líneas de factura/Producto]])</f>
        <v>SERVICIOS</v>
      </c>
      <c r="AD1156" s="109">
        <f>SUMIFS(Y:Y,C:C,gastos_final[[#This Row],[Número]])</f>
        <v>49874.429999999993</v>
      </c>
      <c r="AE1156" s="169">
        <f>gastos_final[[#This Row],[MONTO_FINAL]]*-1-gastos_final[[#This Row],[monto_total_ampliado]]</f>
        <v>0</v>
      </c>
    </row>
    <row r="1157" spans="1:31" hidden="1" x14ac:dyDescent="0.25">
      <c r="A1157" vm="12">
        <v>46084</v>
      </c>
      <c r="B1157" t="s">
        <v>847</v>
      </c>
      <c r="C1157" t="s">
        <v>1072</v>
      </c>
      <c r="D1157" s="135">
        <v>-49874.43</v>
      </c>
      <c r="E1157" t="s">
        <v>1073</v>
      </c>
      <c r="F1157">
        <v>1</v>
      </c>
      <c r="G1157" s="135">
        <v>41218.54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6">
        <v>-49874.43</v>
      </c>
      <c r="T1157">
        <v>1</v>
      </c>
      <c r="U1157" t="s">
        <v>199</v>
      </c>
      <c r="V1157" t="s">
        <v>70</v>
      </c>
      <c r="W1157" s="109" t="str">
        <f>_xlfn.CONCAT(N1157,V1157)</f>
        <v>CC1REACTORES</v>
      </c>
      <c r="X1157" s="109">
        <f>_xlfn.XLOOKUP(W1157,'cco '!C:C,'cco '!D:D,0)</f>
        <v>3.9675420007119738E-2</v>
      </c>
      <c r="Y1157" s="110">
        <f>$X1157*$S1157*-1</f>
        <v>1978.788957865693</v>
      </c>
      <c r="Z1157" s="109">
        <f>_xlfn.XLOOKUP(V1157,sectores_id!A:A,sectores_id!B:B)</f>
        <v>8</v>
      </c>
      <c r="AA1157" s="109">
        <f>IF(J1157="OPEX",_xlfn.XLOOKUP(I1157,'rubros_id_opex (2)'!A:A,'rubros_id_opex (2)'!B:B,"RUBRO MC"),J1157)</f>
        <v>13</v>
      </c>
      <c r="AB1157" s="109" t="str">
        <f>UPPER(_xlfn.XLOOKUP(Z1157,sectores_id!B:B,sectores_id!A:A))</f>
        <v>REACTORES</v>
      </c>
      <c r="AC1157" s="148" t="str">
        <f>_xlfn.XLOOKUP(AA1157,'rubros_id_opex (2)'!B:B,'rubros_id_opex (2)'!A:A,gastos_final[[#This Row],[Líneas de factura/Producto]])</f>
        <v>SERVICIOS</v>
      </c>
      <c r="AD1157" s="109">
        <f>SUMIFS(Y:Y,C:C,gastos_final[[#This Row],[Número]])</f>
        <v>49874.429999999993</v>
      </c>
      <c r="AE1157" s="169">
        <f>gastos_final[[#This Row],[MONTO_FINAL]]*-1-gastos_final[[#This Row],[monto_total_ampliado]]</f>
        <v>0</v>
      </c>
    </row>
    <row r="1158" spans="1:31" hidden="1" x14ac:dyDescent="0.25">
      <c r="A1158" vm="12">
        <v>46084</v>
      </c>
      <c r="B1158" t="s">
        <v>847</v>
      </c>
      <c r="C1158" t="s">
        <v>1072</v>
      </c>
      <c r="D1158" s="135">
        <v>-49874.43</v>
      </c>
      <c r="E1158" t="s">
        <v>1073</v>
      </c>
      <c r="F1158">
        <v>1</v>
      </c>
      <c r="G1158" s="135">
        <v>41218.54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6">
        <v>-49874.43</v>
      </c>
      <c r="T1158">
        <v>1</v>
      </c>
      <c r="U1158" t="s">
        <v>199</v>
      </c>
      <c r="V1158" t="s">
        <v>181</v>
      </c>
      <c r="W1158" s="109" t="str">
        <f>_xlfn.CONCAT(N1158,V1158)</f>
        <v>CC1TIERRAS FILTRANTES</v>
      </c>
      <c r="X1158" s="109">
        <f>_xlfn.XLOOKUP(W1158,'cco '!C:C,'cco '!D:D,0)</f>
        <v>0</v>
      </c>
      <c r="Y1158" s="110">
        <f>$X1158*$S1158*-1</f>
        <v>0</v>
      </c>
      <c r="Z1158" s="109">
        <f>_xlfn.XLOOKUP(V1158,sectores_id!A:A,sectores_id!B:B)</f>
        <v>9</v>
      </c>
      <c r="AA1158" s="109">
        <f>IF(J1158="OPEX",_xlfn.XLOOKUP(I1158,'rubros_id_opex (2)'!A:A,'rubros_id_opex (2)'!B:B,"RUBRO MC"),J1158)</f>
        <v>13</v>
      </c>
      <c r="AB1158" s="109" t="str">
        <f>UPPER(_xlfn.XLOOKUP(Z1158,sectores_id!B:B,sectores_id!A:A))</f>
        <v>TIERRAS FILTRANTES</v>
      </c>
      <c r="AC1158" s="148" t="str">
        <f>_xlfn.XLOOKUP(AA1158,'rubros_id_opex (2)'!B:B,'rubros_id_opex (2)'!A:A,gastos_final[[#This Row],[Líneas de factura/Producto]])</f>
        <v>SERVICIOS</v>
      </c>
      <c r="AD1158" s="109">
        <f>SUMIFS(Y:Y,C:C,gastos_final[[#This Row],[Número]])</f>
        <v>49874.429999999993</v>
      </c>
      <c r="AE1158" s="169">
        <f>gastos_final[[#This Row],[MONTO_FINAL]]*-1-gastos_final[[#This Row],[monto_total_ampliado]]</f>
        <v>0</v>
      </c>
    </row>
    <row r="1159" spans="1:31" hidden="1" x14ac:dyDescent="0.25">
      <c r="A1159" vm="21">
        <v>46097</v>
      </c>
      <c r="B1159" t="s">
        <v>1022</v>
      </c>
      <c r="C1159" t="s">
        <v>1025</v>
      </c>
      <c r="D1159" s="135">
        <v>-47280.36</v>
      </c>
      <c r="E1159" t="s">
        <v>1026</v>
      </c>
      <c r="F1159">
        <v>1</v>
      </c>
      <c r="G1159" s="135">
        <v>39074.68</v>
      </c>
      <c r="H1159" t="s">
        <v>510</v>
      </c>
      <c r="I1159" t="s">
        <v>15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6">
        <v>-47280.36</v>
      </c>
      <c r="T1159">
        <v>1</v>
      </c>
      <c r="U1159" t="s">
        <v>199</v>
      </c>
      <c r="V1159" t="s">
        <v>72</v>
      </c>
      <c r="W1159" s="109" t="str">
        <f>_xlfn.CONCAT(N1159,V1159)</f>
        <v>CC1BACHAS</v>
      </c>
      <c r="X1159" s="109">
        <f>_xlfn.XLOOKUP(W1159,'cco '!C:C,'cco '!D:D,0)</f>
        <v>3.2417236735101898E-2</v>
      </c>
      <c r="Y1159" s="110">
        <f>$X1159*$S1159*-1</f>
        <v>1532.6986230408424</v>
      </c>
      <c r="Z1159" s="109">
        <f>_xlfn.XLOOKUP(V1159,sectores_id!A:A,sectores_id!B:B)</f>
        <v>1</v>
      </c>
      <c r="AA1159" s="109">
        <f>IF(J1159="OPEX",_xlfn.XLOOKUP(I1159,'rubros_id_opex (2)'!A:A,'rubros_id_opex (2)'!B:B,"RUBRO MC"),J1159)</f>
        <v>12</v>
      </c>
      <c r="AB1159" s="109" t="str">
        <f>UPPER(_xlfn.XLOOKUP(Z1159,sectores_id!B:B,sectores_id!A:A))</f>
        <v>BACHAS</v>
      </c>
      <c r="AC1159" s="148" t="str">
        <f>_xlfn.XLOOKUP(AA1159,'rubros_id_opex (2)'!B:B,'rubros_id_opex (2)'!A:A,gastos_final[[#This Row],[Líneas de factura/Producto]])</f>
        <v>REPOSICION</v>
      </c>
      <c r="AD1159" s="109">
        <f>SUMIFS(Y:Y,C:C,gastos_final[[#This Row],[Número]])</f>
        <v>47280.360000000008</v>
      </c>
      <c r="AE1159" s="169">
        <f>gastos_final[[#This Row],[MONTO_FINAL]]*-1-gastos_final[[#This Row],[monto_total_ampliado]]</f>
        <v>0</v>
      </c>
    </row>
    <row r="1160" spans="1:31" hidden="1" x14ac:dyDescent="0.25">
      <c r="A1160" vm="21">
        <v>46097</v>
      </c>
      <c r="B1160" t="s">
        <v>1022</v>
      </c>
      <c r="C1160" t="s">
        <v>1025</v>
      </c>
      <c r="D1160" s="135">
        <v>-47280.36</v>
      </c>
      <c r="E1160" t="s">
        <v>1026</v>
      </c>
      <c r="F1160">
        <v>1</v>
      </c>
      <c r="G1160" s="135">
        <v>39074.68</v>
      </c>
      <c r="H1160" t="s">
        <v>510</v>
      </c>
      <c r="I1160" t="s">
        <v>15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6">
        <v>-47280.36</v>
      </c>
      <c r="T1160">
        <v>1</v>
      </c>
      <c r="U1160" t="s">
        <v>199</v>
      </c>
      <c r="V1160" t="s">
        <v>77</v>
      </c>
      <c r="W1160" s="109" t="str">
        <f>_xlfn.CONCAT(N1160,V1160)</f>
        <v>CC1CEREAL &amp; POLVILLO</v>
      </c>
      <c r="X1160" s="109">
        <f>_xlfn.XLOOKUP(W1160,'cco '!C:C,'cco '!D:D,0)</f>
        <v>7.0597149630605652E-3</v>
      </c>
      <c r="Y1160" s="110">
        <f>$X1160*$S1160*-1</f>
        <v>333.78586495089024</v>
      </c>
      <c r="Z1160" s="109">
        <f>_xlfn.XLOOKUP(V1160,sectores_id!A:A,sectores_id!B:B)</f>
        <v>2</v>
      </c>
      <c r="AA1160" s="109">
        <f>IF(J1160="OPEX",_xlfn.XLOOKUP(I1160,'rubros_id_opex (2)'!A:A,'rubros_id_opex (2)'!B:B,"RUBRO MC"),J1160)</f>
        <v>12</v>
      </c>
      <c r="AB1160" s="109" t="str">
        <f>UPPER(_xlfn.XLOOKUP(Z1160,sectores_id!B:B,sectores_id!A:A))</f>
        <v>CEREAL &amp; POLVILLO</v>
      </c>
      <c r="AC1160" s="148" t="str">
        <f>_xlfn.XLOOKUP(AA1160,'rubros_id_opex (2)'!B:B,'rubros_id_opex (2)'!A:A,gastos_final[[#This Row],[Líneas de factura/Producto]])</f>
        <v>REPOSICION</v>
      </c>
      <c r="AD1160" s="109">
        <f>SUMIFS(Y:Y,C:C,gastos_final[[#This Row],[Número]])</f>
        <v>47280.360000000008</v>
      </c>
      <c r="AE1160" s="169">
        <f>gastos_final[[#This Row],[MONTO_FINAL]]*-1-gastos_final[[#This Row],[monto_total_ampliado]]</f>
        <v>0</v>
      </c>
    </row>
    <row r="1161" spans="1:31" hidden="1" x14ac:dyDescent="0.25">
      <c r="A1161" vm="21">
        <v>46097</v>
      </c>
      <c r="B1161" t="s">
        <v>1022</v>
      </c>
      <c r="C1161" t="s">
        <v>1025</v>
      </c>
      <c r="D1161" s="135">
        <v>-47280.36</v>
      </c>
      <c r="E1161" t="s">
        <v>1026</v>
      </c>
      <c r="F1161">
        <v>1</v>
      </c>
      <c r="G1161" s="135">
        <v>39074.68</v>
      </c>
      <c r="H1161" t="s">
        <v>510</v>
      </c>
      <c r="I1161" t="s">
        <v>15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6">
        <v>-47280.36</v>
      </c>
      <c r="T1161">
        <v>1</v>
      </c>
      <c r="U1161" t="s">
        <v>199</v>
      </c>
      <c r="V1161" t="s">
        <v>75</v>
      </c>
      <c r="W1161" s="109" t="str">
        <f>_xlfn.CONCAT(N1161,V1161)</f>
        <v>CC1COMPOST &amp; FERTILIZANTES</v>
      </c>
      <c r="X1161" s="109">
        <f>_xlfn.XLOOKUP(W1161,'cco '!C:C,'cco '!D:D,0)</f>
        <v>4.0653249223577111E-4</v>
      </c>
      <c r="Y1161" s="110">
        <f>$X1161*$S1161*-1</f>
        <v>19.221002584604463</v>
      </c>
      <c r="Z1161" s="109">
        <f>_xlfn.XLOOKUP(V1161,sectores_id!A:A,sectores_id!B:B)</f>
        <v>10</v>
      </c>
      <c r="AA1161" s="109">
        <f>IF(J1161="OPEX",_xlfn.XLOOKUP(I1161,'rubros_id_opex (2)'!A:A,'rubros_id_opex (2)'!B:B,"RUBRO MC"),J1161)</f>
        <v>12</v>
      </c>
      <c r="AB1161" s="109" t="str">
        <f>UPPER(_xlfn.XLOOKUP(Z1161,sectores_id!B:B,sectores_id!A:A))</f>
        <v>COMPOST &amp; FERTILIZANTES</v>
      </c>
      <c r="AC1161" s="148" t="str">
        <f>_xlfn.XLOOKUP(AA1161,'rubros_id_opex (2)'!B:B,'rubros_id_opex (2)'!A:A,gastos_final[[#This Row],[Líneas de factura/Producto]])</f>
        <v>REPOSICION</v>
      </c>
      <c r="AD1161" s="109">
        <f>SUMIFS(Y:Y,C:C,gastos_final[[#This Row],[Número]])</f>
        <v>47280.360000000008</v>
      </c>
      <c r="AE1161" s="169">
        <f>gastos_final[[#This Row],[MONTO_FINAL]]*-1-gastos_final[[#This Row],[monto_total_ampliado]]</f>
        <v>0</v>
      </c>
    </row>
    <row r="1162" spans="1:31" hidden="1" x14ac:dyDescent="0.25">
      <c r="A1162" vm="21">
        <v>46097</v>
      </c>
      <c r="B1162" t="s">
        <v>1022</v>
      </c>
      <c r="C1162" t="s">
        <v>1025</v>
      </c>
      <c r="D1162" s="135">
        <v>-47280.36</v>
      </c>
      <c r="E1162" t="s">
        <v>1026</v>
      </c>
      <c r="F1162">
        <v>1</v>
      </c>
      <c r="G1162" s="135">
        <v>39074.68</v>
      </c>
      <c r="H1162" t="s">
        <v>510</v>
      </c>
      <c r="I1162" t="s">
        <v>15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36">
        <v>-47280.36</v>
      </c>
      <c r="T1162">
        <v>1</v>
      </c>
      <c r="U1162" t="s">
        <v>199</v>
      </c>
      <c r="V1162" t="s">
        <v>66</v>
      </c>
      <c r="W1162" s="109" t="str">
        <f>_xlfn.CONCAT(N1162,V1162)</f>
        <v>CC1DISPOSICIÓN FINAL RESIDUOS LIQUIDOS</v>
      </c>
      <c r="X1162" s="109">
        <f>_xlfn.XLOOKUP(W1162,'cco '!C:C,'cco '!D:D,0)</f>
        <v>5.9791078481547098E-2</v>
      </c>
      <c r="Y1162" s="110">
        <f>$X1162*$S1162*-1</f>
        <v>2826.9437153958002</v>
      </c>
      <c r="Z1162" s="109">
        <f>_xlfn.XLOOKUP(V1162,sectores_id!A:A,sectores_id!B:B)</f>
        <v>3</v>
      </c>
      <c r="AA1162" s="109">
        <f>IF(J1162="OPEX",_xlfn.XLOOKUP(I1162,'rubros_id_opex (2)'!A:A,'rubros_id_opex (2)'!B:B,"RUBRO MC"),J1162)</f>
        <v>12</v>
      </c>
      <c r="AB1162" s="109" t="str">
        <f>UPPER(_xlfn.XLOOKUP(Z1162,sectores_id!B:B,sectores_id!A:A))</f>
        <v>DISP. FINAL RESIDUOS LÍQUIDOS</v>
      </c>
      <c r="AC1162" s="148" t="str">
        <f>_xlfn.XLOOKUP(AA1162,'rubros_id_opex (2)'!B:B,'rubros_id_opex (2)'!A:A,gastos_final[[#This Row],[Líneas de factura/Producto]])</f>
        <v>REPOSICION</v>
      </c>
      <c r="AD1162" s="109">
        <f>SUMIFS(Y:Y,C:C,gastos_final[[#This Row],[Número]])</f>
        <v>47280.360000000008</v>
      </c>
      <c r="AE1162" s="169">
        <f>gastos_final[[#This Row],[MONTO_FINAL]]*-1-gastos_final[[#This Row],[monto_total_ampliado]]</f>
        <v>0</v>
      </c>
    </row>
    <row r="1163" spans="1:31" hidden="1" x14ac:dyDescent="0.25">
      <c r="A1163" vm="21">
        <v>46097</v>
      </c>
      <c r="B1163" t="s">
        <v>1022</v>
      </c>
      <c r="C1163" t="s">
        <v>1025</v>
      </c>
      <c r="D1163" s="135">
        <v>-47280.36</v>
      </c>
      <c r="E1163" t="s">
        <v>1026</v>
      </c>
      <c r="F1163">
        <v>1</v>
      </c>
      <c r="G1163" s="135">
        <v>39074.68</v>
      </c>
      <c r="H1163" t="s">
        <v>510</v>
      </c>
      <c r="I1163" t="s">
        <v>15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6">
        <v>-47280.36</v>
      </c>
      <c r="T1163">
        <v>1</v>
      </c>
      <c r="U1163" t="s">
        <v>199</v>
      </c>
      <c r="V1163" t="s">
        <v>63</v>
      </c>
      <c r="W1163" s="109" t="str">
        <f>_xlfn.CONCAT(N1163,V1163)</f>
        <v>CC1DISPOSICIÓN FINAL RESIDUOS SOLIDOS</v>
      </c>
      <c r="X1163" s="109">
        <f>_xlfn.XLOOKUP(W1163,'cco '!C:C,'cco '!D:D,0)</f>
        <v>4.8738124634855849E-3</v>
      </c>
      <c r="Y1163" s="110">
        <f>$X1163*$S1163*-1</f>
        <v>230.4356078460853</v>
      </c>
      <c r="Z1163" s="109">
        <f>_xlfn.XLOOKUP(V1163,sectores_id!A:A,sectores_id!B:B)</f>
        <v>4</v>
      </c>
      <c r="AA1163" s="109">
        <f>IF(J1163="OPEX",_xlfn.XLOOKUP(I1163,'rubros_id_opex (2)'!A:A,'rubros_id_opex (2)'!B:B,"RUBRO MC"),J1163)</f>
        <v>12</v>
      </c>
      <c r="AB1163" s="109" t="str">
        <f>UPPER(_xlfn.XLOOKUP(Z1163,sectores_id!B:B,sectores_id!A:A))</f>
        <v>DISP. FINAL RESIDUOS SÓLIDOS</v>
      </c>
      <c r="AC1163" s="148" t="str">
        <f>_xlfn.XLOOKUP(AA1163,'rubros_id_opex (2)'!B:B,'rubros_id_opex (2)'!A:A,gastos_final[[#This Row],[Líneas de factura/Producto]])</f>
        <v>REPOSICION</v>
      </c>
      <c r="AD1163" s="109">
        <f>SUMIFS(Y:Y,C:C,gastos_final[[#This Row],[Número]])</f>
        <v>47280.360000000008</v>
      </c>
      <c r="AE1163" s="169">
        <f>gastos_final[[#This Row],[MONTO_FINAL]]*-1-gastos_final[[#This Row],[monto_total_ampliado]]</f>
        <v>0</v>
      </c>
    </row>
    <row r="1164" spans="1:31" hidden="1" x14ac:dyDescent="0.25">
      <c r="A1164" vm="21">
        <v>46097</v>
      </c>
      <c r="B1164" t="s">
        <v>1022</v>
      </c>
      <c r="C1164" t="s">
        <v>1025</v>
      </c>
      <c r="D1164" s="135">
        <v>-47280.36</v>
      </c>
      <c r="E1164" t="s">
        <v>1026</v>
      </c>
      <c r="F1164">
        <v>1</v>
      </c>
      <c r="G1164" s="135">
        <v>39074.68</v>
      </c>
      <c r="H1164" t="s">
        <v>510</v>
      </c>
      <c r="I1164" t="s">
        <v>15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6">
        <v>-47280.36</v>
      </c>
      <c r="T1164">
        <v>1</v>
      </c>
      <c r="U1164" t="s">
        <v>199</v>
      </c>
      <c r="V1164" t="s">
        <v>80</v>
      </c>
      <c r="W1164" s="109" t="str">
        <f>_xlfn.CONCAT(N1164,V1164)</f>
        <v>CC1EXPORTACION</v>
      </c>
      <c r="X1164" s="109">
        <f>_xlfn.XLOOKUP(W1164,'cco '!C:C,'cco '!D:D,0)</f>
        <v>0.73411048911804788</v>
      </c>
      <c r="Y1164" s="110">
        <f>$X1164*$S1164*-1</f>
        <v>34709.008205277387</v>
      </c>
      <c r="Z1164" s="109">
        <f>_xlfn.XLOOKUP(V1164,sectores_id!A:A,sectores_id!B:B)</f>
        <v>5</v>
      </c>
      <c r="AA1164" s="109">
        <f>IF(J1164="OPEX",_xlfn.XLOOKUP(I1164,'rubros_id_opex (2)'!A:A,'rubros_id_opex (2)'!B:B,"RUBRO MC"),J1164)</f>
        <v>12</v>
      </c>
      <c r="AB1164" s="109" t="str">
        <f>UPPER(_xlfn.XLOOKUP(Z1164,sectores_id!B:B,sectores_id!A:A))</f>
        <v>EXPORTACION</v>
      </c>
      <c r="AC1164" s="148" t="str">
        <f>_xlfn.XLOOKUP(AA1164,'rubros_id_opex (2)'!B:B,'rubros_id_opex (2)'!A:A,gastos_final[[#This Row],[Líneas de factura/Producto]])</f>
        <v>REPOSICION</v>
      </c>
      <c r="AD1164" s="109">
        <f>SUMIFS(Y:Y,C:C,gastos_final[[#This Row],[Número]])</f>
        <v>47280.360000000008</v>
      </c>
      <c r="AE1164" s="169">
        <f>gastos_final[[#This Row],[MONTO_FINAL]]*-1-gastos_final[[#This Row],[monto_total_ampliado]]</f>
        <v>0</v>
      </c>
    </row>
    <row r="1165" spans="1:31" hidden="1" x14ac:dyDescent="0.25">
      <c r="A1165" vm="21">
        <v>46097</v>
      </c>
      <c r="B1165" t="s">
        <v>1022</v>
      </c>
      <c r="C1165" t="s">
        <v>1025</v>
      </c>
      <c r="D1165" s="135">
        <v>-47280.36</v>
      </c>
      <c r="E1165" t="s">
        <v>1026</v>
      </c>
      <c r="F1165">
        <v>1</v>
      </c>
      <c r="G1165" s="135">
        <v>39074.68</v>
      </c>
      <c r="H1165" t="s">
        <v>510</v>
      </c>
      <c r="I1165" t="s">
        <v>15</v>
      </c>
      <c r="J1165" t="s">
        <v>137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6">
        <v>-47280.36</v>
      </c>
      <c r="T1165">
        <v>1</v>
      </c>
      <c r="U1165" t="s">
        <v>199</v>
      </c>
      <c r="V1165" t="s">
        <v>50</v>
      </c>
      <c r="W1165" s="109" t="str">
        <f>_xlfn.CONCAT(N1165,V1165)</f>
        <v>CC1NFU</v>
      </c>
      <c r="X1165" s="109">
        <f>_xlfn.XLOOKUP(W1165,'cco '!C:C,'cco '!D:D,0)</f>
        <v>1.4065386597374174E-2</v>
      </c>
      <c r="Y1165" s="110">
        <f>$X1165*$S1165*-1</f>
        <v>665.01654186302596</v>
      </c>
      <c r="Z1165" s="109">
        <f>_xlfn.XLOOKUP(V1165,sectores_id!A:A,sectores_id!B:B)</f>
        <v>6</v>
      </c>
      <c r="AA1165" s="109">
        <f>IF(J1165="OPEX",_xlfn.XLOOKUP(I1165,'rubros_id_opex (2)'!A:A,'rubros_id_opex (2)'!B:B,"RUBRO MC"),J1165)</f>
        <v>12</v>
      </c>
      <c r="AB1165" s="109" t="str">
        <f>UPPER(_xlfn.XLOOKUP(Z1165,sectores_id!B:B,sectores_id!A:A))</f>
        <v>NFU</v>
      </c>
      <c r="AC1165" s="148" t="str">
        <f>_xlfn.XLOOKUP(AA1165,'rubros_id_opex (2)'!B:B,'rubros_id_opex (2)'!A:A,gastos_final[[#This Row],[Líneas de factura/Producto]])</f>
        <v>REPOSICION</v>
      </c>
      <c r="AD1165" s="109">
        <f>SUMIFS(Y:Y,C:C,gastos_final[[#This Row],[Número]])</f>
        <v>47280.360000000008</v>
      </c>
      <c r="AE1165" s="169">
        <f>gastos_final[[#This Row],[MONTO_FINAL]]*-1-gastos_final[[#This Row],[monto_total_ampliado]]</f>
        <v>0</v>
      </c>
    </row>
    <row r="1166" spans="1:31" hidden="1" x14ac:dyDescent="0.25">
      <c r="A1166" vm="21">
        <v>46097</v>
      </c>
      <c r="B1166" t="s">
        <v>1022</v>
      </c>
      <c r="C1166" t="s">
        <v>1025</v>
      </c>
      <c r="D1166" s="135">
        <v>-47280.36</v>
      </c>
      <c r="E1166" t="s">
        <v>1026</v>
      </c>
      <c r="F1166">
        <v>1</v>
      </c>
      <c r="G1166" s="135">
        <v>39074.68</v>
      </c>
      <c r="H1166" t="s">
        <v>510</v>
      </c>
      <c r="I1166" t="s">
        <v>15</v>
      </c>
      <c r="J1166" t="s">
        <v>137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36">
        <v>-47280.36</v>
      </c>
      <c r="T1166">
        <v>1</v>
      </c>
      <c r="U1166" t="s">
        <v>199</v>
      </c>
      <c r="V1166" t="s">
        <v>68</v>
      </c>
      <c r="W1166" s="109" t="str">
        <f>_xlfn.CONCAT(N1166,V1166)</f>
        <v>CC1PILETAS</v>
      </c>
      <c r="X1166" s="109">
        <f>_xlfn.XLOOKUP(W1166,'cco '!C:C,'cco '!D:D,0)</f>
        <v>0.10760032914202722</v>
      </c>
      <c r="Y1166" s="110">
        <f>$X1166*$S1166*-1</f>
        <v>5087.382297953538</v>
      </c>
      <c r="Z1166" s="109">
        <f>_xlfn.XLOOKUP(V1166,sectores_id!A:A,sectores_id!B:B)</f>
        <v>7</v>
      </c>
      <c r="AA1166" s="109">
        <f>IF(J1166="OPEX",_xlfn.XLOOKUP(I1166,'rubros_id_opex (2)'!A:A,'rubros_id_opex (2)'!B:B,"RUBRO MC"),J1166)</f>
        <v>12</v>
      </c>
      <c r="AB1166" s="109" t="str">
        <f>UPPER(_xlfn.XLOOKUP(Z1166,sectores_id!B:B,sectores_id!A:A))</f>
        <v>PILETAS</v>
      </c>
      <c r="AC1166" s="148" t="str">
        <f>_xlfn.XLOOKUP(AA1166,'rubros_id_opex (2)'!B:B,'rubros_id_opex (2)'!A:A,gastos_final[[#This Row],[Líneas de factura/Producto]])</f>
        <v>REPOSICION</v>
      </c>
      <c r="AD1166" s="109">
        <f>SUMIFS(Y:Y,C:C,gastos_final[[#This Row],[Número]])</f>
        <v>47280.360000000008</v>
      </c>
      <c r="AE1166" s="169">
        <f>gastos_final[[#This Row],[MONTO_FINAL]]*-1-gastos_final[[#This Row],[monto_total_ampliado]]</f>
        <v>0</v>
      </c>
    </row>
    <row r="1167" spans="1:31" hidden="1" x14ac:dyDescent="0.25">
      <c r="A1167" vm="21">
        <v>46097</v>
      </c>
      <c r="B1167" t="s">
        <v>1022</v>
      </c>
      <c r="C1167" t="s">
        <v>1025</v>
      </c>
      <c r="D1167" s="135">
        <v>-47280.36</v>
      </c>
      <c r="E1167" t="s">
        <v>1026</v>
      </c>
      <c r="F1167">
        <v>1</v>
      </c>
      <c r="G1167" s="135">
        <v>39074.68</v>
      </c>
      <c r="H1167" t="s">
        <v>510</v>
      </c>
      <c r="I1167" t="s">
        <v>15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36">
        <v>-47280.36</v>
      </c>
      <c r="T1167">
        <v>1</v>
      </c>
      <c r="U1167" t="s">
        <v>199</v>
      </c>
      <c r="V1167" t="s">
        <v>70</v>
      </c>
      <c r="W1167" s="109" t="str">
        <f>_xlfn.CONCAT(N1167,V1167)</f>
        <v>CC1REACTORES</v>
      </c>
      <c r="X1167" s="109">
        <f>_xlfn.XLOOKUP(W1167,'cco '!C:C,'cco '!D:D,0)</f>
        <v>3.9675420007119738E-2</v>
      </c>
      <c r="Y1167" s="110">
        <f>$X1167*$S1167*-1</f>
        <v>1875.8681410878239</v>
      </c>
      <c r="Z1167" s="109">
        <f>_xlfn.XLOOKUP(V1167,sectores_id!A:A,sectores_id!B:B)</f>
        <v>8</v>
      </c>
      <c r="AA1167" s="109">
        <f>IF(J1167="OPEX",_xlfn.XLOOKUP(I1167,'rubros_id_opex (2)'!A:A,'rubros_id_opex (2)'!B:B,"RUBRO MC"),J1167)</f>
        <v>12</v>
      </c>
      <c r="AB1167" s="109" t="str">
        <f>UPPER(_xlfn.XLOOKUP(Z1167,sectores_id!B:B,sectores_id!A:A))</f>
        <v>REACTORES</v>
      </c>
      <c r="AC1167" s="148" t="str">
        <f>_xlfn.XLOOKUP(AA1167,'rubros_id_opex (2)'!B:B,'rubros_id_opex (2)'!A:A,gastos_final[[#This Row],[Líneas de factura/Producto]])</f>
        <v>REPOSICION</v>
      </c>
      <c r="AD1167" s="109">
        <f>SUMIFS(Y:Y,C:C,gastos_final[[#This Row],[Número]])</f>
        <v>47280.360000000008</v>
      </c>
      <c r="AE1167" s="169">
        <f>gastos_final[[#This Row],[MONTO_FINAL]]*-1-gastos_final[[#This Row],[monto_total_ampliado]]</f>
        <v>0</v>
      </c>
    </row>
    <row r="1168" spans="1:31" hidden="1" x14ac:dyDescent="0.25">
      <c r="A1168" vm="21">
        <v>46097</v>
      </c>
      <c r="B1168" t="s">
        <v>1022</v>
      </c>
      <c r="C1168" t="s">
        <v>1025</v>
      </c>
      <c r="D1168" s="135">
        <v>-47280.36</v>
      </c>
      <c r="E1168" t="s">
        <v>1026</v>
      </c>
      <c r="F1168">
        <v>1</v>
      </c>
      <c r="G1168" s="135">
        <v>39074.68</v>
      </c>
      <c r="H1168" t="s">
        <v>510</v>
      </c>
      <c r="I1168" t="s">
        <v>15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36">
        <v>-47280.36</v>
      </c>
      <c r="T1168">
        <v>1</v>
      </c>
      <c r="U1168" t="s">
        <v>199</v>
      </c>
      <c r="V1168" t="s">
        <v>181</v>
      </c>
      <c r="W1168" s="109" t="str">
        <f>_xlfn.CONCAT(N1168,V1168)</f>
        <v>CC1TIERRAS FILTRANTES</v>
      </c>
      <c r="X1168" s="109">
        <f>_xlfn.XLOOKUP(W1168,'cco '!C:C,'cco '!D:D,0)</f>
        <v>0</v>
      </c>
      <c r="Y1168" s="110">
        <f>$X1168*$S1168*-1</f>
        <v>0</v>
      </c>
      <c r="Z1168" s="109">
        <f>_xlfn.XLOOKUP(V1168,sectores_id!A:A,sectores_id!B:B)</f>
        <v>9</v>
      </c>
      <c r="AA1168" s="109">
        <f>IF(J1168="OPEX",_xlfn.XLOOKUP(I1168,'rubros_id_opex (2)'!A:A,'rubros_id_opex (2)'!B:B,"RUBRO MC"),J1168)</f>
        <v>12</v>
      </c>
      <c r="AB1168" s="109" t="str">
        <f>UPPER(_xlfn.XLOOKUP(Z1168,sectores_id!B:B,sectores_id!A:A))</f>
        <v>TIERRAS FILTRANTES</v>
      </c>
      <c r="AC1168" s="148" t="str">
        <f>_xlfn.XLOOKUP(AA1168,'rubros_id_opex (2)'!B:B,'rubros_id_opex (2)'!A:A,gastos_final[[#This Row],[Líneas de factura/Producto]])</f>
        <v>REPOSICION</v>
      </c>
      <c r="AD1168" s="109">
        <f>SUMIFS(Y:Y,C:C,gastos_final[[#This Row],[Número]])</f>
        <v>47280.360000000008</v>
      </c>
      <c r="AE1168" s="169">
        <f>gastos_final[[#This Row],[MONTO_FINAL]]*-1-gastos_final[[#This Row],[monto_total_ampliado]]</f>
        <v>0</v>
      </c>
    </row>
    <row r="1169" spans="1:31" hidden="1" x14ac:dyDescent="0.25">
      <c r="A1169" vm="18">
        <v>46099</v>
      </c>
      <c r="B1169" t="s">
        <v>836</v>
      </c>
      <c r="C1169" t="s">
        <v>1003</v>
      </c>
      <c r="D1169" s="135">
        <v>-40000</v>
      </c>
      <c r="E1169" t="s">
        <v>1004</v>
      </c>
      <c r="F1169">
        <v>1</v>
      </c>
      <c r="G1169" s="135">
        <v>40000</v>
      </c>
      <c r="H1169" t="s">
        <v>510</v>
      </c>
      <c r="I1169" t="s">
        <v>14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36">
        <v>-40000</v>
      </c>
      <c r="T1169">
        <v>1</v>
      </c>
      <c r="U1169" t="s">
        <v>199</v>
      </c>
      <c r="V1169" t="s">
        <v>72</v>
      </c>
      <c r="W1169" s="109" t="str">
        <f>_xlfn.CONCAT(N1169,V1169)</f>
        <v>CC1BACHAS</v>
      </c>
      <c r="X1169" s="109">
        <f>_xlfn.XLOOKUP(W1169,'cco '!C:C,'cco '!D:D,0)</f>
        <v>3.2417236735101898E-2</v>
      </c>
      <c r="Y1169" s="110">
        <f>$X1169*$S1169*-1</f>
        <v>1296.6894694040759</v>
      </c>
      <c r="Z1169" s="109">
        <f>_xlfn.XLOOKUP(V1169,sectores_id!A:A,sectores_id!B:B)</f>
        <v>1</v>
      </c>
      <c r="AA1169" s="109">
        <f>IF(J1169="OPEX",_xlfn.XLOOKUP(I1169,'rubros_id_opex (2)'!A:A,'rubros_id_opex (2)'!B:B,"RUBRO MC"),J1169)</f>
        <v>5</v>
      </c>
      <c r="AB1169" s="109" t="str">
        <f>UPPER(_xlfn.XLOOKUP(Z1169,sectores_id!B:B,sectores_id!A:A))</f>
        <v>BACHAS</v>
      </c>
      <c r="AC1169" s="148" t="str">
        <f>_xlfn.XLOOKUP(AA1169,'rubros_id_opex (2)'!B:B,'rubros_id_opex (2)'!A:A,gastos_final[[#This Row],[Líneas de factura/Producto]])</f>
        <v>INSUMOS</v>
      </c>
      <c r="AD1169" s="109">
        <f>SUMIFS(Y:Y,C:C,gastos_final[[#This Row],[Número]])</f>
        <v>40000</v>
      </c>
      <c r="AE1169" s="169">
        <f>gastos_final[[#This Row],[MONTO_FINAL]]*-1-gastos_final[[#This Row],[monto_total_ampliado]]</f>
        <v>0</v>
      </c>
    </row>
    <row r="1170" spans="1:31" hidden="1" x14ac:dyDescent="0.25">
      <c r="A1170" vm="18">
        <v>46099</v>
      </c>
      <c r="B1170" t="s">
        <v>836</v>
      </c>
      <c r="C1170" t="s">
        <v>1003</v>
      </c>
      <c r="D1170" s="135">
        <v>-40000</v>
      </c>
      <c r="E1170" t="s">
        <v>1004</v>
      </c>
      <c r="F1170">
        <v>1</v>
      </c>
      <c r="G1170" s="135">
        <v>40000</v>
      </c>
      <c r="H1170" t="s">
        <v>510</v>
      </c>
      <c r="I1170" t="s">
        <v>14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36">
        <v>-40000</v>
      </c>
      <c r="T1170">
        <v>1</v>
      </c>
      <c r="U1170" t="s">
        <v>199</v>
      </c>
      <c r="V1170" t="s">
        <v>77</v>
      </c>
      <c r="W1170" s="109" t="str">
        <f>_xlfn.CONCAT(N1170,V1170)</f>
        <v>CC1CEREAL &amp; POLVILLO</v>
      </c>
      <c r="X1170" s="109">
        <f>_xlfn.XLOOKUP(W1170,'cco '!C:C,'cco '!D:D,0)</f>
        <v>7.0597149630605652E-3</v>
      </c>
      <c r="Y1170" s="110">
        <f>$X1170*$S1170*-1</f>
        <v>282.38859852242263</v>
      </c>
      <c r="Z1170" s="109">
        <f>_xlfn.XLOOKUP(V1170,sectores_id!A:A,sectores_id!B:B)</f>
        <v>2</v>
      </c>
      <c r="AA1170" s="109">
        <f>IF(J1170="OPEX",_xlfn.XLOOKUP(I1170,'rubros_id_opex (2)'!A:A,'rubros_id_opex (2)'!B:B,"RUBRO MC"),J1170)</f>
        <v>5</v>
      </c>
      <c r="AB1170" s="109" t="str">
        <f>UPPER(_xlfn.XLOOKUP(Z1170,sectores_id!B:B,sectores_id!A:A))</f>
        <v>CEREAL &amp; POLVILLO</v>
      </c>
      <c r="AC1170" s="148" t="str">
        <f>_xlfn.XLOOKUP(AA1170,'rubros_id_opex (2)'!B:B,'rubros_id_opex (2)'!A:A,gastos_final[[#This Row],[Líneas de factura/Producto]])</f>
        <v>INSUMOS</v>
      </c>
      <c r="AD1170" s="109">
        <f>SUMIFS(Y:Y,C:C,gastos_final[[#This Row],[Número]])</f>
        <v>40000</v>
      </c>
      <c r="AE1170" s="169">
        <f>gastos_final[[#This Row],[MONTO_FINAL]]*-1-gastos_final[[#This Row],[monto_total_ampliado]]</f>
        <v>0</v>
      </c>
    </row>
    <row r="1171" spans="1:31" hidden="1" x14ac:dyDescent="0.25">
      <c r="A1171" vm="18">
        <v>46099</v>
      </c>
      <c r="B1171" t="s">
        <v>836</v>
      </c>
      <c r="C1171" t="s">
        <v>1003</v>
      </c>
      <c r="D1171" s="135">
        <v>-40000</v>
      </c>
      <c r="E1171" t="s">
        <v>1004</v>
      </c>
      <c r="F1171">
        <v>1</v>
      </c>
      <c r="G1171" s="135">
        <v>40000</v>
      </c>
      <c r="H1171" t="s">
        <v>510</v>
      </c>
      <c r="I1171" t="s">
        <v>14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6">
        <v>-40000</v>
      </c>
      <c r="T1171">
        <v>1</v>
      </c>
      <c r="U1171" t="s">
        <v>199</v>
      </c>
      <c r="V1171" t="s">
        <v>75</v>
      </c>
      <c r="W1171" s="109" t="str">
        <f>_xlfn.CONCAT(N1171,V1171)</f>
        <v>CC1COMPOST &amp; FERTILIZANTES</v>
      </c>
      <c r="X1171" s="109">
        <f>_xlfn.XLOOKUP(W1171,'cco '!C:C,'cco '!D:D,0)</f>
        <v>4.0653249223577111E-4</v>
      </c>
      <c r="Y1171" s="110">
        <f>$X1171*$S1171*-1</f>
        <v>16.261299689430846</v>
      </c>
      <c r="Z1171" s="109">
        <f>_xlfn.XLOOKUP(V1171,sectores_id!A:A,sectores_id!B:B)</f>
        <v>10</v>
      </c>
      <c r="AA1171" s="109">
        <f>IF(J1171="OPEX",_xlfn.XLOOKUP(I1171,'rubros_id_opex (2)'!A:A,'rubros_id_opex (2)'!B:B,"RUBRO MC"),J1171)</f>
        <v>5</v>
      </c>
      <c r="AB1171" s="109" t="str">
        <f>UPPER(_xlfn.XLOOKUP(Z1171,sectores_id!B:B,sectores_id!A:A))</f>
        <v>COMPOST &amp; FERTILIZANTES</v>
      </c>
      <c r="AC1171" s="148" t="str">
        <f>_xlfn.XLOOKUP(AA1171,'rubros_id_opex (2)'!B:B,'rubros_id_opex (2)'!A:A,gastos_final[[#This Row],[Líneas de factura/Producto]])</f>
        <v>INSUMOS</v>
      </c>
      <c r="AD1171" s="109">
        <f>SUMIFS(Y:Y,C:C,gastos_final[[#This Row],[Número]])</f>
        <v>40000</v>
      </c>
      <c r="AE1171" s="169">
        <f>gastos_final[[#This Row],[MONTO_FINAL]]*-1-gastos_final[[#This Row],[monto_total_ampliado]]</f>
        <v>0</v>
      </c>
    </row>
    <row r="1172" spans="1:31" hidden="1" x14ac:dyDescent="0.25">
      <c r="A1172" vm="18">
        <v>46099</v>
      </c>
      <c r="B1172" t="s">
        <v>836</v>
      </c>
      <c r="C1172" t="s">
        <v>1003</v>
      </c>
      <c r="D1172" s="135">
        <v>-40000</v>
      </c>
      <c r="E1172" t="s">
        <v>1004</v>
      </c>
      <c r="F1172">
        <v>1</v>
      </c>
      <c r="G1172" s="135">
        <v>40000</v>
      </c>
      <c r="H1172" t="s">
        <v>510</v>
      </c>
      <c r="I1172" t="s">
        <v>14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6">
        <v>-40000</v>
      </c>
      <c r="T1172">
        <v>1</v>
      </c>
      <c r="U1172" t="s">
        <v>199</v>
      </c>
      <c r="V1172" t="s">
        <v>66</v>
      </c>
      <c r="W1172" s="109" t="str">
        <f>_xlfn.CONCAT(N1172,V1172)</f>
        <v>CC1DISPOSICIÓN FINAL RESIDUOS LIQUIDOS</v>
      </c>
      <c r="X1172" s="109">
        <f>_xlfn.XLOOKUP(W1172,'cco '!C:C,'cco '!D:D,0)</f>
        <v>5.9791078481547098E-2</v>
      </c>
      <c r="Y1172" s="110">
        <f>$X1172*$S1172*-1</f>
        <v>2391.6431392618838</v>
      </c>
      <c r="Z1172" s="109">
        <f>_xlfn.XLOOKUP(V1172,sectores_id!A:A,sectores_id!B:B)</f>
        <v>3</v>
      </c>
      <c r="AA1172" s="109">
        <f>IF(J1172="OPEX",_xlfn.XLOOKUP(I1172,'rubros_id_opex (2)'!A:A,'rubros_id_opex (2)'!B:B,"RUBRO MC"),J1172)</f>
        <v>5</v>
      </c>
      <c r="AB1172" s="109" t="str">
        <f>UPPER(_xlfn.XLOOKUP(Z1172,sectores_id!B:B,sectores_id!A:A))</f>
        <v>DISP. FINAL RESIDUOS LÍQUIDOS</v>
      </c>
      <c r="AC1172" s="148" t="str">
        <f>_xlfn.XLOOKUP(AA1172,'rubros_id_opex (2)'!B:B,'rubros_id_opex (2)'!A:A,gastos_final[[#This Row],[Líneas de factura/Producto]])</f>
        <v>INSUMOS</v>
      </c>
      <c r="AD1172" s="109">
        <f>SUMIFS(Y:Y,C:C,gastos_final[[#This Row],[Número]])</f>
        <v>40000</v>
      </c>
      <c r="AE1172" s="169">
        <f>gastos_final[[#This Row],[MONTO_FINAL]]*-1-gastos_final[[#This Row],[monto_total_ampliado]]</f>
        <v>0</v>
      </c>
    </row>
    <row r="1173" spans="1:31" hidden="1" x14ac:dyDescent="0.25">
      <c r="A1173" vm="18">
        <v>46099</v>
      </c>
      <c r="B1173" t="s">
        <v>836</v>
      </c>
      <c r="C1173" t="s">
        <v>1003</v>
      </c>
      <c r="D1173" s="135">
        <v>-40000</v>
      </c>
      <c r="E1173" t="s">
        <v>1004</v>
      </c>
      <c r="F1173">
        <v>1</v>
      </c>
      <c r="G1173" s="135">
        <v>40000</v>
      </c>
      <c r="H1173" t="s">
        <v>510</v>
      </c>
      <c r="I1173" t="s">
        <v>14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6">
        <v>-40000</v>
      </c>
      <c r="T1173">
        <v>1</v>
      </c>
      <c r="U1173" t="s">
        <v>199</v>
      </c>
      <c r="V1173" t="s">
        <v>63</v>
      </c>
      <c r="W1173" s="109" t="str">
        <f>_xlfn.CONCAT(N1173,V1173)</f>
        <v>CC1DISPOSICIÓN FINAL RESIDUOS SOLIDOS</v>
      </c>
      <c r="X1173" s="109">
        <f>_xlfn.XLOOKUP(W1173,'cco '!C:C,'cco '!D:D,0)</f>
        <v>4.8738124634855849E-3</v>
      </c>
      <c r="Y1173" s="110">
        <f>$X1173*$S1173*-1</f>
        <v>194.9524985394234</v>
      </c>
      <c r="Z1173" s="109">
        <f>_xlfn.XLOOKUP(V1173,sectores_id!A:A,sectores_id!B:B)</f>
        <v>4</v>
      </c>
      <c r="AA1173" s="109">
        <f>IF(J1173="OPEX",_xlfn.XLOOKUP(I1173,'rubros_id_opex (2)'!A:A,'rubros_id_opex (2)'!B:B,"RUBRO MC"),J1173)</f>
        <v>5</v>
      </c>
      <c r="AB1173" s="109" t="str">
        <f>UPPER(_xlfn.XLOOKUP(Z1173,sectores_id!B:B,sectores_id!A:A))</f>
        <v>DISP. FINAL RESIDUOS SÓLIDOS</v>
      </c>
      <c r="AC1173" s="148" t="str">
        <f>_xlfn.XLOOKUP(AA1173,'rubros_id_opex (2)'!B:B,'rubros_id_opex (2)'!A:A,gastos_final[[#This Row],[Líneas de factura/Producto]])</f>
        <v>INSUMOS</v>
      </c>
      <c r="AD1173" s="109">
        <f>SUMIFS(Y:Y,C:C,gastos_final[[#This Row],[Número]])</f>
        <v>40000</v>
      </c>
      <c r="AE1173" s="169">
        <f>gastos_final[[#This Row],[MONTO_FINAL]]*-1-gastos_final[[#This Row],[monto_total_ampliado]]</f>
        <v>0</v>
      </c>
    </row>
    <row r="1174" spans="1:31" hidden="1" x14ac:dyDescent="0.25">
      <c r="A1174" vm="18">
        <v>46099</v>
      </c>
      <c r="B1174" t="s">
        <v>836</v>
      </c>
      <c r="C1174" t="s">
        <v>1003</v>
      </c>
      <c r="D1174" s="135">
        <v>-40000</v>
      </c>
      <c r="E1174" t="s">
        <v>1004</v>
      </c>
      <c r="F1174">
        <v>1</v>
      </c>
      <c r="G1174" s="135">
        <v>40000</v>
      </c>
      <c r="H1174" t="s">
        <v>510</v>
      </c>
      <c r="I1174" t="s">
        <v>14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6">
        <v>-40000</v>
      </c>
      <c r="T1174">
        <v>1</v>
      </c>
      <c r="U1174" t="s">
        <v>199</v>
      </c>
      <c r="V1174" t="s">
        <v>80</v>
      </c>
      <c r="W1174" s="109" t="str">
        <f>_xlfn.CONCAT(N1174,V1174)</f>
        <v>CC1EXPORTACION</v>
      </c>
      <c r="X1174" s="109">
        <f>_xlfn.XLOOKUP(W1174,'cco '!C:C,'cco '!D:D,0)</f>
        <v>0.73411048911804788</v>
      </c>
      <c r="Y1174" s="110">
        <f>$X1174*$S1174*-1</f>
        <v>29364.419564721917</v>
      </c>
      <c r="Z1174" s="109">
        <f>_xlfn.XLOOKUP(V1174,sectores_id!A:A,sectores_id!B:B)</f>
        <v>5</v>
      </c>
      <c r="AA1174" s="109">
        <f>IF(J1174="OPEX",_xlfn.XLOOKUP(I1174,'rubros_id_opex (2)'!A:A,'rubros_id_opex (2)'!B:B,"RUBRO MC"),J1174)</f>
        <v>5</v>
      </c>
      <c r="AB1174" s="109" t="str">
        <f>UPPER(_xlfn.XLOOKUP(Z1174,sectores_id!B:B,sectores_id!A:A))</f>
        <v>EXPORTACION</v>
      </c>
      <c r="AC1174" s="148" t="str">
        <f>_xlfn.XLOOKUP(AA1174,'rubros_id_opex (2)'!B:B,'rubros_id_opex (2)'!A:A,gastos_final[[#This Row],[Líneas de factura/Producto]])</f>
        <v>INSUMOS</v>
      </c>
      <c r="AD1174" s="109">
        <f>SUMIFS(Y:Y,C:C,gastos_final[[#This Row],[Número]])</f>
        <v>40000</v>
      </c>
      <c r="AE1174" s="169">
        <f>gastos_final[[#This Row],[MONTO_FINAL]]*-1-gastos_final[[#This Row],[monto_total_ampliado]]</f>
        <v>0</v>
      </c>
    </row>
    <row r="1175" spans="1:31" hidden="1" x14ac:dyDescent="0.25">
      <c r="A1175" vm="18">
        <v>46099</v>
      </c>
      <c r="B1175" t="s">
        <v>836</v>
      </c>
      <c r="C1175" t="s">
        <v>1003</v>
      </c>
      <c r="D1175" s="135">
        <v>-40000</v>
      </c>
      <c r="E1175" t="s">
        <v>1004</v>
      </c>
      <c r="F1175">
        <v>1</v>
      </c>
      <c r="G1175" s="135">
        <v>40000</v>
      </c>
      <c r="H1175" t="s">
        <v>510</v>
      </c>
      <c r="I1175" t="s">
        <v>14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6">
        <v>-40000</v>
      </c>
      <c r="T1175">
        <v>1</v>
      </c>
      <c r="U1175" t="s">
        <v>199</v>
      </c>
      <c r="V1175" t="s">
        <v>50</v>
      </c>
      <c r="W1175" s="109" t="str">
        <f>_xlfn.CONCAT(N1175,V1175)</f>
        <v>CC1NFU</v>
      </c>
      <c r="X1175" s="109">
        <f>_xlfn.XLOOKUP(W1175,'cco '!C:C,'cco '!D:D,0)</f>
        <v>1.4065386597374174E-2</v>
      </c>
      <c r="Y1175" s="110">
        <f>$X1175*$S1175*-1</f>
        <v>562.61546389496698</v>
      </c>
      <c r="Z1175" s="109">
        <f>_xlfn.XLOOKUP(V1175,sectores_id!A:A,sectores_id!B:B)</f>
        <v>6</v>
      </c>
      <c r="AA1175" s="109">
        <f>IF(J1175="OPEX",_xlfn.XLOOKUP(I1175,'rubros_id_opex (2)'!A:A,'rubros_id_opex (2)'!B:B,"RUBRO MC"),J1175)</f>
        <v>5</v>
      </c>
      <c r="AB1175" s="109" t="str">
        <f>UPPER(_xlfn.XLOOKUP(Z1175,sectores_id!B:B,sectores_id!A:A))</f>
        <v>NFU</v>
      </c>
      <c r="AC1175" s="148" t="str">
        <f>_xlfn.XLOOKUP(AA1175,'rubros_id_opex (2)'!B:B,'rubros_id_opex (2)'!A:A,gastos_final[[#This Row],[Líneas de factura/Producto]])</f>
        <v>INSUMOS</v>
      </c>
      <c r="AD1175" s="109">
        <f>SUMIFS(Y:Y,C:C,gastos_final[[#This Row],[Número]])</f>
        <v>40000</v>
      </c>
      <c r="AE1175" s="169">
        <f>gastos_final[[#This Row],[MONTO_FINAL]]*-1-gastos_final[[#This Row],[monto_total_ampliado]]</f>
        <v>0</v>
      </c>
    </row>
    <row r="1176" spans="1:31" hidden="1" x14ac:dyDescent="0.25">
      <c r="A1176" vm="18">
        <v>46099</v>
      </c>
      <c r="B1176" t="s">
        <v>836</v>
      </c>
      <c r="C1176" t="s">
        <v>1003</v>
      </c>
      <c r="D1176" s="135">
        <v>-40000</v>
      </c>
      <c r="E1176" t="s">
        <v>1004</v>
      </c>
      <c r="F1176">
        <v>1</v>
      </c>
      <c r="G1176" s="135">
        <v>40000</v>
      </c>
      <c r="H1176" t="s">
        <v>510</v>
      </c>
      <c r="I1176" t="s">
        <v>14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6">
        <v>-40000</v>
      </c>
      <c r="T1176">
        <v>1</v>
      </c>
      <c r="U1176" t="s">
        <v>199</v>
      </c>
      <c r="V1176" t="s">
        <v>68</v>
      </c>
      <c r="W1176" s="109" t="str">
        <f>_xlfn.CONCAT(N1176,V1176)</f>
        <v>CC1PILETAS</v>
      </c>
      <c r="X1176" s="109">
        <f>_xlfn.XLOOKUP(W1176,'cco '!C:C,'cco '!D:D,0)</f>
        <v>0.10760032914202722</v>
      </c>
      <c r="Y1176" s="110">
        <f>$X1176*$S1176*-1</f>
        <v>4304.013165681089</v>
      </c>
      <c r="Z1176" s="109">
        <f>_xlfn.XLOOKUP(V1176,sectores_id!A:A,sectores_id!B:B)</f>
        <v>7</v>
      </c>
      <c r="AA1176" s="109">
        <f>IF(J1176="OPEX",_xlfn.XLOOKUP(I1176,'rubros_id_opex (2)'!A:A,'rubros_id_opex (2)'!B:B,"RUBRO MC"),J1176)</f>
        <v>5</v>
      </c>
      <c r="AB1176" s="109" t="str">
        <f>UPPER(_xlfn.XLOOKUP(Z1176,sectores_id!B:B,sectores_id!A:A))</f>
        <v>PILETAS</v>
      </c>
      <c r="AC1176" s="148" t="str">
        <f>_xlfn.XLOOKUP(AA1176,'rubros_id_opex (2)'!B:B,'rubros_id_opex (2)'!A:A,gastos_final[[#This Row],[Líneas de factura/Producto]])</f>
        <v>INSUMOS</v>
      </c>
      <c r="AD1176" s="109">
        <f>SUMIFS(Y:Y,C:C,gastos_final[[#This Row],[Número]])</f>
        <v>40000</v>
      </c>
      <c r="AE1176" s="169">
        <f>gastos_final[[#This Row],[MONTO_FINAL]]*-1-gastos_final[[#This Row],[monto_total_ampliado]]</f>
        <v>0</v>
      </c>
    </row>
    <row r="1177" spans="1:31" hidden="1" x14ac:dyDescent="0.25">
      <c r="A1177" vm="18">
        <v>46099</v>
      </c>
      <c r="B1177" t="s">
        <v>836</v>
      </c>
      <c r="C1177" t="s">
        <v>1003</v>
      </c>
      <c r="D1177" s="135">
        <v>-40000</v>
      </c>
      <c r="E1177" t="s">
        <v>1004</v>
      </c>
      <c r="F1177">
        <v>1</v>
      </c>
      <c r="G1177" s="135">
        <v>40000</v>
      </c>
      <c r="H1177" t="s">
        <v>510</v>
      </c>
      <c r="I1177" t="s">
        <v>14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6">
        <v>-40000</v>
      </c>
      <c r="T1177">
        <v>1</v>
      </c>
      <c r="U1177" t="s">
        <v>199</v>
      </c>
      <c r="V1177" t="s">
        <v>70</v>
      </c>
      <c r="W1177" s="109" t="str">
        <f>_xlfn.CONCAT(N1177,V1177)</f>
        <v>CC1REACTORES</v>
      </c>
      <c r="X1177" s="109">
        <f>_xlfn.XLOOKUP(W1177,'cco '!C:C,'cco '!D:D,0)</f>
        <v>3.9675420007119738E-2</v>
      </c>
      <c r="Y1177" s="110">
        <f>$X1177*$S1177*-1</f>
        <v>1587.0168002847895</v>
      </c>
      <c r="Z1177" s="109">
        <f>_xlfn.XLOOKUP(V1177,sectores_id!A:A,sectores_id!B:B)</f>
        <v>8</v>
      </c>
      <c r="AA1177" s="109">
        <f>IF(J1177="OPEX",_xlfn.XLOOKUP(I1177,'rubros_id_opex (2)'!A:A,'rubros_id_opex (2)'!B:B,"RUBRO MC"),J1177)</f>
        <v>5</v>
      </c>
      <c r="AB1177" s="109" t="str">
        <f>UPPER(_xlfn.XLOOKUP(Z1177,sectores_id!B:B,sectores_id!A:A))</f>
        <v>REACTORES</v>
      </c>
      <c r="AC1177" s="148" t="str">
        <f>_xlfn.XLOOKUP(AA1177,'rubros_id_opex (2)'!B:B,'rubros_id_opex (2)'!A:A,gastos_final[[#This Row],[Líneas de factura/Producto]])</f>
        <v>INSUMOS</v>
      </c>
      <c r="AD1177" s="109">
        <f>SUMIFS(Y:Y,C:C,gastos_final[[#This Row],[Número]])</f>
        <v>40000</v>
      </c>
      <c r="AE1177" s="169">
        <f>gastos_final[[#This Row],[MONTO_FINAL]]*-1-gastos_final[[#This Row],[monto_total_ampliado]]</f>
        <v>0</v>
      </c>
    </row>
    <row r="1178" spans="1:31" hidden="1" x14ac:dyDescent="0.25">
      <c r="A1178" vm="18">
        <v>46099</v>
      </c>
      <c r="B1178" t="s">
        <v>836</v>
      </c>
      <c r="C1178" t="s">
        <v>1003</v>
      </c>
      <c r="D1178" s="135">
        <v>-40000</v>
      </c>
      <c r="E1178" t="s">
        <v>1004</v>
      </c>
      <c r="F1178">
        <v>1</v>
      </c>
      <c r="G1178" s="135">
        <v>40000</v>
      </c>
      <c r="H1178" t="s">
        <v>510</v>
      </c>
      <c r="I1178" t="s">
        <v>14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6">
        <v>-40000</v>
      </c>
      <c r="T1178">
        <v>1</v>
      </c>
      <c r="U1178" t="s">
        <v>199</v>
      </c>
      <c r="V1178" t="s">
        <v>181</v>
      </c>
      <c r="W1178" s="109" t="str">
        <f>_xlfn.CONCAT(N1178,V1178)</f>
        <v>CC1TIERRAS FILTRANTES</v>
      </c>
      <c r="X1178" s="109">
        <f>_xlfn.XLOOKUP(W1178,'cco '!C:C,'cco '!D:D,0)</f>
        <v>0</v>
      </c>
      <c r="Y1178" s="110">
        <f>$X1178*$S1178*-1</f>
        <v>0</v>
      </c>
      <c r="Z1178" s="109">
        <f>_xlfn.XLOOKUP(V1178,sectores_id!A:A,sectores_id!B:B)</f>
        <v>9</v>
      </c>
      <c r="AA1178" s="109">
        <f>IF(J1178="OPEX",_xlfn.XLOOKUP(I1178,'rubros_id_opex (2)'!A:A,'rubros_id_opex (2)'!B:B,"RUBRO MC"),J1178)</f>
        <v>5</v>
      </c>
      <c r="AB1178" s="109" t="str">
        <f>UPPER(_xlfn.XLOOKUP(Z1178,sectores_id!B:B,sectores_id!A:A))</f>
        <v>TIERRAS FILTRANTES</v>
      </c>
      <c r="AC1178" s="148" t="str">
        <f>_xlfn.XLOOKUP(AA1178,'rubros_id_opex (2)'!B:B,'rubros_id_opex (2)'!A:A,gastos_final[[#This Row],[Líneas de factura/Producto]])</f>
        <v>INSUMOS</v>
      </c>
      <c r="AD1178" s="109">
        <f>SUMIFS(Y:Y,C:C,gastos_final[[#This Row],[Número]])</f>
        <v>40000</v>
      </c>
      <c r="AE1178" s="169">
        <f>gastos_final[[#This Row],[MONTO_FINAL]]*-1-gastos_final[[#This Row],[monto_total_ampliado]]</f>
        <v>0</v>
      </c>
    </row>
    <row r="1179" spans="1:31" x14ac:dyDescent="0.25">
      <c r="A1179" vm="9">
        <v>46086</v>
      </c>
      <c r="B1179" t="s">
        <v>843</v>
      </c>
      <c r="C1179" t="s">
        <v>1047</v>
      </c>
      <c r="D1179" s="135">
        <v>-81014.27</v>
      </c>
      <c r="E1179" t="s">
        <v>1048</v>
      </c>
      <c r="F1179">
        <v>33.81</v>
      </c>
      <c r="G1179" s="135">
        <v>1980.3</v>
      </c>
      <c r="H1179" t="s">
        <v>510</v>
      </c>
      <c r="I1179" t="s">
        <v>17</v>
      </c>
      <c r="J1179" t="s">
        <v>157</v>
      </c>
      <c r="K1179" t="s">
        <v>473</v>
      </c>
      <c r="L1179" t="s">
        <v>156</v>
      </c>
      <c r="M1179">
        <v>0</v>
      </c>
      <c r="N1179" t="s">
        <v>40</v>
      </c>
      <c r="O1179" t="s">
        <v>492</v>
      </c>
      <c r="P1179">
        <v>1</v>
      </c>
      <c r="Q1179" t="s">
        <v>68</v>
      </c>
      <c r="R1179">
        <v>1</v>
      </c>
      <c r="S1179" s="136">
        <v>-81014.27</v>
      </c>
      <c r="T1179">
        <v>33.81</v>
      </c>
      <c r="U1179" t="s">
        <v>199</v>
      </c>
      <c r="V1179" t="s">
        <v>68</v>
      </c>
      <c r="W1179" s="109" t="str">
        <f>_xlfn.CONCAT(N1179,V1179)</f>
        <v>CC4PILETAS</v>
      </c>
      <c r="X1179" s="109">
        <f>_xlfn.XLOOKUP(W1179,'cco '!C:C,'cco '!D:D,0)</f>
        <v>1</v>
      </c>
      <c r="Y1179" s="110">
        <f>$X1179*$S1179*-1</f>
        <v>81014.27</v>
      </c>
      <c r="Z1179" s="109">
        <f>_xlfn.XLOOKUP(V1179,sectores_id!A:A,sectores_id!B:B)</f>
        <v>7</v>
      </c>
      <c r="AA1179" s="109" t="str">
        <f>IF(J1179="OPEX",_xlfn.XLOOKUP(I1179,'rubros_id_opex (2)'!A:A,'rubros_id_opex (2)'!B:B,"RUBRO MC"),J1179)</f>
        <v>CAPEX</v>
      </c>
      <c r="AB1179" s="109" t="str">
        <f>UPPER(_xlfn.XLOOKUP(Z1179,sectores_id!B:B,sectores_id!A:A))</f>
        <v>PILETAS</v>
      </c>
      <c r="AC1179" s="148" t="str">
        <f>_xlfn.XLOOKUP(AA1179,'rubros_id_opex (2)'!B:B,'rubros_id_opex (2)'!A:A,gastos_final[[#This Row],[Líneas de factura/Producto]])</f>
        <v>INVERSION</v>
      </c>
      <c r="AD1179" s="109">
        <f>SUMIFS(Y:Y,C:C,gastos_final[[#This Row],[Número]])</f>
        <v>81014.27</v>
      </c>
      <c r="AE1179" s="169">
        <f>gastos_final[[#This Row],[MONTO_FINAL]]*-1-gastos_final[[#This Row],[monto_total_ampliado]]</f>
        <v>0</v>
      </c>
    </row>
    <row r="1180" spans="1:31" hidden="1" x14ac:dyDescent="0.25">
      <c r="A1180" vm="1">
        <v>46111</v>
      </c>
      <c r="B1180" t="s">
        <v>20</v>
      </c>
      <c r="C1180" t="s">
        <v>794</v>
      </c>
      <c r="D1180" s="135">
        <v>-32811.49</v>
      </c>
      <c r="E1180" t="s">
        <v>20</v>
      </c>
      <c r="F1180">
        <v>1</v>
      </c>
      <c r="G1180" s="135">
        <v>32811.49</v>
      </c>
      <c r="H1180" t="s">
        <v>510</v>
      </c>
      <c r="I1180" t="s">
        <v>20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493</v>
      </c>
      <c r="P1180">
        <v>10</v>
      </c>
      <c r="Q1180" t="s">
        <v>465</v>
      </c>
      <c r="R1180">
        <v>1</v>
      </c>
      <c r="S1180" s="136">
        <v>-32811.49</v>
      </c>
      <c r="T1180">
        <v>1</v>
      </c>
      <c r="U1180" t="s">
        <v>199</v>
      </c>
      <c r="V1180" t="s">
        <v>72</v>
      </c>
      <c r="W1180" s="109" t="str">
        <f>_xlfn.CONCAT(N1180,V1180)</f>
        <v>CC1BACHAS</v>
      </c>
      <c r="X1180" s="109">
        <f>_xlfn.XLOOKUP(W1180,'cco '!C:C,'cco '!D:D,0)</f>
        <v>3.2417236735101898E-2</v>
      </c>
      <c r="Y1180" s="110">
        <f>$X1180*$S1180*-1</f>
        <v>1063.6578389614285</v>
      </c>
      <c r="Z1180" s="109">
        <f>_xlfn.XLOOKUP(V1180,sectores_id!A:A,sectores_id!B:B)</f>
        <v>1</v>
      </c>
      <c r="AA1180" s="109">
        <f>IF(J1180="OPEX",_xlfn.XLOOKUP(I1180,'rubros_id_opex (2)'!A:A,'rubros_id_opex (2)'!B:B,"RUBRO MC"),J1180)</f>
        <v>4</v>
      </c>
      <c r="AB1180" s="109" t="str">
        <f>UPPER(_xlfn.XLOOKUP(Z1180,sectores_id!B:B,sectores_id!A:A))</f>
        <v>BACHAS</v>
      </c>
      <c r="AC1180" s="148" t="str">
        <f>_xlfn.XLOOKUP(AA1180,'rubros_id_opex (2)'!B:B,'rubros_id_opex (2)'!A:A,gastos_final[[#This Row],[Líneas de factura/Producto]])</f>
        <v>IMPUESTOS</v>
      </c>
      <c r="AD1180" s="109">
        <f>SUMIFS(Y:Y,C:C,gastos_final[[#This Row],[Número]])</f>
        <v>32811.49</v>
      </c>
      <c r="AE1180" s="169">
        <f>gastos_final[[#This Row],[MONTO_FINAL]]*-1-gastos_final[[#This Row],[monto_total_ampliado]]</f>
        <v>0</v>
      </c>
    </row>
    <row r="1181" spans="1:31" hidden="1" x14ac:dyDescent="0.25">
      <c r="A1181" vm="1">
        <v>46111</v>
      </c>
      <c r="B1181" t="s">
        <v>20</v>
      </c>
      <c r="C1181" t="s">
        <v>794</v>
      </c>
      <c r="D1181" s="135">
        <v>-32811.49</v>
      </c>
      <c r="E1181" t="s">
        <v>20</v>
      </c>
      <c r="F1181">
        <v>1</v>
      </c>
      <c r="G1181" s="135">
        <v>32811.49</v>
      </c>
      <c r="H1181" t="s">
        <v>510</v>
      </c>
      <c r="I1181" t="s">
        <v>20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493</v>
      </c>
      <c r="P1181">
        <v>10</v>
      </c>
      <c r="Q1181" t="s">
        <v>465</v>
      </c>
      <c r="R1181">
        <v>1</v>
      </c>
      <c r="S1181" s="136">
        <v>-32811.49</v>
      </c>
      <c r="T1181">
        <v>1</v>
      </c>
      <c r="U1181" t="s">
        <v>199</v>
      </c>
      <c r="V1181" t="s">
        <v>77</v>
      </c>
      <c r="W1181" s="109" t="str">
        <f>_xlfn.CONCAT(N1181,V1181)</f>
        <v>CC1CEREAL &amp; POLVILLO</v>
      </c>
      <c r="X1181" s="109">
        <f>_xlfn.XLOOKUP(W1181,'cco '!C:C,'cco '!D:D,0)</f>
        <v>7.0597149630605652E-3</v>
      </c>
      <c r="Y1181" s="110">
        <f>$X1181*$S1181*-1</f>
        <v>231.63976691331209</v>
      </c>
      <c r="Z1181" s="109">
        <f>_xlfn.XLOOKUP(V1181,sectores_id!A:A,sectores_id!B:B)</f>
        <v>2</v>
      </c>
      <c r="AA1181" s="109">
        <f>IF(J1181="OPEX",_xlfn.XLOOKUP(I1181,'rubros_id_opex (2)'!A:A,'rubros_id_opex (2)'!B:B,"RUBRO MC"),J1181)</f>
        <v>4</v>
      </c>
      <c r="AB1181" s="109" t="str">
        <f>UPPER(_xlfn.XLOOKUP(Z1181,sectores_id!B:B,sectores_id!A:A))</f>
        <v>CEREAL &amp; POLVILLO</v>
      </c>
      <c r="AC1181" s="148" t="str">
        <f>_xlfn.XLOOKUP(AA1181,'rubros_id_opex (2)'!B:B,'rubros_id_opex (2)'!A:A,gastos_final[[#This Row],[Líneas de factura/Producto]])</f>
        <v>IMPUESTOS</v>
      </c>
      <c r="AD1181" s="109">
        <f>SUMIFS(Y:Y,C:C,gastos_final[[#This Row],[Número]])</f>
        <v>32811.49</v>
      </c>
      <c r="AE1181" s="169">
        <f>gastos_final[[#This Row],[MONTO_FINAL]]*-1-gastos_final[[#This Row],[monto_total_ampliado]]</f>
        <v>0</v>
      </c>
    </row>
    <row r="1182" spans="1:31" hidden="1" x14ac:dyDescent="0.25">
      <c r="A1182" vm="1">
        <v>46111</v>
      </c>
      <c r="B1182" t="s">
        <v>20</v>
      </c>
      <c r="C1182" t="s">
        <v>794</v>
      </c>
      <c r="D1182" s="135">
        <v>-32811.49</v>
      </c>
      <c r="E1182" t="s">
        <v>20</v>
      </c>
      <c r="F1182">
        <v>1</v>
      </c>
      <c r="G1182" s="135">
        <v>32811.49</v>
      </c>
      <c r="H1182" t="s">
        <v>510</v>
      </c>
      <c r="I1182" t="s">
        <v>20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493</v>
      </c>
      <c r="P1182">
        <v>10</v>
      </c>
      <c r="Q1182" t="s">
        <v>465</v>
      </c>
      <c r="R1182">
        <v>1</v>
      </c>
      <c r="S1182" s="136">
        <v>-32811.49</v>
      </c>
      <c r="T1182">
        <v>1</v>
      </c>
      <c r="U1182" t="s">
        <v>199</v>
      </c>
      <c r="V1182" t="s">
        <v>75</v>
      </c>
      <c r="W1182" s="109" t="str">
        <f>_xlfn.CONCAT(N1182,V1182)</f>
        <v>CC1COMPOST &amp; FERTILIZANTES</v>
      </c>
      <c r="X1182" s="109">
        <f>_xlfn.XLOOKUP(W1182,'cco '!C:C,'cco '!D:D,0)</f>
        <v>4.0653249223577111E-4</v>
      </c>
      <c r="Y1182" s="110">
        <f>$X1182*$S1182*-1</f>
        <v>13.33893680366908</v>
      </c>
      <c r="Z1182" s="109">
        <f>_xlfn.XLOOKUP(V1182,sectores_id!A:A,sectores_id!B:B)</f>
        <v>10</v>
      </c>
      <c r="AA1182" s="109">
        <f>IF(J1182="OPEX",_xlfn.XLOOKUP(I1182,'rubros_id_opex (2)'!A:A,'rubros_id_opex (2)'!B:B,"RUBRO MC"),J1182)</f>
        <v>4</v>
      </c>
      <c r="AB1182" s="109" t="str">
        <f>UPPER(_xlfn.XLOOKUP(Z1182,sectores_id!B:B,sectores_id!A:A))</f>
        <v>COMPOST &amp; FERTILIZANTES</v>
      </c>
      <c r="AC1182" s="148" t="str">
        <f>_xlfn.XLOOKUP(AA1182,'rubros_id_opex (2)'!B:B,'rubros_id_opex (2)'!A:A,gastos_final[[#This Row],[Líneas de factura/Producto]])</f>
        <v>IMPUESTOS</v>
      </c>
      <c r="AD1182" s="109">
        <f>SUMIFS(Y:Y,C:C,gastos_final[[#This Row],[Número]])</f>
        <v>32811.49</v>
      </c>
      <c r="AE1182" s="169">
        <f>gastos_final[[#This Row],[MONTO_FINAL]]*-1-gastos_final[[#This Row],[monto_total_ampliado]]</f>
        <v>0</v>
      </c>
    </row>
    <row r="1183" spans="1:31" hidden="1" x14ac:dyDescent="0.25">
      <c r="A1183" vm="1">
        <v>46111</v>
      </c>
      <c r="B1183" t="s">
        <v>20</v>
      </c>
      <c r="C1183" t="s">
        <v>794</v>
      </c>
      <c r="D1183" s="135">
        <v>-32811.49</v>
      </c>
      <c r="E1183" t="s">
        <v>20</v>
      </c>
      <c r="F1183">
        <v>1</v>
      </c>
      <c r="G1183" s="135">
        <v>32811.49</v>
      </c>
      <c r="H1183" t="s">
        <v>510</v>
      </c>
      <c r="I1183" t="s">
        <v>20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493</v>
      </c>
      <c r="P1183">
        <v>10</v>
      </c>
      <c r="Q1183" t="s">
        <v>465</v>
      </c>
      <c r="R1183">
        <v>1</v>
      </c>
      <c r="S1183" s="136">
        <v>-32811.49</v>
      </c>
      <c r="T1183">
        <v>1</v>
      </c>
      <c r="U1183" t="s">
        <v>199</v>
      </c>
      <c r="V1183" t="s">
        <v>66</v>
      </c>
      <c r="W1183" s="109" t="str">
        <f>_xlfn.CONCAT(N1183,V1183)</f>
        <v>CC1DISPOSICIÓN FINAL RESIDUOS LIQUIDOS</v>
      </c>
      <c r="X1183" s="109">
        <f>_xlfn.XLOOKUP(W1183,'cco '!C:C,'cco '!D:D,0)</f>
        <v>5.9791078481547098E-2</v>
      </c>
      <c r="Y1183" s="110">
        <f>$X1183*$S1183*-1</f>
        <v>1961.8343736864977</v>
      </c>
      <c r="Z1183" s="109">
        <f>_xlfn.XLOOKUP(V1183,sectores_id!A:A,sectores_id!B:B)</f>
        <v>3</v>
      </c>
      <c r="AA1183" s="109">
        <f>IF(J1183="OPEX",_xlfn.XLOOKUP(I1183,'rubros_id_opex (2)'!A:A,'rubros_id_opex (2)'!B:B,"RUBRO MC"),J1183)</f>
        <v>4</v>
      </c>
      <c r="AB1183" s="109" t="str">
        <f>UPPER(_xlfn.XLOOKUP(Z1183,sectores_id!B:B,sectores_id!A:A))</f>
        <v>DISP. FINAL RESIDUOS LÍQUIDOS</v>
      </c>
      <c r="AC1183" s="148" t="str">
        <f>_xlfn.XLOOKUP(AA1183,'rubros_id_opex (2)'!B:B,'rubros_id_opex (2)'!A:A,gastos_final[[#This Row],[Líneas de factura/Producto]])</f>
        <v>IMPUESTOS</v>
      </c>
      <c r="AD1183" s="109">
        <f>SUMIFS(Y:Y,C:C,gastos_final[[#This Row],[Número]])</f>
        <v>32811.49</v>
      </c>
      <c r="AE1183" s="169">
        <f>gastos_final[[#This Row],[MONTO_FINAL]]*-1-gastos_final[[#This Row],[monto_total_ampliado]]</f>
        <v>0</v>
      </c>
    </row>
    <row r="1184" spans="1:31" hidden="1" x14ac:dyDescent="0.25">
      <c r="A1184" vm="1">
        <v>46111</v>
      </c>
      <c r="B1184" t="s">
        <v>20</v>
      </c>
      <c r="C1184" t="s">
        <v>794</v>
      </c>
      <c r="D1184" s="135">
        <v>-32811.49</v>
      </c>
      <c r="E1184" t="s">
        <v>20</v>
      </c>
      <c r="F1184">
        <v>1</v>
      </c>
      <c r="G1184" s="135">
        <v>32811.49</v>
      </c>
      <c r="H1184" t="s">
        <v>510</v>
      </c>
      <c r="I1184" t="s">
        <v>20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493</v>
      </c>
      <c r="P1184">
        <v>10</v>
      </c>
      <c r="Q1184" t="s">
        <v>465</v>
      </c>
      <c r="R1184">
        <v>1</v>
      </c>
      <c r="S1184" s="136">
        <v>-32811.49</v>
      </c>
      <c r="T1184">
        <v>1</v>
      </c>
      <c r="U1184" t="s">
        <v>199</v>
      </c>
      <c r="V1184" t="s">
        <v>63</v>
      </c>
      <c r="W1184" s="109" t="str">
        <f>_xlfn.CONCAT(N1184,V1184)</f>
        <v>CC1DISPOSICIÓN FINAL RESIDUOS SOLIDOS</v>
      </c>
      <c r="X1184" s="109">
        <f>_xlfn.XLOOKUP(W1184,'cco '!C:C,'cco '!D:D,0)</f>
        <v>4.8738124634855849E-3</v>
      </c>
      <c r="Y1184" s="110">
        <f>$X1184*$S1184*-1</f>
        <v>159.91704890753263</v>
      </c>
      <c r="Z1184" s="109">
        <f>_xlfn.XLOOKUP(V1184,sectores_id!A:A,sectores_id!B:B)</f>
        <v>4</v>
      </c>
      <c r="AA1184" s="109">
        <f>IF(J1184="OPEX",_xlfn.XLOOKUP(I1184,'rubros_id_opex (2)'!A:A,'rubros_id_opex (2)'!B:B,"RUBRO MC"),J1184)</f>
        <v>4</v>
      </c>
      <c r="AB1184" s="109" t="str">
        <f>UPPER(_xlfn.XLOOKUP(Z1184,sectores_id!B:B,sectores_id!A:A))</f>
        <v>DISP. FINAL RESIDUOS SÓLIDOS</v>
      </c>
      <c r="AC1184" s="148" t="str">
        <f>_xlfn.XLOOKUP(AA1184,'rubros_id_opex (2)'!B:B,'rubros_id_opex (2)'!A:A,gastos_final[[#This Row],[Líneas de factura/Producto]])</f>
        <v>IMPUESTOS</v>
      </c>
      <c r="AD1184" s="109">
        <f>SUMIFS(Y:Y,C:C,gastos_final[[#This Row],[Número]])</f>
        <v>32811.49</v>
      </c>
      <c r="AE1184" s="169">
        <f>gastos_final[[#This Row],[MONTO_FINAL]]*-1-gastos_final[[#This Row],[monto_total_ampliado]]</f>
        <v>0</v>
      </c>
    </row>
    <row r="1185" spans="1:31" hidden="1" x14ac:dyDescent="0.25">
      <c r="A1185" vm="1">
        <v>46111</v>
      </c>
      <c r="B1185" t="s">
        <v>20</v>
      </c>
      <c r="C1185" t="s">
        <v>794</v>
      </c>
      <c r="D1185" s="135">
        <v>-32811.49</v>
      </c>
      <c r="E1185" t="s">
        <v>20</v>
      </c>
      <c r="F1185">
        <v>1</v>
      </c>
      <c r="G1185" s="135">
        <v>32811.49</v>
      </c>
      <c r="H1185" t="s">
        <v>510</v>
      </c>
      <c r="I1185" t="s">
        <v>20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493</v>
      </c>
      <c r="P1185">
        <v>10</v>
      </c>
      <c r="Q1185" t="s">
        <v>465</v>
      </c>
      <c r="R1185">
        <v>1</v>
      </c>
      <c r="S1185" s="136">
        <v>-32811.49</v>
      </c>
      <c r="T1185">
        <v>1</v>
      </c>
      <c r="U1185" t="s">
        <v>199</v>
      </c>
      <c r="V1185" t="s">
        <v>80</v>
      </c>
      <c r="W1185" s="109" t="str">
        <f>_xlfn.CONCAT(N1185,V1185)</f>
        <v>CC1EXPORTACION</v>
      </c>
      <c r="X1185" s="109">
        <f>_xlfn.XLOOKUP(W1185,'cco '!C:C,'cco '!D:D,0)</f>
        <v>0.73411048911804788</v>
      </c>
      <c r="Y1185" s="110">
        <f>$X1185*$S1185*-1</f>
        <v>24087.258972591935</v>
      </c>
      <c r="Z1185" s="109">
        <f>_xlfn.XLOOKUP(V1185,sectores_id!A:A,sectores_id!B:B)</f>
        <v>5</v>
      </c>
      <c r="AA1185" s="109">
        <f>IF(J1185="OPEX",_xlfn.XLOOKUP(I1185,'rubros_id_opex (2)'!A:A,'rubros_id_opex (2)'!B:B,"RUBRO MC"),J1185)</f>
        <v>4</v>
      </c>
      <c r="AB1185" s="109" t="str">
        <f>UPPER(_xlfn.XLOOKUP(Z1185,sectores_id!B:B,sectores_id!A:A))</f>
        <v>EXPORTACION</v>
      </c>
      <c r="AC1185" s="148" t="str">
        <f>_xlfn.XLOOKUP(AA1185,'rubros_id_opex (2)'!B:B,'rubros_id_opex (2)'!A:A,gastos_final[[#This Row],[Líneas de factura/Producto]])</f>
        <v>IMPUESTOS</v>
      </c>
      <c r="AD1185" s="109">
        <f>SUMIFS(Y:Y,C:C,gastos_final[[#This Row],[Número]])</f>
        <v>32811.49</v>
      </c>
      <c r="AE1185" s="169">
        <f>gastos_final[[#This Row],[MONTO_FINAL]]*-1-gastos_final[[#This Row],[monto_total_ampliado]]</f>
        <v>0</v>
      </c>
    </row>
    <row r="1186" spans="1:31" hidden="1" x14ac:dyDescent="0.25">
      <c r="A1186" vm="1">
        <v>46111</v>
      </c>
      <c r="B1186" t="s">
        <v>20</v>
      </c>
      <c r="C1186" t="s">
        <v>794</v>
      </c>
      <c r="D1186" s="135">
        <v>-32811.49</v>
      </c>
      <c r="E1186" t="s">
        <v>20</v>
      </c>
      <c r="F1186">
        <v>1</v>
      </c>
      <c r="G1186" s="135">
        <v>32811.49</v>
      </c>
      <c r="H1186" t="s">
        <v>510</v>
      </c>
      <c r="I1186" t="s">
        <v>20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493</v>
      </c>
      <c r="P1186">
        <v>10</v>
      </c>
      <c r="Q1186" t="s">
        <v>465</v>
      </c>
      <c r="R1186">
        <v>1</v>
      </c>
      <c r="S1186" s="136">
        <v>-32811.49</v>
      </c>
      <c r="T1186">
        <v>1</v>
      </c>
      <c r="U1186" t="s">
        <v>199</v>
      </c>
      <c r="V1186" t="s">
        <v>50</v>
      </c>
      <c r="W1186" s="109" t="str">
        <f>_xlfn.CONCAT(N1186,V1186)</f>
        <v>CC1NFU</v>
      </c>
      <c r="X1186" s="109">
        <f>_xlfn.XLOOKUP(W1186,'cco '!C:C,'cco '!D:D,0)</f>
        <v>1.4065386597374174E-2</v>
      </c>
      <c r="Y1186" s="110">
        <f>$X1186*$S1186*-1</f>
        <v>461.5062916858767</v>
      </c>
      <c r="Z1186" s="109">
        <f>_xlfn.XLOOKUP(V1186,sectores_id!A:A,sectores_id!B:B)</f>
        <v>6</v>
      </c>
      <c r="AA1186" s="109">
        <f>IF(J1186="OPEX",_xlfn.XLOOKUP(I1186,'rubros_id_opex (2)'!A:A,'rubros_id_opex (2)'!B:B,"RUBRO MC"),J1186)</f>
        <v>4</v>
      </c>
      <c r="AB1186" s="109" t="str">
        <f>UPPER(_xlfn.XLOOKUP(Z1186,sectores_id!B:B,sectores_id!A:A))</f>
        <v>NFU</v>
      </c>
      <c r="AC1186" s="148" t="str">
        <f>_xlfn.XLOOKUP(AA1186,'rubros_id_opex (2)'!B:B,'rubros_id_opex (2)'!A:A,gastos_final[[#This Row],[Líneas de factura/Producto]])</f>
        <v>IMPUESTOS</v>
      </c>
      <c r="AD1186" s="109">
        <f>SUMIFS(Y:Y,C:C,gastos_final[[#This Row],[Número]])</f>
        <v>32811.49</v>
      </c>
      <c r="AE1186" s="169">
        <f>gastos_final[[#This Row],[MONTO_FINAL]]*-1-gastos_final[[#This Row],[monto_total_ampliado]]</f>
        <v>0</v>
      </c>
    </row>
    <row r="1187" spans="1:31" hidden="1" x14ac:dyDescent="0.25">
      <c r="A1187" vm="1">
        <v>46111</v>
      </c>
      <c r="B1187" t="s">
        <v>20</v>
      </c>
      <c r="C1187" t="s">
        <v>794</v>
      </c>
      <c r="D1187" s="135">
        <v>-32811.49</v>
      </c>
      <c r="E1187" t="s">
        <v>20</v>
      </c>
      <c r="F1187">
        <v>1</v>
      </c>
      <c r="G1187" s="135">
        <v>32811.49</v>
      </c>
      <c r="H1187" t="s">
        <v>510</v>
      </c>
      <c r="I1187" t="s">
        <v>20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493</v>
      </c>
      <c r="P1187">
        <v>10</v>
      </c>
      <c r="Q1187" t="s">
        <v>465</v>
      </c>
      <c r="R1187">
        <v>1</v>
      </c>
      <c r="S1187" s="136">
        <v>-32811.49</v>
      </c>
      <c r="T1187">
        <v>1</v>
      </c>
      <c r="U1187" t="s">
        <v>199</v>
      </c>
      <c r="V1187" t="s">
        <v>68</v>
      </c>
      <c r="W1187" s="109" t="str">
        <f>_xlfn.CONCAT(N1187,V1187)</f>
        <v>CC1PILETAS</v>
      </c>
      <c r="X1187" s="109">
        <f>_xlfn.XLOOKUP(W1187,'cco '!C:C,'cco '!D:D,0)</f>
        <v>0.10760032914202722</v>
      </c>
      <c r="Y1187" s="110">
        <f>$X1187*$S1187*-1</f>
        <v>3530.5271236403346</v>
      </c>
      <c r="Z1187" s="109">
        <f>_xlfn.XLOOKUP(V1187,sectores_id!A:A,sectores_id!B:B)</f>
        <v>7</v>
      </c>
      <c r="AA1187" s="109">
        <f>IF(J1187="OPEX",_xlfn.XLOOKUP(I1187,'rubros_id_opex (2)'!A:A,'rubros_id_opex (2)'!B:B,"RUBRO MC"),J1187)</f>
        <v>4</v>
      </c>
      <c r="AB1187" s="109" t="str">
        <f>UPPER(_xlfn.XLOOKUP(Z1187,sectores_id!B:B,sectores_id!A:A))</f>
        <v>PILETAS</v>
      </c>
      <c r="AC1187" s="148" t="str">
        <f>_xlfn.XLOOKUP(AA1187,'rubros_id_opex (2)'!B:B,'rubros_id_opex (2)'!A:A,gastos_final[[#This Row],[Líneas de factura/Producto]])</f>
        <v>IMPUESTOS</v>
      </c>
      <c r="AD1187" s="109">
        <f>SUMIFS(Y:Y,C:C,gastos_final[[#This Row],[Número]])</f>
        <v>32811.49</v>
      </c>
      <c r="AE1187" s="169">
        <f>gastos_final[[#This Row],[MONTO_FINAL]]*-1-gastos_final[[#This Row],[monto_total_ampliado]]</f>
        <v>0</v>
      </c>
    </row>
    <row r="1188" spans="1:31" hidden="1" x14ac:dyDescent="0.25">
      <c r="A1188" vm="1">
        <v>46111</v>
      </c>
      <c r="B1188" t="s">
        <v>20</v>
      </c>
      <c r="C1188" t="s">
        <v>794</v>
      </c>
      <c r="D1188" s="135">
        <v>-32811.49</v>
      </c>
      <c r="E1188" t="s">
        <v>20</v>
      </c>
      <c r="F1188">
        <v>1</v>
      </c>
      <c r="G1188" s="135">
        <v>32811.49</v>
      </c>
      <c r="H1188" t="s">
        <v>510</v>
      </c>
      <c r="I1188" t="s">
        <v>20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493</v>
      </c>
      <c r="P1188">
        <v>10</v>
      </c>
      <c r="Q1188" t="s">
        <v>465</v>
      </c>
      <c r="R1188">
        <v>1</v>
      </c>
      <c r="S1188" s="136">
        <v>-32811.49</v>
      </c>
      <c r="T1188">
        <v>1</v>
      </c>
      <c r="U1188" t="s">
        <v>199</v>
      </c>
      <c r="V1188" t="s">
        <v>70</v>
      </c>
      <c r="W1188" s="109" t="str">
        <f>_xlfn.CONCAT(N1188,V1188)</f>
        <v>CC1REACTORES</v>
      </c>
      <c r="X1188" s="109">
        <f>_xlfn.XLOOKUP(W1188,'cco '!C:C,'cco '!D:D,0)</f>
        <v>3.9675420007119738E-2</v>
      </c>
      <c r="Y1188" s="110">
        <f>$X1188*$S1188*-1</f>
        <v>1301.8096468094091</v>
      </c>
      <c r="Z1188" s="109">
        <f>_xlfn.XLOOKUP(V1188,sectores_id!A:A,sectores_id!B:B)</f>
        <v>8</v>
      </c>
      <c r="AA1188" s="109">
        <f>IF(J1188="OPEX",_xlfn.XLOOKUP(I1188,'rubros_id_opex (2)'!A:A,'rubros_id_opex (2)'!B:B,"RUBRO MC"),J1188)</f>
        <v>4</v>
      </c>
      <c r="AB1188" s="109" t="str">
        <f>UPPER(_xlfn.XLOOKUP(Z1188,sectores_id!B:B,sectores_id!A:A))</f>
        <v>REACTORES</v>
      </c>
      <c r="AC1188" s="148" t="str">
        <f>_xlfn.XLOOKUP(AA1188,'rubros_id_opex (2)'!B:B,'rubros_id_opex (2)'!A:A,gastos_final[[#This Row],[Líneas de factura/Producto]])</f>
        <v>IMPUESTOS</v>
      </c>
      <c r="AD1188" s="109">
        <f>SUMIFS(Y:Y,C:C,gastos_final[[#This Row],[Número]])</f>
        <v>32811.49</v>
      </c>
      <c r="AE1188" s="169">
        <f>gastos_final[[#This Row],[MONTO_FINAL]]*-1-gastos_final[[#This Row],[monto_total_ampliado]]</f>
        <v>0</v>
      </c>
    </row>
    <row r="1189" spans="1:31" hidden="1" x14ac:dyDescent="0.25">
      <c r="A1189" vm="1">
        <v>46111</v>
      </c>
      <c r="B1189" t="s">
        <v>20</v>
      </c>
      <c r="C1189" t="s">
        <v>794</v>
      </c>
      <c r="D1189" s="135">
        <v>-32811.49</v>
      </c>
      <c r="E1189" t="s">
        <v>20</v>
      </c>
      <c r="F1189">
        <v>1</v>
      </c>
      <c r="G1189" s="135">
        <v>32811.49</v>
      </c>
      <c r="H1189" t="s">
        <v>510</v>
      </c>
      <c r="I1189" t="s">
        <v>20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493</v>
      </c>
      <c r="P1189">
        <v>10</v>
      </c>
      <c r="Q1189" t="s">
        <v>465</v>
      </c>
      <c r="R1189">
        <v>1</v>
      </c>
      <c r="S1189" s="136">
        <v>-32811.49</v>
      </c>
      <c r="T1189">
        <v>1</v>
      </c>
      <c r="U1189" t="s">
        <v>199</v>
      </c>
      <c r="V1189" t="s">
        <v>181</v>
      </c>
      <c r="W1189" s="109" t="str">
        <f>_xlfn.CONCAT(N1189,V1189)</f>
        <v>CC1TIERRAS FILTRANTES</v>
      </c>
      <c r="X1189" s="109">
        <f>_xlfn.XLOOKUP(W1189,'cco '!C:C,'cco '!D:D,0)</f>
        <v>0</v>
      </c>
      <c r="Y1189" s="110">
        <f>$X1189*$S1189*-1</f>
        <v>0</v>
      </c>
      <c r="Z1189" s="109">
        <f>_xlfn.XLOOKUP(V1189,sectores_id!A:A,sectores_id!B:B)</f>
        <v>9</v>
      </c>
      <c r="AA1189" s="109">
        <f>IF(J1189="OPEX",_xlfn.XLOOKUP(I1189,'rubros_id_opex (2)'!A:A,'rubros_id_opex (2)'!B:B,"RUBRO MC"),J1189)</f>
        <v>4</v>
      </c>
      <c r="AB1189" s="109" t="str">
        <f>UPPER(_xlfn.XLOOKUP(Z1189,sectores_id!B:B,sectores_id!A:A))</f>
        <v>TIERRAS FILTRANTES</v>
      </c>
      <c r="AC1189" s="148" t="str">
        <f>_xlfn.XLOOKUP(AA1189,'rubros_id_opex (2)'!B:B,'rubros_id_opex (2)'!A:A,gastos_final[[#This Row],[Líneas de factura/Producto]])</f>
        <v>IMPUESTOS</v>
      </c>
      <c r="AD1189" s="109">
        <f>SUMIFS(Y:Y,C:C,gastos_final[[#This Row],[Número]])</f>
        <v>32811.49</v>
      </c>
      <c r="AE1189" s="169">
        <f>gastos_final[[#This Row],[MONTO_FINAL]]*-1-gastos_final[[#This Row],[monto_total_ampliado]]</f>
        <v>0</v>
      </c>
    </row>
    <row r="1190" spans="1:31" hidden="1" x14ac:dyDescent="0.25">
      <c r="A1190" vm="15">
        <v>46094</v>
      </c>
      <c r="B1190" t="s">
        <v>832</v>
      </c>
      <c r="C1190" t="s">
        <v>967</v>
      </c>
      <c r="D1190" s="135">
        <v>-75391.47</v>
      </c>
      <c r="E1190" t="s">
        <v>968</v>
      </c>
      <c r="F1190">
        <v>6</v>
      </c>
      <c r="G1190" s="135">
        <v>10384.5</v>
      </c>
      <c r="H1190" t="s">
        <v>510</v>
      </c>
      <c r="I1190" t="s">
        <v>15</v>
      </c>
      <c r="J1190" t="s">
        <v>137</v>
      </c>
      <c r="K1190" t="s">
        <v>473</v>
      </c>
      <c r="L1190" t="s">
        <v>138</v>
      </c>
      <c r="M1190">
        <v>0</v>
      </c>
      <c r="N1190" t="s">
        <v>40</v>
      </c>
      <c r="O1190" t="s">
        <v>492</v>
      </c>
      <c r="P1190">
        <v>1</v>
      </c>
      <c r="Q1190" t="s">
        <v>68</v>
      </c>
      <c r="R1190">
        <v>1</v>
      </c>
      <c r="S1190" s="136">
        <v>-75391.47</v>
      </c>
      <c r="T1190">
        <v>6</v>
      </c>
      <c r="U1190" t="s">
        <v>199</v>
      </c>
      <c r="V1190" t="s">
        <v>68</v>
      </c>
      <c r="W1190" s="109" t="str">
        <f>_xlfn.CONCAT(N1190,V1190)</f>
        <v>CC4PILETAS</v>
      </c>
      <c r="X1190" s="109">
        <f>_xlfn.XLOOKUP(W1190,'cco '!C:C,'cco '!D:D,0)</f>
        <v>1</v>
      </c>
      <c r="Y1190" s="110">
        <f>$X1190*$S1190*-1</f>
        <v>75391.47</v>
      </c>
      <c r="Z1190" s="109">
        <f>_xlfn.XLOOKUP(V1190,sectores_id!A:A,sectores_id!B:B)</f>
        <v>7</v>
      </c>
      <c r="AA1190" s="109">
        <f>IF(J1190="OPEX",_xlfn.XLOOKUP(I1190,'rubros_id_opex (2)'!A:A,'rubros_id_opex (2)'!B:B,"RUBRO MC"),J1190)</f>
        <v>12</v>
      </c>
      <c r="AB1190" s="109" t="str">
        <f>UPPER(_xlfn.XLOOKUP(Z1190,sectores_id!B:B,sectores_id!A:A))</f>
        <v>PILETAS</v>
      </c>
      <c r="AC1190" s="148" t="str">
        <f>_xlfn.XLOOKUP(AA1190,'rubros_id_opex (2)'!B:B,'rubros_id_opex (2)'!A:A,gastos_final[[#This Row],[Líneas de factura/Producto]])</f>
        <v>REPOSICION</v>
      </c>
      <c r="AD1190" s="109">
        <f>SUMIFS(Y:Y,C:C,gastos_final[[#This Row],[Número]])</f>
        <v>75391.47</v>
      </c>
      <c r="AE1190" s="169">
        <f>gastos_final[[#This Row],[MONTO_FINAL]]*-1-gastos_final[[#This Row],[monto_total_ampliado]]</f>
        <v>0</v>
      </c>
    </row>
    <row r="1191" spans="1:31" hidden="1" x14ac:dyDescent="0.25">
      <c r="A1191" vm="12">
        <v>46084</v>
      </c>
      <c r="B1191" t="s">
        <v>807</v>
      </c>
      <c r="C1191" t="s">
        <v>875</v>
      </c>
      <c r="D1191" s="135">
        <v>-27000</v>
      </c>
      <c r="E1191" t="s">
        <v>876</v>
      </c>
      <c r="F1191">
        <v>1</v>
      </c>
      <c r="G1191" s="135">
        <v>27000</v>
      </c>
      <c r="H1191" t="s">
        <v>510</v>
      </c>
      <c r="I1191" t="s">
        <v>679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36">
        <v>-27000</v>
      </c>
      <c r="T1191">
        <v>1</v>
      </c>
      <c r="U1191" t="s">
        <v>199</v>
      </c>
      <c r="V1191" t="s">
        <v>72</v>
      </c>
      <c r="W1191" s="109" t="str">
        <f>_xlfn.CONCAT(N1191,V1191)</f>
        <v>CC1BACHAS</v>
      </c>
      <c r="X1191" s="109">
        <f>_xlfn.XLOOKUP(W1191,'cco '!C:C,'cco '!D:D,0)</f>
        <v>3.2417236735101898E-2</v>
      </c>
      <c r="Y1191" s="110">
        <f>$X1191*$S1191*-1</f>
        <v>875.26539184775129</v>
      </c>
      <c r="Z1191" s="109">
        <f>_xlfn.XLOOKUP(V1191,sectores_id!A:A,sectores_id!B:B)</f>
        <v>1</v>
      </c>
      <c r="AA1191" s="109">
        <f>IF(J1191="OPEX",_xlfn.XLOOKUP(I1191,'rubros_id_opex (2)'!A:A,'rubros_id_opex (2)'!B:B,"RUBRO MC"),J1191)</f>
        <v>9</v>
      </c>
      <c r="AB1191" s="109" t="str">
        <f>UPPER(_xlfn.XLOOKUP(Z1191,sectores_id!B:B,sectores_id!A:A))</f>
        <v>BACHAS</v>
      </c>
      <c r="AC1191" s="148" t="str">
        <f>_xlfn.XLOOKUP(AA1191,'rubros_id_opex (2)'!B:B,'rubros_id_opex (2)'!A:A,gastos_final[[#This Row],[Líneas de factura/Producto]])</f>
        <v>MANTENIMIENTO PREVENTIVO</v>
      </c>
      <c r="AD1191" s="109">
        <f>SUMIFS(Y:Y,C:C,gastos_final[[#This Row],[Número]])</f>
        <v>26999.999999999996</v>
      </c>
      <c r="AE1191" s="169">
        <f>gastos_final[[#This Row],[MONTO_FINAL]]*-1-gastos_final[[#This Row],[monto_total_ampliado]]</f>
        <v>0</v>
      </c>
    </row>
    <row r="1192" spans="1:31" hidden="1" x14ac:dyDescent="0.25">
      <c r="A1192" vm="12">
        <v>46084</v>
      </c>
      <c r="B1192" t="s">
        <v>807</v>
      </c>
      <c r="C1192" t="s">
        <v>875</v>
      </c>
      <c r="D1192" s="135">
        <v>-27000</v>
      </c>
      <c r="E1192" t="s">
        <v>876</v>
      </c>
      <c r="F1192">
        <v>1</v>
      </c>
      <c r="G1192" s="135">
        <v>27000</v>
      </c>
      <c r="H1192" t="s">
        <v>510</v>
      </c>
      <c r="I1192" t="s">
        <v>679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6">
        <v>-27000</v>
      </c>
      <c r="T1192">
        <v>1</v>
      </c>
      <c r="U1192" t="s">
        <v>199</v>
      </c>
      <c r="V1192" t="s">
        <v>77</v>
      </c>
      <c r="W1192" s="109" t="str">
        <f>_xlfn.CONCAT(N1192,V1192)</f>
        <v>CC1CEREAL &amp; POLVILLO</v>
      </c>
      <c r="X1192" s="109">
        <f>_xlfn.XLOOKUP(W1192,'cco '!C:C,'cco '!D:D,0)</f>
        <v>7.0597149630605652E-3</v>
      </c>
      <c r="Y1192" s="110">
        <f>$X1192*$S1192*-1</f>
        <v>190.61230400263526</v>
      </c>
      <c r="Z1192" s="109">
        <f>_xlfn.XLOOKUP(V1192,sectores_id!A:A,sectores_id!B:B)</f>
        <v>2</v>
      </c>
      <c r="AA1192" s="109">
        <f>IF(J1192="OPEX",_xlfn.XLOOKUP(I1192,'rubros_id_opex (2)'!A:A,'rubros_id_opex (2)'!B:B,"RUBRO MC"),J1192)</f>
        <v>9</v>
      </c>
      <c r="AB1192" s="109" t="str">
        <f>UPPER(_xlfn.XLOOKUP(Z1192,sectores_id!B:B,sectores_id!A:A))</f>
        <v>CEREAL &amp; POLVILLO</v>
      </c>
      <c r="AC1192" s="148" t="str">
        <f>_xlfn.XLOOKUP(AA1192,'rubros_id_opex (2)'!B:B,'rubros_id_opex (2)'!A:A,gastos_final[[#This Row],[Líneas de factura/Producto]])</f>
        <v>MANTENIMIENTO PREVENTIVO</v>
      </c>
      <c r="AD1192" s="109">
        <f>SUMIFS(Y:Y,C:C,gastos_final[[#This Row],[Número]])</f>
        <v>26999.999999999996</v>
      </c>
      <c r="AE1192" s="169">
        <f>gastos_final[[#This Row],[MONTO_FINAL]]*-1-gastos_final[[#This Row],[monto_total_ampliado]]</f>
        <v>0</v>
      </c>
    </row>
    <row r="1193" spans="1:31" hidden="1" x14ac:dyDescent="0.25">
      <c r="A1193" vm="12">
        <v>46084</v>
      </c>
      <c r="B1193" t="s">
        <v>807</v>
      </c>
      <c r="C1193" t="s">
        <v>875</v>
      </c>
      <c r="D1193" s="135">
        <v>-27000</v>
      </c>
      <c r="E1193" t="s">
        <v>876</v>
      </c>
      <c r="F1193">
        <v>1</v>
      </c>
      <c r="G1193" s="135">
        <v>27000</v>
      </c>
      <c r="H1193" t="s">
        <v>510</v>
      </c>
      <c r="I1193" t="s">
        <v>679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6">
        <v>-27000</v>
      </c>
      <c r="T1193">
        <v>1</v>
      </c>
      <c r="U1193" t="s">
        <v>199</v>
      </c>
      <c r="V1193" t="s">
        <v>75</v>
      </c>
      <c r="W1193" s="109" t="str">
        <f>_xlfn.CONCAT(N1193,V1193)</f>
        <v>CC1COMPOST &amp; FERTILIZANTES</v>
      </c>
      <c r="X1193" s="109">
        <f>_xlfn.XLOOKUP(W1193,'cco '!C:C,'cco '!D:D,0)</f>
        <v>4.0653249223577111E-4</v>
      </c>
      <c r="Y1193" s="110">
        <f>$X1193*$S1193*-1</f>
        <v>10.97637729036582</v>
      </c>
      <c r="Z1193" s="109">
        <f>_xlfn.XLOOKUP(V1193,sectores_id!A:A,sectores_id!B:B)</f>
        <v>10</v>
      </c>
      <c r="AA1193" s="109">
        <f>IF(J1193="OPEX",_xlfn.XLOOKUP(I1193,'rubros_id_opex (2)'!A:A,'rubros_id_opex (2)'!B:B,"RUBRO MC"),J1193)</f>
        <v>9</v>
      </c>
      <c r="AB1193" s="109" t="str">
        <f>UPPER(_xlfn.XLOOKUP(Z1193,sectores_id!B:B,sectores_id!A:A))</f>
        <v>COMPOST &amp; FERTILIZANTES</v>
      </c>
      <c r="AC1193" s="148" t="str">
        <f>_xlfn.XLOOKUP(AA1193,'rubros_id_opex (2)'!B:B,'rubros_id_opex (2)'!A:A,gastos_final[[#This Row],[Líneas de factura/Producto]])</f>
        <v>MANTENIMIENTO PREVENTIVO</v>
      </c>
      <c r="AD1193" s="109">
        <f>SUMIFS(Y:Y,C:C,gastos_final[[#This Row],[Número]])</f>
        <v>26999.999999999996</v>
      </c>
      <c r="AE1193" s="169">
        <f>gastos_final[[#This Row],[MONTO_FINAL]]*-1-gastos_final[[#This Row],[monto_total_ampliado]]</f>
        <v>0</v>
      </c>
    </row>
    <row r="1194" spans="1:31" hidden="1" x14ac:dyDescent="0.25">
      <c r="A1194" vm="12">
        <v>46084</v>
      </c>
      <c r="B1194" t="s">
        <v>807</v>
      </c>
      <c r="C1194" t="s">
        <v>875</v>
      </c>
      <c r="D1194" s="135">
        <v>-27000</v>
      </c>
      <c r="E1194" t="s">
        <v>876</v>
      </c>
      <c r="F1194">
        <v>1</v>
      </c>
      <c r="G1194" s="135">
        <v>27000</v>
      </c>
      <c r="H1194" t="s">
        <v>510</v>
      </c>
      <c r="I1194" t="s">
        <v>679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6">
        <v>-27000</v>
      </c>
      <c r="T1194">
        <v>1</v>
      </c>
      <c r="U1194" t="s">
        <v>199</v>
      </c>
      <c r="V1194" t="s">
        <v>66</v>
      </c>
      <c r="W1194" s="109" t="str">
        <f>_xlfn.CONCAT(N1194,V1194)</f>
        <v>CC1DISPOSICIÓN FINAL RESIDUOS LIQUIDOS</v>
      </c>
      <c r="X1194" s="109">
        <f>_xlfn.XLOOKUP(W1194,'cco '!C:C,'cco '!D:D,0)</f>
        <v>5.9791078481547098E-2</v>
      </c>
      <c r="Y1194" s="110">
        <f>$X1194*$S1194*-1</f>
        <v>1614.3591190017717</v>
      </c>
      <c r="Z1194" s="109">
        <f>_xlfn.XLOOKUP(V1194,sectores_id!A:A,sectores_id!B:B)</f>
        <v>3</v>
      </c>
      <c r="AA1194" s="109">
        <f>IF(J1194="OPEX",_xlfn.XLOOKUP(I1194,'rubros_id_opex (2)'!A:A,'rubros_id_opex (2)'!B:B,"RUBRO MC"),J1194)</f>
        <v>9</v>
      </c>
      <c r="AB1194" s="109" t="str">
        <f>UPPER(_xlfn.XLOOKUP(Z1194,sectores_id!B:B,sectores_id!A:A))</f>
        <v>DISP. FINAL RESIDUOS LÍQUIDOS</v>
      </c>
      <c r="AC1194" s="148" t="str">
        <f>_xlfn.XLOOKUP(AA1194,'rubros_id_opex (2)'!B:B,'rubros_id_opex (2)'!A:A,gastos_final[[#This Row],[Líneas de factura/Producto]])</f>
        <v>MANTENIMIENTO PREVENTIVO</v>
      </c>
      <c r="AD1194" s="109">
        <f>SUMIFS(Y:Y,C:C,gastos_final[[#This Row],[Número]])</f>
        <v>26999.999999999996</v>
      </c>
      <c r="AE1194" s="169">
        <f>gastos_final[[#This Row],[MONTO_FINAL]]*-1-gastos_final[[#This Row],[monto_total_ampliado]]</f>
        <v>0</v>
      </c>
    </row>
    <row r="1195" spans="1:31" hidden="1" x14ac:dyDescent="0.25">
      <c r="A1195" vm="12">
        <v>46084</v>
      </c>
      <c r="B1195" t="s">
        <v>807</v>
      </c>
      <c r="C1195" t="s">
        <v>875</v>
      </c>
      <c r="D1195" s="135">
        <v>-27000</v>
      </c>
      <c r="E1195" t="s">
        <v>876</v>
      </c>
      <c r="F1195">
        <v>1</v>
      </c>
      <c r="G1195" s="135">
        <v>27000</v>
      </c>
      <c r="H1195" t="s">
        <v>510</v>
      </c>
      <c r="I1195" t="s">
        <v>679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6">
        <v>-27000</v>
      </c>
      <c r="T1195">
        <v>1</v>
      </c>
      <c r="U1195" t="s">
        <v>199</v>
      </c>
      <c r="V1195" t="s">
        <v>63</v>
      </c>
      <c r="W1195" s="109" t="str">
        <f>_xlfn.CONCAT(N1195,V1195)</f>
        <v>CC1DISPOSICIÓN FINAL RESIDUOS SOLIDOS</v>
      </c>
      <c r="X1195" s="109">
        <f>_xlfn.XLOOKUP(W1195,'cco '!C:C,'cco '!D:D,0)</f>
        <v>4.8738124634855849E-3</v>
      </c>
      <c r="Y1195" s="110">
        <f>$X1195*$S1195*-1</f>
        <v>131.59293651411079</v>
      </c>
      <c r="Z1195" s="109">
        <f>_xlfn.XLOOKUP(V1195,sectores_id!A:A,sectores_id!B:B)</f>
        <v>4</v>
      </c>
      <c r="AA1195" s="109">
        <f>IF(J1195="OPEX",_xlfn.XLOOKUP(I1195,'rubros_id_opex (2)'!A:A,'rubros_id_opex (2)'!B:B,"RUBRO MC"),J1195)</f>
        <v>9</v>
      </c>
      <c r="AB1195" s="109" t="str">
        <f>UPPER(_xlfn.XLOOKUP(Z1195,sectores_id!B:B,sectores_id!A:A))</f>
        <v>DISP. FINAL RESIDUOS SÓLIDOS</v>
      </c>
      <c r="AC1195" s="148" t="str">
        <f>_xlfn.XLOOKUP(AA1195,'rubros_id_opex (2)'!B:B,'rubros_id_opex (2)'!A:A,gastos_final[[#This Row],[Líneas de factura/Producto]])</f>
        <v>MANTENIMIENTO PREVENTIVO</v>
      </c>
      <c r="AD1195" s="109">
        <f>SUMIFS(Y:Y,C:C,gastos_final[[#This Row],[Número]])</f>
        <v>26999.999999999996</v>
      </c>
      <c r="AE1195" s="169">
        <f>gastos_final[[#This Row],[MONTO_FINAL]]*-1-gastos_final[[#This Row],[monto_total_ampliado]]</f>
        <v>0</v>
      </c>
    </row>
    <row r="1196" spans="1:31" hidden="1" x14ac:dyDescent="0.25">
      <c r="A1196" vm="12">
        <v>46084</v>
      </c>
      <c r="B1196" t="s">
        <v>807</v>
      </c>
      <c r="C1196" t="s">
        <v>875</v>
      </c>
      <c r="D1196" s="135">
        <v>-27000</v>
      </c>
      <c r="E1196" t="s">
        <v>876</v>
      </c>
      <c r="F1196">
        <v>1</v>
      </c>
      <c r="G1196" s="135">
        <v>27000</v>
      </c>
      <c r="H1196" t="s">
        <v>510</v>
      </c>
      <c r="I1196" t="s">
        <v>679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6">
        <v>-27000</v>
      </c>
      <c r="T1196">
        <v>1</v>
      </c>
      <c r="U1196" t="s">
        <v>199</v>
      </c>
      <c r="V1196" t="s">
        <v>80</v>
      </c>
      <c r="W1196" s="109" t="str">
        <f>_xlfn.CONCAT(N1196,V1196)</f>
        <v>CC1EXPORTACION</v>
      </c>
      <c r="X1196" s="109">
        <f>_xlfn.XLOOKUP(W1196,'cco '!C:C,'cco '!D:D,0)</f>
        <v>0.73411048911804788</v>
      </c>
      <c r="Y1196" s="110">
        <f>$X1196*$S1196*-1</f>
        <v>19820.983206187291</v>
      </c>
      <c r="Z1196" s="109">
        <f>_xlfn.XLOOKUP(V1196,sectores_id!A:A,sectores_id!B:B)</f>
        <v>5</v>
      </c>
      <c r="AA1196" s="109">
        <f>IF(J1196="OPEX",_xlfn.XLOOKUP(I1196,'rubros_id_opex (2)'!A:A,'rubros_id_opex (2)'!B:B,"RUBRO MC"),J1196)</f>
        <v>9</v>
      </c>
      <c r="AB1196" s="109" t="str">
        <f>UPPER(_xlfn.XLOOKUP(Z1196,sectores_id!B:B,sectores_id!A:A))</f>
        <v>EXPORTACION</v>
      </c>
      <c r="AC1196" s="148" t="str">
        <f>_xlfn.XLOOKUP(AA1196,'rubros_id_opex (2)'!B:B,'rubros_id_opex (2)'!A:A,gastos_final[[#This Row],[Líneas de factura/Producto]])</f>
        <v>MANTENIMIENTO PREVENTIVO</v>
      </c>
      <c r="AD1196" s="109">
        <f>SUMIFS(Y:Y,C:C,gastos_final[[#This Row],[Número]])</f>
        <v>26999.999999999996</v>
      </c>
      <c r="AE1196" s="169">
        <f>gastos_final[[#This Row],[MONTO_FINAL]]*-1-gastos_final[[#This Row],[monto_total_ampliado]]</f>
        <v>0</v>
      </c>
    </row>
    <row r="1197" spans="1:31" hidden="1" x14ac:dyDescent="0.25">
      <c r="A1197" vm="12">
        <v>46084</v>
      </c>
      <c r="B1197" t="s">
        <v>807</v>
      </c>
      <c r="C1197" t="s">
        <v>875</v>
      </c>
      <c r="D1197" s="135">
        <v>-27000</v>
      </c>
      <c r="E1197" t="s">
        <v>876</v>
      </c>
      <c r="F1197">
        <v>1</v>
      </c>
      <c r="G1197" s="135">
        <v>27000</v>
      </c>
      <c r="H1197" t="s">
        <v>510</v>
      </c>
      <c r="I1197" t="s">
        <v>679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6">
        <v>-27000</v>
      </c>
      <c r="T1197">
        <v>1</v>
      </c>
      <c r="U1197" t="s">
        <v>199</v>
      </c>
      <c r="V1197" t="s">
        <v>50</v>
      </c>
      <c r="W1197" s="109" t="str">
        <f>_xlfn.CONCAT(N1197,V1197)</f>
        <v>CC1NFU</v>
      </c>
      <c r="X1197" s="109">
        <f>_xlfn.XLOOKUP(W1197,'cco '!C:C,'cco '!D:D,0)</f>
        <v>1.4065386597374174E-2</v>
      </c>
      <c r="Y1197" s="110">
        <f>$X1197*$S1197*-1</f>
        <v>379.76543812910268</v>
      </c>
      <c r="Z1197" s="109">
        <f>_xlfn.XLOOKUP(V1197,sectores_id!A:A,sectores_id!B:B)</f>
        <v>6</v>
      </c>
      <c r="AA1197" s="109">
        <f>IF(J1197="OPEX",_xlfn.XLOOKUP(I1197,'rubros_id_opex (2)'!A:A,'rubros_id_opex (2)'!B:B,"RUBRO MC"),J1197)</f>
        <v>9</v>
      </c>
      <c r="AB1197" s="109" t="str">
        <f>UPPER(_xlfn.XLOOKUP(Z1197,sectores_id!B:B,sectores_id!A:A))</f>
        <v>NFU</v>
      </c>
      <c r="AC1197" s="148" t="str">
        <f>_xlfn.XLOOKUP(AA1197,'rubros_id_opex (2)'!B:B,'rubros_id_opex (2)'!A:A,gastos_final[[#This Row],[Líneas de factura/Producto]])</f>
        <v>MANTENIMIENTO PREVENTIVO</v>
      </c>
      <c r="AD1197" s="109">
        <f>SUMIFS(Y:Y,C:C,gastos_final[[#This Row],[Número]])</f>
        <v>26999.999999999996</v>
      </c>
      <c r="AE1197" s="169">
        <f>gastos_final[[#This Row],[MONTO_FINAL]]*-1-gastos_final[[#This Row],[monto_total_ampliado]]</f>
        <v>0</v>
      </c>
    </row>
    <row r="1198" spans="1:31" hidden="1" x14ac:dyDescent="0.25">
      <c r="A1198" vm="12">
        <v>46084</v>
      </c>
      <c r="B1198" t="s">
        <v>807</v>
      </c>
      <c r="C1198" t="s">
        <v>875</v>
      </c>
      <c r="D1198" s="135">
        <v>-27000</v>
      </c>
      <c r="E1198" t="s">
        <v>876</v>
      </c>
      <c r="F1198">
        <v>1</v>
      </c>
      <c r="G1198" s="135">
        <v>27000</v>
      </c>
      <c r="H1198" t="s">
        <v>510</v>
      </c>
      <c r="I1198" t="s">
        <v>679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6">
        <v>-27000</v>
      </c>
      <c r="T1198">
        <v>1</v>
      </c>
      <c r="U1198" t="s">
        <v>199</v>
      </c>
      <c r="V1198" t="s">
        <v>68</v>
      </c>
      <c r="W1198" s="109" t="str">
        <f>_xlfn.CONCAT(N1198,V1198)</f>
        <v>CC1PILETAS</v>
      </c>
      <c r="X1198" s="109">
        <f>_xlfn.XLOOKUP(W1198,'cco '!C:C,'cco '!D:D,0)</f>
        <v>0.10760032914202722</v>
      </c>
      <c r="Y1198" s="110">
        <f>$X1198*$S1198*-1</f>
        <v>2905.208886834735</v>
      </c>
      <c r="Z1198" s="109">
        <f>_xlfn.XLOOKUP(V1198,sectores_id!A:A,sectores_id!B:B)</f>
        <v>7</v>
      </c>
      <c r="AA1198" s="109">
        <f>IF(J1198="OPEX",_xlfn.XLOOKUP(I1198,'rubros_id_opex (2)'!A:A,'rubros_id_opex (2)'!B:B,"RUBRO MC"),J1198)</f>
        <v>9</v>
      </c>
      <c r="AB1198" s="109" t="str">
        <f>UPPER(_xlfn.XLOOKUP(Z1198,sectores_id!B:B,sectores_id!A:A))</f>
        <v>PILETAS</v>
      </c>
      <c r="AC1198" s="148" t="str">
        <f>_xlfn.XLOOKUP(AA1198,'rubros_id_opex (2)'!B:B,'rubros_id_opex (2)'!A:A,gastos_final[[#This Row],[Líneas de factura/Producto]])</f>
        <v>MANTENIMIENTO PREVENTIVO</v>
      </c>
      <c r="AD1198" s="109">
        <f>SUMIFS(Y:Y,C:C,gastos_final[[#This Row],[Número]])</f>
        <v>26999.999999999996</v>
      </c>
      <c r="AE1198" s="169">
        <f>gastos_final[[#This Row],[MONTO_FINAL]]*-1-gastos_final[[#This Row],[monto_total_ampliado]]</f>
        <v>0</v>
      </c>
    </row>
    <row r="1199" spans="1:31" hidden="1" x14ac:dyDescent="0.25">
      <c r="A1199" vm="12">
        <v>46084</v>
      </c>
      <c r="B1199" t="s">
        <v>807</v>
      </c>
      <c r="C1199" t="s">
        <v>875</v>
      </c>
      <c r="D1199" s="135">
        <v>-27000</v>
      </c>
      <c r="E1199" t="s">
        <v>876</v>
      </c>
      <c r="F1199">
        <v>1</v>
      </c>
      <c r="G1199" s="135">
        <v>27000</v>
      </c>
      <c r="H1199" t="s">
        <v>510</v>
      </c>
      <c r="I1199" t="s">
        <v>679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6">
        <v>-27000</v>
      </c>
      <c r="T1199">
        <v>1</v>
      </c>
      <c r="U1199" t="s">
        <v>199</v>
      </c>
      <c r="V1199" t="s">
        <v>70</v>
      </c>
      <c r="W1199" s="109" t="str">
        <f>_xlfn.CONCAT(N1199,V1199)</f>
        <v>CC1REACTORES</v>
      </c>
      <c r="X1199" s="109">
        <f>_xlfn.XLOOKUP(W1199,'cco '!C:C,'cco '!D:D,0)</f>
        <v>3.9675420007119738E-2</v>
      </c>
      <c r="Y1199" s="110">
        <f>$X1199*$S1199*-1</f>
        <v>1071.236340192233</v>
      </c>
      <c r="Z1199" s="109">
        <f>_xlfn.XLOOKUP(V1199,sectores_id!A:A,sectores_id!B:B)</f>
        <v>8</v>
      </c>
      <c r="AA1199" s="109">
        <f>IF(J1199="OPEX",_xlfn.XLOOKUP(I1199,'rubros_id_opex (2)'!A:A,'rubros_id_opex (2)'!B:B,"RUBRO MC"),J1199)</f>
        <v>9</v>
      </c>
      <c r="AB1199" s="109" t="str">
        <f>UPPER(_xlfn.XLOOKUP(Z1199,sectores_id!B:B,sectores_id!A:A))</f>
        <v>REACTORES</v>
      </c>
      <c r="AC1199" s="148" t="str">
        <f>_xlfn.XLOOKUP(AA1199,'rubros_id_opex (2)'!B:B,'rubros_id_opex (2)'!A:A,gastos_final[[#This Row],[Líneas de factura/Producto]])</f>
        <v>MANTENIMIENTO PREVENTIVO</v>
      </c>
      <c r="AD1199" s="109">
        <f>SUMIFS(Y:Y,C:C,gastos_final[[#This Row],[Número]])</f>
        <v>26999.999999999996</v>
      </c>
      <c r="AE1199" s="169">
        <f>gastos_final[[#This Row],[MONTO_FINAL]]*-1-gastos_final[[#This Row],[monto_total_ampliado]]</f>
        <v>0</v>
      </c>
    </row>
    <row r="1200" spans="1:31" hidden="1" x14ac:dyDescent="0.25">
      <c r="A1200" vm="12">
        <v>46084</v>
      </c>
      <c r="B1200" t="s">
        <v>807</v>
      </c>
      <c r="C1200" t="s">
        <v>875</v>
      </c>
      <c r="D1200" s="135">
        <v>-27000</v>
      </c>
      <c r="E1200" t="s">
        <v>876</v>
      </c>
      <c r="F1200">
        <v>1</v>
      </c>
      <c r="G1200" s="135">
        <v>27000</v>
      </c>
      <c r="H1200" t="s">
        <v>510</v>
      </c>
      <c r="I1200" t="s">
        <v>679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6">
        <v>-27000</v>
      </c>
      <c r="T1200">
        <v>1</v>
      </c>
      <c r="U1200" t="s">
        <v>199</v>
      </c>
      <c r="V1200" t="s">
        <v>181</v>
      </c>
      <c r="W1200" s="109" t="str">
        <f>_xlfn.CONCAT(N1200,V1200)</f>
        <v>CC1TIERRAS FILTRANTES</v>
      </c>
      <c r="X1200" s="109">
        <f>_xlfn.XLOOKUP(W1200,'cco '!C:C,'cco '!D:D,0)</f>
        <v>0</v>
      </c>
      <c r="Y1200" s="110">
        <f>$X1200*$S1200*-1</f>
        <v>0</v>
      </c>
      <c r="Z1200" s="109">
        <f>_xlfn.XLOOKUP(V1200,sectores_id!A:A,sectores_id!B:B)</f>
        <v>9</v>
      </c>
      <c r="AA1200" s="109">
        <f>IF(J1200="OPEX",_xlfn.XLOOKUP(I1200,'rubros_id_opex (2)'!A:A,'rubros_id_opex (2)'!B:B,"RUBRO MC"),J1200)</f>
        <v>9</v>
      </c>
      <c r="AB1200" s="109" t="str">
        <f>UPPER(_xlfn.XLOOKUP(Z1200,sectores_id!B:B,sectores_id!A:A))</f>
        <v>TIERRAS FILTRANTES</v>
      </c>
      <c r="AC1200" s="148" t="str">
        <f>_xlfn.XLOOKUP(AA1200,'rubros_id_opex (2)'!B:B,'rubros_id_opex (2)'!A:A,gastos_final[[#This Row],[Líneas de factura/Producto]])</f>
        <v>MANTENIMIENTO PREVENTIVO</v>
      </c>
      <c r="AD1200" s="109">
        <f>SUMIFS(Y:Y,C:C,gastos_final[[#This Row],[Número]])</f>
        <v>26999.999999999996</v>
      </c>
      <c r="AE1200" s="169">
        <f>gastos_final[[#This Row],[MONTO_FINAL]]*-1-gastos_final[[#This Row],[monto_total_ampliado]]</f>
        <v>0</v>
      </c>
    </row>
    <row r="1201" spans="1:31" hidden="1" x14ac:dyDescent="0.25">
      <c r="A1201" vm="11">
        <v>46112</v>
      </c>
      <c r="B1201" t="s">
        <v>833</v>
      </c>
      <c r="C1201" t="s">
        <v>971</v>
      </c>
      <c r="D1201" s="135">
        <v>-22000</v>
      </c>
      <c r="E1201" t="s">
        <v>972</v>
      </c>
      <c r="F1201">
        <v>1</v>
      </c>
      <c r="G1201" s="135">
        <v>18181.82</v>
      </c>
      <c r="H1201" t="s">
        <v>510</v>
      </c>
      <c r="I1201" t="s">
        <v>12</v>
      </c>
      <c r="J1201" t="s">
        <v>137</v>
      </c>
      <c r="K1201" t="s">
        <v>473</v>
      </c>
      <c r="L1201" t="s">
        <v>138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6">
        <v>-22000</v>
      </c>
      <c r="T1201">
        <v>1</v>
      </c>
      <c r="U1201" t="s">
        <v>199</v>
      </c>
      <c r="V1201" t="s">
        <v>72</v>
      </c>
      <c r="W1201" s="109" t="str">
        <f>_xlfn.CONCAT(N1201,V1201)</f>
        <v>CC1BACHAS</v>
      </c>
      <c r="X1201" s="109">
        <f>_xlfn.XLOOKUP(W1201,'cco '!C:C,'cco '!D:D,0)</f>
        <v>3.2417236735101898E-2</v>
      </c>
      <c r="Y1201" s="110">
        <f>$X1201*$S1201*-1</f>
        <v>713.17920817224172</v>
      </c>
      <c r="Z1201" s="109">
        <f>_xlfn.XLOOKUP(V1201,sectores_id!A:A,sectores_id!B:B)</f>
        <v>1</v>
      </c>
      <c r="AA1201" s="109">
        <f>IF(J1201="OPEX",_xlfn.XLOOKUP(I1201,'rubros_id_opex (2)'!A:A,'rubros_id_opex (2)'!B:B,"RUBRO MC"),J1201)</f>
        <v>11</v>
      </c>
      <c r="AB1201" s="109" t="str">
        <f>UPPER(_xlfn.XLOOKUP(Z1201,sectores_id!B:B,sectores_id!A:A))</f>
        <v>BACHAS</v>
      </c>
      <c r="AC1201" s="148" t="str">
        <f>_xlfn.XLOOKUP(AA1201,'rubros_id_opex (2)'!B:B,'rubros_id_opex (2)'!A:A,gastos_final[[#This Row],[Líneas de factura/Producto]])</f>
        <v>REPARACIONES</v>
      </c>
      <c r="AD1201" s="109">
        <f>SUMIFS(Y:Y,C:C,gastos_final[[#This Row],[Número]])</f>
        <v>21999.999999999996</v>
      </c>
      <c r="AE1201" s="169">
        <f>gastos_final[[#This Row],[MONTO_FINAL]]*-1-gastos_final[[#This Row],[monto_total_ampliado]]</f>
        <v>0</v>
      </c>
    </row>
    <row r="1202" spans="1:31" hidden="1" x14ac:dyDescent="0.25">
      <c r="A1202" vm="11">
        <v>46112</v>
      </c>
      <c r="B1202" t="s">
        <v>833</v>
      </c>
      <c r="C1202" t="s">
        <v>971</v>
      </c>
      <c r="D1202" s="135">
        <v>-22000</v>
      </c>
      <c r="E1202" t="s">
        <v>972</v>
      </c>
      <c r="F1202">
        <v>1</v>
      </c>
      <c r="G1202" s="135">
        <v>18181.82</v>
      </c>
      <c r="H1202" t="s">
        <v>510</v>
      </c>
      <c r="I1202" t="s">
        <v>12</v>
      </c>
      <c r="J1202" t="s">
        <v>137</v>
      </c>
      <c r="K1202" t="s">
        <v>473</v>
      </c>
      <c r="L1202" t="s">
        <v>138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36">
        <v>-22000</v>
      </c>
      <c r="T1202">
        <v>1</v>
      </c>
      <c r="U1202" t="s">
        <v>199</v>
      </c>
      <c r="V1202" t="s">
        <v>77</v>
      </c>
      <c r="W1202" s="109" t="str">
        <f>_xlfn.CONCAT(N1202,V1202)</f>
        <v>CC1CEREAL &amp; POLVILLO</v>
      </c>
      <c r="X1202" s="109">
        <f>_xlfn.XLOOKUP(W1202,'cco '!C:C,'cco '!D:D,0)</f>
        <v>7.0597149630605652E-3</v>
      </c>
      <c r="Y1202" s="110">
        <f>$X1202*$S1202*-1</f>
        <v>155.31372918733243</v>
      </c>
      <c r="Z1202" s="109">
        <f>_xlfn.XLOOKUP(V1202,sectores_id!A:A,sectores_id!B:B)</f>
        <v>2</v>
      </c>
      <c r="AA1202" s="109">
        <f>IF(J1202="OPEX",_xlfn.XLOOKUP(I1202,'rubros_id_opex (2)'!A:A,'rubros_id_opex (2)'!B:B,"RUBRO MC"),J1202)</f>
        <v>11</v>
      </c>
      <c r="AB1202" s="109" t="str">
        <f>UPPER(_xlfn.XLOOKUP(Z1202,sectores_id!B:B,sectores_id!A:A))</f>
        <v>CEREAL &amp; POLVILLO</v>
      </c>
      <c r="AC1202" s="148" t="str">
        <f>_xlfn.XLOOKUP(AA1202,'rubros_id_opex (2)'!B:B,'rubros_id_opex (2)'!A:A,gastos_final[[#This Row],[Líneas de factura/Producto]])</f>
        <v>REPARACIONES</v>
      </c>
      <c r="AD1202" s="109">
        <f>SUMIFS(Y:Y,C:C,gastos_final[[#This Row],[Número]])</f>
        <v>21999.999999999996</v>
      </c>
      <c r="AE1202" s="169">
        <f>gastos_final[[#This Row],[MONTO_FINAL]]*-1-gastos_final[[#This Row],[monto_total_ampliado]]</f>
        <v>0</v>
      </c>
    </row>
    <row r="1203" spans="1:31" hidden="1" x14ac:dyDescent="0.25">
      <c r="A1203" vm="11">
        <v>46112</v>
      </c>
      <c r="B1203" t="s">
        <v>833</v>
      </c>
      <c r="C1203" t="s">
        <v>971</v>
      </c>
      <c r="D1203" s="135">
        <v>-22000</v>
      </c>
      <c r="E1203" t="s">
        <v>972</v>
      </c>
      <c r="F1203">
        <v>1</v>
      </c>
      <c r="G1203" s="135">
        <v>18181.82</v>
      </c>
      <c r="H1203" t="s">
        <v>510</v>
      </c>
      <c r="I1203" t="s">
        <v>12</v>
      </c>
      <c r="J1203" t="s">
        <v>137</v>
      </c>
      <c r="K1203" t="s">
        <v>473</v>
      </c>
      <c r="L1203" t="s">
        <v>138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36">
        <v>-22000</v>
      </c>
      <c r="T1203">
        <v>1</v>
      </c>
      <c r="U1203" t="s">
        <v>199</v>
      </c>
      <c r="V1203" t="s">
        <v>75</v>
      </c>
      <c r="W1203" s="109" t="str">
        <f>_xlfn.CONCAT(N1203,V1203)</f>
        <v>CC1COMPOST &amp; FERTILIZANTES</v>
      </c>
      <c r="X1203" s="109">
        <f>_xlfn.XLOOKUP(W1203,'cco '!C:C,'cco '!D:D,0)</f>
        <v>4.0653249223577111E-4</v>
      </c>
      <c r="Y1203" s="110">
        <f>$X1203*$S1203*-1</f>
        <v>8.9437148291869644</v>
      </c>
      <c r="Z1203" s="109">
        <f>_xlfn.XLOOKUP(V1203,sectores_id!A:A,sectores_id!B:B)</f>
        <v>10</v>
      </c>
      <c r="AA1203" s="109">
        <f>IF(J1203="OPEX",_xlfn.XLOOKUP(I1203,'rubros_id_opex (2)'!A:A,'rubros_id_opex (2)'!B:B,"RUBRO MC"),J1203)</f>
        <v>11</v>
      </c>
      <c r="AB1203" s="109" t="str">
        <f>UPPER(_xlfn.XLOOKUP(Z1203,sectores_id!B:B,sectores_id!A:A))</f>
        <v>COMPOST &amp; FERTILIZANTES</v>
      </c>
      <c r="AC1203" s="148" t="str">
        <f>_xlfn.XLOOKUP(AA1203,'rubros_id_opex (2)'!B:B,'rubros_id_opex (2)'!A:A,gastos_final[[#This Row],[Líneas de factura/Producto]])</f>
        <v>REPARACIONES</v>
      </c>
      <c r="AD1203" s="109">
        <f>SUMIFS(Y:Y,C:C,gastos_final[[#This Row],[Número]])</f>
        <v>21999.999999999996</v>
      </c>
      <c r="AE1203" s="169">
        <f>gastos_final[[#This Row],[MONTO_FINAL]]*-1-gastos_final[[#This Row],[monto_total_ampliado]]</f>
        <v>0</v>
      </c>
    </row>
    <row r="1204" spans="1:31" hidden="1" x14ac:dyDescent="0.25">
      <c r="A1204" vm="11">
        <v>46112</v>
      </c>
      <c r="B1204" t="s">
        <v>833</v>
      </c>
      <c r="C1204" t="s">
        <v>971</v>
      </c>
      <c r="D1204" s="135">
        <v>-22000</v>
      </c>
      <c r="E1204" t="s">
        <v>972</v>
      </c>
      <c r="F1204">
        <v>1</v>
      </c>
      <c r="G1204" s="135">
        <v>18181.82</v>
      </c>
      <c r="H1204" t="s">
        <v>510</v>
      </c>
      <c r="I1204" t="s">
        <v>12</v>
      </c>
      <c r="J1204" t="s">
        <v>137</v>
      </c>
      <c r="K1204" t="s">
        <v>473</v>
      </c>
      <c r="L1204" t="s">
        <v>138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36">
        <v>-22000</v>
      </c>
      <c r="T1204">
        <v>1</v>
      </c>
      <c r="U1204" t="s">
        <v>199</v>
      </c>
      <c r="V1204" t="s">
        <v>66</v>
      </c>
      <c r="W1204" s="109" t="str">
        <f>_xlfn.CONCAT(N1204,V1204)</f>
        <v>CC1DISPOSICIÓN FINAL RESIDUOS LIQUIDOS</v>
      </c>
      <c r="X1204" s="109">
        <f>_xlfn.XLOOKUP(W1204,'cco '!C:C,'cco '!D:D,0)</f>
        <v>5.9791078481547098E-2</v>
      </c>
      <c r="Y1204" s="110">
        <f>$X1204*$S1204*-1</f>
        <v>1315.4037265940362</v>
      </c>
      <c r="Z1204" s="109">
        <f>_xlfn.XLOOKUP(V1204,sectores_id!A:A,sectores_id!B:B)</f>
        <v>3</v>
      </c>
      <c r="AA1204" s="109">
        <f>IF(J1204="OPEX",_xlfn.XLOOKUP(I1204,'rubros_id_opex (2)'!A:A,'rubros_id_opex (2)'!B:B,"RUBRO MC"),J1204)</f>
        <v>11</v>
      </c>
      <c r="AB1204" s="109" t="str">
        <f>UPPER(_xlfn.XLOOKUP(Z1204,sectores_id!B:B,sectores_id!A:A))</f>
        <v>DISP. FINAL RESIDUOS LÍQUIDOS</v>
      </c>
      <c r="AC1204" s="148" t="str">
        <f>_xlfn.XLOOKUP(AA1204,'rubros_id_opex (2)'!B:B,'rubros_id_opex (2)'!A:A,gastos_final[[#This Row],[Líneas de factura/Producto]])</f>
        <v>REPARACIONES</v>
      </c>
      <c r="AD1204" s="109">
        <f>SUMIFS(Y:Y,C:C,gastos_final[[#This Row],[Número]])</f>
        <v>21999.999999999996</v>
      </c>
      <c r="AE1204" s="169">
        <f>gastos_final[[#This Row],[MONTO_FINAL]]*-1-gastos_final[[#This Row],[monto_total_ampliado]]</f>
        <v>0</v>
      </c>
    </row>
    <row r="1205" spans="1:31" hidden="1" x14ac:dyDescent="0.25">
      <c r="A1205" vm="11">
        <v>46112</v>
      </c>
      <c r="B1205" t="s">
        <v>833</v>
      </c>
      <c r="C1205" t="s">
        <v>971</v>
      </c>
      <c r="D1205" s="135">
        <v>-22000</v>
      </c>
      <c r="E1205" t="s">
        <v>972</v>
      </c>
      <c r="F1205">
        <v>1</v>
      </c>
      <c r="G1205" s="135">
        <v>18181.82</v>
      </c>
      <c r="H1205" t="s">
        <v>510</v>
      </c>
      <c r="I1205" t="s">
        <v>12</v>
      </c>
      <c r="J1205" t="s">
        <v>137</v>
      </c>
      <c r="K1205" t="s">
        <v>473</v>
      </c>
      <c r="L1205" t="s">
        <v>138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36">
        <v>-22000</v>
      </c>
      <c r="T1205">
        <v>1</v>
      </c>
      <c r="U1205" t="s">
        <v>199</v>
      </c>
      <c r="V1205" t="s">
        <v>63</v>
      </c>
      <c r="W1205" s="109" t="str">
        <f>_xlfn.CONCAT(N1205,V1205)</f>
        <v>CC1DISPOSICIÓN FINAL RESIDUOS SOLIDOS</v>
      </c>
      <c r="X1205" s="109">
        <f>_xlfn.XLOOKUP(W1205,'cco '!C:C,'cco '!D:D,0)</f>
        <v>4.8738124634855849E-3</v>
      </c>
      <c r="Y1205" s="110">
        <f>$X1205*$S1205*-1</f>
        <v>107.22387419668287</v>
      </c>
      <c r="Z1205" s="109">
        <f>_xlfn.XLOOKUP(V1205,sectores_id!A:A,sectores_id!B:B)</f>
        <v>4</v>
      </c>
      <c r="AA1205" s="109">
        <f>IF(J1205="OPEX",_xlfn.XLOOKUP(I1205,'rubros_id_opex (2)'!A:A,'rubros_id_opex (2)'!B:B,"RUBRO MC"),J1205)</f>
        <v>11</v>
      </c>
      <c r="AB1205" s="109" t="str">
        <f>UPPER(_xlfn.XLOOKUP(Z1205,sectores_id!B:B,sectores_id!A:A))</f>
        <v>DISP. FINAL RESIDUOS SÓLIDOS</v>
      </c>
      <c r="AC1205" s="148" t="str">
        <f>_xlfn.XLOOKUP(AA1205,'rubros_id_opex (2)'!B:B,'rubros_id_opex (2)'!A:A,gastos_final[[#This Row],[Líneas de factura/Producto]])</f>
        <v>REPARACIONES</v>
      </c>
      <c r="AD1205" s="109">
        <f>SUMIFS(Y:Y,C:C,gastos_final[[#This Row],[Número]])</f>
        <v>21999.999999999996</v>
      </c>
      <c r="AE1205" s="169">
        <f>gastos_final[[#This Row],[MONTO_FINAL]]*-1-gastos_final[[#This Row],[monto_total_ampliado]]</f>
        <v>0</v>
      </c>
    </row>
    <row r="1206" spans="1:31" hidden="1" x14ac:dyDescent="0.25">
      <c r="A1206" vm="11">
        <v>46112</v>
      </c>
      <c r="B1206" t="s">
        <v>833</v>
      </c>
      <c r="C1206" t="s">
        <v>971</v>
      </c>
      <c r="D1206" s="135">
        <v>-22000</v>
      </c>
      <c r="E1206" t="s">
        <v>972</v>
      </c>
      <c r="F1206">
        <v>1</v>
      </c>
      <c r="G1206" s="135">
        <v>18181.82</v>
      </c>
      <c r="H1206" t="s">
        <v>510</v>
      </c>
      <c r="I1206" t="s">
        <v>12</v>
      </c>
      <c r="J1206" t="s">
        <v>137</v>
      </c>
      <c r="K1206" t="s">
        <v>473</v>
      </c>
      <c r="L1206" t="s">
        <v>138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36">
        <v>-22000</v>
      </c>
      <c r="T1206">
        <v>1</v>
      </c>
      <c r="U1206" t="s">
        <v>199</v>
      </c>
      <c r="V1206" t="s">
        <v>80</v>
      </c>
      <c r="W1206" s="109" t="str">
        <f>_xlfn.CONCAT(N1206,V1206)</f>
        <v>CC1EXPORTACION</v>
      </c>
      <c r="X1206" s="109">
        <f>_xlfn.XLOOKUP(W1206,'cco '!C:C,'cco '!D:D,0)</f>
        <v>0.73411048911804788</v>
      </c>
      <c r="Y1206" s="110">
        <f>$X1206*$S1206*-1</f>
        <v>16150.430760597053</v>
      </c>
      <c r="Z1206" s="109">
        <f>_xlfn.XLOOKUP(V1206,sectores_id!A:A,sectores_id!B:B)</f>
        <v>5</v>
      </c>
      <c r="AA1206" s="109">
        <f>IF(J1206="OPEX",_xlfn.XLOOKUP(I1206,'rubros_id_opex (2)'!A:A,'rubros_id_opex (2)'!B:B,"RUBRO MC"),J1206)</f>
        <v>11</v>
      </c>
      <c r="AB1206" s="109" t="str">
        <f>UPPER(_xlfn.XLOOKUP(Z1206,sectores_id!B:B,sectores_id!A:A))</f>
        <v>EXPORTACION</v>
      </c>
      <c r="AC1206" s="148" t="str">
        <f>_xlfn.XLOOKUP(AA1206,'rubros_id_opex (2)'!B:B,'rubros_id_opex (2)'!A:A,gastos_final[[#This Row],[Líneas de factura/Producto]])</f>
        <v>REPARACIONES</v>
      </c>
      <c r="AD1206" s="109">
        <f>SUMIFS(Y:Y,C:C,gastos_final[[#This Row],[Número]])</f>
        <v>21999.999999999996</v>
      </c>
      <c r="AE1206" s="169">
        <f>gastos_final[[#This Row],[MONTO_FINAL]]*-1-gastos_final[[#This Row],[monto_total_ampliado]]</f>
        <v>0</v>
      </c>
    </row>
    <row r="1207" spans="1:31" hidden="1" x14ac:dyDescent="0.25">
      <c r="A1207" vm="11">
        <v>46112</v>
      </c>
      <c r="B1207" t="s">
        <v>833</v>
      </c>
      <c r="C1207" t="s">
        <v>971</v>
      </c>
      <c r="D1207" s="135">
        <v>-22000</v>
      </c>
      <c r="E1207" t="s">
        <v>972</v>
      </c>
      <c r="F1207">
        <v>1</v>
      </c>
      <c r="G1207" s="135">
        <v>18181.82</v>
      </c>
      <c r="H1207" t="s">
        <v>510</v>
      </c>
      <c r="I1207" t="s">
        <v>12</v>
      </c>
      <c r="J1207" t="s">
        <v>137</v>
      </c>
      <c r="K1207" t="s">
        <v>473</v>
      </c>
      <c r="L1207" t="s">
        <v>138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6">
        <v>-22000</v>
      </c>
      <c r="T1207">
        <v>1</v>
      </c>
      <c r="U1207" t="s">
        <v>199</v>
      </c>
      <c r="V1207" t="s">
        <v>50</v>
      </c>
      <c r="W1207" s="109" t="str">
        <f>_xlfn.CONCAT(N1207,V1207)</f>
        <v>CC1NFU</v>
      </c>
      <c r="X1207" s="109">
        <f>_xlfn.XLOOKUP(W1207,'cco '!C:C,'cco '!D:D,0)</f>
        <v>1.4065386597374174E-2</v>
      </c>
      <c r="Y1207" s="110">
        <f>$X1207*$S1207*-1</f>
        <v>309.4385051422318</v>
      </c>
      <c r="Z1207" s="109">
        <f>_xlfn.XLOOKUP(V1207,sectores_id!A:A,sectores_id!B:B)</f>
        <v>6</v>
      </c>
      <c r="AA1207" s="109">
        <f>IF(J1207="OPEX",_xlfn.XLOOKUP(I1207,'rubros_id_opex (2)'!A:A,'rubros_id_opex (2)'!B:B,"RUBRO MC"),J1207)</f>
        <v>11</v>
      </c>
      <c r="AB1207" s="109" t="str">
        <f>UPPER(_xlfn.XLOOKUP(Z1207,sectores_id!B:B,sectores_id!A:A))</f>
        <v>NFU</v>
      </c>
      <c r="AC1207" s="148" t="str">
        <f>_xlfn.XLOOKUP(AA1207,'rubros_id_opex (2)'!B:B,'rubros_id_opex (2)'!A:A,gastos_final[[#This Row],[Líneas de factura/Producto]])</f>
        <v>REPARACIONES</v>
      </c>
      <c r="AD1207" s="109">
        <f>SUMIFS(Y:Y,C:C,gastos_final[[#This Row],[Número]])</f>
        <v>21999.999999999996</v>
      </c>
      <c r="AE1207" s="169">
        <f>gastos_final[[#This Row],[MONTO_FINAL]]*-1-gastos_final[[#This Row],[monto_total_ampliado]]</f>
        <v>0</v>
      </c>
    </row>
    <row r="1208" spans="1:31" hidden="1" x14ac:dyDescent="0.25">
      <c r="A1208" vm="11">
        <v>46112</v>
      </c>
      <c r="B1208" t="s">
        <v>833</v>
      </c>
      <c r="C1208" t="s">
        <v>971</v>
      </c>
      <c r="D1208" s="135">
        <v>-22000</v>
      </c>
      <c r="E1208" t="s">
        <v>972</v>
      </c>
      <c r="F1208">
        <v>1</v>
      </c>
      <c r="G1208" s="135">
        <v>18181.82</v>
      </c>
      <c r="H1208" t="s">
        <v>510</v>
      </c>
      <c r="I1208" t="s">
        <v>12</v>
      </c>
      <c r="J1208" t="s">
        <v>137</v>
      </c>
      <c r="K1208" t="s">
        <v>473</v>
      </c>
      <c r="L1208" t="s">
        <v>138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6">
        <v>-22000</v>
      </c>
      <c r="T1208">
        <v>1</v>
      </c>
      <c r="U1208" t="s">
        <v>199</v>
      </c>
      <c r="V1208" t="s">
        <v>68</v>
      </c>
      <c r="W1208" s="109" t="str">
        <f>_xlfn.CONCAT(N1208,V1208)</f>
        <v>CC1PILETAS</v>
      </c>
      <c r="X1208" s="109">
        <f>_xlfn.XLOOKUP(W1208,'cco '!C:C,'cco '!D:D,0)</f>
        <v>0.10760032914202722</v>
      </c>
      <c r="Y1208" s="110">
        <f>$X1208*$S1208*-1</f>
        <v>2367.2072411245986</v>
      </c>
      <c r="Z1208" s="109">
        <f>_xlfn.XLOOKUP(V1208,sectores_id!A:A,sectores_id!B:B)</f>
        <v>7</v>
      </c>
      <c r="AA1208" s="109">
        <f>IF(J1208="OPEX",_xlfn.XLOOKUP(I1208,'rubros_id_opex (2)'!A:A,'rubros_id_opex (2)'!B:B,"RUBRO MC"),J1208)</f>
        <v>11</v>
      </c>
      <c r="AB1208" s="109" t="str">
        <f>UPPER(_xlfn.XLOOKUP(Z1208,sectores_id!B:B,sectores_id!A:A))</f>
        <v>PILETAS</v>
      </c>
      <c r="AC1208" s="148" t="str">
        <f>_xlfn.XLOOKUP(AA1208,'rubros_id_opex (2)'!B:B,'rubros_id_opex (2)'!A:A,gastos_final[[#This Row],[Líneas de factura/Producto]])</f>
        <v>REPARACIONES</v>
      </c>
      <c r="AD1208" s="109">
        <f>SUMIFS(Y:Y,C:C,gastos_final[[#This Row],[Número]])</f>
        <v>21999.999999999996</v>
      </c>
      <c r="AE1208" s="169">
        <f>gastos_final[[#This Row],[MONTO_FINAL]]*-1-gastos_final[[#This Row],[monto_total_ampliado]]</f>
        <v>0</v>
      </c>
    </row>
    <row r="1209" spans="1:31" hidden="1" x14ac:dyDescent="0.25">
      <c r="A1209" vm="11">
        <v>46112</v>
      </c>
      <c r="B1209" t="s">
        <v>833</v>
      </c>
      <c r="C1209" t="s">
        <v>971</v>
      </c>
      <c r="D1209" s="135">
        <v>-22000</v>
      </c>
      <c r="E1209" t="s">
        <v>972</v>
      </c>
      <c r="F1209">
        <v>1</v>
      </c>
      <c r="G1209" s="135">
        <v>18181.82</v>
      </c>
      <c r="H1209" t="s">
        <v>510</v>
      </c>
      <c r="I1209" t="s">
        <v>12</v>
      </c>
      <c r="J1209" t="s">
        <v>137</v>
      </c>
      <c r="K1209" t="s">
        <v>473</v>
      </c>
      <c r="L1209" t="s">
        <v>138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6">
        <v>-22000</v>
      </c>
      <c r="T1209">
        <v>1</v>
      </c>
      <c r="U1209" t="s">
        <v>199</v>
      </c>
      <c r="V1209" t="s">
        <v>70</v>
      </c>
      <c r="W1209" s="109" t="str">
        <f>_xlfn.CONCAT(N1209,V1209)</f>
        <v>CC1REACTORES</v>
      </c>
      <c r="X1209" s="109">
        <f>_xlfn.XLOOKUP(W1209,'cco '!C:C,'cco '!D:D,0)</f>
        <v>3.9675420007119738E-2</v>
      </c>
      <c r="Y1209" s="110">
        <f>$X1209*$S1209*-1</f>
        <v>872.8592401566342</v>
      </c>
      <c r="Z1209" s="109">
        <f>_xlfn.XLOOKUP(V1209,sectores_id!A:A,sectores_id!B:B)</f>
        <v>8</v>
      </c>
      <c r="AA1209" s="109">
        <f>IF(J1209="OPEX",_xlfn.XLOOKUP(I1209,'rubros_id_opex (2)'!A:A,'rubros_id_opex (2)'!B:B,"RUBRO MC"),J1209)</f>
        <v>11</v>
      </c>
      <c r="AB1209" s="109" t="str">
        <f>UPPER(_xlfn.XLOOKUP(Z1209,sectores_id!B:B,sectores_id!A:A))</f>
        <v>REACTORES</v>
      </c>
      <c r="AC1209" s="148" t="str">
        <f>_xlfn.XLOOKUP(AA1209,'rubros_id_opex (2)'!B:B,'rubros_id_opex (2)'!A:A,gastos_final[[#This Row],[Líneas de factura/Producto]])</f>
        <v>REPARACIONES</v>
      </c>
      <c r="AD1209" s="109">
        <f>SUMIFS(Y:Y,C:C,gastos_final[[#This Row],[Número]])</f>
        <v>21999.999999999996</v>
      </c>
      <c r="AE1209" s="169">
        <f>gastos_final[[#This Row],[MONTO_FINAL]]*-1-gastos_final[[#This Row],[monto_total_ampliado]]</f>
        <v>0</v>
      </c>
    </row>
    <row r="1210" spans="1:31" hidden="1" x14ac:dyDescent="0.25">
      <c r="A1210" vm="11">
        <v>46112</v>
      </c>
      <c r="B1210" t="s">
        <v>833</v>
      </c>
      <c r="C1210" t="s">
        <v>971</v>
      </c>
      <c r="D1210" s="135">
        <v>-22000</v>
      </c>
      <c r="E1210" t="s">
        <v>972</v>
      </c>
      <c r="F1210">
        <v>1</v>
      </c>
      <c r="G1210" s="135">
        <v>18181.82</v>
      </c>
      <c r="H1210" t="s">
        <v>510</v>
      </c>
      <c r="I1210" t="s">
        <v>12</v>
      </c>
      <c r="J1210" t="s">
        <v>137</v>
      </c>
      <c r="K1210" t="s">
        <v>473</v>
      </c>
      <c r="L1210" t="s">
        <v>138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6">
        <v>-22000</v>
      </c>
      <c r="T1210">
        <v>1</v>
      </c>
      <c r="U1210" t="s">
        <v>199</v>
      </c>
      <c r="V1210" t="s">
        <v>181</v>
      </c>
      <c r="W1210" s="109" t="str">
        <f>_xlfn.CONCAT(N1210,V1210)</f>
        <v>CC1TIERRAS FILTRANTES</v>
      </c>
      <c r="X1210" s="109">
        <f>_xlfn.XLOOKUP(W1210,'cco '!C:C,'cco '!D:D,0)</f>
        <v>0</v>
      </c>
      <c r="Y1210" s="110">
        <f>$X1210*$S1210*-1</f>
        <v>0</v>
      </c>
      <c r="Z1210" s="109">
        <f>_xlfn.XLOOKUP(V1210,sectores_id!A:A,sectores_id!B:B)</f>
        <v>9</v>
      </c>
      <c r="AA1210" s="109">
        <f>IF(J1210="OPEX",_xlfn.XLOOKUP(I1210,'rubros_id_opex (2)'!A:A,'rubros_id_opex (2)'!B:B,"RUBRO MC"),J1210)</f>
        <v>11</v>
      </c>
      <c r="AB1210" s="109" t="str">
        <f>UPPER(_xlfn.XLOOKUP(Z1210,sectores_id!B:B,sectores_id!A:A))</f>
        <v>TIERRAS FILTRANTES</v>
      </c>
      <c r="AC1210" s="148" t="str">
        <f>_xlfn.XLOOKUP(AA1210,'rubros_id_opex (2)'!B:B,'rubros_id_opex (2)'!A:A,gastos_final[[#This Row],[Líneas de factura/Producto]])</f>
        <v>REPARACIONES</v>
      </c>
      <c r="AD1210" s="109">
        <f>SUMIFS(Y:Y,C:C,gastos_final[[#This Row],[Número]])</f>
        <v>21999.999999999996</v>
      </c>
      <c r="AE1210" s="169">
        <f>gastos_final[[#This Row],[MONTO_FINAL]]*-1-gastos_final[[#This Row],[monto_total_ampliado]]</f>
        <v>0</v>
      </c>
    </row>
    <row r="1211" spans="1:31" hidden="1" x14ac:dyDescent="0.25">
      <c r="A1211" vm="1">
        <v>46111</v>
      </c>
      <c r="B1211" t="s">
        <v>869</v>
      </c>
      <c r="C1211" t="s">
        <v>770</v>
      </c>
      <c r="D1211" s="135">
        <v>-87306126.840000004</v>
      </c>
      <c r="E1211" t="s">
        <v>675</v>
      </c>
      <c r="F1211">
        <v>169.71100000000001</v>
      </c>
      <c r="G1211" s="135">
        <v>360</v>
      </c>
      <c r="H1211" t="s">
        <v>135</v>
      </c>
      <c r="I1211" t="s">
        <v>14</v>
      </c>
      <c r="J1211" t="s">
        <v>137</v>
      </c>
      <c r="K1211" t="s">
        <v>473</v>
      </c>
      <c r="L1211" t="s">
        <v>138</v>
      </c>
      <c r="M1211">
        <v>0</v>
      </c>
      <c r="N1211" t="s">
        <v>45</v>
      </c>
      <c r="O1211" t="s">
        <v>492</v>
      </c>
      <c r="P1211">
        <v>1</v>
      </c>
      <c r="Q1211" t="s">
        <v>70</v>
      </c>
      <c r="R1211">
        <v>1</v>
      </c>
      <c r="S1211" s="136">
        <v>-87306126.840000004</v>
      </c>
      <c r="T1211">
        <v>169.71100000000001</v>
      </c>
      <c r="U1211" t="s">
        <v>199</v>
      </c>
      <c r="V1211" t="s">
        <v>70</v>
      </c>
      <c r="W1211" s="109" t="str">
        <f>_xlfn.CONCAT(N1211,V1211)</f>
        <v>CC5REACTORES</v>
      </c>
      <c r="X1211" s="109">
        <f>_xlfn.XLOOKUP(W1211,'cco '!C:C,'cco '!D:D,0)</f>
        <v>1</v>
      </c>
      <c r="Y1211" s="110">
        <f>$X1211*$S1211*-1</f>
        <v>87306126.840000004</v>
      </c>
      <c r="Z1211" s="109">
        <f>_xlfn.XLOOKUP(V1211,sectores_id!A:A,sectores_id!B:B)</f>
        <v>8</v>
      </c>
      <c r="AA1211" s="109">
        <f>IF(J1211="OPEX",_xlfn.XLOOKUP(I1211,'rubros_id_opex (2)'!A:A,'rubros_id_opex (2)'!B:B,"RUBRO MC"),J1211)</f>
        <v>5</v>
      </c>
      <c r="AB1211" s="109" t="str">
        <f>UPPER(_xlfn.XLOOKUP(Z1211,sectores_id!B:B,sectores_id!A:A))</f>
        <v>REACTORES</v>
      </c>
      <c r="AC1211" s="148" t="str">
        <f>_xlfn.XLOOKUP(AA1211,'rubros_id_opex (2)'!B:B,'rubros_id_opex (2)'!A:A,gastos_final[[#This Row],[Líneas de factura/Producto]])</f>
        <v>INSUMOS</v>
      </c>
      <c r="AD1211" s="109">
        <f>SUMIFS(Y:Y,C:C,gastos_final[[#This Row],[Número]])</f>
        <v>87306126.840000004</v>
      </c>
      <c r="AE1211" s="169">
        <f>gastos_final[[#This Row],[MONTO_FINAL]]*-1-gastos_final[[#This Row],[monto_total_ampliado]]</f>
        <v>0</v>
      </c>
    </row>
    <row r="1212" spans="1:31" hidden="1" x14ac:dyDescent="0.25">
      <c r="A1212" vm="12">
        <v>46084</v>
      </c>
      <c r="B1212" t="s">
        <v>807</v>
      </c>
      <c r="C1212" t="s">
        <v>873</v>
      </c>
      <c r="D1212" s="135">
        <v>-18000</v>
      </c>
      <c r="E1212" t="s">
        <v>874</v>
      </c>
      <c r="F1212">
        <v>1</v>
      </c>
      <c r="G1212" s="135">
        <v>18000</v>
      </c>
      <c r="H1212" t="s">
        <v>510</v>
      </c>
      <c r="I1212" t="s">
        <v>679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6">
        <v>-18000</v>
      </c>
      <c r="T1212">
        <v>1</v>
      </c>
      <c r="U1212" t="s">
        <v>199</v>
      </c>
      <c r="V1212" t="s">
        <v>72</v>
      </c>
      <c r="W1212" s="109" t="str">
        <f>_xlfn.CONCAT(N1212,V1212)</f>
        <v>CC1BACHAS</v>
      </c>
      <c r="X1212" s="109">
        <f>_xlfn.XLOOKUP(W1212,'cco '!C:C,'cco '!D:D,0)</f>
        <v>3.2417236735101898E-2</v>
      </c>
      <c r="Y1212" s="110">
        <f>$X1212*$S1212*-1</f>
        <v>583.51026123183419</v>
      </c>
      <c r="Z1212" s="109">
        <f>_xlfn.XLOOKUP(V1212,sectores_id!A:A,sectores_id!B:B)</f>
        <v>1</v>
      </c>
      <c r="AA1212" s="109">
        <f>IF(J1212="OPEX",_xlfn.XLOOKUP(I1212,'rubros_id_opex (2)'!A:A,'rubros_id_opex (2)'!B:B,"RUBRO MC"),J1212)</f>
        <v>9</v>
      </c>
      <c r="AB1212" s="109" t="str">
        <f>UPPER(_xlfn.XLOOKUP(Z1212,sectores_id!B:B,sectores_id!A:A))</f>
        <v>BACHAS</v>
      </c>
      <c r="AC1212" s="148" t="str">
        <f>_xlfn.XLOOKUP(AA1212,'rubros_id_opex (2)'!B:B,'rubros_id_opex (2)'!A:A,gastos_final[[#This Row],[Líneas de factura/Producto]])</f>
        <v>MANTENIMIENTO PREVENTIVO</v>
      </c>
      <c r="AD1212" s="109">
        <f>SUMIFS(Y:Y,C:C,gastos_final[[#This Row],[Número]])</f>
        <v>18000</v>
      </c>
      <c r="AE1212" s="169">
        <f>gastos_final[[#This Row],[MONTO_FINAL]]*-1-gastos_final[[#This Row],[monto_total_ampliado]]</f>
        <v>0</v>
      </c>
    </row>
    <row r="1213" spans="1:31" hidden="1" x14ac:dyDescent="0.25">
      <c r="A1213" vm="12">
        <v>46084</v>
      </c>
      <c r="B1213" t="s">
        <v>807</v>
      </c>
      <c r="C1213" t="s">
        <v>873</v>
      </c>
      <c r="D1213" s="135">
        <v>-18000</v>
      </c>
      <c r="E1213" t="s">
        <v>874</v>
      </c>
      <c r="F1213">
        <v>1</v>
      </c>
      <c r="G1213" s="135">
        <v>18000</v>
      </c>
      <c r="H1213" t="s">
        <v>510</v>
      </c>
      <c r="I1213" t="s">
        <v>679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6">
        <v>-18000</v>
      </c>
      <c r="T1213">
        <v>1</v>
      </c>
      <c r="U1213" t="s">
        <v>199</v>
      </c>
      <c r="V1213" t="s">
        <v>77</v>
      </c>
      <c r="W1213" s="109" t="str">
        <f>_xlfn.CONCAT(N1213,V1213)</f>
        <v>CC1CEREAL &amp; POLVILLO</v>
      </c>
      <c r="X1213" s="109">
        <f>_xlfn.XLOOKUP(W1213,'cco '!C:C,'cco '!D:D,0)</f>
        <v>7.0597149630605652E-3</v>
      </c>
      <c r="Y1213" s="110">
        <f>$X1213*$S1213*-1</f>
        <v>127.07486933509017</v>
      </c>
      <c r="Z1213" s="109">
        <f>_xlfn.XLOOKUP(V1213,sectores_id!A:A,sectores_id!B:B)</f>
        <v>2</v>
      </c>
      <c r="AA1213" s="109">
        <f>IF(J1213="OPEX",_xlfn.XLOOKUP(I1213,'rubros_id_opex (2)'!A:A,'rubros_id_opex (2)'!B:B,"RUBRO MC"),J1213)</f>
        <v>9</v>
      </c>
      <c r="AB1213" s="109" t="str">
        <f>UPPER(_xlfn.XLOOKUP(Z1213,sectores_id!B:B,sectores_id!A:A))</f>
        <v>CEREAL &amp; POLVILLO</v>
      </c>
      <c r="AC1213" s="148" t="str">
        <f>_xlfn.XLOOKUP(AA1213,'rubros_id_opex (2)'!B:B,'rubros_id_opex (2)'!A:A,gastos_final[[#This Row],[Líneas de factura/Producto]])</f>
        <v>MANTENIMIENTO PREVENTIVO</v>
      </c>
      <c r="AD1213" s="109">
        <f>SUMIFS(Y:Y,C:C,gastos_final[[#This Row],[Número]])</f>
        <v>18000</v>
      </c>
      <c r="AE1213" s="169">
        <f>gastos_final[[#This Row],[MONTO_FINAL]]*-1-gastos_final[[#This Row],[monto_total_ampliado]]</f>
        <v>0</v>
      </c>
    </row>
    <row r="1214" spans="1:31" hidden="1" x14ac:dyDescent="0.25">
      <c r="A1214" vm="12">
        <v>46084</v>
      </c>
      <c r="B1214" t="s">
        <v>807</v>
      </c>
      <c r="C1214" t="s">
        <v>873</v>
      </c>
      <c r="D1214" s="135">
        <v>-18000</v>
      </c>
      <c r="E1214" t="s">
        <v>874</v>
      </c>
      <c r="F1214">
        <v>1</v>
      </c>
      <c r="G1214" s="135">
        <v>18000</v>
      </c>
      <c r="H1214" t="s">
        <v>510</v>
      </c>
      <c r="I1214" t="s">
        <v>679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6">
        <v>-18000</v>
      </c>
      <c r="T1214">
        <v>1</v>
      </c>
      <c r="U1214" t="s">
        <v>199</v>
      </c>
      <c r="V1214" t="s">
        <v>75</v>
      </c>
      <c r="W1214" s="109" t="str">
        <f>_xlfn.CONCAT(N1214,V1214)</f>
        <v>CC1COMPOST &amp; FERTILIZANTES</v>
      </c>
      <c r="X1214" s="109">
        <f>_xlfn.XLOOKUP(W1214,'cco '!C:C,'cco '!D:D,0)</f>
        <v>4.0653249223577111E-4</v>
      </c>
      <c r="Y1214" s="110">
        <f>$X1214*$S1214*-1</f>
        <v>7.3175848602438798</v>
      </c>
      <c r="Z1214" s="109">
        <f>_xlfn.XLOOKUP(V1214,sectores_id!A:A,sectores_id!B:B)</f>
        <v>10</v>
      </c>
      <c r="AA1214" s="109">
        <f>IF(J1214="OPEX",_xlfn.XLOOKUP(I1214,'rubros_id_opex (2)'!A:A,'rubros_id_opex (2)'!B:B,"RUBRO MC"),J1214)</f>
        <v>9</v>
      </c>
      <c r="AB1214" s="109" t="str">
        <f>UPPER(_xlfn.XLOOKUP(Z1214,sectores_id!B:B,sectores_id!A:A))</f>
        <v>COMPOST &amp; FERTILIZANTES</v>
      </c>
      <c r="AC1214" s="148" t="str">
        <f>_xlfn.XLOOKUP(AA1214,'rubros_id_opex (2)'!B:B,'rubros_id_opex (2)'!A:A,gastos_final[[#This Row],[Líneas de factura/Producto]])</f>
        <v>MANTENIMIENTO PREVENTIVO</v>
      </c>
      <c r="AD1214" s="109">
        <f>SUMIFS(Y:Y,C:C,gastos_final[[#This Row],[Número]])</f>
        <v>18000</v>
      </c>
      <c r="AE1214" s="169">
        <f>gastos_final[[#This Row],[MONTO_FINAL]]*-1-gastos_final[[#This Row],[monto_total_ampliado]]</f>
        <v>0</v>
      </c>
    </row>
    <row r="1215" spans="1:31" hidden="1" x14ac:dyDescent="0.25">
      <c r="A1215" vm="12">
        <v>46084</v>
      </c>
      <c r="B1215" t="s">
        <v>807</v>
      </c>
      <c r="C1215" t="s">
        <v>873</v>
      </c>
      <c r="D1215" s="135">
        <v>-18000</v>
      </c>
      <c r="E1215" t="s">
        <v>874</v>
      </c>
      <c r="F1215">
        <v>1</v>
      </c>
      <c r="G1215" s="135">
        <v>18000</v>
      </c>
      <c r="H1215" t="s">
        <v>510</v>
      </c>
      <c r="I1215" t="s">
        <v>679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6">
        <v>-18000</v>
      </c>
      <c r="T1215">
        <v>1</v>
      </c>
      <c r="U1215" t="s">
        <v>199</v>
      </c>
      <c r="V1215" t="s">
        <v>66</v>
      </c>
      <c r="W1215" s="109" t="str">
        <f>_xlfn.CONCAT(N1215,V1215)</f>
        <v>CC1DISPOSICIÓN FINAL RESIDUOS LIQUIDOS</v>
      </c>
      <c r="X1215" s="109">
        <f>_xlfn.XLOOKUP(W1215,'cco '!C:C,'cco '!D:D,0)</f>
        <v>5.9791078481547098E-2</v>
      </c>
      <c r="Y1215" s="110">
        <f>$X1215*$S1215*-1</f>
        <v>1076.2394126678478</v>
      </c>
      <c r="Z1215" s="109">
        <f>_xlfn.XLOOKUP(V1215,sectores_id!A:A,sectores_id!B:B)</f>
        <v>3</v>
      </c>
      <c r="AA1215" s="109">
        <f>IF(J1215="OPEX",_xlfn.XLOOKUP(I1215,'rubros_id_opex (2)'!A:A,'rubros_id_opex (2)'!B:B,"RUBRO MC"),J1215)</f>
        <v>9</v>
      </c>
      <c r="AB1215" s="109" t="str">
        <f>UPPER(_xlfn.XLOOKUP(Z1215,sectores_id!B:B,sectores_id!A:A))</f>
        <v>DISP. FINAL RESIDUOS LÍQUIDOS</v>
      </c>
      <c r="AC1215" s="148" t="str">
        <f>_xlfn.XLOOKUP(AA1215,'rubros_id_opex (2)'!B:B,'rubros_id_opex (2)'!A:A,gastos_final[[#This Row],[Líneas de factura/Producto]])</f>
        <v>MANTENIMIENTO PREVENTIVO</v>
      </c>
      <c r="AD1215" s="109">
        <f>SUMIFS(Y:Y,C:C,gastos_final[[#This Row],[Número]])</f>
        <v>18000</v>
      </c>
      <c r="AE1215" s="169">
        <f>gastos_final[[#This Row],[MONTO_FINAL]]*-1-gastos_final[[#This Row],[monto_total_ampliado]]</f>
        <v>0</v>
      </c>
    </row>
    <row r="1216" spans="1:31" hidden="1" x14ac:dyDescent="0.25">
      <c r="A1216" vm="12">
        <v>46084</v>
      </c>
      <c r="B1216" t="s">
        <v>807</v>
      </c>
      <c r="C1216" t="s">
        <v>873</v>
      </c>
      <c r="D1216" s="135">
        <v>-18000</v>
      </c>
      <c r="E1216" t="s">
        <v>874</v>
      </c>
      <c r="F1216">
        <v>1</v>
      </c>
      <c r="G1216" s="135">
        <v>18000</v>
      </c>
      <c r="H1216" t="s">
        <v>510</v>
      </c>
      <c r="I1216" t="s">
        <v>679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6">
        <v>-18000</v>
      </c>
      <c r="T1216">
        <v>1</v>
      </c>
      <c r="U1216" t="s">
        <v>199</v>
      </c>
      <c r="V1216" t="s">
        <v>63</v>
      </c>
      <c r="W1216" s="109" t="str">
        <f>_xlfn.CONCAT(N1216,V1216)</f>
        <v>CC1DISPOSICIÓN FINAL RESIDUOS SOLIDOS</v>
      </c>
      <c r="X1216" s="109">
        <f>_xlfn.XLOOKUP(W1216,'cco '!C:C,'cco '!D:D,0)</f>
        <v>4.8738124634855849E-3</v>
      </c>
      <c r="Y1216" s="110">
        <f>$X1216*$S1216*-1</f>
        <v>87.728624342740531</v>
      </c>
      <c r="Z1216" s="109">
        <f>_xlfn.XLOOKUP(V1216,sectores_id!A:A,sectores_id!B:B)</f>
        <v>4</v>
      </c>
      <c r="AA1216" s="109">
        <f>IF(J1216="OPEX",_xlfn.XLOOKUP(I1216,'rubros_id_opex (2)'!A:A,'rubros_id_opex (2)'!B:B,"RUBRO MC"),J1216)</f>
        <v>9</v>
      </c>
      <c r="AB1216" s="109" t="str">
        <f>UPPER(_xlfn.XLOOKUP(Z1216,sectores_id!B:B,sectores_id!A:A))</f>
        <v>DISP. FINAL RESIDUOS SÓLIDOS</v>
      </c>
      <c r="AC1216" s="148" t="str">
        <f>_xlfn.XLOOKUP(AA1216,'rubros_id_opex (2)'!B:B,'rubros_id_opex (2)'!A:A,gastos_final[[#This Row],[Líneas de factura/Producto]])</f>
        <v>MANTENIMIENTO PREVENTIVO</v>
      </c>
      <c r="AD1216" s="109">
        <f>SUMIFS(Y:Y,C:C,gastos_final[[#This Row],[Número]])</f>
        <v>18000</v>
      </c>
      <c r="AE1216" s="169">
        <f>gastos_final[[#This Row],[MONTO_FINAL]]*-1-gastos_final[[#This Row],[monto_total_ampliado]]</f>
        <v>0</v>
      </c>
    </row>
    <row r="1217" spans="1:31" hidden="1" x14ac:dyDescent="0.25">
      <c r="A1217" vm="12">
        <v>46084</v>
      </c>
      <c r="B1217" t="s">
        <v>807</v>
      </c>
      <c r="C1217" t="s">
        <v>873</v>
      </c>
      <c r="D1217" s="135">
        <v>-18000</v>
      </c>
      <c r="E1217" t="s">
        <v>874</v>
      </c>
      <c r="F1217">
        <v>1</v>
      </c>
      <c r="G1217" s="135">
        <v>18000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6">
        <v>-18000</v>
      </c>
      <c r="T1217">
        <v>1</v>
      </c>
      <c r="U1217" t="s">
        <v>199</v>
      </c>
      <c r="V1217" t="s">
        <v>80</v>
      </c>
      <c r="W1217" s="109" t="str">
        <f>_xlfn.CONCAT(N1217,V1217)</f>
        <v>CC1EXPORTACION</v>
      </c>
      <c r="X1217" s="109">
        <f>_xlfn.XLOOKUP(W1217,'cco '!C:C,'cco '!D:D,0)</f>
        <v>0.73411048911804788</v>
      </c>
      <c r="Y1217" s="110">
        <f>$X1217*$S1217*-1</f>
        <v>13213.988804124861</v>
      </c>
      <c r="Z1217" s="109">
        <f>_xlfn.XLOOKUP(V1217,sectores_id!A:A,sectores_id!B:B)</f>
        <v>5</v>
      </c>
      <c r="AA1217" s="109">
        <f>IF(J1217="OPEX",_xlfn.XLOOKUP(I1217,'rubros_id_opex (2)'!A:A,'rubros_id_opex (2)'!B:B,"RUBRO MC"),J1217)</f>
        <v>9</v>
      </c>
      <c r="AB1217" s="109" t="str">
        <f>UPPER(_xlfn.XLOOKUP(Z1217,sectores_id!B:B,sectores_id!A:A))</f>
        <v>EXPORTACION</v>
      </c>
      <c r="AC1217" s="148" t="str">
        <f>_xlfn.XLOOKUP(AA1217,'rubros_id_opex (2)'!B:B,'rubros_id_opex (2)'!A:A,gastos_final[[#This Row],[Líneas de factura/Producto]])</f>
        <v>MANTENIMIENTO PREVENTIVO</v>
      </c>
      <c r="AD1217" s="109">
        <f>SUMIFS(Y:Y,C:C,gastos_final[[#This Row],[Número]])</f>
        <v>18000</v>
      </c>
      <c r="AE1217" s="169">
        <f>gastos_final[[#This Row],[MONTO_FINAL]]*-1-gastos_final[[#This Row],[monto_total_ampliado]]</f>
        <v>0</v>
      </c>
    </row>
    <row r="1218" spans="1:31" hidden="1" x14ac:dyDescent="0.25">
      <c r="A1218" vm="12">
        <v>46084</v>
      </c>
      <c r="B1218" t="s">
        <v>807</v>
      </c>
      <c r="C1218" t="s">
        <v>873</v>
      </c>
      <c r="D1218" s="135">
        <v>-18000</v>
      </c>
      <c r="E1218" t="s">
        <v>874</v>
      </c>
      <c r="F1218">
        <v>1</v>
      </c>
      <c r="G1218" s="135">
        <v>18000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6">
        <v>-18000</v>
      </c>
      <c r="T1218">
        <v>1</v>
      </c>
      <c r="U1218" t="s">
        <v>199</v>
      </c>
      <c r="V1218" t="s">
        <v>50</v>
      </c>
      <c r="W1218" s="109" t="str">
        <f>_xlfn.CONCAT(N1218,V1218)</f>
        <v>CC1NFU</v>
      </c>
      <c r="X1218" s="109">
        <f>_xlfn.XLOOKUP(W1218,'cco '!C:C,'cco '!D:D,0)</f>
        <v>1.4065386597374174E-2</v>
      </c>
      <c r="Y1218" s="110">
        <f>$X1218*$S1218*-1</f>
        <v>253.17695875273512</v>
      </c>
      <c r="Z1218" s="109">
        <f>_xlfn.XLOOKUP(V1218,sectores_id!A:A,sectores_id!B:B)</f>
        <v>6</v>
      </c>
      <c r="AA1218" s="109">
        <f>IF(J1218="OPEX",_xlfn.XLOOKUP(I1218,'rubros_id_opex (2)'!A:A,'rubros_id_opex (2)'!B:B,"RUBRO MC"),J1218)</f>
        <v>9</v>
      </c>
      <c r="AB1218" s="109" t="str">
        <f>UPPER(_xlfn.XLOOKUP(Z1218,sectores_id!B:B,sectores_id!A:A))</f>
        <v>NFU</v>
      </c>
      <c r="AC1218" s="148" t="str">
        <f>_xlfn.XLOOKUP(AA1218,'rubros_id_opex (2)'!B:B,'rubros_id_opex (2)'!A:A,gastos_final[[#This Row],[Líneas de factura/Producto]])</f>
        <v>MANTENIMIENTO PREVENTIVO</v>
      </c>
      <c r="AD1218" s="109">
        <f>SUMIFS(Y:Y,C:C,gastos_final[[#This Row],[Número]])</f>
        <v>18000</v>
      </c>
      <c r="AE1218" s="169">
        <f>gastos_final[[#This Row],[MONTO_FINAL]]*-1-gastos_final[[#This Row],[monto_total_ampliado]]</f>
        <v>0</v>
      </c>
    </row>
    <row r="1219" spans="1:31" hidden="1" x14ac:dyDescent="0.25">
      <c r="A1219" vm="12">
        <v>46084</v>
      </c>
      <c r="B1219" t="s">
        <v>807</v>
      </c>
      <c r="C1219" t="s">
        <v>873</v>
      </c>
      <c r="D1219" s="135">
        <v>-18000</v>
      </c>
      <c r="E1219" t="s">
        <v>874</v>
      </c>
      <c r="F1219">
        <v>1</v>
      </c>
      <c r="G1219" s="135">
        <v>18000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6">
        <v>-18000</v>
      </c>
      <c r="T1219">
        <v>1</v>
      </c>
      <c r="U1219" t="s">
        <v>199</v>
      </c>
      <c r="V1219" t="s">
        <v>68</v>
      </c>
      <c r="W1219" s="109" t="str">
        <f>_xlfn.CONCAT(N1219,V1219)</f>
        <v>CC1PILETAS</v>
      </c>
      <c r="X1219" s="109">
        <f>_xlfn.XLOOKUP(W1219,'cco '!C:C,'cco '!D:D,0)</f>
        <v>0.10760032914202722</v>
      </c>
      <c r="Y1219" s="110">
        <f>$X1219*$S1219*-1</f>
        <v>1936.80592455649</v>
      </c>
      <c r="Z1219" s="109">
        <f>_xlfn.XLOOKUP(V1219,sectores_id!A:A,sectores_id!B:B)</f>
        <v>7</v>
      </c>
      <c r="AA1219" s="109">
        <f>IF(J1219="OPEX",_xlfn.XLOOKUP(I1219,'rubros_id_opex (2)'!A:A,'rubros_id_opex (2)'!B:B,"RUBRO MC"),J1219)</f>
        <v>9</v>
      </c>
      <c r="AB1219" s="109" t="str">
        <f>UPPER(_xlfn.XLOOKUP(Z1219,sectores_id!B:B,sectores_id!A:A))</f>
        <v>PILETAS</v>
      </c>
      <c r="AC1219" s="148" t="str">
        <f>_xlfn.XLOOKUP(AA1219,'rubros_id_opex (2)'!B:B,'rubros_id_opex (2)'!A:A,gastos_final[[#This Row],[Líneas de factura/Producto]])</f>
        <v>MANTENIMIENTO PREVENTIVO</v>
      </c>
      <c r="AD1219" s="109">
        <f>SUMIFS(Y:Y,C:C,gastos_final[[#This Row],[Número]])</f>
        <v>18000</v>
      </c>
      <c r="AE1219" s="169">
        <f>gastos_final[[#This Row],[MONTO_FINAL]]*-1-gastos_final[[#This Row],[monto_total_ampliado]]</f>
        <v>0</v>
      </c>
    </row>
    <row r="1220" spans="1:31" hidden="1" x14ac:dyDescent="0.25">
      <c r="A1220" vm="12">
        <v>46084</v>
      </c>
      <c r="B1220" t="s">
        <v>807</v>
      </c>
      <c r="C1220" t="s">
        <v>873</v>
      </c>
      <c r="D1220" s="135">
        <v>-18000</v>
      </c>
      <c r="E1220" t="s">
        <v>874</v>
      </c>
      <c r="F1220">
        <v>1</v>
      </c>
      <c r="G1220" s="135">
        <v>18000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6">
        <v>-18000</v>
      </c>
      <c r="T1220">
        <v>1</v>
      </c>
      <c r="U1220" t="s">
        <v>199</v>
      </c>
      <c r="V1220" t="s">
        <v>70</v>
      </c>
      <c r="W1220" s="109" t="str">
        <f>_xlfn.CONCAT(N1220,V1220)</f>
        <v>CC1REACTORES</v>
      </c>
      <c r="X1220" s="109">
        <f>_xlfn.XLOOKUP(W1220,'cco '!C:C,'cco '!D:D,0)</f>
        <v>3.9675420007119738E-2</v>
      </c>
      <c r="Y1220" s="110">
        <f>$X1220*$S1220*-1</f>
        <v>714.1575601281553</v>
      </c>
      <c r="Z1220" s="109">
        <f>_xlfn.XLOOKUP(V1220,sectores_id!A:A,sectores_id!B:B)</f>
        <v>8</v>
      </c>
      <c r="AA1220" s="109">
        <f>IF(J1220="OPEX",_xlfn.XLOOKUP(I1220,'rubros_id_opex (2)'!A:A,'rubros_id_opex (2)'!B:B,"RUBRO MC"),J1220)</f>
        <v>9</v>
      </c>
      <c r="AB1220" s="109" t="str">
        <f>UPPER(_xlfn.XLOOKUP(Z1220,sectores_id!B:B,sectores_id!A:A))</f>
        <v>REACTORES</v>
      </c>
      <c r="AC1220" s="148" t="str">
        <f>_xlfn.XLOOKUP(AA1220,'rubros_id_opex (2)'!B:B,'rubros_id_opex (2)'!A:A,gastos_final[[#This Row],[Líneas de factura/Producto]])</f>
        <v>MANTENIMIENTO PREVENTIVO</v>
      </c>
      <c r="AD1220" s="109">
        <f>SUMIFS(Y:Y,C:C,gastos_final[[#This Row],[Número]])</f>
        <v>18000</v>
      </c>
      <c r="AE1220" s="169">
        <f>gastos_final[[#This Row],[MONTO_FINAL]]*-1-gastos_final[[#This Row],[monto_total_ampliado]]</f>
        <v>0</v>
      </c>
    </row>
    <row r="1221" spans="1:31" hidden="1" x14ac:dyDescent="0.25">
      <c r="A1221" vm="12">
        <v>46084</v>
      </c>
      <c r="B1221" t="s">
        <v>807</v>
      </c>
      <c r="C1221" t="s">
        <v>873</v>
      </c>
      <c r="D1221" s="135">
        <v>-18000</v>
      </c>
      <c r="E1221" t="s">
        <v>874</v>
      </c>
      <c r="F1221">
        <v>1</v>
      </c>
      <c r="G1221" s="135">
        <v>18000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6">
        <v>-18000</v>
      </c>
      <c r="T1221">
        <v>1</v>
      </c>
      <c r="U1221" t="s">
        <v>199</v>
      </c>
      <c r="V1221" t="s">
        <v>181</v>
      </c>
      <c r="W1221" s="109" t="str">
        <f>_xlfn.CONCAT(N1221,V1221)</f>
        <v>CC1TIERRAS FILTRANTES</v>
      </c>
      <c r="X1221" s="109">
        <f>_xlfn.XLOOKUP(W1221,'cco '!C:C,'cco '!D:D,0)</f>
        <v>0</v>
      </c>
      <c r="Y1221" s="110">
        <f>$X1221*$S1221*-1</f>
        <v>0</v>
      </c>
      <c r="Z1221" s="109">
        <f>_xlfn.XLOOKUP(V1221,sectores_id!A:A,sectores_id!B:B)</f>
        <v>9</v>
      </c>
      <c r="AA1221" s="109">
        <f>IF(J1221="OPEX",_xlfn.XLOOKUP(I1221,'rubros_id_opex (2)'!A:A,'rubros_id_opex (2)'!B:B,"RUBRO MC"),J1221)</f>
        <v>9</v>
      </c>
      <c r="AB1221" s="109" t="str">
        <f>UPPER(_xlfn.XLOOKUP(Z1221,sectores_id!B:B,sectores_id!A:A))</f>
        <v>TIERRAS FILTRANTES</v>
      </c>
      <c r="AC1221" s="148" t="str">
        <f>_xlfn.XLOOKUP(AA1221,'rubros_id_opex (2)'!B:B,'rubros_id_opex (2)'!A:A,gastos_final[[#This Row],[Líneas de factura/Producto]])</f>
        <v>MANTENIMIENTO PREVENTIVO</v>
      </c>
      <c r="AD1221" s="109">
        <f>SUMIFS(Y:Y,C:C,gastos_final[[#This Row],[Número]])</f>
        <v>18000</v>
      </c>
      <c r="AE1221" s="169">
        <f>gastos_final[[#This Row],[MONTO_FINAL]]*-1-gastos_final[[#This Row],[monto_total_ampliado]]</f>
        <v>0</v>
      </c>
    </row>
    <row r="1222" spans="1:31" hidden="1" x14ac:dyDescent="0.25">
      <c r="A1222" vm="1">
        <v>46111</v>
      </c>
      <c r="B1222" t="s">
        <v>535</v>
      </c>
      <c r="C1222" t="s">
        <v>782</v>
      </c>
      <c r="D1222" s="135">
        <v>-45305016</v>
      </c>
      <c r="E1222" t="s">
        <v>140</v>
      </c>
      <c r="F1222">
        <v>42.271999999999998</v>
      </c>
      <c r="G1222" s="135">
        <v>750</v>
      </c>
      <c r="H1222" t="s">
        <v>135</v>
      </c>
      <c r="I1222" t="s">
        <v>477</v>
      </c>
      <c r="J1222" t="s">
        <v>137</v>
      </c>
      <c r="K1222" t="s">
        <v>473</v>
      </c>
      <c r="L1222" t="s">
        <v>138</v>
      </c>
      <c r="M1222">
        <v>0</v>
      </c>
      <c r="N1222" t="s">
        <v>45</v>
      </c>
      <c r="O1222" t="s">
        <v>492</v>
      </c>
      <c r="P1222">
        <v>1</v>
      </c>
      <c r="Q1222" t="s">
        <v>70</v>
      </c>
      <c r="R1222">
        <v>1</v>
      </c>
      <c r="S1222" s="136">
        <v>-45305016</v>
      </c>
      <c r="T1222">
        <v>42.271999999999998</v>
      </c>
      <c r="U1222" t="s">
        <v>199</v>
      </c>
      <c r="V1222" t="s">
        <v>70</v>
      </c>
      <c r="W1222" s="109" t="str">
        <f>_xlfn.CONCAT(N1222,V1222)</f>
        <v>CC5REACTORES</v>
      </c>
      <c r="X1222" s="109">
        <f>_xlfn.XLOOKUP(W1222,'cco '!C:C,'cco '!D:D,0)</f>
        <v>1</v>
      </c>
      <c r="Y1222" s="110">
        <f>$X1222*$S1222*-1</f>
        <v>45305016</v>
      </c>
      <c r="Z1222" s="109">
        <f>_xlfn.XLOOKUP(V1222,sectores_id!A:A,sectores_id!B:B)</f>
        <v>8</v>
      </c>
      <c r="AA1222" s="109">
        <f>IF(J1222="OPEX",_xlfn.XLOOKUP(I1222,'rubros_id_opex (2)'!A:A,'rubros_id_opex (2)'!B:B,"RUBRO MC"),J1222)</f>
        <v>8</v>
      </c>
      <c r="AB1222" s="109" t="str">
        <f>UPPER(_xlfn.XLOOKUP(Z1222,sectores_id!B:B,sectores_id!A:A))</f>
        <v>REACTORES</v>
      </c>
      <c r="AC1222" s="148" t="str">
        <f>_xlfn.XLOOKUP(AA1222,'rubros_id_opex (2)'!B:B,'rubros_id_opex (2)'!A:A,gastos_final[[#This Row],[Líneas de factura/Producto]])</f>
        <v>M.PRIMAS</v>
      </c>
      <c r="AD1222" s="109">
        <f>SUMIFS(Y:Y,C:C,gastos_final[[#This Row],[Número]])</f>
        <v>45305016</v>
      </c>
      <c r="AE1222" s="169">
        <f>gastos_final[[#This Row],[MONTO_FINAL]]*-1-gastos_final[[#This Row],[monto_total_ampliado]]</f>
        <v>0</v>
      </c>
    </row>
    <row r="1223" spans="1:31" hidden="1" x14ac:dyDescent="0.25">
      <c r="A1223" vm="1">
        <v>46111</v>
      </c>
      <c r="B1223" t="s">
        <v>667</v>
      </c>
      <c r="C1223" t="s">
        <v>761</v>
      </c>
      <c r="D1223" s="135">
        <v>-29192968.809</v>
      </c>
      <c r="E1223" t="s">
        <v>668</v>
      </c>
      <c r="F1223">
        <v>46167.3</v>
      </c>
      <c r="G1223" s="135">
        <v>632.33000000000004</v>
      </c>
      <c r="H1223" t="s">
        <v>145</v>
      </c>
      <c r="I1223" t="s">
        <v>18</v>
      </c>
      <c r="J1223" t="s">
        <v>137</v>
      </c>
      <c r="K1223" t="s">
        <v>473</v>
      </c>
      <c r="L1223" t="s">
        <v>138</v>
      </c>
      <c r="M1223">
        <v>0</v>
      </c>
      <c r="N1223" t="s">
        <v>45</v>
      </c>
      <c r="O1223" t="s">
        <v>492</v>
      </c>
      <c r="P1223">
        <v>1</v>
      </c>
      <c r="Q1223" t="s">
        <v>70</v>
      </c>
      <c r="R1223">
        <v>1</v>
      </c>
      <c r="S1223" s="136">
        <v>-29192968.809</v>
      </c>
      <c r="T1223">
        <v>46167.3</v>
      </c>
      <c r="U1223" t="s">
        <v>199</v>
      </c>
      <c r="V1223" t="s">
        <v>70</v>
      </c>
      <c r="W1223" s="109" t="str">
        <f>_xlfn.CONCAT(N1223,V1223)</f>
        <v>CC5REACTORES</v>
      </c>
      <c r="X1223" s="109">
        <f>_xlfn.XLOOKUP(W1223,'cco '!C:C,'cco '!D:D,0)</f>
        <v>1</v>
      </c>
      <c r="Y1223" s="110">
        <f>$X1223*$S1223*-1</f>
        <v>29192968.809</v>
      </c>
      <c r="Z1223" s="109">
        <f>_xlfn.XLOOKUP(V1223,sectores_id!A:A,sectores_id!B:B)</f>
        <v>8</v>
      </c>
      <c r="AA1223" s="109">
        <f>IF(J1223="OPEX",_xlfn.XLOOKUP(I1223,'rubros_id_opex (2)'!A:A,'rubros_id_opex (2)'!B:B,"RUBRO MC"),J1223)</f>
        <v>1</v>
      </c>
      <c r="AB1223" s="109" t="str">
        <f>UPPER(_xlfn.XLOOKUP(Z1223,sectores_id!B:B,sectores_id!A:A))</f>
        <v>REACTORES</v>
      </c>
      <c r="AC1223" s="148" t="str">
        <f>_xlfn.XLOOKUP(AA1223,'rubros_id_opex (2)'!B:B,'rubros_id_opex (2)'!A:A,gastos_final[[#This Row],[Líneas de factura/Producto]])</f>
        <v>ENERGIA</v>
      </c>
      <c r="AD1223" s="109">
        <f>SUMIFS(Y:Y,C:C,gastos_final[[#This Row],[Número]])</f>
        <v>29192968.809</v>
      </c>
      <c r="AE1223" s="169">
        <f>gastos_final[[#This Row],[MONTO_FINAL]]*-1-gastos_final[[#This Row],[monto_total_ampliado]]</f>
        <v>0</v>
      </c>
    </row>
    <row r="1224" spans="1:31" hidden="1" x14ac:dyDescent="0.25">
      <c r="A1224" vm="11">
        <v>46112</v>
      </c>
      <c r="B1224" t="s">
        <v>1191</v>
      </c>
      <c r="C1224" t="s">
        <v>486</v>
      </c>
      <c r="D1224" s="135">
        <v>-6630.4348</v>
      </c>
      <c r="E1224" t="s">
        <v>164</v>
      </c>
      <c r="F1224">
        <v>1</v>
      </c>
      <c r="G1224" s="135">
        <v>6630.4348</v>
      </c>
      <c r="H1224" t="s">
        <v>1192</v>
      </c>
      <c r="I1224" t="s">
        <v>9</v>
      </c>
      <c r="J1224" t="s">
        <v>137</v>
      </c>
      <c r="K1224" t="s">
        <v>512</v>
      </c>
      <c r="L1224" t="s">
        <v>138</v>
      </c>
      <c r="M1224">
        <v>0</v>
      </c>
      <c r="N1224" t="s">
        <v>32</v>
      </c>
      <c r="O1224" t="s">
        <v>1193</v>
      </c>
      <c r="P1224">
        <v>10</v>
      </c>
      <c r="Q1224" t="s">
        <v>467</v>
      </c>
      <c r="R1224">
        <v>1</v>
      </c>
      <c r="S1224" s="136">
        <v>-6630.4348</v>
      </c>
      <c r="T1224">
        <v>1</v>
      </c>
      <c r="U1224" t="s">
        <v>199</v>
      </c>
      <c r="V1224" t="s">
        <v>72</v>
      </c>
      <c r="W1224" s="109" t="str">
        <f>_xlfn.CONCAT(N1224,V1224)</f>
        <v>CC15BACHAS</v>
      </c>
      <c r="X1224" s="109">
        <f>_xlfn.XLOOKUP(W1224,'cco '!C:C,'cco '!D:D,0)</f>
        <v>7.7777777777777779E-2</v>
      </c>
      <c r="Y1224" s="110">
        <f>$X1224*$S1224*-1</f>
        <v>515.70048444444444</v>
      </c>
      <c r="Z1224" s="109">
        <f>_xlfn.XLOOKUP(V1224,sectores_id!A:A,sectores_id!B:B)</f>
        <v>1</v>
      </c>
      <c r="AA1224" s="109">
        <f>IF(J1224="OPEX",_xlfn.XLOOKUP(I1224,'rubros_id_opex (2)'!A:A,'rubros_id_opex (2)'!B:B,"RUBRO MC"),J1224)</f>
        <v>10</v>
      </c>
      <c r="AB1224" s="109" t="str">
        <f>UPPER(_xlfn.XLOOKUP(Z1224,sectores_id!B:B,sectores_id!A:A))</f>
        <v>BACHAS</v>
      </c>
      <c r="AC1224" s="148" t="str">
        <f>_xlfn.XLOOKUP(AA1224,'rubros_id_opex (2)'!B:B,'rubros_id_opex (2)'!A:A,gastos_final[[#This Row],[Líneas de factura/Producto]])</f>
        <v>PERSONAL</v>
      </c>
      <c r="AD1224" s="109">
        <f>SUMIFS(Y:Y,C:C,gastos_final[[#This Row],[Número]])</f>
        <v>4641.3043600000001</v>
      </c>
      <c r="AE1224" s="169">
        <f>gastos_final[[#This Row],[MONTO_FINAL]]*-1-gastos_final[[#This Row],[monto_total_ampliado]]</f>
        <v>1989.1304399999999</v>
      </c>
    </row>
    <row r="1225" spans="1:31" hidden="1" x14ac:dyDescent="0.25">
      <c r="A1225" vm="11">
        <v>46112</v>
      </c>
      <c r="B1225" t="s">
        <v>1191</v>
      </c>
      <c r="C1225" t="s">
        <v>486</v>
      </c>
      <c r="D1225" s="135">
        <v>-6630.4348</v>
      </c>
      <c r="E1225" t="s">
        <v>164</v>
      </c>
      <c r="F1225">
        <v>1</v>
      </c>
      <c r="G1225" s="135">
        <v>6630.4348</v>
      </c>
      <c r="H1225" t="s">
        <v>1192</v>
      </c>
      <c r="I1225" t="s">
        <v>9</v>
      </c>
      <c r="J1225" t="s">
        <v>137</v>
      </c>
      <c r="K1225" t="s">
        <v>512</v>
      </c>
      <c r="L1225" t="s">
        <v>138</v>
      </c>
      <c r="M1225">
        <v>0</v>
      </c>
      <c r="N1225" t="s">
        <v>32</v>
      </c>
      <c r="O1225" t="s">
        <v>1193</v>
      </c>
      <c r="P1225">
        <v>10</v>
      </c>
      <c r="Q1225" t="s">
        <v>467</v>
      </c>
      <c r="R1225">
        <v>1</v>
      </c>
      <c r="S1225" s="136">
        <v>-6630.4348</v>
      </c>
      <c r="T1225">
        <v>1</v>
      </c>
      <c r="U1225" t="s">
        <v>199</v>
      </c>
      <c r="V1225" t="s">
        <v>177</v>
      </c>
      <c r="W1225" s="109" t="str">
        <f>_xlfn.CONCAT(N1225,V1225)</f>
        <v>CC15CEREAL Y POLVILLO</v>
      </c>
      <c r="X1225" s="109">
        <f>_xlfn.XLOOKUP(W1225,'cco '!C:C,'cco '!D:D,0)</f>
        <v>7.7777777777777779E-2</v>
      </c>
      <c r="Y1225" s="110">
        <f>$X1225*$S1225*-1</f>
        <v>515.70048444444444</v>
      </c>
      <c r="Z1225" s="109">
        <f>_xlfn.XLOOKUP(V1225,sectores_id!A:A,sectores_id!B:B)</f>
        <v>2</v>
      </c>
      <c r="AA1225" s="109">
        <f>IF(J1225="OPEX",_xlfn.XLOOKUP(I1225,'rubros_id_opex (2)'!A:A,'rubros_id_opex (2)'!B:B,"RUBRO MC"),J1225)</f>
        <v>10</v>
      </c>
      <c r="AB1225" s="109" t="str">
        <f>UPPER(_xlfn.XLOOKUP(Z1225,sectores_id!B:B,sectores_id!A:A))</f>
        <v>CEREAL &amp; POLVILLO</v>
      </c>
      <c r="AC1225" s="148" t="str">
        <f>_xlfn.XLOOKUP(AA1225,'rubros_id_opex (2)'!B:B,'rubros_id_opex (2)'!A:A,gastos_final[[#This Row],[Líneas de factura/Producto]])</f>
        <v>PERSONAL</v>
      </c>
      <c r="AD1225" s="109">
        <f>SUMIFS(Y:Y,C:C,gastos_final[[#This Row],[Número]])</f>
        <v>4641.3043600000001</v>
      </c>
      <c r="AE1225" s="169">
        <f>gastos_final[[#This Row],[MONTO_FINAL]]*-1-gastos_final[[#This Row],[monto_total_ampliado]]</f>
        <v>1989.1304399999999</v>
      </c>
    </row>
    <row r="1226" spans="1:31" hidden="1" x14ac:dyDescent="0.25">
      <c r="A1226" vm="11">
        <v>46112</v>
      </c>
      <c r="B1226" t="s">
        <v>1191</v>
      </c>
      <c r="C1226" t="s">
        <v>486</v>
      </c>
      <c r="D1226" s="135">
        <v>-6630.4348</v>
      </c>
      <c r="E1226" t="s">
        <v>164</v>
      </c>
      <c r="F1226">
        <v>1</v>
      </c>
      <c r="G1226" s="135">
        <v>6630.4348</v>
      </c>
      <c r="H1226" t="s">
        <v>1192</v>
      </c>
      <c r="I1226" t="s">
        <v>9</v>
      </c>
      <c r="J1226" t="s">
        <v>137</v>
      </c>
      <c r="K1226" t="s">
        <v>512</v>
      </c>
      <c r="L1226" t="s">
        <v>138</v>
      </c>
      <c r="M1226">
        <v>0</v>
      </c>
      <c r="N1226" t="s">
        <v>32</v>
      </c>
      <c r="O1226" t="s">
        <v>1193</v>
      </c>
      <c r="P1226">
        <v>10</v>
      </c>
      <c r="Q1226" t="s">
        <v>467</v>
      </c>
      <c r="R1226">
        <v>1</v>
      </c>
      <c r="S1226" s="136">
        <v>-6630.4348</v>
      </c>
      <c r="T1226">
        <v>1</v>
      </c>
      <c r="U1226" t="s">
        <v>199</v>
      </c>
      <c r="V1226" t="s">
        <v>175</v>
      </c>
      <c r="W1226" s="109" t="str">
        <f>_xlfn.CONCAT(N1226,V1226)</f>
        <v>CC15COMPOST Y FERTILIZANTES</v>
      </c>
      <c r="X1226" s="109">
        <f>_xlfn.XLOOKUP(W1226,'cco '!C:C,'cco '!D:D,0)</f>
        <v>7.7777777777777779E-2</v>
      </c>
      <c r="Y1226" s="110">
        <f>$X1226*$S1226*-1</f>
        <v>515.70048444444444</v>
      </c>
      <c r="Z1226" s="109">
        <f>_xlfn.XLOOKUP(V1226,sectores_id!A:A,sectores_id!B:B)</f>
        <v>10</v>
      </c>
      <c r="AA1226" s="109">
        <f>IF(J1226="OPEX",_xlfn.XLOOKUP(I1226,'rubros_id_opex (2)'!A:A,'rubros_id_opex (2)'!B:B,"RUBRO MC"),J1226)</f>
        <v>10</v>
      </c>
      <c r="AB1226" s="109" t="str">
        <f>UPPER(_xlfn.XLOOKUP(Z1226,sectores_id!B:B,sectores_id!A:A))</f>
        <v>COMPOST &amp; FERTILIZANTES</v>
      </c>
      <c r="AC1226" s="148" t="str">
        <f>_xlfn.XLOOKUP(AA1226,'rubros_id_opex (2)'!B:B,'rubros_id_opex (2)'!A:A,gastos_final[[#This Row],[Líneas de factura/Producto]])</f>
        <v>PERSONAL</v>
      </c>
      <c r="AD1226" s="109">
        <f>SUMIFS(Y:Y,C:C,gastos_final[[#This Row],[Número]])</f>
        <v>4641.3043600000001</v>
      </c>
      <c r="AE1226" s="169">
        <f>gastos_final[[#This Row],[MONTO_FINAL]]*-1-gastos_final[[#This Row],[monto_total_ampliado]]</f>
        <v>1989.1304399999999</v>
      </c>
    </row>
    <row r="1227" spans="1:31" hidden="1" x14ac:dyDescent="0.25">
      <c r="A1227" vm="11">
        <v>46112</v>
      </c>
      <c r="B1227" t="s">
        <v>1191</v>
      </c>
      <c r="C1227" t="s">
        <v>486</v>
      </c>
      <c r="D1227" s="135">
        <v>-6630.4348</v>
      </c>
      <c r="E1227" t="s">
        <v>164</v>
      </c>
      <c r="F1227">
        <v>1</v>
      </c>
      <c r="G1227" s="135">
        <v>6630.4348</v>
      </c>
      <c r="H1227" t="s">
        <v>1192</v>
      </c>
      <c r="I1227" t="s">
        <v>9</v>
      </c>
      <c r="J1227" t="s">
        <v>137</v>
      </c>
      <c r="K1227" t="s">
        <v>512</v>
      </c>
      <c r="L1227" t="s">
        <v>138</v>
      </c>
      <c r="M1227">
        <v>0</v>
      </c>
      <c r="N1227" t="s">
        <v>32</v>
      </c>
      <c r="O1227" t="s">
        <v>1193</v>
      </c>
      <c r="P1227">
        <v>10</v>
      </c>
      <c r="Q1227" t="s">
        <v>467</v>
      </c>
      <c r="R1227">
        <v>1</v>
      </c>
      <c r="S1227" s="136">
        <v>-6630.4348</v>
      </c>
      <c r="T1227">
        <v>1</v>
      </c>
      <c r="U1227" t="s">
        <v>199</v>
      </c>
      <c r="V1227" t="s">
        <v>193</v>
      </c>
      <c r="W1227" s="109" t="str">
        <f>_xlfn.CONCAT(N1227,V1227)</f>
        <v>CC15DISPOSICION FINAL DE R. LIQUIDOS</v>
      </c>
      <c r="X1227" s="109">
        <f>_xlfn.XLOOKUP(W1227,'cco '!C:C,'cco '!D:D,0)</f>
        <v>7.7777777777777779E-2</v>
      </c>
      <c r="Y1227" s="110">
        <f>$X1227*$S1227*-1</f>
        <v>515.70048444444444</v>
      </c>
      <c r="Z1227" s="109">
        <f>_xlfn.XLOOKUP(V1227,sectores_id!A:A,sectores_id!B:B)</f>
        <v>3</v>
      </c>
      <c r="AA1227" s="109">
        <f>IF(J1227="OPEX",_xlfn.XLOOKUP(I1227,'rubros_id_opex (2)'!A:A,'rubros_id_opex (2)'!B:B,"RUBRO MC"),J1227)</f>
        <v>10</v>
      </c>
      <c r="AB1227" s="109" t="str">
        <f>UPPER(_xlfn.XLOOKUP(Z1227,sectores_id!B:B,sectores_id!A:A))</f>
        <v>DISP. FINAL RESIDUOS LÍQUIDOS</v>
      </c>
      <c r="AC1227" s="148" t="str">
        <f>_xlfn.XLOOKUP(AA1227,'rubros_id_opex (2)'!B:B,'rubros_id_opex (2)'!A:A,gastos_final[[#This Row],[Líneas de factura/Producto]])</f>
        <v>PERSONAL</v>
      </c>
      <c r="AD1227" s="109">
        <f>SUMIFS(Y:Y,C:C,gastos_final[[#This Row],[Número]])</f>
        <v>4641.3043600000001</v>
      </c>
      <c r="AE1227" s="169">
        <f>gastos_final[[#This Row],[MONTO_FINAL]]*-1-gastos_final[[#This Row],[monto_total_ampliado]]</f>
        <v>1989.1304399999999</v>
      </c>
    </row>
    <row r="1228" spans="1:31" hidden="1" x14ac:dyDescent="0.25">
      <c r="A1228" vm="11">
        <v>46112</v>
      </c>
      <c r="B1228" t="s">
        <v>1191</v>
      </c>
      <c r="C1228" t="s">
        <v>486</v>
      </c>
      <c r="D1228" s="135">
        <v>-6630.4348</v>
      </c>
      <c r="E1228" t="s">
        <v>164</v>
      </c>
      <c r="F1228">
        <v>1</v>
      </c>
      <c r="G1228" s="135">
        <v>6630.4348</v>
      </c>
      <c r="H1228" t="s">
        <v>1192</v>
      </c>
      <c r="I1228" t="s">
        <v>9</v>
      </c>
      <c r="J1228" t="s">
        <v>137</v>
      </c>
      <c r="K1228" t="s">
        <v>512</v>
      </c>
      <c r="L1228" t="s">
        <v>138</v>
      </c>
      <c r="M1228">
        <v>0</v>
      </c>
      <c r="N1228" t="s">
        <v>32</v>
      </c>
      <c r="O1228" t="s">
        <v>1193</v>
      </c>
      <c r="P1228">
        <v>10</v>
      </c>
      <c r="Q1228" t="s">
        <v>467</v>
      </c>
      <c r="R1228">
        <v>1</v>
      </c>
      <c r="S1228" s="136">
        <v>-6630.4348</v>
      </c>
      <c r="T1228">
        <v>1</v>
      </c>
      <c r="U1228" t="s">
        <v>199</v>
      </c>
      <c r="V1228" t="s">
        <v>191</v>
      </c>
      <c r="W1228" s="109" t="str">
        <f>_xlfn.CONCAT(N1228,V1228)</f>
        <v>CC15DISPOSICION FINAL DE R. SOLIDOS</v>
      </c>
      <c r="X1228" s="109">
        <f>_xlfn.XLOOKUP(W1228,'cco '!C:C,'cco '!D:D,0)</f>
        <v>7.7777777777777779E-2</v>
      </c>
      <c r="Y1228" s="110">
        <f>$X1228*$S1228*-1</f>
        <v>515.70048444444444</v>
      </c>
      <c r="Z1228" s="109">
        <f>_xlfn.XLOOKUP(V1228,sectores_id!A:A,sectores_id!B:B)</f>
        <v>4</v>
      </c>
      <c r="AA1228" s="109">
        <f>IF(J1228="OPEX",_xlfn.XLOOKUP(I1228,'rubros_id_opex (2)'!A:A,'rubros_id_opex (2)'!B:B,"RUBRO MC"),J1228)</f>
        <v>10</v>
      </c>
      <c r="AB1228" s="109" t="str">
        <f>UPPER(_xlfn.XLOOKUP(Z1228,sectores_id!B:B,sectores_id!A:A))</f>
        <v>DISP. FINAL RESIDUOS SÓLIDOS</v>
      </c>
      <c r="AC1228" s="148" t="str">
        <f>_xlfn.XLOOKUP(AA1228,'rubros_id_opex (2)'!B:B,'rubros_id_opex (2)'!A:A,gastos_final[[#This Row],[Líneas de factura/Producto]])</f>
        <v>PERSONAL</v>
      </c>
      <c r="AD1228" s="109">
        <f>SUMIFS(Y:Y,C:C,gastos_final[[#This Row],[Número]])</f>
        <v>4641.3043600000001</v>
      </c>
      <c r="AE1228" s="169">
        <f>gastos_final[[#This Row],[MONTO_FINAL]]*-1-gastos_final[[#This Row],[monto_total_ampliado]]</f>
        <v>1989.1304399999999</v>
      </c>
    </row>
    <row r="1229" spans="1:31" hidden="1" x14ac:dyDescent="0.25">
      <c r="A1229" vm="11">
        <v>46112</v>
      </c>
      <c r="B1229" t="s">
        <v>1191</v>
      </c>
      <c r="C1229" t="s">
        <v>486</v>
      </c>
      <c r="D1229" s="135">
        <v>-6630.4348</v>
      </c>
      <c r="E1229" t="s">
        <v>164</v>
      </c>
      <c r="F1229">
        <v>1</v>
      </c>
      <c r="G1229" s="135">
        <v>6630.4348</v>
      </c>
      <c r="H1229" t="s">
        <v>1192</v>
      </c>
      <c r="I1229" t="s">
        <v>9</v>
      </c>
      <c r="J1229" t="s">
        <v>137</v>
      </c>
      <c r="K1229" t="s">
        <v>512</v>
      </c>
      <c r="L1229" t="s">
        <v>138</v>
      </c>
      <c r="M1229">
        <v>0</v>
      </c>
      <c r="N1229" t="s">
        <v>32</v>
      </c>
      <c r="O1229" t="s">
        <v>1193</v>
      </c>
      <c r="P1229">
        <v>10</v>
      </c>
      <c r="Q1229" t="s">
        <v>467</v>
      </c>
      <c r="R1229">
        <v>1</v>
      </c>
      <c r="S1229" s="136">
        <v>-6630.4348</v>
      </c>
      <c r="T1229">
        <v>1</v>
      </c>
      <c r="U1229" t="s">
        <v>199</v>
      </c>
      <c r="V1229" t="s">
        <v>80</v>
      </c>
      <c r="W1229" s="109" t="str">
        <f>_xlfn.CONCAT(N1229,V1229)</f>
        <v>CC15EXPORTACION</v>
      </c>
      <c r="X1229" s="109">
        <f>_xlfn.XLOOKUP(W1229,'cco '!C:C,'cco '!D:D,0)</f>
        <v>7.7777777777777779E-2</v>
      </c>
      <c r="Y1229" s="110">
        <f>$X1229*$S1229*-1</f>
        <v>515.70048444444444</v>
      </c>
      <c r="Z1229" s="109">
        <f>_xlfn.XLOOKUP(V1229,sectores_id!A:A,sectores_id!B:B)</f>
        <v>5</v>
      </c>
      <c r="AA1229" s="109">
        <f>IF(J1229="OPEX",_xlfn.XLOOKUP(I1229,'rubros_id_opex (2)'!A:A,'rubros_id_opex (2)'!B:B,"RUBRO MC"),J1229)</f>
        <v>10</v>
      </c>
      <c r="AB1229" s="109" t="str">
        <f>UPPER(_xlfn.XLOOKUP(Z1229,sectores_id!B:B,sectores_id!A:A))</f>
        <v>EXPORTACION</v>
      </c>
      <c r="AC1229" s="148" t="str">
        <f>_xlfn.XLOOKUP(AA1229,'rubros_id_opex (2)'!B:B,'rubros_id_opex (2)'!A:A,gastos_final[[#This Row],[Líneas de factura/Producto]])</f>
        <v>PERSONAL</v>
      </c>
      <c r="AD1229" s="109">
        <f>SUMIFS(Y:Y,C:C,gastos_final[[#This Row],[Número]])</f>
        <v>4641.3043600000001</v>
      </c>
      <c r="AE1229" s="169">
        <f>gastos_final[[#This Row],[MONTO_FINAL]]*-1-gastos_final[[#This Row],[monto_total_ampliado]]</f>
        <v>1989.1304399999999</v>
      </c>
    </row>
    <row r="1230" spans="1:31" hidden="1" x14ac:dyDescent="0.25">
      <c r="A1230" vm="11">
        <v>46112</v>
      </c>
      <c r="B1230" t="s">
        <v>1191</v>
      </c>
      <c r="C1230" t="s">
        <v>486</v>
      </c>
      <c r="D1230" s="135">
        <v>-6630.4348</v>
      </c>
      <c r="E1230" t="s">
        <v>164</v>
      </c>
      <c r="F1230">
        <v>1</v>
      </c>
      <c r="G1230" s="135">
        <v>6630.4348</v>
      </c>
      <c r="H1230" t="s">
        <v>1192</v>
      </c>
      <c r="I1230" t="s">
        <v>9</v>
      </c>
      <c r="J1230" t="s">
        <v>137</v>
      </c>
      <c r="K1230" t="s">
        <v>512</v>
      </c>
      <c r="L1230" t="s">
        <v>138</v>
      </c>
      <c r="M1230">
        <v>0</v>
      </c>
      <c r="N1230" t="s">
        <v>32</v>
      </c>
      <c r="O1230" t="s">
        <v>1193</v>
      </c>
      <c r="P1230">
        <v>10</v>
      </c>
      <c r="Q1230" t="s">
        <v>467</v>
      </c>
      <c r="R1230">
        <v>1</v>
      </c>
      <c r="S1230" s="136">
        <v>-6630.4348</v>
      </c>
      <c r="T1230">
        <v>1</v>
      </c>
      <c r="U1230" t="s">
        <v>199</v>
      </c>
      <c r="V1230" t="s">
        <v>50</v>
      </c>
      <c r="W1230" s="109" t="str">
        <f>_xlfn.CONCAT(N1230,V1230)</f>
        <v>CC15NFU</v>
      </c>
      <c r="X1230" s="109">
        <f>_xlfn.XLOOKUP(W1230,'cco '!C:C,'cco '!D:D,0)</f>
        <v>7.7777777777777779E-2</v>
      </c>
      <c r="Y1230" s="110">
        <f>$X1230*$S1230*-1</f>
        <v>515.70048444444444</v>
      </c>
      <c r="Z1230" s="109">
        <f>_xlfn.XLOOKUP(V1230,sectores_id!A:A,sectores_id!B:B)</f>
        <v>6</v>
      </c>
      <c r="AA1230" s="109">
        <f>IF(J1230="OPEX",_xlfn.XLOOKUP(I1230,'rubros_id_opex (2)'!A:A,'rubros_id_opex (2)'!B:B,"RUBRO MC"),J1230)</f>
        <v>10</v>
      </c>
      <c r="AB1230" s="109" t="str">
        <f>UPPER(_xlfn.XLOOKUP(Z1230,sectores_id!B:B,sectores_id!A:A))</f>
        <v>NFU</v>
      </c>
      <c r="AC1230" s="148" t="str">
        <f>_xlfn.XLOOKUP(AA1230,'rubros_id_opex (2)'!B:B,'rubros_id_opex (2)'!A:A,gastos_final[[#This Row],[Líneas de factura/Producto]])</f>
        <v>PERSONAL</v>
      </c>
      <c r="AD1230" s="109">
        <f>SUMIFS(Y:Y,C:C,gastos_final[[#This Row],[Número]])</f>
        <v>4641.3043600000001</v>
      </c>
      <c r="AE1230" s="169">
        <f>gastos_final[[#This Row],[MONTO_FINAL]]*-1-gastos_final[[#This Row],[monto_total_ampliado]]</f>
        <v>1989.1304399999999</v>
      </c>
    </row>
    <row r="1231" spans="1:31" hidden="1" x14ac:dyDescent="0.25">
      <c r="A1231" vm="11">
        <v>46112</v>
      </c>
      <c r="B1231" t="s">
        <v>1191</v>
      </c>
      <c r="C1231" t="s">
        <v>486</v>
      </c>
      <c r="D1231" s="135">
        <v>-6630.4348</v>
      </c>
      <c r="E1231" t="s">
        <v>164</v>
      </c>
      <c r="F1231">
        <v>1</v>
      </c>
      <c r="G1231" s="135">
        <v>6630.4348</v>
      </c>
      <c r="H1231" t="s">
        <v>1192</v>
      </c>
      <c r="I1231" t="s">
        <v>9</v>
      </c>
      <c r="J1231" t="s">
        <v>137</v>
      </c>
      <c r="K1231" t="s">
        <v>512</v>
      </c>
      <c r="L1231" t="s">
        <v>138</v>
      </c>
      <c r="M1231">
        <v>0</v>
      </c>
      <c r="N1231" t="s">
        <v>32</v>
      </c>
      <c r="O1231" t="s">
        <v>1193</v>
      </c>
      <c r="P1231">
        <v>10</v>
      </c>
      <c r="Q1231" t="s">
        <v>467</v>
      </c>
      <c r="R1231">
        <v>1</v>
      </c>
      <c r="S1231" s="136">
        <v>-6630.4348</v>
      </c>
      <c r="T1231">
        <v>1</v>
      </c>
      <c r="U1231" t="s">
        <v>199</v>
      </c>
      <c r="V1231" t="s">
        <v>68</v>
      </c>
      <c r="W1231" s="109" t="str">
        <f>_xlfn.CONCAT(N1231,V1231)</f>
        <v>CC15PILETAS</v>
      </c>
      <c r="X1231" s="109">
        <f>_xlfn.XLOOKUP(W1231,'cco '!C:C,'cco '!D:D,0)</f>
        <v>7.7777777777777779E-2</v>
      </c>
      <c r="Y1231" s="110">
        <f>$X1231*$S1231*-1</f>
        <v>515.70048444444444</v>
      </c>
      <c r="Z1231" s="109">
        <f>_xlfn.XLOOKUP(V1231,sectores_id!A:A,sectores_id!B:B)</f>
        <v>7</v>
      </c>
      <c r="AA1231" s="109">
        <f>IF(J1231="OPEX",_xlfn.XLOOKUP(I1231,'rubros_id_opex (2)'!A:A,'rubros_id_opex (2)'!B:B,"RUBRO MC"),J1231)</f>
        <v>10</v>
      </c>
      <c r="AB1231" s="109" t="str">
        <f>UPPER(_xlfn.XLOOKUP(Z1231,sectores_id!B:B,sectores_id!A:A))</f>
        <v>PILETAS</v>
      </c>
      <c r="AC1231" s="148" t="str">
        <f>_xlfn.XLOOKUP(AA1231,'rubros_id_opex (2)'!B:B,'rubros_id_opex (2)'!A:A,gastos_final[[#This Row],[Líneas de factura/Producto]])</f>
        <v>PERSONAL</v>
      </c>
      <c r="AD1231" s="109">
        <f>SUMIFS(Y:Y,C:C,gastos_final[[#This Row],[Número]])</f>
        <v>4641.3043600000001</v>
      </c>
      <c r="AE1231" s="169">
        <f>gastos_final[[#This Row],[MONTO_FINAL]]*-1-gastos_final[[#This Row],[monto_total_ampliado]]</f>
        <v>1989.1304399999999</v>
      </c>
    </row>
    <row r="1232" spans="1:31" hidden="1" x14ac:dyDescent="0.25">
      <c r="A1232" vm="11">
        <v>46112</v>
      </c>
      <c r="B1232" t="s">
        <v>1191</v>
      </c>
      <c r="C1232" t="s">
        <v>486</v>
      </c>
      <c r="D1232" s="135">
        <v>-6630.4348</v>
      </c>
      <c r="E1232" t="s">
        <v>164</v>
      </c>
      <c r="F1232">
        <v>1</v>
      </c>
      <c r="G1232" s="135">
        <v>6630.4348</v>
      </c>
      <c r="H1232" t="s">
        <v>1192</v>
      </c>
      <c r="I1232" t="s">
        <v>9</v>
      </c>
      <c r="J1232" t="s">
        <v>137</v>
      </c>
      <c r="K1232" t="s">
        <v>512</v>
      </c>
      <c r="L1232" t="s">
        <v>138</v>
      </c>
      <c r="M1232">
        <v>0</v>
      </c>
      <c r="N1232" t="s">
        <v>32</v>
      </c>
      <c r="O1232" t="s">
        <v>1193</v>
      </c>
      <c r="P1232">
        <v>10</v>
      </c>
      <c r="Q1232" t="s">
        <v>467</v>
      </c>
      <c r="R1232">
        <v>1</v>
      </c>
      <c r="S1232" s="136">
        <v>-6630.4348</v>
      </c>
      <c r="T1232">
        <v>1</v>
      </c>
      <c r="U1232" t="s">
        <v>199</v>
      </c>
      <c r="V1232" t="s">
        <v>70</v>
      </c>
      <c r="W1232" s="109" t="str">
        <f>_xlfn.CONCAT(N1232,V1232)</f>
        <v>CC15REACTORES</v>
      </c>
      <c r="X1232" s="109">
        <f>_xlfn.XLOOKUP(W1232,'cco '!C:C,'cco '!D:D,0)</f>
        <v>7.7777777777777779E-2</v>
      </c>
      <c r="Y1232" s="110">
        <f>$X1232*$S1232*-1</f>
        <v>515.70048444444444</v>
      </c>
      <c r="Z1232" s="109">
        <f>_xlfn.XLOOKUP(V1232,sectores_id!A:A,sectores_id!B:B)</f>
        <v>8</v>
      </c>
      <c r="AA1232" s="109">
        <f>IF(J1232="OPEX",_xlfn.XLOOKUP(I1232,'rubros_id_opex (2)'!A:A,'rubros_id_opex (2)'!B:B,"RUBRO MC"),J1232)</f>
        <v>10</v>
      </c>
      <c r="AB1232" s="109" t="str">
        <f>UPPER(_xlfn.XLOOKUP(Z1232,sectores_id!B:B,sectores_id!A:A))</f>
        <v>REACTORES</v>
      </c>
      <c r="AC1232" s="148" t="str">
        <f>_xlfn.XLOOKUP(AA1232,'rubros_id_opex (2)'!B:B,'rubros_id_opex (2)'!A:A,gastos_final[[#This Row],[Líneas de factura/Producto]])</f>
        <v>PERSONAL</v>
      </c>
      <c r="AD1232" s="109">
        <f>SUMIFS(Y:Y,C:C,gastos_final[[#This Row],[Número]])</f>
        <v>4641.3043600000001</v>
      </c>
      <c r="AE1232" s="169">
        <f>gastos_final[[#This Row],[MONTO_FINAL]]*-1-gastos_final[[#This Row],[monto_total_ampliado]]</f>
        <v>1989.1304399999999</v>
      </c>
    </row>
    <row r="1233" spans="1:31" hidden="1" x14ac:dyDescent="0.25">
      <c r="A1233" vm="11">
        <v>46112</v>
      </c>
      <c r="B1233" t="s">
        <v>1191</v>
      </c>
      <c r="C1233" t="s">
        <v>486</v>
      </c>
      <c r="D1233" s="135">
        <v>-6630.4348</v>
      </c>
      <c r="E1233" t="s">
        <v>164</v>
      </c>
      <c r="F1233">
        <v>1</v>
      </c>
      <c r="G1233" s="135">
        <v>6630.4348</v>
      </c>
      <c r="H1233" t="s">
        <v>1192</v>
      </c>
      <c r="I1233" t="s">
        <v>9</v>
      </c>
      <c r="J1233" t="s">
        <v>137</v>
      </c>
      <c r="K1233" t="s">
        <v>512</v>
      </c>
      <c r="L1233" t="s">
        <v>138</v>
      </c>
      <c r="M1233">
        <v>0</v>
      </c>
      <c r="N1233" t="s">
        <v>32</v>
      </c>
      <c r="O1233" t="s">
        <v>1193</v>
      </c>
      <c r="P1233">
        <v>10</v>
      </c>
      <c r="Q1233" t="s">
        <v>467</v>
      </c>
      <c r="R1233">
        <v>1</v>
      </c>
      <c r="S1233" s="136">
        <v>-6630.4348</v>
      </c>
      <c r="T1233">
        <v>1</v>
      </c>
      <c r="U1233" t="s">
        <v>199</v>
      </c>
      <c r="V1233" t="s">
        <v>181</v>
      </c>
      <c r="W1233" s="109" t="str">
        <f>_xlfn.CONCAT(N1233,V1233)</f>
        <v>CC15TIERRAS FILTRANTES</v>
      </c>
      <c r="X1233" s="109">
        <f>_xlfn.XLOOKUP(W1233,'cco '!C:C,'cco '!D:D,0)</f>
        <v>0</v>
      </c>
      <c r="Y1233" s="110">
        <f>$X1233*$S1233*-1</f>
        <v>0</v>
      </c>
      <c r="Z1233" s="109">
        <f>_xlfn.XLOOKUP(V1233,sectores_id!A:A,sectores_id!B:B)</f>
        <v>9</v>
      </c>
      <c r="AA1233" s="109">
        <f>IF(J1233="OPEX",_xlfn.XLOOKUP(I1233,'rubros_id_opex (2)'!A:A,'rubros_id_opex (2)'!B:B,"RUBRO MC"),J1233)</f>
        <v>10</v>
      </c>
      <c r="AB1233" s="109" t="str">
        <f>UPPER(_xlfn.XLOOKUP(Z1233,sectores_id!B:B,sectores_id!A:A))</f>
        <v>TIERRAS FILTRANTES</v>
      </c>
      <c r="AC1233" s="148" t="str">
        <f>_xlfn.XLOOKUP(AA1233,'rubros_id_opex (2)'!B:B,'rubros_id_opex (2)'!A:A,gastos_final[[#This Row],[Líneas de factura/Producto]])</f>
        <v>PERSONAL</v>
      </c>
      <c r="AD1233" s="109">
        <f>SUMIFS(Y:Y,C:C,gastos_final[[#This Row],[Número]])</f>
        <v>4641.3043600000001</v>
      </c>
      <c r="AE1233" s="169">
        <f>gastos_final[[#This Row],[MONTO_FINAL]]*-1-gastos_final[[#This Row],[monto_total_ampliado]]</f>
        <v>1989.1304399999999</v>
      </c>
    </row>
    <row r="1234" spans="1:31" hidden="1" x14ac:dyDescent="0.25">
      <c r="A1234" vm="11">
        <v>46112</v>
      </c>
      <c r="B1234" t="s">
        <v>1191</v>
      </c>
      <c r="C1234" t="s">
        <v>741</v>
      </c>
      <c r="D1234" s="135">
        <v>-6630.4348</v>
      </c>
      <c r="E1234" t="s">
        <v>183</v>
      </c>
      <c r="F1234">
        <v>1</v>
      </c>
      <c r="G1234" s="135">
        <v>6630.4348</v>
      </c>
      <c r="H1234" t="s">
        <v>1192</v>
      </c>
      <c r="I1234" t="s">
        <v>9</v>
      </c>
      <c r="J1234" t="s">
        <v>137</v>
      </c>
      <c r="K1234" t="s">
        <v>512</v>
      </c>
      <c r="L1234" t="s">
        <v>138</v>
      </c>
      <c r="M1234">
        <v>0</v>
      </c>
      <c r="N1234" t="s">
        <v>396</v>
      </c>
      <c r="O1234" t="s">
        <v>1193</v>
      </c>
      <c r="P1234">
        <v>10</v>
      </c>
      <c r="Q1234" t="s">
        <v>467</v>
      </c>
      <c r="R1234">
        <v>1</v>
      </c>
      <c r="S1234" s="136">
        <v>-6630.4348</v>
      </c>
      <c r="T1234">
        <v>1</v>
      </c>
      <c r="U1234" t="s">
        <v>199</v>
      </c>
      <c r="V1234" t="s">
        <v>72</v>
      </c>
      <c r="W1234" s="109" t="str">
        <f>_xlfn.CONCAT(N1234,V1234)</f>
        <v>CC29BACHAS</v>
      </c>
      <c r="X1234" s="109">
        <f>_xlfn.XLOOKUP(W1234,'cco '!C:C,'cco '!D:D,0)</f>
        <v>0.1111</v>
      </c>
      <c r="Y1234" s="110">
        <f>$X1234*$S1234*-1</f>
        <v>736.64130627999998</v>
      </c>
      <c r="Z1234" s="109">
        <f>_xlfn.XLOOKUP(V1234,sectores_id!A:A,sectores_id!B:B)</f>
        <v>1</v>
      </c>
      <c r="AA1234" s="109">
        <f>IF(J1234="OPEX",_xlfn.XLOOKUP(I1234,'rubros_id_opex (2)'!A:A,'rubros_id_opex (2)'!B:B,"RUBRO MC"),J1234)</f>
        <v>10</v>
      </c>
      <c r="AB1234" s="109" t="str">
        <f>UPPER(_xlfn.XLOOKUP(Z1234,sectores_id!B:B,sectores_id!A:A))</f>
        <v>BACHAS</v>
      </c>
      <c r="AC1234" s="148" t="str">
        <f>_xlfn.XLOOKUP(AA1234,'rubros_id_opex (2)'!B:B,'rubros_id_opex (2)'!A:A,gastos_final[[#This Row],[Líneas de factura/Producto]])</f>
        <v>PERSONAL</v>
      </c>
      <c r="AD1234" s="109">
        <f>SUMIFS(Y:Y,C:C,gastos_final[[#This Row],[Número]])</f>
        <v>6629.771756520001</v>
      </c>
      <c r="AE1234" s="169">
        <f>gastos_final[[#This Row],[MONTO_FINAL]]*-1-gastos_final[[#This Row],[monto_total_ampliado]]</f>
        <v>0.66304347999903257</v>
      </c>
    </row>
    <row r="1235" spans="1:31" hidden="1" x14ac:dyDescent="0.25">
      <c r="A1235" vm="11">
        <v>46112</v>
      </c>
      <c r="B1235" t="s">
        <v>1191</v>
      </c>
      <c r="C1235" t="s">
        <v>741</v>
      </c>
      <c r="D1235" s="135">
        <v>-6630.4348</v>
      </c>
      <c r="E1235" t="s">
        <v>183</v>
      </c>
      <c r="F1235">
        <v>1</v>
      </c>
      <c r="G1235" s="135">
        <v>6630.4348</v>
      </c>
      <c r="H1235" t="s">
        <v>1192</v>
      </c>
      <c r="I1235" t="s">
        <v>9</v>
      </c>
      <c r="J1235" t="s">
        <v>137</v>
      </c>
      <c r="K1235" t="s">
        <v>512</v>
      </c>
      <c r="L1235" t="s">
        <v>138</v>
      </c>
      <c r="M1235">
        <v>0</v>
      </c>
      <c r="N1235" t="s">
        <v>396</v>
      </c>
      <c r="O1235" t="s">
        <v>1193</v>
      </c>
      <c r="P1235">
        <v>10</v>
      </c>
      <c r="Q1235" t="s">
        <v>467</v>
      </c>
      <c r="R1235">
        <v>1</v>
      </c>
      <c r="S1235" s="136">
        <v>-6630.4348</v>
      </c>
      <c r="T1235">
        <v>1</v>
      </c>
      <c r="U1235" t="s">
        <v>199</v>
      </c>
      <c r="V1235" t="s">
        <v>177</v>
      </c>
      <c r="W1235" s="109" t="str">
        <f>_xlfn.CONCAT(N1235,V1235)</f>
        <v>CC29CEREAL Y POLVILLO</v>
      </c>
      <c r="X1235" s="109">
        <f>_xlfn.XLOOKUP(W1235,'cco '!C:C,'cco '!D:D,0)</f>
        <v>0.1111</v>
      </c>
      <c r="Y1235" s="110">
        <f>$X1235*$S1235*-1</f>
        <v>736.64130627999998</v>
      </c>
      <c r="Z1235" s="109">
        <f>_xlfn.XLOOKUP(V1235,sectores_id!A:A,sectores_id!B:B)</f>
        <v>2</v>
      </c>
      <c r="AA1235" s="109">
        <f>IF(J1235="OPEX",_xlfn.XLOOKUP(I1235,'rubros_id_opex (2)'!A:A,'rubros_id_opex (2)'!B:B,"RUBRO MC"),J1235)</f>
        <v>10</v>
      </c>
      <c r="AB1235" s="109" t="str">
        <f>UPPER(_xlfn.XLOOKUP(Z1235,sectores_id!B:B,sectores_id!A:A))</f>
        <v>CEREAL &amp; POLVILLO</v>
      </c>
      <c r="AC1235" s="148" t="str">
        <f>_xlfn.XLOOKUP(AA1235,'rubros_id_opex (2)'!B:B,'rubros_id_opex (2)'!A:A,gastos_final[[#This Row],[Líneas de factura/Producto]])</f>
        <v>PERSONAL</v>
      </c>
      <c r="AD1235" s="109">
        <f>SUMIFS(Y:Y,C:C,gastos_final[[#This Row],[Número]])</f>
        <v>6629.771756520001</v>
      </c>
      <c r="AE1235" s="169">
        <f>gastos_final[[#This Row],[MONTO_FINAL]]*-1-gastos_final[[#This Row],[monto_total_ampliado]]</f>
        <v>0.66304347999903257</v>
      </c>
    </row>
    <row r="1236" spans="1:31" hidden="1" x14ac:dyDescent="0.25">
      <c r="A1236" vm="11">
        <v>46112</v>
      </c>
      <c r="B1236" t="s">
        <v>1191</v>
      </c>
      <c r="C1236" t="s">
        <v>741</v>
      </c>
      <c r="D1236" s="135">
        <v>-6630.4348</v>
      </c>
      <c r="E1236" t="s">
        <v>183</v>
      </c>
      <c r="F1236">
        <v>1</v>
      </c>
      <c r="G1236" s="135">
        <v>6630.4348</v>
      </c>
      <c r="H1236" t="s">
        <v>1192</v>
      </c>
      <c r="I1236" t="s">
        <v>9</v>
      </c>
      <c r="J1236" t="s">
        <v>137</v>
      </c>
      <c r="K1236" t="s">
        <v>512</v>
      </c>
      <c r="L1236" t="s">
        <v>138</v>
      </c>
      <c r="M1236">
        <v>0</v>
      </c>
      <c r="N1236" t="s">
        <v>396</v>
      </c>
      <c r="O1236" t="s">
        <v>1193</v>
      </c>
      <c r="P1236">
        <v>10</v>
      </c>
      <c r="Q1236" t="s">
        <v>467</v>
      </c>
      <c r="R1236">
        <v>1</v>
      </c>
      <c r="S1236" s="136">
        <v>-6630.4348</v>
      </c>
      <c r="T1236">
        <v>1</v>
      </c>
      <c r="U1236" t="s">
        <v>199</v>
      </c>
      <c r="V1236" t="s">
        <v>175</v>
      </c>
      <c r="W1236" s="109" t="str">
        <f>_xlfn.CONCAT(N1236,V1236)</f>
        <v>CC29COMPOST Y FERTILIZANTES</v>
      </c>
      <c r="X1236" s="109">
        <f>_xlfn.XLOOKUP(W1236,'cco '!C:C,'cco '!D:D,0)</f>
        <v>0.1111</v>
      </c>
      <c r="Y1236" s="110">
        <f>$X1236*$S1236*-1</f>
        <v>736.64130627999998</v>
      </c>
      <c r="Z1236" s="109">
        <f>_xlfn.XLOOKUP(V1236,sectores_id!A:A,sectores_id!B:B)</f>
        <v>10</v>
      </c>
      <c r="AA1236" s="109">
        <f>IF(J1236="OPEX",_xlfn.XLOOKUP(I1236,'rubros_id_opex (2)'!A:A,'rubros_id_opex (2)'!B:B,"RUBRO MC"),J1236)</f>
        <v>10</v>
      </c>
      <c r="AB1236" s="109" t="str">
        <f>UPPER(_xlfn.XLOOKUP(Z1236,sectores_id!B:B,sectores_id!A:A))</f>
        <v>COMPOST &amp; FERTILIZANTES</v>
      </c>
      <c r="AC1236" s="148" t="str">
        <f>_xlfn.XLOOKUP(AA1236,'rubros_id_opex (2)'!B:B,'rubros_id_opex (2)'!A:A,gastos_final[[#This Row],[Líneas de factura/Producto]])</f>
        <v>PERSONAL</v>
      </c>
      <c r="AD1236" s="109">
        <f>SUMIFS(Y:Y,C:C,gastos_final[[#This Row],[Número]])</f>
        <v>6629.771756520001</v>
      </c>
      <c r="AE1236" s="169">
        <f>gastos_final[[#This Row],[MONTO_FINAL]]*-1-gastos_final[[#This Row],[monto_total_ampliado]]</f>
        <v>0.66304347999903257</v>
      </c>
    </row>
    <row r="1237" spans="1:31" hidden="1" x14ac:dyDescent="0.25">
      <c r="A1237" vm="11">
        <v>46112</v>
      </c>
      <c r="B1237" t="s">
        <v>1191</v>
      </c>
      <c r="C1237" t="s">
        <v>741</v>
      </c>
      <c r="D1237" s="135">
        <v>-6630.4348</v>
      </c>
      <c r="E1237" t="s">
        <v>183</v>
      </c>
      <c r="F1237">
        <v>1</v>
      </c>
      <c r="G1237" s="135">
        <v>6630.4348</v>
      </c>
      <c r="H1237" t="s">
        <v>1192</v>
      </c>
      <c r="I1237" t="s">
        <v>9</v>
      </c>
      <c r="J1237" t="s">
        <v>137</v>
      </c>
      <c r="K1237" t="s">
        <v>512</v>
      </c>
      <c r="L1237" t="s">
        <v>138</v>
      </c>
      <c r="M1237">
        <v>0</v>
      </c>
      <c r="N1237" t="s">
        <v>396</v>
      </c>
      <c r="O1237" t="s">
        <v>1193</v>
      </c>
      <c r="P1237">
        <v>10</v>
      </c>
      <c r="Q1237" t="s">
        <v>467</v>
      </c>
      <c r="R1237">
        <v>1</v>
      </c>
      <c r="S1237" s="136">
        <v>-6630.4348</v>
      </c>
      <c r="T1237">
        <v>1</v>
      </c>
      <c r="U1237" t="s">
        <v>199</v>
      </c>
      <c r="V1237" t="s">
        <v>193</v>
      </c>
      <c r="W1237" s="109" t="str">
        <f>_xlfn.CONCAT(N1237,V1237)</f>
        <v>CC29DISPOSICION FINAL DE R. LIQUIDOS</v>
      </c>
      <c r="X1237" s="109">
        <f>_xlfn.XLOOKUP(W1237,'cco '!C:C,'cco '!D:D,0)</f>
        <v>0.1111</v>
      </c>
      <c r="Y1237" s="110">
        <f>$X1237*$S1237*-1</f>
        <v>736.64130627999998</v>
      </c>
      <c r="Z1237" s="109">
        <f>_xlfn.XLOOKUP(V1237,sectores_id!A:A,sectores_id!B:B)</f>
        <v>3</v>
      </c>
      <c r="AA1237" s="109">
        <f>IF(J1237="OPEX",_xlfn.XLOOKUP(I1237,'rubros_id_opex (2)'!A:A,'rubros_id_opex (2)'!B:B,"RUBRO MC"),J1237)</f>
        <v>10</v>
      </c>
      <c r="AB1237" s="109" t="str">
        <f>UPPER(_xlfn.XLOOKUP(Z1237,sectores_id!B:B,sectores_id!A:A))</f>
        <v>DISP. FINAL RESIDUOS LÍQUIDOS</v>
      </c>
      <c r="AC1237" s="148" t="str">
        <f>_xlfn.XLOOKUP(AA1237,'rubros_id_opex (2)'!B:B,'rubros_id_opex (2)'!A:A,gastos_final[[#This Row],[Líneas de factura/Producto]])</f>
        <v>PERSONAL</v>
      </c>
      <c r="AD1237" s="109">
        <f>SUMIFS(Y:Y,C:C,gastos_final[[#This Row],[Número]])</f>
        <v>6629.771756520001</v>
      </c>
      <c r="AE1237" s="169">
        <f>gastos_final[[#This Row],[MONTO_FINAL]]*-1-gastos_final[[#This Row],[monto_total_ampliado]]</f>
        <v>0.66304347999903257</v>
      </c>
    </row>
    <row r="1238" spans="1:31" hidden="1" x14ac:dyDescent="0.25">
      <c r="A1238" vm="11">
        <v>46112</v>
      </c>
      <c r="B1238" t="s">
        <v>1191</v>
      </c>
      <c r="C1238" t="s">
        <v>741</v>
      </c>
      <c r="D1238" s="135">
        <v>-6630.4348</v>
      </c>
      <c r="E1238" t="s">
        <v>183</v>
      </c>
      <c r="F1238">
        <v>1</v>
      </c>
      <c r="G1238" s="135">
        <v>6630.4348</v>
      </c>
      <c r="H1238" t="s">
        <v>1192</v>
      </c>
      <c r="I1238" t="s">
        <v>9</v>
      </c>
      <c r="J1238" t="s">
        <v>137</v>
      </c>
      <c r="K1238" t="s">
        <v>512</v>
      </c>
      <c r="L1238" t="s">
        <v>138</v>
      </c>
      <c r="M1238">
        <v>0</v>
      </c>
      <c r="N1238" t="s">
        <v>396</v>
      </c>
      <c r="O1238" t="s">
        <v>1193</v>
      </c>
      <c r="P1238">
        <v>10</v>
      </c>
      <c r="Q1238" t="s">
        <v>467</v>
      </c>
      <c r="R1238">
        <v>1</v>
      </c>
      <c r="S1238" s="136">
        <v>-6630.4348</v>
      </c>
      <c r="T1238">
        <v>1</v>
      </c>
      <c r="U1238" t="s">
        <v>199</v>
      </c>
      <c r="V1238" t="s">
        <v>191</v>
      </c>
      <c r="W1238" s="109" t="str">
        <f>_xlfn.CONCAT(N1238,V1238)</f>
        <v>CC29DISPOSICION FINAL DE R. SOLIDOS</v>
      </c>
      <c r="X1238" s="109">
        <f>_xlfn.XLOOKUP(W1238,'cco '!C:C,'cco '!D:D,0)</f>
        <v>0.1111</v>
      </c>
      <c r="Y1238" s="110">
        <f>$X1238*$S1238*-1</f>
        <v>736.64130627999998</v>
      </c>
      <c r="Z1238" s="109">
        <f>_xlfn.XLOOKUP(V1238,sectores_id!A:A,sectores_id!B:B)</f>
        <v>4</v>
      </c>
      <c r="AA1238" s="109">
        <f>IF(J1238="OPEX",_xlfn.XLOOKUP(I1238,'rubros_id_opex (2)'!A:A,'rubros_id_opex (2)'!B:B,"RUBRO MC"),J1238)</f>
        <v>10</v>
      </c>
      <c r="AB1238" s="109" t="str">
        <f>UPPER(_xlfn.XLOOKUP(Z1238,sectores_id!B:B,sectores_id!A:A))</f>
        <v>DISP. FINAL RESIDUOS SÓLIDOS</v>
      </c>
      <c r="AC1238" s="148" t="str">
        <f>_xlfn.XLOOKUP(AA1238,'rubros_id_opex (2)'!B:B,'rubros_id_opex (2)'!A:A,gastos_final[[#This Row],[Líneas de factura/Producto]])</f>
        <v>PERSONAL</v>
      </c>
      <c r="AD1238" s="109">
        <f>SUMIFS(Y:Y,C:C,gastos_final[[#This Row],[Número]])</f>
        <v>6629.771756520001</v>
      </c>
      <c r="AE1238" s="169">
        <f>gastos_final[[#This Row],[MONTO_FINAL]]*-1-gastos_final[[#This Row],[monto_total_ampliado]]</f>
        <v>0.66304347999903257</v>
      </c>
    </row>
    <row r="1239" spans="1:31" hidden="1" x14ac:dyDescent="0.25">
      <c r="A1239" vm="11">
        <v>46112</v>
      </c>
      <c r="B1239" t="s">
        <v>1191</v>
      </c>
      <c r="C1239" t="s">
        <v>741</v>
      </c>
      <c r="D1239" s="135">
        <v>-6630.4348</v>
      </c>
      <c r="E1239" t="s">
        <v>183</v>
      </c>
      <c r="F1239">
        <v>1</v>
      </c>
      <c r="G1239" s="135">
        <v>6630.4348</v>
      </c>
      <c r="H1239" t="s">
        <v>1192</v>
      </c>
      <c r="I1239" t="s">
        <v>9</v>
      </c>
      <c r="J1239" t="s">
        <v>137</v>
      </c>
      <c r="K1239" t="s">
        <v>512</v>
      </c>
      <c r="L1239" t="s">
        <v>138</v>
      </c>
      <c r="M1239">
        <v>0</v>
      </c>
      <c r="N1239" t="s">
        <v>396</v>
      </c>
      <c r="O1239" t="s">
        <v>1193</v>
      </c>
      <c r="P1239">
        <v>10</v>
      </c>
      <c r="Q1239" t="s">
        <v>467</v>
      </c>
      <c r="R1239">
        <v>1</v>
      </c>
      <c r="S1239" s="136">
        <v>-6630.4348</v>
      </c>
      <c r="T1239">
        <v>1</v>
      </c>
      <c r="U1239" t="s">
        <v>199</v>
      </c>
      <c r="V1239" t="s">
        <v>80</v>
      </c>
      <c r="W1239" s="109" t="str">
        <f>_xlfn.CONCAT(N1239,V1239)</f>
        <v>CC29EXPORTACION</v>
      </c>
      <c r="X1239" s="109">
        <f>_xlfn.XLOOKUP(W1239,'cco '!C:C,'cco '!D:D,0)</f>
        <v>0.1111</v>
      </c>
      <c r="Y1239" s="110">
        <f>$X1239*$S1239*-1</f>
        <v>736.64130627999998</v>
      </c>
      <c r="Z1239" s="109">
        <f>_xlfn.XLOOKUP(V1239,sectores_id!A:A,sectores_id!B:B)</f>
        <v>5</v>
      </c>
      <c r="AA1239" s="109">
        <f>IF(J1239="OPEX",_xlfn.XLOOKUP(I1239,'rubros_id_opex (2)'!A:A,'rubros_id_opex (2)'!B:B,"RUBRO MC"),J1239)</f>
        <v>10</v>
      </c>
      <c r="AB1239" s="109" t="str">
        <f>UPPER(_xlfn.XLOOKUP(Z1239,sectores_id!B:B,sectores_id!A:A))</f>
        <v>EXPORTACION</v>
      </c>
      <c r="AC1239" s="148" t="str">
        <f>_xlfn.XLOOKUP(AA1239,'rubros_id_opex (2)'!B:B,'rubros_id_opex (2)'!A:A,gastos_final[[#This Row],[Líneas de factura/Producto]])</f>
        <v>PERSONAL</v>
      </c>
      <c r="AD1239" s="109">
        <f>SUMIFS(Y:Y,C:C,gastos_final[[#This Row],[Número]])</f>
        <v>6629.771756520001</v>
      </c>
      <c r="AE1239" s="169">
        <f>gastos_final[[#This Row],[MONTO_FINAL]]*-1-gastos_final[[#This Row],[monto_total_ampliado]]</f>
        <v>0.66304347999903257</v>
      </c>
    </row>
    <row r="1240" spans="1:31" hidden="1" x14ac:dyDescent="0.25">
      <c r="A1240" vm="11">
        <v>46112</v>
      </c>
      <c r="B1240" t="s">
        <v>1191</v>
      </c>
      <c r="C1240" t="s">
        <v>741</v>
      </c>
      <c r="D1240" s="135">
        <v>-6630.4348</v>
      </c>
      <c r="E1240" t="s">
        <v>183</v>
      </c>
      <c r="F1240">
        <v>1</v>
      </c>
      <c r="G1240" s="135">
        <v>6630.4348</v>
      </c>
      <c r="H1240" t="s">
        <v>1192</v>
      </c>
      <c r="I1240" t="s">
        <v>9</v>
      </c>
      <c r="J1240" t="s">
        <v>137</v>
      </c>
      <c r="K1240" t="s">
        <v>512</v>
      </c>
      <c r="L1240" t="s">
        <v>138</v>
      </c>
      <c r="M1240">
        <v>0</v>
      </c>
      <c r="N1240" t="s">
        <v>396</v>
      </c>
      <c r="O1240" t="s">
        <v>1193</v>
      </c>
      <c r="P1240">
        <v>10</v>
      </c>
      <c r="Q1240" t="s">
        <v>467</v>
      </c>
      <c r="R1240">
        <v>1</v>
      </c>
      <c r="S1240" s="136">
        <v>-6630.4348</v>
      </c>
      <c r="T1240">
        <v>1</v>
      </c>
      <c r="U1240" t="s">
        <v>199</v>
      </c>
      <c r="V1240" t="s">
        <v>50</v>
      </c>
      <c r="W1240" s="109" t="str">
        <f>_xlfn.CONCAT(N1240,V1240)</f>
        <v>CC29NFU</v>
      </c>
      <c r="X1240" s="109">
        <f>_xlfn.XLOOKUP(W1240,'cco '!C:C,'cco '!D:D,0)</f>
        <v>0.1111</v>
      </c>
      <c r="Y1240" s="110">
        <f>$X1240*$S1240*-1</f>
        <v>736.64130627999998</v>
      </c>
      <c r="Z1240" s="109">
        <f>_xlfn.XLOOKUP(V1240,sectores_id!A:A,sectores_id!B:B)</f>
        <v>6</v>
      </c>
      <c r="AA1240" s="109">
        <f>IF(J1240="OPEX",_xlfn.XLOOKUP(I1240,'rubros_id_opex (2)'!A:A,'rubros_id_opex (2)'!B:B,"RUBRO MC"),J1240)</f>
        <v>10</v>
      </c>
      <c r="AB1240" s="109" t="str">
        <f>UPPER(_xlfn.XLOOKUP(Z1240,sectores_id!B:B,sectores_id!A:A))</f>
        <v>NFU</v>
      </c>
      <c r="AC1240" s="148" t="str">
        <f>_xlfn.XLOOKUP(AA1240,'rubros_id_opex (2)'!B:B,'rubros_id_opex (2)'!A:A,gastos_final[[#This Row],[Líneas de factura/Producto]])</f>
        <v>PERSONAL</v>
      </c>
      <c r="AD1240" s="109">
        <f>SUMIFS(Y:Y,C:C,gastos_final[[#This Row],[Número]])</f>
        <v>6629.771756520001</v>
      </c>
      <c r="AE1240" s="169">
        <f>gastos_final[[#This Row],[MONTO_FINAL]]*-1-gastos_final[[#This Row],[monto_total_ampliado]]</f>
        <v>0.66304347999903257</v>
      </c>
    </row>
    <row r="1241" spans="1:31" hidden="1" x14ac:dyDescent="0.25">
      <c r="A1241" vm="11">
        <v>46112</v>
      </c>
      <c r="B1241" t="s">
        <v>1191</v>
      </c>
      <c r="C1241" t="s">
        <v>741</v>
      </c>
      <c r="D1241" s="135">
        <v>-6630.4348</v>
      </c>
      <c r="E1241" t="s">
        <v>183</v>
      </c>
      <c r="F1241">
        <v>1</v>
      </c>
      <c r="G1241" s="135">
        <v>6630.4348</v>
      </c>
      <c r="H1241" t="s">
        <v>1192</v>
      </c>
      <c r="I1241" t="s">
        <v>9</v>
      </c>
      <c r="J1241" t="s">
        <v>137</v>
      </c>
      <c r="K1241" t="s">
        <v>512</v>
      </c>
      <c r="L1241" t="s">
        <v>138</v>
      </c>
      <c r="M1241">
        <v>0</v>
      </c>
      <c r="N1241" t="s">
        <v>396</v>
      </c>
      <c r="O1241" t="s">
        <v>1193</v>
      </c>
      <c r="P1241">
        <v>10</v>
      </c>
      <c r="Q1241" t="s">
        <v>467</v>
      </c>
      <c r="R1241">
        <v>1</v>
      </c>
      <c r="S1241" s="136">
        <v>-6630.4348</v>
      </c>
      <c r="T1241">
        <v>1</v>
      </c>
      <c r="U1241" t="s">
        <v>199</v>
      </c>
      <c r="V1241" t="s">
        <v>68</v>
      </c>
      <c r="W1241" s="109" t="str">
        <f>_xlfn.CONCAT(N1241,V1241)</f>
        <v>CC29PILETAS</v>
      </c>
      <c r="X1241" s="109">
        <f>_xlfn.XLOOKUP(W1241,'cco '!C:C,'cco '!D:D,0)</f>
        <v>0.1111</v>
      </c>
      <c r="Y1241" s="110">
        <f>$X1241*$S1241*-1</f>
        <v>736.64130627999998</v>
      </c>
      <c r="Z1241" s="109">
        <f>_xlfn.XLOOKUP(V1241,sectores_id!A:A,sectores_id!B:B)</f>
        <v>7</v>
      </c>
      <c r="AA1241" s="109">
        <f>IF(J1241="OPEX",_xlfn.XLOOKUP(I1241,'rubros_id_opex (2)'!A:A,'rubros_id_opex (2)'!B:B,"RUBRO MC"),J1241)</f>
        <v>10</v>
      </c>
      <c r="AB1241" s="109" t="str">
        <f>UPPER(_xlfn.XLOOKUP(Z1241,sectores_id!B:B,sectores_id!A:A))</f>
        <v>PILETAS</v>
      </c>
      <c r="AC1241" s="148" t="str">
        <f>_xlfn.XLOOKUP(AA1241,'rubros_id_opex (2)'!B:B,'rubros_id_opex (2)'!A:A,gastos_final[[#This Row],[Líneas de factura/Producto]])</f>
        <v>PERSONAL</v>
      </c>
      <c r="AD1241" s="109">
        <f>SUMIFS(Y:Y,C:C,gastos_final[[#This Row],[Número]])</f>
        <v>6629.771756520001</v>
      </c>
      <c r="AE1241" s="169">
        <f>gastos_final[[#This Row],[MONTO_FINAL]]*-1-gastos_final[[#This Row],[monto_total_ampliado]]</f>
        <v>0.66304347999903257</v>
      </c>
    </row>
    <row r="1242" spans="1:31" hidden="1" x14ac:dyDescent="0.25">
      <c r="A1242" vm="11">
        <v>46112</v>
      </c>
      <c r="B1242" t="s">
        <v>1191</v>
      </c>
      <c r="C1242" t="s">
        <v>741</v>
      </c>
      <c r="D1242" s="135">
        <v>-6630.4348</v>
      </c>
      <c r="E1242" t="s">
        <v>183</v>
      </c>
      <c r="F1242">
        <v>1</v>
      </c>
      <c r="G1242" s="135">
        <v>6630.4348</v>
      </c>
      <c r="H1242" t="s">
        <v>1192</v>
      </c>
      <c r="I1242" t="s">
        <v>9</v>
      </c>
      <c r="J1242" t="s">
        <v>137</v>
      </c>
      <c r="K1242" t="s">
        <v>512</v>
      </c>
      <c r="L1242" t="s">
        <v>138</v>
      </c>
      <c r="M1242">
        <v>0</v>
      </c>
      <c r="N1242" t="s">
        <v>396</v>
      </c>
      <c r="O1242" t="s">
        <v>1193</v>
      </c>
      <c r="P1242">
        <v>10</v>
      </c>
      <c r="Q1242" t="s">
        <v>467</v>
      </c>
      <c r="R1242">
        <v>1</v>
      </c>
      <c r="S1242" s="136">
        <v>-6630.4348</v>
      </c>
      <c r="T1242">
        <v>1</v>
      </c>
      <c r="U1242" t="s">
        <v>199</v>
      </c>
      <c r="V1242" t="s">
        <v>70</v>
      </c>
      <c r="W1242" s="109" t="str">
        <f>_xlfn.CONCAT(N1242,V1242)</f>
        <v>CC29REACTORES</v>
      </c>
      <c r="X1242" s="109">
        <f>_xlfn.XLOOKUP(W1242,'cco '!C:C,'cco '!D:D,0)</f>
        <v>0.1111</v>
      </c>
      <c r="Y1242" s="110">
        <f>$X1242*$S1242*-1</f>
        <v>736.64130627999998</v>
      </c>
      <c r="Z1242" s="109">
        <f>_xlfn.XLOOKUP(V1242,sectores_id!A:A,sectores_id!B:B)</f>
        <v>8</v>
      </c>
      <c r="AA1242" s="109">
        <f>IF(J1242="OPEX",_xlfn.XLOOKUP(I1242,'rubros_id_opex (2)'!A:A,'rubros_id_opex (2)'!B:B,"RUBRO MC"),J1242)</f>
        <v>10</v>
      </c>
      <c r="AB1242" s="109" t="str">
        <f>UPPER(_xlfn.XLOOKUP(Z1242,sectores_id!B:B,sectores_id!A:A))</f>
        <v>REACTORES</v>
      </c>
      <c r="AC1242" s="148" t="str">
        <f>_xlfn.XLOOKUP(AA1242,'rubros_id_opex (2)'!B:B,'rubros_id_opex (2)'!A:A,gastos_final[[#This Row],[Líneas de factura/Producto]])</f>
        <v>PERSONAL</v>
      </c>
      <c r="AD1242" s="109">
        <f>SUMIFS(Y:Y,C:C,gastos_final[[#This Row],[Número]])</f>
        <v>6629.771756520001</v>
      </c>
      <c r="AE1242" s="169">
        <f>gastos_final[[#This Row],[MONTO_FINAL]]*-1-gastos_final[[#This Row],[monto_total_ampliado]]</f>
        <v>0.66304347999903257</v>
      </c>
    </row>
    <row r="1243" spans="1:31" hidden="1" x14ac:dyDescent="0.25">
      <c r="A1243" vm="11">
        <v>46112</v>
      </c>
      <c r="B1243" t="s">
        <v>1191</v>
      </c>
      <c r="C1243" t="s">
        <v>741</v>
      </c>
      <c r="D1243" s="135">
        <v>-6630.4348</v>
      </c>
      <c r="E1243" t="s">
        <v>183</v>
      </c>
      <c r="F1243">
        <v>1</v>
      </c>
      <c r="G1243" s="135">
        <v>6630.4348</v>
      </c>
      <c r="H1243" t="s">
        <v>1192</v>
      </c>
      <c r="I1243" t="s">
        <v>9</v>
      </c>
      <c r="J1243" t="s">
        <v>137</v>
      </c>
      <c r="K1243" t="s">
        <v>512</v>
      </c>
      <c r="L1243" t="s">
        <v>138</v>
      </c>
      <c r="M1243">
        <v>0</v>
      </c>
      <c r="N1243" t="s">
        <v>396</v>
      </c>
      <c r="O1243" t="s">
        <v>1193</v>
      </c>
      <c r="P1243">
        <v>10</v>
      </c>
      <c r="Q1243" t="s">
        <v>467</v>
      </c>
      <c r="R1243">
        <v>1</v>
      </c>
      <c r="S1243" s="136">
        <v>-6630.4348</v>
      </c>
      <c r="T1243">
        <v>1</v>
      </c>
      <c r="U1243" t="s">
        <v>199</v>
      </c>
      <c r="V1243" t="s">
        <v>181</v>
      </c>
      <c r="W1243" s="109" t="str">
        <f>_xlfn.CONCAT(N1243,V1243)</f>
        <v>CC29TIERRAS FILTRANTES</v>
      </c>
      <c r="X1243" s="109">
        <f>_xlfn.XLOOKUP(W1243,'cco '!C:C,'cco '!D:D,0)</f>
        <v>0</v>
      </c>
      <c r="Y1243" s="110">
        <f>$X1243*$S1243*-1</f>
        <v>0</v>
      </c>
      <c r="Z1243" s="109">
        <f>_xlfn.XLOOKUP(V1243,sectores_id!A:A,sectores_id!B:B)</f>
        <v>9</v>
      </c>
      <c r="AA1243" s="109">
        <f>IF(J1243="OPEX",_xlfn.XLOOKUP(I1243,'rubros_id_opex (2)'!A:A,'rubros_id_opex (2)'!B:B,"RUBRO MC"),J1243)</f>
        <v>10</v>
      </c>
      <c r="AB1243" s="109" t="str">
        <f>UPPER(_xlfn.XLOOKUP(Z1243,sectores_id!B:B,sectores_id!A:A))</f>
        <v>TIERRAS FILTRANTES</v>
      </c>
      <c r="AC1243" s="148" t="str">
        <f>_xlfn.XLOOKUP(AA1243,'rubros_id_opex (2)'!B:B,'rubros_id_opex (2)'!A:A,gastos_final[[#This Row],[Líneas de factura/Producto]])</f>
        <v>PERSONAL</v>
      </c>
      <c r="AD1243" s="109">
        <f>SUMIFS(Y:Y,C:C,gastos_final[[#This Row],[Número]])</f>
        <v>6629.771756520001</v>
      </c>
      <c r="AE1243" s="169">
        <f>gastos_final[[#This Row],[MONTO_FINAL]]*-1-gastos_final[[#This Row],[monto_total_ampliado]]</f>
        <v>0.66304347999903257</v>
      </c>
    </row>
    <row r="1244" spans="1:31" hidden="1" x14ac:dyDescent="0.25">
      <c r="A1244" vm="11">
        <v>46112</v>
      </c>
      <c r="B1244" t="s">
        <v>1191</v>
      </c>
      <c r="C1244" t="s">
        <v>487</v>
      </c>
      <c r="D1244" s="135">
        <v>-6630.4348</v>
      </c>
      <c r="E1244" t="s">
        <v>164</v>
      </c>
      <c r="F1244">
        <v>1</v>
      </c>
      <c r="G1244" s="135">
        <v>6630.4348</v>
      </c>
      <c r="H1244" t="s">
        <v>1192</v>
      </c>
      <c r="I1244" t="s">
        <v>9</v>
      </c>
      <c r="J1244" t="s">
        <v>137</v>
      </c>
      <c r="K1244" t="s">
        <v>512</v>
      </c>
      <c r="L1244" t="s">
        <v>138</v>
      </c>
      <c r="M1244">
        <v>0</v>
      </c>
      <c r="N1244" t="s">
        <v>32</v>
      </c>
      <c r="O1244" t="s">
        <v>1193</v>
      </c>
      <c r="P1244">
        <v>10</v>
      </c>
      <c r="Q1244" t="s">
        <v>467</v>
      </c>
      <c r="R1244">
        <v>1</v>
      </c>
      <c r="S1244" s="136">
        <v>-6630.4348</v>
      </c>
      <c r="T1244">
        <v>1</v>
      </c>
      <c r="U1244" t="s">
        <v>199</v>
      </c>
      <c r="V1244" t="s">
        <v>72</v>
      </c>
      <c r="W1244" s="109" t="str">
        <f>_xlfn.CONCAT(N1244,V1244)</f>
        <v>CC15BACHAS</v>
      </c>
      <c r="X1244" s="109">
        <f>_xlfn.XLOOKUP(W1244,'cco '!C:C,'cco '!D:D,0)</f>
        <v>7.7777777777777779E-2</v>
      </c>
      <c r="Y1244" s="110">
        <f>$X1244*$S1244*-1</f>
        <v>515.70048444444444</v>
      </c>
      <c r="Z1244" s="109">
        <f>_xlfn.XLOOKUP(V1244,sectores_id!A:A,sectores_id!B:B)</f>
        <v>1</v>
      </c>
      <c r="AA1244" s="109">
        <f>IF(J1244="OPEX",_xlfn.XLOOKUP(I1244,'rubros_id_opex (2)'!A:A,'rubros_id_opex (2)'!B:B,"RUBRO MC"),J1244)</f>
        <v>10</v>
      </c>
      <c r="AB1244" s="109" t="str">
        <f>UPPER(_xlfn.XLOOKUP(Z1244,sectores_id!B:B,sectores_id!A:A))</f>
        <v>BACHAS</v>
      </c>
      <c r="AC1244" s="148" t="str">
        <f>_xlfn.XLOOKUP(AA1244,'rubros_id_opex (2)'!B:B,'rubros_id_opex (2)'!A:A,gastos_final[[#This Row],[Líneas de factura/Producto]])</f>
        <v>PERSONAL</v>
      </c>
      <c r="AD1244" s="109">
        <f>SUMIFS(Y:Y,C:C,gastos_final[[#This Row],[Número]])</f>
        <v>4641.3043600000001</v>
      </c>
      <c r="AE1244" s="169">
        <f>gastos_final[[#This Row],[MONTO_FINAL]]*-1-gastos_final[[#This Row],[monto_total_ampliado]]</f>
        <v>1989.1304399999999</v>
      </c>
    </row>
    <row r="1245" spans="1:31" hidden="1" x14ac:dyDescent="0.25">
      <c r="A1245" vm="11">
        <v>46112</v>
      </c>
      <c r="B1245" t="s">
        <v>1191</v>
      </c>
      <c r="C1245" t="s">
        <v>487</v>
      </c>
      <c r="D1245" s="135">
        <v>-6630.4348</v>
      </c>
      <c r="E1245" t="s">
        <v>164</v>
      </c>
      <c r="F1245">
        <v>1</v>
      </c>
      <c r="G1245" s="135">
        <v>6630.4348</v>
      </c>
      <c r="H1245" t="s">
        <v>1192</v>
      </c>
      <c r="I1245" t="s">
        <v>9</v>
      </c>
      <c r="J1245" t="s">
        <v>137</v>
      </c>
      <c r="K1245" t="s">
        <v>512</v>
      </c>
      <c r="L1245" t="s">
        <v>138</v>
      </c>
      <c r="M1245">
        <v>0</v>
      </c>
      <c r="N1245" t="s">
        <v>32</v>
      </c>
      <c r="O1245" t="s">
        <v>1193</v>
      </c>
      <c r="P1245">
        <v>10</v>
      </c>
      <c r="Q1245" t="s">
        <v>467</v>
      </c>
      <c r="R1245">
        <v>1</v>
      </c>
      <c r="S1245" s="136">
        <v>-6630.4348</v>
      </c>
      <c r="T1245">
        <v>1</v>
      </c>
      <c r="U1245" t="s">
        <v>199</v>
      </c>
      <c r="V1245" t="s">
        <v>177</v>
      </c>
      <c r="W1245" s="109" t="str">
        <f>_xlfn.CONCAT(N1245,V1245)</f>
        <v>CC15CEREAL Y POLVILLO</v>
      </c>
      <c r="X1245" s="109">
        <f>_xlfn.XLOOKUP(W1245,'cco '!C:C,'cco '!D:D,0)</f>
        <v>7.7777777777777779E-2</v>
      </c>
      <c r="Y1245" s="110">
        <f>$X1245*$S1245*-1</f>
        <v>515.70048444444444</v>
      </c>
      <c r="Z1245" s="109">
        <f>_xlfn.XLOOKUP(V1245,sectores_id!A:A,sectores_id!B:B)</f>
        <v>2</v>
      </c>
      <c r="AA1245" s="109">
        <f>IF(J1245="OPEX",_xlfn.XLOOKUP(I1245,'rubros_id_opex (2)'!A:A,'rubros_id_opex (2)'!B:B,"RUBRO MC"),J1245)</f>
        <v>10</v>
      </c>
      <c r="AB1245" s="109" t="str">
        <f>UPPER(_xlfn.XLOOKUP(Z1245,sectores_id!B:B,sectores_id!A:A))</f>
        <v>CEREAL &amp; POLVILLO</v>
      </c>
      <c r="AC1245" s="148" t="str">
        <f>_xlfn.XLOOKUP(AA1245,'rubros_id_opex (2)'!B:B,'rubros_id_opex (2)'!A:A,gastos_final[[#This Row],[Líneas de factura/Producto]])</f>
        <v>PERSONAL</v>
      </c>
      <c r="AD1245" s="109">
        <f>SUMIFS(Y:Y,C:C,gastos_final[[#This Row],[Número]])</f>
        <v>4641.3043600000001</v>
      </c>
      <c r="AE1245" s="169">
        <f>gastos_final[[#This Row],[MONTO_FINAL]]*-1-gastos_final[[#This Row],[monto_total_ampliado]]</f>
        <v>1989.1304399999999</v>
      </c>
    </row>
    <row r="1246" spans="1:31" hidden="1" x14ac:dyDescent="0.25">
      <c r="A1246" vm="11">
        <v>46112</v>
      </c>
      <c r="B1246" t="s">
        <v>1191</v>
      </c>
      <c r="C1246" t="s">
        <v>487</v>
      </c>
      <c r="D1246" s="135">
        <v>-6630.4348</v>
      </c>
      <c r="E1246" t="s">
        <v>164</v>
      </c>
      <c r="F1246">
        <v>1</v>
      </c>
      <c r="G1246" s="135">
        <v>6630.4348</v>
      </c>
      <c r="H1246" t="s">
        <v>1192</v>
      </c>
      <c r="I1246" t="s">
        <v>9</v>
      </c>
      <c r="J1246" t="s">
        <v>137</v>
      </c>
      <c r="K1246" t="s">
        <v>512</v>
      </c>
      <c r="L1246" t="s">
        <v>138</v>
      </c>
      <c r="M1246">
        <v>0</v>
      </c>
      <c r="N1246" t="s">
        <v>32</v>
      </c>
      <c r="O1246" t="s">
        <v>1193</v>
      </c>
      <c r="P1246">
        <v>10</v>
      </c>
      <c r="Q1246" t="s">
        <v>467</v>
      </c>
      <c r="R1246">
        <v>1</v>
      </c>
      <c r="S1246" s="136">
        <v>-6630.4348</v>
      </c>
      <c r="T1246">
        <v>1</v>
      </c>
      <c r="U1246" t="s">
        <v>199</v>
      </c>
      <c r="V1246" t="s">
        <v>175</v>
      </c>
      <c r="W1246" s="109" t="str">
        <f>_xlfn.CONCAT(N1246,V1246)</f>
        <v>CC15COMPOST Y FERTILIZANTES</v>
      </c>
      <c r="X1246" s="109">
        <f>_xlfn.XLOOKUP(W1246,'cco '!C:C,'cco '!D:D,0)</f>
        <v>7.7777777777777779E-2</v>
      </c>
      <c r="Y1246" s="110">
        <f>$X1246*$S1246*-1</f>
        <v>515.70048444444444</v>
      </c>
      <c r="Z1246" s="109">
        <f>_xlfn.XLOOKUP(V1246,sectores_id!A:A,sectores_id!B:B)</f>
        <v>10</v>
      </c>
      <c r="AA1246" s="109">
        <f>IF(J1246="OPEX",_xlfn.XLOOKUP(I1246,'rubros_id_opex (2)'!A:A,'rubros_id_opex (2)'!B:B,"RUBRO MC"),J1246)</f>
        <v>10</v>
      </c>
      <c r="AB1246" s="109" t="str">
        <f>UPPER(_xlfn.XLOOKUP(Z1246,sectores_id!B:B,sectores_id!A:A))</f>
        <v>COMPOST &amp; FERTILIZANTES</v>
      </c>
      <c r="AC1246" s="148" t="str">
        <f>_xlfn.XLOOKUP(AA1246,'rubros_id_opex (2)'!B:B,'rubros_id_opex (2)'!A:A,gastos_final[[#This Row],[Líneas de factura/Producto]])</f>
        <v>PERSONAL</v>
      </c>
      <c r="AD1246" s="109">
        <f>SUMIFS(Y:Y,C:C,gastos_final[[#This Row],[Número]])</f>
        <v>4641.3043600000001</v>
      </c>
      <c r="AE1246" s="169">
        <f>gastos_final[[#This Row],[MONTO_FINAL]]*-1-gastos_final[[#This Row],[monto_total_ampliado]]</f>
        <v>1989.1304399999999</v>
      </c>
    </row>
    <row r="1247" spans="1:31" hidden="1" x14ac:dyDescent="0.25">
      <c r="A1247" vm="11">
        <v>46112</v>
      </c>
      <c r="B1247" t="s">
        <v>1191</v>
      </c>
      <c r="C1247" t="s">
        <v>487</v>
      </c>
      <c r="D1247" s="135">
        <v>-6630.4348</v>
      </c>
      <c r="E1247" t="s">
        <v>164</v>
      </c>
      <c r="F1247">
        <v>1</v>
      </c>
      <c r="G1247" s="135">
        <v>6630.4348</v>
      </c>
      <c r="H1247" t="s">
        <v>1192</v>
      </c>
      <c r="I1247" t="s">
        <v>9</v>
      </c>
      <c r="J1247" t="s">
        <v>137</v>
      </c>
      <c r="K1247" t="s">
        <v>512</v>
      </c>
      <c r="L1247" t="s">
        <v>138</v>
      </c>
      <c r="M1247">
        <v>0</v>
      </c>
      <c r="N1247" t="s">
        <v>32</v>
      </c>
      <c r="O1247" t="s">
        <v>1193</v>
      </c>
      <c r="P1247">
        <v>10</v>
      </c>
      <c r="Q1247" t="s">
        <v>467</v>
      </c>
      <c r="R1247">
        <v>1</v>
      </c>
      <c r="S1247" s="136">
        <v>-6630.4348</v>
      </c>
      <c r="T1247">
        <v>1</v>
      </c>
      <c r="U1247" t="s">
        <v>199</v>
      </c>
      <c r="V1247" t="s">
        <v>193</v>
      </c>
      <c r="W1247" s="109" t="str">
        <f>_xlfn.CONCAT(N1247,V1247)</f>
        <v>CC15DISPOSICION FINAL DE R. LIQUIDOS</v>
      </c>
      <c r="X1247" s="109">
        <f>_xlfn.XLOOKUP(W1247,'cco '!C:C,'cco '!D:D,0)</f>
        <v>7.7777777777777779E-2</v>
      </c>
      <c r="Y1247" s="110">
        <f>$X1247*$S1247*-1</f>
        <v>515.70048444444444</v>
      </c>
      <c r="Z1247" s="109">
        <f>_xlfn.XLOOKUP(V1247,sectores_id!A:A,sectores_id!B:B)</f>
        <v>3</v>
      </c>
      <c r="AA1247" s="109">
        <f>IF(J1247="OPEX",_xlfn.XLOOKUP(I1247,'rubros_id_opex (2)'!A:A,'rubros_id_opex (2)'!B:B,"RUBRO MC"),J1247)</f>
        <v>10</v>
      </c>
      <c r="AB1247" s="109" t="str">
        <f>UPPER(_xlfn.XLOOKUP(Z1247,sectores_id!B:B,sectores_id!A:A))</f>
        <v>DISP. FINAL RESIDUOS LÍQUIDOS</v>
      </c>
      <c r="AC1247" s="148" t="str">
        <f>_xlfn.XLOOKUP(AA1247,'rubros_id_opex (2)'!B:B,'rubros_id_opex (2)'!A:A,gastos_final[[#This Row],[Líneas de factura/Producto]])</f>
        <v>PERSONAL</v>
      </c>
      <c r="AD1247" s="109">
        <f>SUMIFS(Y:Y,C:C,gastos_final[[#This Row],[Número]])</f>
        <v>4641.3043600000001</v>
      </c>
      <c r="AE1247" s="169">
        <f>gastos_final[[#This Row],[MONTO_FINAL]]*-1-gastos_final[[#This Row],[monto_total_ampliado]]</f>
        <v>1989.1304399999999</v>
      </c>
    </row>
    <row r="1248" spans="1:31" hidden="1" x14ac:dyDescent="0.25">
      <c r="A1248" vm="11">
        <v>46112</v>
      </c>
      <c r="B1248" t="s">
        <v>1191</v>
      </c>
      <c r="C1248" t="s">
        <v>487</v>
      </c>
      <c r="D1248" s="135">
        <v>-6630.4348</v>
      </c>
      <c r="E1248" t="s">
        <v>164</v>
      </c>
      <c r="F1248">
        <v>1</v>
      </c>
      <c r="G1248" s="135">
        <v>6630.4348</v>
      </c>
      <c r="H1248" t="s">
        <v>1192</v>
      </c>
      <c r="I1248" t="s">
        <v>9</v>
      </c>
      <c r="J1248" t="s">
        <v>137</v>
      </c>
      <c r="K1248" t="s">
        <v>512</v>
      </c>
      <c r="L1248" t="s">
        <v>138</v>
      </c>
      <c r="M1248">
        <v>0</v>
      </c>
      <c r="N1248" t="s">
        <v>32</v>
      </c>
      <c r="O1248" t="s">
        <v>1193</v>
      </c>
      <c r="P1248">
        <v>10</v>
      </c>
      <c r="Q1248" t="s">
        <v>467</v>
      </c>
      <c r="R1248">
        <v>1</v>
      </c>
      <c r="S1248" s="136">
        <v>-6630.4348</v>
      </c>
      <c r="T1248">
        <v>1</v>
      </c>
      <c r="U1248" t="s">
        <v>199</v>
      </c>
      <c r="V1248" t="s">
        <v>191</v>
      </c>
      <c r="W1248" s="109" t="str">
        <f>_xlfn.CONCAT(N1248,V1248)</f>
        <v>CC15DISPOSICION FINAL DE R. SOLIDOS</v>
      </c>
      <c r="X1248" s="109">
        <f>_xlfn.XLOOKUP(W1248,'cco '!C:C,'cco '!D:D,0)</f>
        <v>7.7777777777777779E-2</v>
      </c>
      <c r="Y1248" s="110">
        <f>$X1248*$S1248*-1</f>
        <v>515.70048444444444</v>
      </c>
      <c r="Z1248" s="109">
        <f>_xlfn.XLOOKUP(V1248,sectores_id!A:A,sectores_id!B:B)</f>
        <v>4</v>
      </c>
      <c r="AA1248" s="109">
        <f>IF(J1248="OPEX",_xlfn.XLOOKUP(I1248,'rubros_id_opex (2)'!A:A,'rubros_id_opex (2)'!B:B,"RUBRO MC"),J1248)</f>
        <v>10</v>
      </c>
      <c r="AB1248" s="109" t="str">
        <f>UPPER(_xlfn.XLOOKUP(Z1248,sectores_id!B:B,sectores_id!A:A))</f>
        <v>DISP. FINAL RESIDUOS SÓLIDOS</v>
      </c>
      <c r="AC1248" s="148" t="str">
        <f>_xlfn.XLOOKUP(AA1248,'rubros_id_opex (2)'!B:B,'rubros_id_opex (2)'!A:A,gastos_final[[#This Row],[Líneas de factura/Producto]])</f>
        <v>PERSONAL</v>
      </c>
      <c r="AD1248" s="109">
        <f>SUMIFS(Y:Y,C:C,gastos_final[[#This Row],[Número]])</f>
        <v>4641.3043600000001</v>
      </c>
      <c r="AE1248" s="169">
        <f>gastos_final[[#This Row],[MONTO_FINAL]]*-1-gastos_final[[#This Row],[monto_total_ampliado]]</f>
        <v>1989.1304399999999</v>
      </c>
    </row>
    <row r="1249" spans="1:31" hidden="1" x14ac:dyDescent="0.25">
      <c r="A1249" vm="11">
        <v>46112</v>
      </c>
      <c r="B1249" t="s">
        <v>1191</v>
      </c>
      <c r="C1249" t="s">
        <v>487</v>
      </c>
      <c r="D1249" s="135">
        <v>-6630.4348</v>
      </c>
      <c r="E1249" t="s">
        <v>164</v>
      </c>
      <c r="F1249">
        <v>1</v>
      </c>
      <c r="G1249" s="135">
        <v>6630.4348</v>
      </c>
      <c r="H1249" t="s">
        <v>1192</v>
      </c>
      <c r="I1249" t="s">
        <v>9</v>
      </c>
      <c r="J1249" t="s">
        <v>137</v>
      </c>
      <c r="K1249" t="s">
        <v>512</v>
      </c>
      <c r="L1249" t="s">
        <v>138</v>
      </c>
      <c r="M1249">
        <v>0</v>
      </c>
      <c r="N1249" t="s">
        <v>32</v>
      </c>
      <c r="O1249" t="s">
        <v>1193</v>
      </c>
      <c r="P1249">
        <v>10</v>
      </c>
      <c r="Q1249" t="s">
        <v>467</v>
      </c>
      <c r="R1249">
        <v>1</v>
      </c>
      <c r="S1249" s="136">
        <v>-6630.4348</v>
      </c>
      <c r="T1249">
        <v>1</v>
      </c>
      <c r="U1249" t="s">
        <v>199</v>
      </c>
      <c r="V1249" t="s">
        <v>80</v>
      </c>
      <c r="W1249" s="109" t="str">
        <f>_xlfn.CONCAT(N1249,V1249)</f>
        <v>CC15EXPORTACION</v>
      </c>
      <c r="X1249" s="109">
        <f>_xlfn.XLOOKUP(W1249,'cco '!C:C,'cco '!D:D,0)</f>
        <v>7.7777777777777779E-2</v>
      </c>
      <c r="Y1249" s="110">
        <f>$X1249*$S1249*-1</f>
        <v>515.70048444444444</v>
      </c>
      <c r="Z1249" s="109">
        <f>_xlfn.XLOOKUP(V1249,sectores_id!A:A,sectores_id!B:B)</f>
        <v>5</v>
      </c>
      <c r="AA1249" s="109">
        <f>IF(J1249="OPEX",_xlfn.XLOOKUP(I1249,'rubros_id_opex (2)'!A:A,'rubros_id_opex (2)'!B:B,"RUBRO MC"),J1249)</f>
        <v>10</v>
      </c>
      <c r="AB1249" s="109" t="str">
        <f>UPPER(_xlfn.XLOOKUP(Z1249,sectores_id!B:B,sectores_id!A:A))</f>
        <v>EXPORTACION</v>
      </c>
      <c r="AC1249" s="148" t="str">
        <f>_xlfn.XLOOKUP(AA1249,'rubros_id_opex (2)'!B:B,'rubros_id_opex (2)'!A:A,gastos_final[[#This Row],[Líneas de factura/Producto]])</f>
        <v>PERSONAL</v>
      </c>
      <c r="AD1249" s="109">
        <f>SUMIFS(Y:Y,C:C,gastos_final[[#This Row],[Número]])</f>
        <v>4641.3043600000001</v>
      </c>
      <c r="AE1249" s="169">
        <f>gastos_final[[#This Row],[MONTO_FINAL]]*-1-gastos_final[[#This Row],[monto_total_ampliado]]</f>
        <v>1989.1304399999999</v>
      </c>
    </row>
    <row r="1250" spans="1:31" hidden="1" x14ac:dyDescent="0.25">
      <c r="A1250" vm="11">
        <v>46112</v>
      </c>
      <c r="B1250" t="s">
        <v>1191</v>
      </c>
      <c r="C1250" t="s">
        <v>487</v>
      </c>
      <c r="D1250" s="135">
        <v>-6630.4348</v>
      </c>
      <c r="E1250" t="s">
        <v>164</v>
      </c>
      <c r="F1250">
        <v>1</v>
      </c>
      <c r="G1250" s="135">
        <v>6630.4348</v>
      </c>
      <c r="H1250" t="s">
        <v>1192</v>
      </c>
      <c r="I1250" t="s">
        <v>9</v>
      </c>
      <c r="J1250" t="s">
        <v>137</v>
      </c>
      <c r="K1250" t="s">
        <v>512</v>
      </c>
      <c r="L1250" t="s">
        <v>138</v>
      </c>
      <c r="M1250">
        <v>0</v>
      </c>
      <c r="N1250" t="s">
        <v>32</v>
      </c>
      <c r="O1250" t="s">
        <v>1193</v>
      </c>
      <c r="P1250">
        <v>10</v>
      </c>
      <c r="Q1250" t="s">
        <v>467</v>
      </c>
      <c r="R1250">
        <v>1</v>
      </c>
      <c r="S1250" s="136">
        <v>-6630.4348</v>
      </c>
      <c r="T1250">
        <v>1</v>
      </c>
      <c r="U1250" t="s">
        <v>199</v>
      </c>
      <c r="V1250" t="s">
        <v>50</v>
      </c>
      <c r="W1250" s="109" t="str">
        <f>_xlfn.CONCAT(N1250,V1250)</f>
        <v>CC15NFU</v>
      </c>
      <c r="X1250" s="109">
        <f>_xlfn.XLOOKUP(W1250,'cco '!C:C,'cco '!D:D,0)</f>
        <v>7.7777777777777779E-2</v>
      </c>
      <c r="Y1250" s="110">
        <f>$X1250*$S1250*-1</f>
        <v>515.70048444444444</v>
      </c>
      <c r="Z1250" s="109">
        <f>_xlfn.XLOOKUP(V1250,sectores_id!A:A,sectores_id!B:B)</f>
        <v>6</v>
      </c>
      <c r="AA1250" s="109">
        <f>IF(J1250="OPEX",_xlfn.XLOOKUP(I1250,'rubros_id_opex (2)'!A:A,'rubros_id_opex (2)'!B:B,"RUBRO MC"),J1250)</f>
        <v>10</v>
      </c>
      <c r="AB1250" s="109" t="str">
        <f>UPPER(_xlfn.XLOOKUP(Z1250,sectores_id!B:B,sectores_id!A:A))</f>
        <v>NFU</v>
      </c>
      <c r="AC1250" s="148" t="str">
        <f>_xlfn.XLOOKUP(AA1250,'rubros_id_opex (2)'!B:B,'rubros_id_opex (2)'!A:A,gastos_final[[#This Row],[Líneas de factura/Producto]])</f>
        <v>PERSONAL</v>
      </c>
      <c r="AD1250" s="109">
        <f>SUMIFS(Y:Y,C:C,gastos_final[[#This Row],[Número]])</f>
        <v>4641.3043600000001</v>
      </c>
      <c r="AE1250" s="169">
        <f>gastos_final[[#This Row],[MONTO_FINAL]]*-1-gastos_final[[#This Row],[monto_total_ampliado]]</f>
        <v>1989.1304399999999</v>
      </c>
    </row>
    <row r="1251" spans="1:31" hidden="1" x14ac:dyDescent="0.25">
      <c r="A1251" vm="11">
        <v>46112</v>
      </c>
      <c r="B1251" t="s">
        <v>1191</v>
      </c>
      <c r="C1251" t="s">
        <v>487</v>
      </c>
      <c r="D1251" s="135">
        <v>-6630.4348</v>
      </c>
      <c r="E1251" t="s">
        <v>164</v>
      </c>
      <c r="F1251">
        <v>1</v>
      </c>
      <c r="G1251" s="135">
        <v>6630.4348</v>
      </c>
      <c r="H1251" t="s">
        <v>1192</v>
      </c>
      <c r="I1251" t="s">
        <v>9</v>
      </c>
      <c r="J1251" t="s">
        <v>137</v>
      </c>
      <c r="K1251" t="s">
        <v>512</v>
      </c>
      <c r="L1251" t="s">
        <v>138</v>
      </c>
      <c r="M1251">
        <v>0</v>
      </c>
      <c r="N1251" t="s">
        <v>32</v>
      </c>
      <c r="O1251" t="s">
        <v>1193</v>
      </c>
      <c r="P1251">
        <v>10</v>
      </c>
      <c r="Q1251" t="s">
        <v>467</v>
      </c>
      <c r="R1251">
        <v>1</v>
      </c>
      <c r="S1251" s="136">
        <v>-6630.4348</v>
      </c>
      <c r="T1251">
        <v>1</v>
      </c>
      <c r="U1251" t="s">
        <v>199</v>
      </c>
      <c r="V1251" t="s">
        <v>68</v>
      </c>
      <c r="W1251" s="109" t="str">
        <f>_xlfn.CONCAT(N1251,V1251)</f>
        <v>CC15PILETAS</v>
      </c>
      <c r="X1251" s="109">
        <f>_xlfn.XLOOKUP(W1251,'cco '!C:C,'cco '!D:D,0)</f>
        <v>7.7777777777777779E-2</v>
      </c>
      <c r="Y1251" s="110">
        <f>$X1251*$S1251*-1</f>
        <v>515.70048444444444</v>
      </c>
      <c r="Z1251" s="109">
        <f>_xlfn.XLOOKUP(V1251,sectores_id!A:A,sectores_id!B:B)</f>
        <v>7</v>
      </c>
      <c r="AA1251" s="109">
        <f>IF(J1251="OPEX",_xlfn.XLOOKUP(I1251,'rubros_id_opex (2)'!A:A,'rubros_id_opex (2)'!B:B,"RUBRO MC"),J1251)</f>
        <v>10</v>
      </c>
      <c r="AB1251" s="109" t="str">
        <f>UPPER(_xlfn.XLOOKUP(Z1251,sectores_id!B:B,sectores_id!A:A))</f>
        <v>PILETAS</v>
      </c>
      <c r="AC1251" s="148" t="str">
        <f>_xlfn.XLOOKUP(AA1251,'rubros_id_opex (2)'!B:B,'rubros_id_opex (2)'!A:A,gastos_final[[#This Row],[Líneas de factura/Producto]])</f>
        <v>PERSONAL</v>
      </c>
      <c r="AD1251" s="109">
        <f>SUMIFS(Y:Y,C:C,gastos_final[[#This Row],[Número]])</f>
        <v>4641.3043600000001</v>
      </c>
      <c r="AE1251" s="169">
        <f>gastos_final[[#This Row],[MONTO_FINAL]]*-1-gastos_final[[#This Row],[monto_total_ampliado]]</f>
        <v>1989.1304399999999</v>
      </c>
    </row>
    <row r="1252" spans="1:31" hidden="1" x14ac:dyDescent="0.25">
      <c r="A1252" vm="11">
        <v>46112</v>
      </c>
      <c r="B1252" t="s">
        <v>1191</v>
      </c>
      <c r="C1252" t="s">
        <v>487</v>
      </c>
      <c r="D1252" s="135">
        <v>-6630.4348</v>
      </c>
      <c r="E1252" t="s">
        <v>164</v>
      </c>
      <c r="F1252">
        <v>1</v>
      </c>
      <c r="G1252" s="135">
        <v>6630.4348</v>
      </c>
      <c r="H1252" t="s">
        <v>1192</v>
      </c>
      <c r="I1252" t="s">
        <v>9</v>
      </c>
      <c r="J1252" t="s">
        <v>137</v>
      </c>
      <c r="K1252" t="s">
        <v>512</v>
      </c>
      <c r="L1252" t="s">
        <v>138</v>
      </c>
      <c r="M1252">
        <v>0</v>
      </c>
      <c r="N1252" t="s">
        <v>32</v>
      </c>
      <c r="O1252" t="s">
        <v>1193</v>
      </c>
      <c r="P1252">
        <v>10</v>
      </c>
      <c r="Q1252" t="s">
        <v>467</v>
      </c>
      <c r="R1252">
        <v>1</v>
      </c>
      <c r="S1252" s="136">
        <v>-6630.4348</v>
      </c>
      <c r="T1252">
        <v>1</v>
      </c>
      <c r="U1252" t="s">
        <v>199</v>
      </c>
      <c r="V1252" t="s">
        <v>70</v>
      </c>
      <c r="W1252" s="109" t="str">
        <f>_xlfn.CONCAT(N1252,V1252)</f>
        <v>CC15REACTORES</v>
      </c>
      <c r="X1252" s="109">
        <f>_xlfn.XLOOKUP(W1252,'cco '!C:C,'cco '!D:D,0)</f>
        <v>7.7777777777777779E-2</v>
      </c>
      <c r="Y1252" s="110">
        <f>$X1252*$S1252*-1</f>
        <v>515.70048444444444</v>
      </c>
      <c r="Z1252" s="109">
        <f>_xlfn.XLOOKUP(V1252,sectores_id!A:A,sectores_id!B:B)</f>
        <v>8</v>
      </c>
      <c r="AA1252" s="109">
        <f>IF(J1252="OPEX",_xlfn.XLOOKUP(I1252,'rubros_id_opex (2)'!A:A,'rubros_id_opex (2)'!B:B,"RUBRO MC"),J1252)</f>
        <v>10</v>
      </c>
      <c r="AB1252" s="109" t="str">
        <f>UPPER(_xlfn.XLOOKUP(Z1252,sectores_id!B:B,sectores_id!A:A))</f>
        <v>REACTORES</v>
      </c>
      <c r="AC1252" s="148" t="str">
        <f>_xlfn.XLOOKUP(AA1252,'rubros_id_opex (2)'!B:B,'rubros_id_opex (2)'!A:A,gastos_final[[#This Row],[Líneas de factura/Producto]])</f>
        <v>PERSONAL</v>
      </c>
      <c r="AD1252" s="109">
        <f>SUMIFS(Y:Y,C:C,gastos_final[[#This Row],[Número]])</f>
        <v>4641.3043600000001</v>
      </c>
      <c r="AE1252" s="169">
        <f>gastos_final[[#This Row],[MONTO_FINAL]]*-1-gastos_final[[#This Row],[monto_total_ampliado]]</f>
        <v>1989.1304399999999</v>
      </c>
    </row>
    <row r="1253" spans="1:31" hidden="1" x14ac:dyDescent="0.25">
      <c r="A1253" vm="11">
        <v>46112</v>
      </c>
      <c r="B1253" t="s">
        <v>1191</v>
      </c>
      <c r="C1253" t="s">
        <v>487</v>
      </c>
      <c r="D1253" s="135">
        <v>-6630.4348</v>
      </c>
      <c r="E1253" t="s">
        <v>164</v>
      </c>
      <c r="F1253">
        <v>1</v>
      </c>
      <c r="G1253" s="135">
        <v>6630.4348</v>
      </c>
      <c r="H1253" t="s">
        <v>1192</v>
      </c>
      <c r="I1253" t="s">
        <v>9</v>
      </c>
      <c r="J1253" t="s">
        <v>137</v>
      </c>
      <c r="K1253" t="s">
        <v>512</v>
      </c>
      <c r="L1253" t="s">
        <v>138</v>
      </c>
      <c r="M1253">
        <v>0</v>
      </c>
      <c r="N1253" t="s">
        <v>32</v>
      </c>
      <c r="O1253" t="s">
        <v>1193</v>
      </c>
      <c r="P1253">
        <v>10</v>
      </c>
      <c r="Q1253" t="s">
        <v>467</v>
      </c>
      <c r="R1253">
        <v>1</v>
      </c>
      <c r="S1253" s="136">
        <v>-6630.4348</v>
      </c>
      <c r="T1253">
        <v>1</v>
      </c>
      <c r="U1253" t="s">
        <v>199</v>
      </c>
      <c r="V1253" t="s">
        <v>181</v>
      </c>
      <c r="W1253" s="109" t="str">
        <f>_xlfn.CONCAT(N1253,V1253)</f>
        <v>CC15TIERRAS FILTRANTES</v>
      </c>
      <c r="X1253" s="109">
        <f>_xlfn.XLOOKUP(W1253,'cco '!C:C,'cco '!D:D,0)</f>
        <v>0</v>
      </c>
      <c r="Y1253" s="110">
        <f>$X1253*$S1253*-1</f>
        <v>0</v>
      </c>
      <c r="Z1253" s="109">
        <f>_xlfn.XLOOKUP(V1253,sectores_id!A:A,sectores_id!B:B)</f>
        <v>9</v>
      </c>
      <c r="AA1253" s="109">
        <f>IF(J1253="OPEX",_xlfn.XLOOKUP(I1253,'rubros_id_opex (2)'!A:A,'rubros_id_opex (2)'!B:B,"RUBRO MC"),J1253)</f>
        <v>10</v>
      </c>
      <c r="AB1253" s="109" t="str">
        <f>UPPER(_xlfn.XLOOKUP(Z1253,sectores_id!B:B,sectores_id!A:A))</f>
        <v>TIERRAS FILTRANTES</v>
      </c>
      <c r="AC1253" s="148" t="str">
        <f>_xlfn.XLOOKUP(AA1253,'rubros_id_opex (2)'!B:B,'rubros_id_opex (2)'!A:A,gastos_final[[#This Row],[Líneas de factura/Producto]])</f>
        <v>PERSONAL</v>
      </c>
      <c r="AD1253" s="109">
        <f>SUMIFS(Y:Y,C:C,gastos_final[[#This Row],[Número]])</f>
        <v>4641.3043600000001</v>
      </c>
      <c r="AE1253" s="169">
        <f>gastos_final[[#This Row],[MONTO_FINAL]]*-1-gastos_final[[#This Row],[monto_total_ampliado]]</f>
        <v>1989.1304399999999</v>
      </c>
    </row>
    <row r="1254" spans="1:31" hidden="1" x14ac:dyDescent="0.25">
      <c r="A1254" vm="13">
        <v>46091</v>
      </c>
      <c r="B1254" t="s">
        <v>1078</v>
      </c>
      <c r="C1254" t="s">
        <v>1079</v>
      </c>
      <c r="D1254" s="135">
        <v>-3547.99</v>
      </c>
      <c r="E1254" t="s">
        <v>1080</v>
      </c>
      <c r="F1254">
        <v>1</v>
      </c>
      <c r="G1254" s="135">
        <v>2932.22</v>
      </c>
      <c r="H1254" t="s">
        <v>510</v>
      </c>
      <c r="I1254" t="s">
        <v>679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36">
        <v>-3547.99</v>
      </c>
      <c r="T1254">
        <v>1</v>
      </c>
      <c r="U1254" t="s">
        <v>199</v>
      </c>
      <c r="V1254" t="s">
        <v>72</v>
      </c>
      <c r="W1254" s="109" t="str">
        <f>_xlfn.CONCAT(N1254,V1254)</f>
        <v>CC1BACHAS</v>
      </c>
      <c r="X1254" s="109">
        <f>_xlfn.XLOOKUP(W1254,'cco '!C:C,'cco '!D:D,0)</f>
        <v>3.2417236735101898E-2</v>
      </c>
      <c r="Y1254" s="110">
        <f>$X1254*$S1254*-1</f>
        <v>115.01603176377418</v>
      </c>
      <c r="Z1254" s="109">
        <f>_xlfn.XLOOKUP(V1254,sectores_id!A:A,sectores_id!B:B)</f>
        <v>1</v>
      </c>
      <c r="AA1254" s="109">
        <f>IF(J1254="OPEX",_xlfn.XLOOKUP(I1254,'rubros_id_opex (2)'!A:A,'rubros_id_opex (2)'!B:B,"RUBRO MC"),J1254)</f>
        <v>9</v>
      </c>
      <c r="AB1254" s="109" t="str">
        <f>UPPER(_xlfn.XLOOKUP(Z1254,sectores_id!B:B,sectores_id!A:A))</f>
        <v>BACHAS</v>
      </c>
      <c r="AC1254" s="148" t="str">
        <f>_xlfn.XLOOKUP(AA1254,'rubros_id_opex (2)'!B:B,'rubros_id_opex (2)'!A:A,gastos_final[[#This Row],[Líneas de factura/Producto]])</f>
        <v>MANTENIMIENTO PREVENTIVO</v>
      </c>
      <c r="AD1254" s="109">
        <f>SUMIFS(Y:Y,C:C,gastos_final[[#This Row],[Número]])</f>
        <v>3547.9900000000002</v>
      </c>
      <c r="AE1254" s="169">
        <f>gastos_final[[#This Row],[MONTO_FINAL]]*-1-gastos_final[[#This Row],[monto_total_ampliado]]</f>
        <v>0</v>
      </c>
    </row>
    <row r="1255" spans="1:31" hidden="1" x14ac:dyDescent="0.25">
      <c r="A1255" vm="13">
        <v>46091</v>
      </c>
      <c r="B1255" t="s">
        <v>1078</v>
      </c>
      <c r="C1255" t="s">
        <v>1079</v>
      </c>
      <c r="D1255" s="135">
        <v>-3547.99</v>
      </c>
      <c r="E1255" t="s">
        <v>1080</v>
      </c>
      <c r="F1255">
        <v>1</v>
      </c>
      <c r="G1255" s="13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6">
        <v>-3547.99</v>
      </c>
      <c r="T1255">
        <v>1</v>
      </c>
      <c r="U1255" t="s">
        <v>199</v>
      </c>
      <c r="V1255" t="s">
        <v>77</v>
      </c>
      <c r="W1255" s="109" t="str">
        <f>_xlfn.CONCAT(N1255,V1255)</f>
        <v>CC1CEREAL &amp; POLVILLO</v>
      </c>
      <c r="X1255" s="109">
        <f>_xlfn.XLOOKUP(W1255,'cco '!C:C,'cco '!D:D,0)</f>
        <v>7.0597149630605652E-3</v>
      </c>
      <c r="Y1255" s="110">
        <f>$X1255*$S1255*-1</f>
        <v>25.047798091789254</v>
      </c>
      <c r="Z1255" s="109">
        <f>_xlfn.XLOOKUP(V1255,sectores_id!A:A,sectores_id!B:B)</f>
        <v>2</v>
      </c>
      <c r="AA1255" s="109">
        <f>IF(J1255="OPEX",_xlfn.XLOOKUP(I1255,'rubros_id_opex (2)'!A:A,'rubros_id_opex (2)'!B:B,"RUBRO MC"),J1255)</f>
        <v>9</v>
      </c>
      <c r="AB1255" s="109" t="str">
        <f>UPPER(_xlfn.XLOOKUP(Z1255,sectores_id!B:B,sectores_id!A:A))</f>
        <v>CEREAL &amp; POLVILLO</v>
      </c>
      <c r="AC1255" s="148" t="str">
        <f>_xlfn.XLOOKUP(AA1255,'rubros_id_opex (2)'!B:B,'rubros_id_opex (2)'!A:A,gastos_final[[#This Row],[Líneas de factura/Producto]])</f>
        <v>MANTENIMIENTO PREVENTIVO</v>
      </c>
      <c r="AD1255" s="109">
        <f>SUMIFS(Y:Y,C:C,gastos_final[[#This Row],[Número]])</f>
        <v>3547.9900000000002</v>
      </c>
      <c r="AE1255" s="169">
        <f>gastos_final[[#This Row],[MONTO_FINAL]]*-1-gastos_final[[#This Row],[monto_total_ampliado]]</f>
        <v>0</v>
      </c>
    </row>
    <row r="1256" spans="1:31" hidden="1" x14ac:dyDescent="0.25">
      <c r="A1256" vm="13">
        <v>46091</v>
      </c>
      <c r="B1256" t="s">
        <v>1078</v>
      </c>
      <c r="C1256" t="s">
        <v>1079</v>
      </c>
      <c r="D1256" s="135">
        <v>-3547.99</v>
      </c>
      <c r="E1256" t="s">
        <v>1080</v>
      </c>
      <c r="F1256">
        <v>1</v>
      </c>
      <c r="G1256" s="135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 s="136">
        <v>-3547.99</v>
      </c>
      <c r="T1256">
        <v>1</v>
      </c>
      <c r="U1256" t="s">
        <v>199</v>
      </c>
      <c r="V1256" t="s">
        <v>75</v>
      </c>
      <c r="W1256" s="109" t="str">
        <f>_xlfn.CONCAT(N1256,V1256)</f>
        <v>CC1COMPOST &amp; FERTILIZANTES</v>
      </c>
      <c r="X1256" s="109">
        <f>_xlfn.XLOOKUP(W1256,'cco '!C:C,'cco '!D:D,0)</f>
        <v>4.0653249223577111E-4</v>
      </c>
      <c r="Y1256" s="110">
        <f>$X1256*$S1256*-1</f>
        <v>1.4423732171275934</v>
      </c>
      <c r="Z1256" s="109">
        <f>_xlfn.XLOOKUP(V1256,sectores_id!A:A,sectores_id!B:B)</f>
        <v>10</v>
      </c>
      <c r="AA1256" s="109">
        <f>IF(J1256="OPEX",_xlfn.XLOOKUP(I1256,'rubros_id_opex (2)'!A:A,'rubros_id_opex (2)'!B:B,"RUBRO MC"),J1256)</f>
        <v>9</v>
      </c>
      <c r="AB1256" s="109" t="str">
        <f>UPPER(_xlfn.XLOOKUP(Z1256,sectores_id!B:B,sectores_id!A:A))</f>
        <v>COMPOST &amp; FERTILIZANTES</v>
      </c>
      <c r="AC1256" s="148" t="str">
        <f>_xlfn.XLOOKUP(AA1256,'rubros_id_opex (2)'!B:B,'rubros_id_opex (2)'!A:A,gastos_final[[#This Row],[Líneas de factura/Producto]])</f>
        <v>MANTENIMIENTO PREVENTIVO</v>
      </c>
      <c r="AD1256" s="109">
        <f>SUMIFS(Y:Y,C:C,gastos_final[[#This Row],[Número]])</f>
        <v>3547.9900000000002</v>
      </c>
      <c r="AE1256" s="169">
        <f>gastos_final[[#This Row],[MONTO_FINAL]]*-1-gastos_final[[#This Row],[monto_total_ampliado]]</f>
        <v>0</v>
      </c>
    </row>
    <row r="1257" spans="1:31" hidden="1" x14ac:dyDescent="0.25">
      <c r="A1257" vm="13">
        <v>46091</v>
      </c>
      <c r="B1257" t="s">
        <v>1078</v>
      </c>
      <c r="C1257" t="s">
        <v>1079</v>
      </c>
      <c r="D1257" s="135">
        <v>-3547.99</v>
      </c>
      <c r="E1257" t="s">
        <v>1080</v>
      </c>
      <c r="F1257">
        <v>1</v>
      </c>
      <c r="G1257" s="135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6">
        <v>-3547.99</v>
      </c>
      <c r="T1257">
        <v>1</v>
      </c>
      <c r="U1257" t="s">
        <v>199</v>
      </c>
      <c r="V1257" t="s">
        <v>66</v>
      </c>
      <c r="W1257" s="109" t="str">
        <f>_xlfn.CONCAT(N1257,V1257)</f>
        <v>CC1DISPOSICIÓN FINAL RESIDUOS LIQUIDOS</v>
      </c>
      <c r="X1257" s="109">
        <f>_xlfn.XLOOKUP(W1257,'cco '!C:C,'cco '!D:D,0)</f>
        <v>5.9791078481547098E-2</v>
      </c>
      <c r="Y1257" s="110">
        <f>$X1257*$S1257*-1</f>
        <v>212.13814854174427</v>
      </c>
      <c r="Z1257" s="109">
        <f>_xlfn.XLOOKUP(V1257,sectores_id!A:A,sectores_id!B:B)</f>
        <v>3</v>
      </c>
      <c r="AA1257" s="109">
        <f>IF(J1257="OPEX",_xlfn.XLOOKUP(I1257,'rubros_id_opex (2)'!A:A,'rubros_id_opex (2)'!B:B,"RUBRO MC"),J1257)</f>
        <v>9</v>
      </c>
      <c r="AB1257" s="109" t="str">
        <f>UPPER(_xlfn.XLOOKUP(Z1257,sectores_id!B:B,sectores_id!A:A))</f>
        <v>DISP. FINAL RESIDUOS LÍQUIDOS</v>
      </c>
      <c r="AC1257" s="148" t="str">
        <f>_xlfn.XLOOKUP(AA1257,'rubros_id_opex (2)'!B:B,'rubros_id_opex (2)'!A:A,gastos_final[[#This Row],[Líneas de factura/Producto]])</f>
        <v>MANTENIMIENTO PREVENTIVO</v>
      </c>
      <c r="AD1257" s="109">
        <f>SUMIFS(Y:Y,C:C,gastos_final[[#This Row],[Número]])</f>
        <v>3547.9900000000002</v>
      </c>
      <c r="AE1257" s="169">
        <f>gastos_final[[#This Row],[MONTO_FINAL]]*-1-gastos_final[[#This Row],[monto_total_ampliado]]</f>
        <v>0</v>
      </c>
    </row>
    <row r="1258" spans="1:31" hidden="1" x14ac:dyDescent="0.25">
      <c r="A1258" vm="13">
        <v>46091</v>
      </c>
      <c r="B1258" t="s">
        <v>1078</v>
      </c>
      <c r="C1258" t="s">
        <v>1079</v>
      </c>
      <c r="D1258" s="135">
        <v>-3547.99</v>
      </c>
      <c r="E1258" t="s">
        <v>1080</v>
      </c>
      <c r="F1258">
        <v>1</v>
      </c>
      <c r="G1258" s="135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6">
        <v>-3547.99</v>
      </c>
      <c r="T1258">
        <v>1</v>
      </c>
      <c r="U1258" t="s">
        <v>199</v>
      </c>
      <c r="V1258" t="s">
        <v>63</v>
      </c>
      <c r="W1258" s="109" t="str">
        <f>_xlfn.CONCAT(N1258,V1258)</f>
        <v>CC1DISPOSICIÓN FINAL RESIDUOS SOLIDOS</v>
      </c>
      <c r="X1258" s="109">
        <f>_xlfn.XLOOKUP(W1258,'cco '!C:C,'cco '!D:D,0)</f>
        <v>4.8738124634855849E-3</v>
      </c>
      <c r="Y1258" s="110">
        <f>$X1258*$S1258*-1</f>
        <v>17.292237882322219</v>
      </c>
      <c r="Z1258" s="109">
        <f>_xlfn.XLOOKUP(V1258,sectores_id!A:A,sectores_id!B:B)</f>
        <v>4</v>
      </c>
      <c r="AA1258" s="109">
        <f>IF(J1258="OPEX",_xlfn.XLOOKUP(I1258,'rubros_id_opex (2)'!A:A,'rubros_id_opex (2)'!B:B,"RUBRO MC"),J1258)</f>
        <v>9</v>
      </c>
      <c r="AB1258" s="109" t="str">
        <f>UPPER(_xlfn.XLOOKUP(Z1258,sectores_id!B:B,sectores_id!A:A))</f>
        <v>DISP. FINAL RESIDUOS SÓLIDOS</v>
      </c>
      <c r="AC1258" s="148" t="str">
        <f>_xlfn.XLOOKUP(AA1258,'rubros_id_opex (2)'!B:B,'rubros_id_opex (2)'!A:A,gastos_final[[#This Row],[Líneas de factura/Producto]])</f>
        <v>MANTENIMIENTO PREVENTIVO</v>
      </c>
      <c r="AD1258" s="109">
        <f>SUMIFS(Y:Y,C:C,gastos_final[[#This Row],[Número]])</f>
        <v>3547.9900000000002</v>
      </c>
      <c r="AE1258" s="169">
        <f>gastos_final[[#This Row],[MONTO_FINAL]]*-1-gastos_final[[#This Row],[monto_total_ampliado]]</f>
        <v>0</v>
      </c>
    </row>
    <row r="1259" spans="1:31" hidden="1" x14ac:dyDescent="0.25">
      <c r="A1259" vm="13">
        <v>46091</v>
      </c>
      <c r="B1259" t="s">
        <v>1078</v>
      </c>
      <c r="C1259" t="s">
        <v>1079</v>
      </c>
      <c r="D1259" s="135">
        <v>-3547.99</v>
      </c>
      <c r="E1259" t="s">
        <v>1080</v>
      </c>
      <c r="F1259">
        <v>1</v>
      </c>
      <c r="G1259" s="135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6">
        <v>-3547.99</v>
      </c>
      <c r="T1259">
        <v>1</v>
      </c>
      <c r="U1259" t="s">
        <v>199</v>
      </c>
      <c r="V1259" t="s">
        <v>80</v>
      </c>
      <c r="W1259" s="109" t="str">
        <f>_xlfn.CONCAT(N1259,V1259)</f>
        <v>CC1EXPORTACION</v>
      </c>
      <c r="X1259" s="109">
        <f>_xlfn.XLOOKUP(W1259,'cco '!C:C,'cco '!D:D,0)</f>
        <v>0.73411048911804788</v>
      </c>
      <c r="Y1259" s="110">
        <f>$X1259*$S1259*-1</f>
        <v>2604.6166742859427</v>
      </c>
      <c r="Z1259" s="109">
        <f>_xlfn.XLOOKUP(V1259,sectores_id!A:A,sectores_id!B:B)</f>
        <v>5</v>
      </c>
      <c r="AA1259" s="109">
        <f>IF(J1259="OPEX",_xlfn.XLOOKUP(I1259,'rubros_id_opex (2)'!A:A,'rubros_id_opex (2)'!B:B,"RUBRO MC"),J1259)</f>
        <v>9</v>
      </c>
      <c r="AB1259" s="109" t="str">
        <f>UPPER(_xlfn.XLOOKUP(Z1259,sectores_id!B:B,sectores_id!A:A))</f>
        <v>EXPORTACION</v>
      </c>
      <c r="AC1259" s="148" t="str">
        <f>_xlfn.XLOOKUP(AA1259,'rubros_id_opex (2)'!B:B,'rubros_id_opex (2)'!A:A,gastos_final[[#This Row],[Líneas de factura/Producto]])</f>
        <v>MANTENIMIENTO PREVENTIVO</v>
      </c>
      <c r="AD1259" s="109">
        <f>SUMIFS(Y:Y,C:C,gastos_final[[#This Row],[Número]])</f>
        <v>3547.9900000000002</v>
      </c>
      <c r="AE1259" s="169">
        <f>gastos_final[[#This Row],[MONTO_FINAL]]*-1-gastos_final[[#This Row],[monto_total_ampliado]]</f>
        <v>0</v>
      </c>
    </row>
    <row r="1260" spans="1:31" hidden="1" x14ac:dyDescent="0.25">
      <c r="A1260" vm="13">
        <v>46091</v>
      </c>
      <c r="B1260" t="s">
        <v>1078</v>
      </c>
      <c r="C1260" t="s">
        <v>1079</v>
      </c>
      <c r="D1260" s="135">
        <v>-3547.99</v>
      </c>
      <c r="E1260" t="s">
        <v>1080</v>
      </c>
      <c r="F1260">
        <v>1</v>
      </c>
      <c r="G1260" s="135">
        <v>2932.22</v>
      </c>
      <c r="H1260" t="s">
        <v>510</v>
      </c>
      <c r="I1260" t="s">
        <v>679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6">
        <v>-3547.99</v>
      </c>
      <c r="T1260">
        <v>1</v>
      </c>
      <c r="U1260" t="s">
        <v>199</v>
      </c>
      <c r="V1260" t="s">
        <v>50</v>
      </c>
      <c r="W1260" s="109" t="str">
        <f>_xlfn.CONCAT(N1260,V1260)</f>
        <v>CC1NFU</v>
      </c>
      <c r="X1260" s="109">
        <f>_xlfn.XLOOKUP(W1260,'cco '!C:C,'cco '!D:D,0)</f>
        <v>1.4065386597374174E-2</v>
      </c>
      <c r="Y1260" s="110">
        <f>$X1260*$S1260*-1</f>
        <v>49.903850993617588</v>
      </c>
      <c r="Z1260" s="109">
        <f>_xlfn.XLOOKUP(V1260,sectores_id!A:A,sectores_id!B:B)</f>
        <v>6</v>
      </c>
      <c r="AA1260" s="109">
        <f>IF(J1260="OPEX",_xlfn.XLOOKUP(I1260,'rubros_id_opex (2)'!A:A,'rubros_id_opex (2)'!B:B,"RUBRO MC"),J1260)</f>
        <v>9</v>
      </c>
      <c r="AB1260" s="109" t="str">
        <f>UPPER(_xlfn.XLOOKUP(Z1260,sectores_id!B:B,sectores_id!A:A))</f>
        <v>NFU</v>
      </c>
      <c r="AC1260" s="148" t="str">
        <f>_xlfn.XLOOKUP(AA1260,'rubros_id_opex (2)'!B:B,'rubros_id_opex (2)'!A:A,gastos_final[[#This Row],[Líneas de factura/Producto]])</f>
        <v>MANTENIMIENTO PREVENTIVO</v>
      </c>
      <c r="AD1260" s="109">
        <f>SUMIFS(Y:Y,C:C,gastos_final[[#This Row],[Número]])</f>
        <v>3547.9900000000002</v>
      </c>
      <c r="AE1260" s="169">
        <f>gastos_final[[#This Row],[MONTO_FINAL]]*-1-gastos_final[[#This Row],[monto_total_ampliado]]</f>
        <v>0</v>
      </c>
    </row>
    <row r="1261" spans="1:31" hidden="1" x14ac:dyDescent="0.25">
      <c r="A1261" vm="13">
        <v>46091</v>
      </c>
      <c r="B1261" t="s">
        <v>1078</v>
      </c>
      <c r="C1261" t="s">
        <v>1079</v>
      </c>
      <c r="D1261" s="135">
        <v>-3547.99</v>
      </c>
      <c r="E1261" t="s">
        <v>1080</v>
      </c>
      <c r="F1261">
        <v>1</v>
      </c>
      <c r="G1261" s="135">
        <v>2932.22</v>
      </c>
      <c r="H1261" t="s">
        <v>510</v>
      </c>
      <c r="I1261" t="s">
        <v>679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6">
        <v>-3547.99</v>
      </c>
      <c r="T1261">
        <v>1</v>
      </c>
      <c r="U1261" t="s">
        <v>199</v>
      </c>
      <c r="V1261" t="s">
        <v>68</v>
      </c>
      <c r="W1261" s="109" t="str">
        <f>_xlfn.CONCAT(N1261,V1261)</f>
        <v>CC1PILETAS</v>
      </c>
      <c r="X1261" s="109">
        <f>_xlfn.XLOOKUP(W1261,'cco '!C:C,'cco '!D:D,0)</f>
        <v>0.10760032914202722</v>
      </c>
      <c r="Y1261" s="110">
        <f>$X1261*$S1261*-1</f>
        <v>381.76489179262114</v>
      </c>
      <c r="Z1261" s="109">
        <f>_xlfn.XLOOKUP(V1261,sectores_id!A:A,sectores_id!B:B)</f>
        <v>7</v>
      </c>
      <c r="AA1261" s="109">
        <f>IF(J1261="OPEX",_xlfn.XLOOKUP(I1261,'rubros_id_opex (2)'!A:A,'rubros_id_opex (2)'!B:B,"RUBRO MC"),J1261)</f>
        <v>9</v>
      </c>
      <c r="AB1261" s="109" t="str">
        <f>UPPER(_xlfn.XLOOKUP(Z1261,sectores_id!B:B,sectores_id!A:A))</f>
        <v>PILETAS</v>
      </c>
      <c r="AC1261" s="148" t="str">
        <f>_xlfn.XLOOKUP(AA1261,'rubros_id_opex (2)'!B:B,'rubros_id_opex (2)'!A:A,gastos_final[[#This Row],[Líneas de factura/Producto]])</f>
        <v>MANTENIMIENTO PREVENTIVO</v>
      </c>
      <c r="AD1261" s="109">
        <f>SUMIFS(Y:Y,C:C,gastos_final[[#This Row],[Número]])</f>
        <v>3547.9900000000002</v>
      </c>
      <c r="AE1261" s="169">
        <f>gastos_final[[#This Row],[MONTO_FINAL]]*-1-gastos_final[[#This Row],[monto_total_ampliado]]</f>
        <v>0</v>
      </c>
    </row>
    <row r="1262" spans="1:31" hidden="1" x14ac:dyDescent="0.25">
      <c r="A1262" vm="13">
        <v>46091</v>
      </c>
      <c r="B1262" t="s">
        <v>1078</v>
      </c>
      <c r="C1262" t="s">
        <v>1079</v>
      </c>
      <c r="D1262" s="135">
        <v>-3547.99</v>
      </c>
      <c r="E1262" t="s">
        <v>1080</v>
      </c>
      <c r="F1262">
        <v>1</v>
      </c>
      <c r="G1262" s="135">
        <v>2932.22</v>
      </c>
      <c r="H1262" t="s">
        <v>510</v>
      </c>
      <c r="I1262" t="s">
        <v>679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6">
        <v>-3547.99</v>
      </c>
      <c r="T1262">
        <v>1</v>
      </c>
      <c r="U1262" t="s">
        <v>199</v>
      </c>
      <c r="V1262" t="s">
        <v>70</v>
      </c>
      <c r="W1262" s="109" t="str">
        <f>_xlfn.CONCAT(N1262,V1262)</f>
        <v>CC1REACTORES</v>
      </c>
      <c r="X1262" s="109">
        <f>_xlfn.XLOOKUP(W1262,'cco '!C:C,'cco '!D:D,0)</f>
        <v>3.9675420007119738E-2</v>
      </c>
      <c r="Y1262" s="110">
        <f>$X1262*$S1262*-1</f>
        <v>140.76799343106075</v>
      </c>
      <c r="Z1262" s="109">
        <f>_xlfn.XLOOKUP(V1262,sectores_id!A:A,sectores_id!B:B)</f>
        <v>8</v>
      </c>
      <c r="AA1262" s="109">
        <f>IF(J1262="OPEX",_xlfn.XLOOKUP(I1262,'rubros_id_opex (2)'!A:A,'rubros_id_opex (2)'!B:B,"RUBRO MC"),J1262)</f>
        <v>9</v>
      </c>
      <c r="AB1262" s="109" t="str">
        <f>UPPER(_xlfn.XLOOKUP(Z1262,sectores_id!B:B,sectores_id!A:A))</f>
        <v>REACTORES</v>
      </c>
      <c r="AC1262" s="148" t="str">
        <f>_xlfn.XLOOKUP(AA1262,'rubros_id_opex (2)'!B:B,'rubros_id_opex (2)'!A:A,gastos_final[[#This Row],[Líneas de factura/Producto]])</f>
        <v>MANTENIMIENTO PREVENTIVO</v>
      </c>
      <c r="AD1262" s="109">
        <f>SUMIFS(Y:Y,C:C,gastos_final[[#This Row],[Número]])</f>
        <v>3547.9900000000002</v>
      </c>
      <c r="AE1262" s="169">
        <f>gastos_final[[#This Row],[MONTO_FINAL]]*-1-gastos_final[[#This Row],[monto_total_ampliado]]</f>
        <v>0</v>
      </c>
    </row>
    <row r="1263" spans="1:31" hidden="1" x14ac:dyDescent="0.25">
      <c r="A1263" vm="13">
        <v>46091</v>
      </c>
      <c r="B1263" t="s">
        <v>1078</v>
      </c>
      <c r="C1263" t="s">
        <v>1079</v>
      </c>
      <c r="D1263" s="135">
        <v>-3547.99</v>
      </c>
      <c r="E1263" t="s">
        <v>1080</v>
      </c>
      <c r="F1263">
        <v>1</v>
      </c>
      <c r="G1263" s="135">
        <v>2932.22</v>
      </c>
      <c r="H1263" t="s">
        <v>510</v>
      </c>
      <c r="I1263" t="s">
        <v>679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6">
        <v>-3547.99</v>
      </c>
      <c r="T1263">
        <v>1</v>
      </c>
      <c r="U1263" t="s">
        <v>199</v>
      </c>
      <c r="V1263" t="s">
        <v>181</v>
      </c>
      <c r="W1263" s="109" t="str">
        <f>_xlfn.CONCAT(N1263,V1263)</f>
        <v>CC1TIERRAS FILTRANTES</v>
      </c>
      <c r="X1263" s="109">
        <f>_xlfn.XLOOKUP(W1263,'cco '!C:C,'cco '!D:D,0)</f>
        <v>0</v>
      </c>
      <c r="Y1263" s="110">
        <f>$X1263*$S1263*-1</f>
        <v>0</v>
      </c>
      <c r="Z1263" s="109">
        <f>_xlfn.XLOOKUP(V1263,sectores_id!A:A,sectores_id!B:B)</f>
        <v>9</v>
      </c>
      <c r="AA1263" s="109">
        <f>IF(J1263="OPEX",_xlfn.XLOOKUP(I1263,'rubros_id_opex (2)'!A:A,'rubros_id_opex (2)'!B:B,"RUBRO MC"),J1263)</f>
        <v>9</v>
      </c>
      <c r="AB1263" s="109" t="str">
        <f>UPPER(_xlfn.XLOOKUP(Z1263,sectores_id!B:B,sectores_id!A:A))</f>
        <v>TIERRAS FILTRANTES</v>
      </c>
      <c r="AC1263" s="148" t="str">
        <f>_xlfn.XLOOKUP(AA1263,'rubros_id_opex (2)'!B:B,'rubros_id_opex (2)'!A:A,gastos_final[[#This Row],[Líneas de factura/Producto]])</f>
        <v>MANTENIMIENTO PREVENTIVO</v>
      </c>
      <c r="AD1263" s="109">
        <f>SUMIFS(Y:Y,C:C,gastos_final[[#This Row],[Número]])</f>
        <v>3547.9900000000002</v>
      </c>
      <c r="AE1263" s="169">
        <f>gastos_final[[#This Row],[MONTO_FINAL]]*-1-gastos_final[[#This Row],[monto_total_ampliado]]</f>
        <v>0</v>
      </c>
    </row>
    <row r="1264" spans="1:31" x14ac:dyDescent="0.25">
      <c r="A1264" vm="10">
        <v>46087</v>
      </c>
      <c r="B1264" t="s">
        <v>1041</v>
      </c>
      <c r="C1264" t="s">
        <v>1042</v>
      </c>
      <c r="D1264" s="135">
        <v>-13172300</v>
      </c>
      <c r="E1264" t="s">
        <v>1043</v>
      </c>
      <c r="F1264">
        <v>1</v>
      </c>
      <c r="G1264" s="135">
        <v>13172300</v>
      </c>
      <c r="H1264" t="s">
        <v>510</v>
      </c>
      <c r="I1264" t="s">
        <v>17</v>
      </c>
      <c r="J1264" t="s">
        <v>157</v>
      </c>
      <c r="K1264" t="s">
        <v>473</v>
      </c>
      <c r="L1264" t="s">
        <v>156</v>
      </c>
      <c r="M1264">
        <v>0</v>
      </c>
      <c r="N1264" t="s">
        <v>45</v>
      </c>
      <c r="O1264" t="s">
        <v>492</v>
      </c>
      <c r="P1264">
        <v>1</v>
      </c>
      <c r="Q1264" t="s">
        <v>70</v>
      </c>
      <c r="R1264">
        <v>1</v>
      </c>
      <c r="S1264" s="136">
        <v>-13172300</v>
      </c>
      <c r="T1264">
        <v>1</v>
      </c>
      <c r="U1264" t="s">
        <v>199</v>
      </c>
      <c r="V1264" t="s">
        <v>70</v>
      </c>
      <c r="W1264" s="109" t="str">
        <f>_xlfn.CONCAT(N1264,V1264)</f>
        <v>CC5REACTORES</v>
      </c>
      <c r="X1264" s="109">
        <f>_xlfn.XLOOKUP(W1264,'cco '!C:C,'cco '!D:D,0)</f>
        <v>1</v>
      </c>
      <c r="Y1264" s="110">
        <f>$X1264*$S1264*-1</f>
        <v>13172300</v>
      </c>
      <c r="Z1264" s="109">
        <f>_xlfn.XLOOKUP(V1264,sectores_id!A:A,sectores_id!B:B)</f>
        <v>8</v>
      </c>
      <c r="AA1264" s="109" t="str">
        <f>IF(J1264="OPEX",_xlfn.XLOOKUP(I1264,'rubros_id_opex (2)'!A:A,'rubros_id_opex (2)'!B:B,"RUBRO MC"),J1264)</f>
        <v>CAPEX</v>
      </c>
      <c r="AB1264" s="109" t="str">
        <f>UPPER(_xlfn.XLOOKUP(Z1264,sectores_id!B:B,sectores_id!A:A))</f>
        <v>REACTORES</v>
      </c>
      <c r="AC1264" s="148" t="str">
        <f>_xlfn.XLOOKUP(AA1264,'rubros_id_opex (2)'!B:B,'rubros_id_opex (2)'!A:A,gastos_final[[#This Row],[Líneas de factura/Producto]])</f>
        <v>INVERSION</v>
      </c>
      <c r="AD1264" s="169">
        <f>SUMIFS(Y:Y,C:C,gastos_final[[#This Row],[Número]])</f>
        <v>13172300</v>
      </c>
      <c r="AE1264" s="169">
        <f>gastos_final[[#This Row],[MONTO_FINAL]]*-1-gastos_final[[#This Row],[monto_total_ampliado]]</f>
        <v>0</v>
      </c>
    </row>
    <row r="1265" spans="1:31" hidden="1" x14ac:dyDescent="0.25">
      <c r="A1265" vm="1">
        <v>46111</v>
      </c>
      <c r="B1265" t="s">
        <v>669</v>
      </c>
      <c r="C1265" t="s">
        <v>769</v>
      </c>
      <c r="D1265" s="135">
        <v>-5645419.8399999999</v>
      </c>
      <c r="E1265" t="s">
        <v>672</v>
      </c>
      <c r="F1265">
        <v>5867.2</v>
      </c>
      <c r="G1265" s="135">
        <v>962.2</v>
      </c>
      <c r="H1265" t="s">
        <v>145</v>
      </c>
      <c r="I1265" t="s">
        <v>14</v>
      </c>
      <c r="J1265" t="s">
        <v>137</v>
      </c>
      <c r="K1265" t="s">
        <v>473</v>
      </c>
      <c r="L1265" t="s">
        <v>138</v>
      </c>
      <c r="M1265">
        <v>0</v>
      </c>
      <c r="N1265" t="s">
        <v>45</v>
      </c>
      <c r="O1265" t="s">
        <v>492</v>
      </c>
      <c r="P1265">
        <v>1</v>
      </c>
      <c r="Q1265" t="s">
        <v>70</v>
      </c>
      <c r="R1265">
        <v>1</v>
      </c>
      <c r="S1265" s="136">
        <v>-5645419.8399999999</v>
      </c>
      <c r="T1265">
        <v>5867.2</v>
      </c>
      <c r="U1265" t="s">
        <v>199</v>
      </c>
      <c r="V1265" t="s">
        <v>70</v>
      </c>
      <c r="W1265" s="109" t="str">
        <f>_xlfn.CONCAT(N1265,V1265)</f>
        <v>CC5REACTORES</v>
      </c>
      <c r="X1265" s="109">
        <f>_xlfn.XLOOKUP(W1265,'cco '!C:C,'cco '!D:D,0)</f>
        <v>1</v>
      </c>
      <c r="Y1265" s="110">
        <f>$X1265*$S1265*-1</f>
        <v>5645419.8399999999</v>
      </c>
      <c r="Z1265" s="109">
        <f>_xlfn.XLOOKUP(V1265,sectores_id!A:A,sectores_id!B:B)</f>
        <v>8</v>
      </c>
      <c r="AA1265" s="109">
        <f>IF(J1265="OPEX",_xlfn.XLOOKUP(I1265,'rubros_id_opex (2)'!A:A,'rubros_id_opex (2)'!B:B,"RUBRO MC"),J1265)</f>
        <v>5</v>
      </c>
      <c r="AB1265" s="109" t="str">
        <f>UPPER(_xlfn.XLOOKUP(Z1265,sectores_id!B:B,sectores_id!A:A))</f>
        <v>REACTORES</v>
      </c>
      <c r="AC1265" s="148" t="str">
        <f>_xlfn.XLOOKUP(AA1265,'rubros_id_opex (2)'!B:B,'rubros_id_opex (2)'!A:A,gastos_final[[#This Row],[Líneas de factura/Producto]])</f>
        <v>INSUMOS</v>
      </c>
      <c r="AD1265" s="109">
        <f>SUMIFS(Y:Y,C:C,gastos_final[[#This Row],[Número]])</f>
        <v>5645419.8399999999</v>
      </c>
      <c r="AE1265" s="169">
        <f>gastos_final[[#This Row],[MONTO_FINAL]]*-1-gastos_final[[#This Row],[monto_total_ampliado]]</f>
        <v>0</v>
      </c>
    </row>
    <row r="1266" spans="1:31" hidden="1" x14ac:dyDescent="0.25">
      <c r="A1266" vm="11">
        <v>46112</v>
      </c>
      <c r="B1266" t="s">
        <v>1191</v>
      </c>
      <c r="C1266" t="s">
        <v>1177</v>
      </c>
      <c r="D1266" s="135">
        <v>-1570631.831</v>
      </c>
      <c r="E1266" t="s">
        <v>187</v>
      </c>
      <c r="F1266">
        <v>1</v>
      </c>
      <c r="G1266" s="135">
        <v>1570631.831</v>
      </c>
      <c r="H1266" t="s">
        <v>1192</v>
      </c>
      <c r="I1266" t="s">
        <v>9</v>
      </c>
      <c r="J1266" t="s">
        <v>137</v>
      </c>
      <c r="K1266" t="s">
        <v>512</v>
      </c>
      <c r="L1266" t="s">
        <v>138</v>
      </c>
      <c r="M1266">
        <v>0</v>
      </c>
      <c r="N1266" t="s">
        <v>45</v>
      </c>
      <c r="O1266" t="s">
        <v>1193</v>
      </c>
      <c r="P1266">
        <v>1</v>
      </c>
      <c r="Q1266" t="s">
        <v>70</v>
      </c>
      <c r="R1266">
        <v>1</v>
      </c>
      <c r="S1266" s="136">
        <v>-1570631.831</v>
      </c>
      <c r="T1266">
        <v>1</v>
      </c>
      <c r="U1266" t="s">
        <v>199</v>
      </c>
      <c r="V1266" t="s">
        <v>70</v>
      </c>
      <c r="W1266" s="109" t="str">
        <f>_xlfn.CONCAT(N1266,V1266)</f>
        <v>CC5REACTORES</v>
      </c>
      <c r="X1266" s="109">
        <f>_xlfn.XLOOKUP(W1266,'cco '!C:C,'cco '!D:D,0)</f>
        <v>1</v>
      </c>
      <c r="Y1266" s="110">
        <f>$X1266*$S1266*-1</f>
        <v>1570631.831</v>
      </c>
      <c r="Z1266" s="109">
        <f>_xlfn.XLOOKUP(V1266,sectores_id!A:A,sectores_id!B:B)</f>
        <v>8</v>
      </c>
      <c r="AA1266" s="109">
        <f>IF(J1266="OPEX",_xlfn.XLOOKUP(I1266,'rubros_id_opex (2)'!A:A,'rubros_id_opex (2)'!B:B,"RUBRO MC"),J1266)</f>
        <v>10</v>
      </c>
      <c r="AB1266" s="109" t="str">
        <f>UPPER(_xlfn.XLOOKUP(Z1266,sectores_id!B:B,sectores_id!A:A))</f>
        <v>REACTORES</v>
      </c>
      <c r="AC1266" s="148" t="str">
        <f>_xlfn.XLOOKUP(AA1266,'rubros_id_opex (2)'!B:B,'rubros_id_opex (2)'!A:A,gastos_final[[#This Row],[Líneas de factura/Producto]])</f>
        <v>PERSONAL</v>
      </c>
      <c r="AD1266" s="169">
        <f>SUMIFS(Y:Y,C:C,gastos_final[[#This Row],[Número]])</f>
        <v>1570631.831</v>
      </c>
      <c r="AE1266" s="169">
        <f>gastos_final[[#This Row],[MONTO_FINAL]]*-1-gastos_final[[#This Row],[monto_total_ampliado]]</f>
        <v>0</v>
      </c>
    </row>
    <row r="1267" spans="1:31" hidden="1" x14ac:dyDescent="0.25">
      <c r="A1267" vm="1">
        <v>46111</v>
      </c>
      <c r="B1267" t="s">
        <v>663</v>
      </c>
      <c r="C1267" t="s">
        <v>764</v>
      </c>
      <c r="D1267" s="135">
        <v>-1472000</v>
      </c>
      <c r="E1267" t="s">
        <v>665</v>
      </c>
      <c r="F1267">
        <v>1000</v>
      </c>
      <c r="G1267" s="135">
        <v>1472</v>
      </c>
      <c r="H1267" t="s">
        <v>144</v>
      </c>
      <c r="I1267" t="s">
        <v>18</v>
      </c>
      <c r="J1267" t="s">
        <v>137</v>
      </c>
      <c r="K1267" t="s">
        <v>473</v>
      </c>
      <c r="L1267" t="s">
        <v>138</v>
      </c>
      <c r="M1267">
        <v>0</v>
      </c>
      <c r="N1267" t="s">
        <v>45</v>
      </c>
      <c r="O1267" t="s">
        <v>492</v>
      </c>
      <c r="P1267">
        <v>1</v>
      </c>
      <c r="Q1267" t="s">
        <v>70</v>
      </c>
      <c r="R1267">
        <v>1</v>
      </c>
      <c r="S1267" s="136">
        <v>-1472000</v>
      </c>
      <c r="T1267">
        <v>1000</v>
      </c>
      <c r="U1267" t="s">
        <v>199</v>
      </c>
      <c r="V1267" t="s">
        <v>70</v>
      </c>
      <c r="W1267" s="109" t="str">
        <f>_xlfn.CONCAT(N1267,V1267)</f>
        <v>CC5REACTORES</v>
      </c>
      <c r="X1267" s="109">
        <f>_xlfn.XLOOKUP(W1267,'cco '!C:C,'cco '!D:D,0)</f>
        <v>1</v>
      </c>
      <c r="Y1267" s="110">
        <f>$X1267*$S1267*-1</f>
        <v>1472000</v>
      </c>
      <c r="Z1267" s="109">
        <f>_xlfn.XLOOKUP(V1267,sectores_id!A:A,sectores_id!B:B)</f>
        <v>8</v>
      </c>
      <c r="AA1267" s="109">
        <f>IF(J1267="OPEX",_xlfn.XLOOKUP(I1267,'rubros_id_opex (2)'!A:A,'rubros_id_opex (2)'!B:B,"RUBRO MC"),J1267)</f>
        <v>1</v>
      </c>
      <c r="AB1267" s="109" t="str">
        <f>UPPER(_xlfn.XLOOKUP(Z1267,sectores_id!B:B,sectores_id!A:A))</f>
        <v>REACTORES</v>
      </c>
      <c r="AC1267" s="148" t="str">
        <f>_xlfn.XLOOKUP(AA1267,'rubros_id_opex (2)'!B:B,'rubros_id_opex (2)'!A:A,gastos_final[[#This Row],[Líneas de factura/Producto]])</f>
        <v>ENERGIA</v>
      </c>
      <c r="AD1267" s="169">
        <f>SUMIFS(Y:Y,C:C,gastos_final[[#This Row],[Número]])</f>
        <v>1472000</v>
      </c>
      <c r="AE1267" s="169">
        <f>gastos_final[[#This Row],[MONTO_FINAL]]*-1-gastos_final[[#This Row],[monto_total_ampliado]]</f>
        <v>0</v>
      </c>
    </row>
    <row r="1268" spans="1:31" hidden="1" x14ac:dyDescent="0.25">
      <c r="A1268" vm="11">
        <v>46112</v>
      </c>
      <c r="B1268" t="s">
        <v>1191</v>
      </c>
      <c r="C1268" t="s">
        <v>1176</v>
      </c>
      <c r="D1268" s="135">
        <v>-1404307.017</v>
      </c>
      <c r="E1268" t="s">
        <v>187</v>
      </c>
      <c r="F1268">
        <v>1</v>
      </c>
      <c r="G1268" s="135">
        <v>1404307.017</v>
      </c>
      <c r="H1268" t="s">
        <v>1192</v>
      </c>
      <c r="I1268" t="s">
        <v>9</v>
      </c>
      <c r="J1268" t="s">
        <v>137</v>
      </c>
      <c r="K1268" t="s">
        <v>512</v>
      </c>
      <c r="L1268" t="s">
        <v>138</v>
      </c>
      <c r="M1268">
        <v>0</v>
      </c>
      <c r="N1268" t="s">
        <v>45</v>
      </c>
      <c r="O1268" t="s">
        <v>1193</v>
      </c>
      <c r="P1268">
        <v>1</v>
      </c>
      <c r="Q1268" t="s">
        <v>70</v>
      </c>
      <c r="R1268">
        <v>1</v>
      </c>
      <c r="S1268" s="136">
        <v>-1404307.017</v>
      </c>
      <c r="T1268">
        <v>1</v>
      </c>
      <c r="U1268" t="s">
        <v>199</v>
      </c>
      <c r="V1268" t="s">
        <v>70</v>
      </c>
      <c r="W1268" s="109" t="str">
        <f>_xlfn.CONCAT(N1268,V1268)</f>
        <v>CC5REACTORES</v>
      </c>
      <c r="X1268" s="109">
        <f>_xlfn.XLOOKUP(W1268,'cco '!C:C,'cco '!D:D,0)</f>
        <v>1</v>
      </c>
      <c r="Y1268" s="110">
        <f>$X1268*$S1268*-1</f>
        <v>1404307.017</v>
      </c>
      <c r="Z1268" s="109">
        <f>_xlfn.XLOOKUP(V1268,sectores_id!A:A,sectores_id!B:B)</f>
        <v>8</v>
      </c>
      <c r="AA1268" s="109">
        <f>IF(J1268="OPEX",_xlfn.XLOOKUP(I1268,'rubros_id_opex (2)'!A:A,'rubros_id_opex (2)'!B:B,"RUBRO MC"),J1268)</f>
        <v>10</v>
      </c>
      <c r="AB1268" s="109" t="str">
        <f>UPPER(_xlfn.XLOOKUP(Z1268,sectores_id!B:B,sectores_id!A:A))</f>
        <v>REACTORES</v>
      </c>
      <c r="AC1268" s="148" t="str">
        <f>_xlfn.XLOOKUP(AA1268,'rubros_id_opex (2)'!B:B,'rubros_id_opex (2)'!A:A,gastos_final[[#This Row],[Líneas de factura/Producto]])</f>
        <v>PERSONAL</v>
      </c>
      <c r="AD1268" s="109">
        <f>SUMIFS(Y:Y,C:C,gastos_final[[#This Row],[Número]])</f>
        <v>1404307.017</v>
      </c>
      <c r="AE1268" s="169">
        <f>gastos_final[[#This Row],[MONTO_FINAL]]*-1-gastos_final[[#This Row],[monto_total_ampliado]]</f>
        <v>0</v>
      </c>
    </row>
    <row r="1269" spans="1:31" hidden="1" x14ac:dyDescent="0.25">
      <c r="A1269" vm="11">
        <v>46112</v>
      </c>
      <c r="B1269" t="s">
        <v>1191</v>
      </c>
      <c r="C1269" t="s">
        <v>1178</v>
      </c>
      <c r="D1269" s="135">
        <v>-1099914.4890999999</v>
      </c>
      <c r="E1269" t="s">
        <v>187</v>
      </c>
      <c r="F1269">
        <v>1</v>
      </c>
      <c r="G1269" s="135">
        <v>1099914.4890999999</v>
      </c>
      <c r="H1269" t="s">
        <v>1192</v>
      </c>
      <c r="I1269" t="s">
        <v>9</v>
      </c>
      <c r="J1269" t="s">
        <v>137</v>
      </c>
      <c r="K1269" t="s">
        <v>512</v>
      </c>
      <c r="L1269" t="s">
        <v>138</v>
      </c>
      <c r="M1269">
        <v>0</v>
      </c>
      <c r="N1269" t="s">
        <v>45</v>
      </c>
      <c r="O1269" t="s">
        <v>1193</v>
      </c>
      <c r="P1269">
        <v>1</v>
      </c>
      <c r="Q1269" t="s">
        <v>70</v>
      </c>
      <c r="R1269">
        <v>1</v>
      </c>
      <c r="S1269" s="136">
        <v>-1099914.4890999999</v>
      </c>
      <c r="T1269">
        <v>1</v>
      </c>
      <c r="U1269" t="s">
        <v>199</v>
      </c>
      <c r="V1269" t="s">
        <v>70</v>
      </c>
      <c r="W1269" s="109" t="str">
        <f>_xlfn.CONCAT(N1269,V1269)</f>
        <v>CC5REACTORES</v>
      </c>
      <c r="X1269" s="109">
        <f>_xlfn.XLOOKUP(W1269,'cco '!C:C,'cco '!D:D,0)</f>
        <v>1</v>
      </c>
      <c r="Y1269" s="110">
        <f>$X1269*$S1269*-1</f>
        <v>1099914.4890999999</v>
      </c>
      <c r="Z1269" s="109">
        <f>_xlfn.XLOOKUP(V1269,sectores_id!A:A,sectores_id!B:B)</f>
        <v>8</v>
      </c>
      <c r="AA1269" s="109">
        <f>IF(J1269="OPEX",_xlfn.XLOOKUP(I1269,'rubros_id_opex (2)'!A:A,'rubros_id_opex (2)'!B:B,"RUBRO MC"),J1269)</f>
        <v>10</v>
      </c>
      <c r="AB1269" s="109" t="str">
        <f>UPPER(_xlfn.XLOOKUP(Z1269,sectores_id!B:B,sectores_id!A:A))</f>
        <v>REACTORES</v>
      </c>
      <c r="AC1269" s="148" t="str">
        <f>_xlfn.XLOOKUP(AA1269,'rubros_id_opex (2)'!B:B,'rubros_id_opex (2)'!A:A,gastos_final[[#This Row],[Líneas de factura/Producto]])</f>
        <v>PERSONAL</v>
      </c>
      <c r="AD1269" s="169">
        <f>SUMIFS(Y:Y,C:C,gastos_final[[#This Row],[Número]])</f>
        <v>1099914.4890999999</v>
      </c>
      <c r="AE1269" s="169">
        <f>gastos_final[[#This Row],[MONTO_FINAL]]*-1-gastos_final[[#This Row],[monto_total_ampliado]]</f>
        <v>0</v>
      </c>
    </row>
    <row r="1270" spans="1:31" hidden="1" x14ac:dyDescent="0.25">
      <c r="A1270" vm="11">
        <v>46112</v>
      </c>
      <c r="B1270" t="s">
        <v>1191</v>
      </c>
      <c r="C1270" t="s">
        <v>1181</v>
      </c>
      <c r="D1270" s="135">
        <v>-888429.56290000002</v>
      </c>
      <c r="E1270" t="s">
        <v>187</v>
      </c>
      <c r="F1270">
        <v>1</v>
      </c>
      <c r="G1270" s="135">
        <v>888429.56290000002</v>
      </c>
      <c r="H1270" t="s">
        <v>1192</v>
      </c>
      <c r="I1270" t="s">
        <v>9</v>
      </c>
      <c r="J1270" t="s">
        <v>137</v>
      </c>
      <c r="K1270" t="s">
        <v>512</v>
      </c>
      <c r="L1270" t="s">
        <v>138</v>
      </c>
      <c r="M1270">
        <v>0</v>
      </c>
      <c r="N1270" t="s">
        <v>45</v>
      </c>
      <c r="O1270" t="s">
        <v>1193</v>
      </c>
      <c r="P1270">
        <v>1</v>
      </c>
      <c r="Q1270" t="s">
        <v>70</v>
      </c>
      <c r="R1270">
        <v>1</v>
      </c>
      <c r="S1270" s="136">
        <v>-888429.56290000002</v>
      </c>
      <c r="T1270">
        <v>1</v>
      </c>
      <c r="U1270" t="s">
        <v>199</v>
      </c>
      <c r="V1270" t="s">
        <v>70</v>
      </c>
      <c r="W1270" s="109" t="str">
        <f>_xlfn.CONCAT(N1270,V1270)</f>
        <v>CC5REACTORES</v>
      </c>
      <c r="X1270" s="109">
        <f>_xlfn.XLOOKUP(W1270,'cco '!C:C,'cco '!D:D,0)</f>
        <v>1</v>
      </c>
      <c r="Y1270" s="110">
        <f>$X1270*$S1270*-1</f>
        <v>888429.56290000002</v>
      </c>
      <c r="Z1270" s="109">
        <f>_xlfn.XLOOKUP(V1270,sectores_id!A:A,sectores_id!B:B)</f>
        <v>8</v>
      </c>
      <c r="AA1270" s="109">
        <f>IF(J1270="OPEX",_xlfn.XLOOKUP(I1270,'rubros_id_opex (2)'!A:A,'rubros_id_opex (2)'!B:B,"RUBRO MC"),J1270)</f>
        <v>10</v>
      </c>
      <c r="AB1270" s="109" t="str">
        <f>UPPER(_xlfn.XLOOKUP(Z1270,sectores_id!B:B,sectores_id!A:A))</f>
        <v>REACTORES</v>
      </c>
      <c r="AC1270" s="148" t="str">
        <f>_xlfn.XLOOKUP(AA1270,'rubros_id_opex (2)'!B:B,'rubros_id_opex (2)'!A:A,gastos_final[[#This Row],[Líneas de factura/Producto]])</f>
        <v>PERSONAL</v>
      </c>
      <c r="AD1270" s="169">
        <f>SUMIFS(Y:Y,C:C,gastos_final[[#This Row],[Número]])</f>
        <v>888429.56290000002</v>
      </c>
      <c r="AE1270" s="169">
        <f>gastos_final[[#This Row],[MONTO_FINAL]]*-1-gastos_final[[#This Row],[monto_total_ampliado]]</f>
        <v>0</v>
      </c>
    </row>
    <row r="1271" spans="1:31" hidden="1" x14ac:dyDescent="0.25">
      <c r="A1271" vm="11">
        <v>46112</v>
      </c>
      <c r="B1271" t="s">
        <v>1191</v>
      </c>
      <c r="C1271" t="s">
        <v>1130</v>
      </c>
      <c r="D1271" s="135">
        <v>-858001.41859999998</v>
      </c>
      <c r="E1271" t="s">
        <v>187</v>
      </c>
      <c r="F1271">
        <v>1</v>
      </c>
      <c r="G1271" s="135">
        <v>858001.41859999998</v>
      </c>
      <c r="H1271" t="s">
        <v>1192</v>
      </c>
      <c r="I1271" t="s">
        <v>9</v>
      </c>
      <c r="J1271" t="s">
        <v>137</v>
      </c>
      <c r="K1271" t="s">
        <v>512</v>
      </c>
      <c r="L1271" t="s">
        <v>138</v>
      </c>
      <c r="M1271">
        <v>0</v>
      </c>
      <c r="N1271" t="s">
        <v>45</v>
      </c>
      <c r="O1271" t="s">
        <v>1193</v>
      </c>
      <c r="P1271">
        <v>1</v>
      </c>
      <c r="Q1271" t="s">
        <v>70</v>
      </c>
      <c r="R1271">
        <v>1</v>
      </c>
      <c r="S1271" s="136">
        <v>-858001.41859999998</v>
      </c>
      <c r="T1271">
        <v>1</v>
      </c>
      <c r="U1271" t="s">
        <v>199</v>
      </c>
      <c r="V1271" t="s">
        <v>70</v>
      </c>
      <c r="W1271" s="109" t="str">
        <f>_xlfn.CONCAT(N1271,V1271)</f>
        <v>CC5REACTORES</v>
      </c>
      <c r="X1271" s="109">
        <f>_xlfn.XLOOKUP(W1271,'cco '!C:C,'cco '!D:D,0)</f>
        <v>1</v>
      </c>
      <c r="Y1271" s="110">
        <f>$X1271*$S1271*-1</f>
        <v>858001.41859999998</v>
      </c>
      <c r="Z1271" s="109">
        <f>_xlfn.XLOOKUP(V1271,sectores_id!A:A,sectores_id!B:B)</f>
        <v>8</v>
      </c>
      <c r="AA1271" s="109">
        <f>IF(J1271="OPEX",_xlfn.XLOOKUP(I1271,'rubros_id_opex (2)'!A:A,'rubros_id_opex (2)'!B:B,"RUBRO MC"),J1271)</f>
        <v>10</v>
      </c>
      <c r="AB1271" s="109" t="str">
        <f>UPPER(_xlfn.XLOOKUP(Z1271,sectores_id!B:B,sectores_id!A:A))</f>
        <v>REACTORES</v>
      </c>
      <c r="AC1271" s="148" t="str">
        <f>_xlfn.XLOOKUP(AA1271,'rubros_id_opex (2)'!B:B,'rubros_id_opex (2)'!A:A,gastos_final[[#This Row],[Líneas de factura/Producto]])</f>
        <v>PERSONAL</v>
      </c>
      <c r="AD1271" s="169">
        <f>SUMIFS(Y:Y,C:C,gastos_final[[#This Row],[Número]])</f>
        <v>858001.41859999998</v>
      </c>
      <c r="AE1271" s="169">
        <f>gastos_final[[#This Row],[MONTO_FINAL]]*-1-gastos_final[[#This Row],[monto_total_ampliado]]</f>
        <v>0</v>
      </c>
    </row>
    <row r="1272" spans="1:31" hidden="1" x14ac:dyDescent="0.25">
      <c r="A1272" vm="11">
        <v>46112</v>
      </c>
      <c r="B1272" t="s">
        <v>1191</v>
      </c>
      <c r="C1272" t="s">
        <v>1180</v>
      </c>
      <c r="D1272" s="135">
        <v>-847764.84290000005</v>
      </c>
      <c r="E1272" t="s">
        <v>187</v>
      </c>
      <c r="F1272">
        <v>1</v>
      </c>
      <c r="G1272" s="135">
        <v>847764.84290000005</v>
      </c>
      <c r="H1272" t="s">
        <v>1192</v>
      </c>
      <c r="I1272" t="s">
        <v>9</v>
      </c>
      <c r="J1272" t="s">
        <v>137</v>
      </c>
      <c r="K1272" t="s">
        <v>512</v>
      </c>
      <c r="L1272" t="s">
        <v>138</v>
      </c>
      <c r="M1272">
        <v>0</v>
      </c>
      <c r="N1272" t="s">
        <v>45</v>
      </c>
      <c r="O1272" t="s">
        <v>1193</v>
      </c>
      <c r="P1272">
        <v>1</v>
      </c>
      <c r="Q1272" t="s">
        <v>70</v>
      </c>
      <c r="R1272">
        <v>1</v>
      </c>
      <c r="S1272" s="136">
        <v>-847764.84290000005</v>
      </c>
      <c r="T1272">
        <v>1</v>
      </c>
      <c r="U1272" t="s">
        <v>199</v>
      </c>
      <c r="V1272" t="s">
        <v>70</v>
      </c>
      <c r="W1272" s="109" t="str">
        <f>_xlfn.CONCAT(N1272,V1272)</f>
        <v>CC5REACTORES</v>
      </c>
      <c r="X1272" s="109">
        <f>_xlfn.XLOOKUP(W1272,'cco '!C:C,'cco '!D:D,0)</f>
        <v>1</v>
      </c>
      <c r="Y1272" s="110">
        <f>$X1272*$S1272*-1</f>
        <v>847764.84290000005</v>
      </c>
      <c r="Z1272" s="109">
        <f>_xlfn.XLOOKUP(V1272,sectores_id!A:A,sectores_id!B:B)</f>
        <v>8</v>
      </c>
      <c r="AA1272" s="109">
        <f>IF(J1272="OPEX",_xlfn.XLOOKUP(I1272,'rubros_id_opex (2)'!A:A,'rubros_id_opex (2)'!B:B,"RUBRO MC"),J1272)</f>
        <v>10</v>
      </c>
      <c r="AB1272" s="109" t="str">
        <f>UPPER(_xlfn.XLOOKUP(Z1272,sectores_id!B:B,sectores_id!A:A))</f>
        <v>REACTORES</v>
      </c>
      <c r="AC1272" s="148" t="str">
        <f>_xlfn.XLOOKUP(AA1272,'rubros_id_opex (2)'!B:B,'rubros_id_opex (2)'!A:A,gastos_final[[#This Row],[Líneas de factura/Producto]])</f>
        <v>PERSONAL</v>
      </c>
      <c r="AD1272" s="169">
        <f>SUMIFS(Y:Y,C:C,gastos_final[[#This Row],[Número]])</f>
        <v>847764.84290000005</v>
      </c>
      <c r="AE1272" s="169">
        <f>gastos_final[[#This Row],[MONTO_FINAL]]*-1-gastos_final[[#This Row],[monto_total_ampliado]]</f>
        <v>0</v>
      </c>
    </row>
    <row r="1273" spans="1:31" hidden="1" x14ac:dyDescent="0.25">
      <c r="A1273" vm="11">
        <v>46112</v>
      </c>
      <c r="B1273" t="s">
        <v>1191</v>
      </c>
      <c r="C1273" t="s">
        <v>1183</v>
      </c>
      <c r="D1273" s="135">
        <v>-815631.38840000005</v>
      </c>
      <c r="E1273" t="s">
        <v>187</v>
      </c>
      <c r="F1273">
        <v>1</v>
      </c>
      <c r="G1273" s="135">
        <v>815631.38840000005</v>
      </c>
      <c r="H1273" t="s">
        <v>1192</v>
      </c>
      <c r="I1273" t="s">
        <v>9</v>
      </c>
      <c r="J1273" t="s">
        <v>137</v>
      </c>
      <c r="K1273" t="s">
        <v>512</v>
      </c>
      <c r="L1273" t="s">
        <v>138</v>
      </c>
      <c r="M1273">
        <v>0</v>
      </c>
      <c r="N1273" t="s">
        <v>45</v>
      </c>
      <c r="O1273" t="s">
        <v>1193</v>
      </c>
      <c r="P1273">
        <v>1</v>
      </c>
      <c r="Q1273" t="s">
        <v>70</v>
      </c>
      <c r="R1273">
        <v>1</v>
      </c>
      <c r="S1273" s="136">
        <v>-815631.38840000005</v>
      </c>
      <c r="T1273">
        <v>1</v>
      </c>
      <c r="U1273" t="s">
        <v>199</v>
      </c>
      <c r="V1273" t="s">
        <v>70</v>
      </c>
      <c r="W1273" s="109" t="str">
        <f>_xlfn.CONCAT(N1273,V1273)</f>
        <v>CC5REACTORES</v>
      </c>
      <c r="X1273" s="109">
        <f>_xlfn.XLOOKUP(W1273,'cco '!C:C,'cco '!D:D,0)</f>
        <v>1</v>
      </c>
      <c r="Y1273" s="110">
        <f>$X1273*$S1273*-1</f>
        <v>815631.38840000005</v>
      </c>
      <c r="Z1273" s="109">
        <f>_xlfn.XLOOKUP(V1273,sectores_id!A:A,sectores_id!B:B)</f>
        <v>8</v>
      </c>
      <c r="AA1273" s="109">
        <f>IF(J1273="OPEX",_xlfn.XLOOKUP(I1273,'rubros_id_opex (2)'!A:A,'rubros_id_opex (2)'!B:B,"RUBRO MC"),J1273)</f>
        <v>10</v>
      </c>
      <c r="AB1273" s="109" t="str">
        <f>UPPER(_xlfn.XLOOKUP(Z1273,sectores_id!B:B,sectores_id!A:A))</f>
        <v>REACTORES</v>
      </c>
      <c r="AC1273" s="148" t="str">
        <f>_xlfn.XLOOKUP(AA1273,'rubros_id_opex (2)'!B:B,'rubros_id_opex (2)'!A:A,gastos_final[[#This Row],[Líneas de factura/Producto]])</f>
        <v>PERSONAL</v>
      </c>
      <c r="AD1273" s="169">
        <f>SUMIFS(Y:Y,C:C,gastos_final[[#This Row],[Número]])</f>
        <v>815631.38840000005</v>
      </c>
      <c r="AE1273" s="169">
        <f>gastos_final[[#This Row],[MONTO_FINAL]]*-1-gastos_final[[#This Row],[monto_total_ampliado]]</f>
        <v>0</v>
      </c>
    </row>
    <row r="1274" spans="1:31" hidden="1" x14ac:dyDescent="0.25">
      <c r="A1274" vm="8">
        <v>46106</v>
      </c>
      <c r="B1274" t="s">
        <v>994</v>
      </c>
      <c r="C1274" t="s">
        <v>995</v>
      </c>
      <c r="D1274" s="135">
        <v>-753830</v>
      </c>
      <c r="E1274" t="s">
        <v>996</v>
      </c>
      <c r="F1274">
        <v>24.92</v>
      </c>
      <c r="G1274" s="135">
        <v>25000</v>
      </c>
      <c r="H1274" t="s">
        <v>510</v>
      </c>
      <c r="I1274" t="s">
        <v>13</v>
      </c>
      <c r="J1274" t="s">
        <v>137</v>
      </c>
      <c r="K1274" t="s">
        <v>473</v>
      </c>
      <c r="L1274" t="s">
        <v>138</v>
      </c>
      <c r="M1274">
        <v>0</v>
      </c>
      <c r="N1274" t="s">
        <v>45</v>
      </c>
      <c r="O1274" t="s">
        <v>492</v>
      </c>
      <c r="P1274">
        <v>1</v>
      </c>
      <c r="Q1274" t="s">
        <v>70</v>
      </c>
      <c r="R1274">
        <v>1</v>
      </c>
      <c r="S1274" s="136">
        <v>-753830</v>
      </c>
      <c r="T1274">
        <v>24.92</v>
      </c>
      <c r="U1274" t="s">
        <v>199</v>
      </c>
      <c r="V1274" t="s">
        <v>70</v>
      </c>
      <c r="W1274" s="109" t="str">
        <f>_xlfn.CONCAT(N1274,V1274)</f>
        <v>CC5REACTORES</v>
      </c>
      <c r="X1274" s="109">
        <f>_xlfn.XLOOKUP(W1274,'cco '!C:C,'cco '!D:D,0)</f>
        <v>1</v>
      </c>
      <c r="Y1274" s="110">
        <f>$X1274*$S1274*-1</f>
        <v>753830</v>
      </c>
      <c r="Z1274" s="109">
        <f>_xlfn.XLOOKUP(V1274,sectores_id!A:A,sectores_id!B:B)</f>
        <v>8</v>
      </c>
      <c r="AA1274" s="109">
        <f>IF(J1274="OPEX",_xlfn.XLOOKUP(I1274,'rubros_id_opex (2)'!A:A,'rubros_id_opex (2)'!B:B,"RUBRO MC"),J1274)</f>
        <v>7</v>
      </c>
      <c r="AB1274" s="109" t="str">
        <f>UPPER(_xlfn.XLOOKUP(Z1274,sectores_id!B:B,sectores_id!A:A))</f>
        <v>REACTORES</v>
      </c>
      <c r="AC1274" s="148" t="str">
        <f>_xlfn.XLOOKUP(AA1274,'rubros_id_opex (2)'!B:B,'rubros_id_opex (2)'!A:A,gastos_final[[#This Row],[Líneas de factura/Producto]])</f>
        <v>LOGISTICA</v>
      </c>
      <c r="AD1274" s="109">
        <f>SUMIFS(Y:Y,C:C,gastos_final[[#This Row],[Número]])</f>
        <v>753830</v>
      </c>
      <c r="AE1274" s="169">
        <f>gastos_final[[#This Row],[MONTO_FINAL]]*-1-gastos_final[[#This Row],[monto_total_ampliado]]</f>
        <v>0</v>
      </c>
    </row>
    <row r="1275" spans="1:31" hidden="1" x14ac:dyDescent="0.25">
      <c r="A1275" vm="11">
        <v>46112</v>
      </c>
      <c r="B1275" t="s">
        <v>820</v>
      </c>
      <c r="C1275" t="s">
        <v>915</v>
      </c>
      <c r="D1275" s="135">
        <v>-681156.86</v>
      </c>
      <c r="E1275" t="s">
        <v>15</v>
      </c>
      <c r="F1275">
        <v>1</v>
      </c>
      <c r="G1275" s="135">
        <v>88835.98</v>
      </c>
      <c r="H1275" t="s">
        <v>510</v>
      </c>
      <c r="I1275" t="s">
        <v>15</v>
      </c>
      <c r="J1275" t="s">
        <v>137</v>
      </c>
      <c r="K1275" t="s">
        <v>473</v>
      </c>
      <c r="L1275" t="s">
        <v>156</v>
      </c>
      <c r="M1275">
        <v>0</v>
      </c>
      <c r="N1275" t="s">
        <v>45</v>
      </c>
      <c r="O1275" t="s">
        <v>492</v>
      </c>
      <c r="P1275">
        <v>1</v>
      </c>
      <c r="Q1275" t="s">
        <v>70</v>
      </c>
      <c r="R1275">
        <v>1</v>
      </c>
      <c r="S1275" s="136">
        <v>-681156.86</v>
      </c>
      <c r="T1275">
        <v>1</v>
      </c>
      <c r="U1275" t="s">
        <v>199</v>
      </c>
      <c r="V1275" t="s">
        <v>70</v>
      </c>
      <c r="W1275" s="109" t="str">
        <f>_xlfn.CONCAT(N1275,V1275)</f>
        <v>CC5REACTORES</v>
      </c>
      <c r="X1275" s="109">
        <f>_xlfn.XLOOKUP(W1275,'cco '!C:C,'cco '!D:D,0)</f>
        <v>1</v>
      </c>
      <c r="Y1275" s="110">
        <f>$X1275*$S1275*-1</f>
        <v>681156.86</v>
      </c>
      <c r="Z1275" s="109">
        <f>_xlfn.XLOOKUP(V1275,sectores_id!A:A,sectores_id!B:B)</f>
        <v>8</v>
      </c>
      <c r="AA1275" s="109">
        <f>IF(J1275="OPEX",_xlfn.XLOOKUP(I1275,'rubros_id_opex (2)'!A:A,'rubros_id_opex (2)'!B:B,"RUBRO MC"),J1275)</f>
        <v>12</v>
      </c>
      <c r="AB1275" s="109" t="str">
        <f>UPPER(_xlfn.XLOOKUP(Z1275,sectores_id!B:B,sectores_id!A:A))</f>
        <v>REACTORES</v>
      </c>
      <c r="AC1275" s="148" t="str">
        <f>_xlfn.XLOOKUP(AA1275,'rubros_id_opex (2)'!B:B,'rubros_id_opex (2)'!A:A,gastos_final[[#This Row],[Líneas de factura/Producto]])</f>
        <v>REPOSICION</v>
      </c>
      <c r="AD1275" s="109">
        <f>SUMIFS(Y:Y,C:C,gastos_final[[#This Row],[Número]])</f>
        <v>681156.86</v>
      </c>
      <c r="AE1275" s="169">
        <f>gastos_final[[#This Row],[MONTO_FINAL]]*-1-gastos_final[[#This Row],[monto_total_ampliado]]</f>
        <v>0</v>
      </c>
    </row>
    <row r="1276" spans="1:31" hidden="1" x14ac:dyDescent="0.25">
      <c r="A1276" vm="11">
        <v>46112</v>
      </c>
      <c r="B1276" t="s">
        <v>1191</v>
      </c>
      <c r="C1276" t="s">
        <v>1179</v>
      </c>
      <c r="D1276" s="135">
        <v>-565149.28480000002</v>
      </c>
      <c r="E1276" t="s">
        <v>187</v>
      </c>
      <c r="F1276">
        <v>1</v>
      </c>
      <c r="G1276" s="135">
        <v>565149.28480000002</v>
      </c>
      <c r="H1276" t="s">
        <v>1192</v>
      </c>
      <c r="I1276" t="s">
        <v>9</v>
      </c>
      <c r="J1276" t="s">
        <v>137</v>
      </c>
      <c r="K1276" t="s">
        <v>512</v>
      </c>
      <c r="L1276" t="s">
        <v>138</v>
      </c>
      <c r="M1276">
        <v>0</v>
      </c>
      <c r="N1276" t="s">
        <v>45</v>
      </c>
      <c r="O1276" t="s">
        <v>1193</v>
      </c>
      <c r="P1276">
        <v>1</v>
      </c>
      <c r="Q1276" t="s">
        <v>70</v>
      </c>
      <c r="R1276">
        <v>1</v>
      </c>
      <c r="S1276" s="136">
        <v>-565149.28480000002</v>
      </c>
      <c r="T1276">
        <v>1</v>
      </c>
      <c r="U1276" t="s">
        <v>199</v>
      </c>
      <c r="V1276" t="s">
        <v>70</v>
      </c>
      <c r="W1276" s="109" t="str">
        <f>_xlfn.CONCAT(N1276,V1276)</f>
        <v>CC5REACTORES</v>
      </c>
      <c r="X1276" s="109">
        <f>_xlfn.XLOOKUP(W1276,'cco '!C:C,'cco '!D:D,0)</f>
        <v>1</v>
      </c>
      <c r="Y1276" s="110">
        <f>$X1276*$S1276*-1</f>
        <v>565149.28480000002</v>
      </c>
      <c r="Z1276" s="109">
        <f>_xlfn.XLOOKUP(V1276,sectores_id!A:A,sectores_id!B:B)</f>
        <v>8</v>
      </c>
      <c r="AA1276" s="109">
        <f>IF(J1276="OPEX",_xlfn.XLOOKUP(I1276,'rubros_id_opex (2)'!A:A,'rubros_id_opex (2)'!B:B,"RUBRO MC"),J1276)</f>
        <v>10</v>
      </c>
      <c r="AB1276" s="109" t="str">
        <f>UPPER(_xlfn.XLOOKUP(Z1276,sectores_id!B:B,sectores_id!A:A))</f>
        <v>REACTORES</v>
      </c>
      <c r="AC1276" s="148" t="str">
        <f>_xlfn.XLOOKUP(AA1276,'rubros_id_opex (2)'!B:B,'rubros_id_opex (2)'!A:A,gastos_final[[#This Row],[Líneas de factura/Producto]])</f>
        <v>PERSONAL</v>
      </c>
      <c r="AD1276" s="109">
        <f>SUMIFS(Y:Y,C:C,gastos_final[[#This Row],[Número]])</f>
        <v>565149.28480000002</v>
      </c>
      <c r="AE1276" s="169">
        <f>gastos_final[[#This Row],[MONTO_FINAL]]*-1-gastos_final[[#This Row],[monto_total_ampliado]]</f>
        <v>0</v>
      </c>
    </row>
    <row r="1277" spans="1:31" hidden="1" x14ac:dyDescent="0.25">
      <c r="A1277" vm="9">
        <v>46086</v>
      </c>
      <c r="B1277" t="s">
        <v>832</v>
      </c>
      <c r="C1277" t="s">
        <v>969</v>
      </c>
      <c r="D1277" s="135">
        <v>-526345.31999999995</v>
      </c>
      <c r="E1277" t="s">
        <v>970</v>
      </c>
      <c r="F1277">
        <v>1</v>
      </c>
      <c r="G1277" s="135">
        <v>434996.13</v>
      </c>
      <c r="H1277" t="s">
        <v>510</v>
      </c>
      <c r="I1277" t="s">
        <v>15</v>
      </c>
      <c r="J1277" t="s">
        <v>137</v>
      </c>
      <c r="K1277" t="s">
        <v>473</v>
      </c>
      <c r="L1277" t="s">
        <v>138</v>
      </c>
      <c r="M1277">
        <v>0</v>
      </c>
      <c r="N1277" t="s">
        <v>45</v>
      </c>
      <c r="O1277" t="s">
        <v>492</v>
      </c>
      <c r="P1277">
        <v>1</v>
      </c>
      <c r="Q1277" t="s">
        <v>70</v>
      </c>
      <c r="R1277">
        <v>1</v>
      </c>
      <c r="S1277" s="136">
        <v>-526345.31999999995</v>
      </c>
      <c r="T1277">
        <v>1</v>
      </c>
      <c r="U1277" t="s">
        <v>199</v>
      </c>
      <c r="V1277" t="s">
        <v>70</v>
      </c>
      <c r="W1277" s="109" t="str">
        <f>_xlfn.CONCAT(N1277,V1277)</f>
        <v>CC5REACTORES</v>
      </c>
      <c r="X1277" s="109">
        <f>_xlfn.XLOOKUP(W1277,'cco '!C:C,'cco '!D:D,0)</f>
        <v>1</v>
      </c>
      <c r="Y1277" s="110">
        <f>$X1277*$S1277*-1</f>
        <v>526345.31999999995</v>
      </c>
      <c r="Z1277" s="109">
        <f>_xlfn.XLOOKUP(V1277,sectores_id!A:A,sectores_id!B:B)</f>
        <v>8</v>
      </c>
      <c r="AA1277" s="109">
        <f>IF(J1277="OPEX",_xlfn.XLOOKUP(I1277,'rubros_id_opex (2)'!A:A,'rubros_id_opex (2)'!B:B,"RUBRO MC"),J1277)</f>
        <v>12</v>
      </c>
      <c r="AB1277" s="109" t="str">
        <f>UPPER(_xlfn.XLOOKUP(Z1277,sectores_id!B:B,sectores_id!A:A))</f>
        <v>REACTORES</v>
      </c>
      <c r="AC1277" s="148" t="str">
        <f>_xlfn.XLOOKUP(AA1277,'rubros_id_opex (2)'!B:B,'rubros_id_opex (2)'!A:A,gastos_final[[#This Row],[Líneas de factura/Producto]])</f>
        <v>REPOSICION</v>
      </c>
      <c r="AD1277" s="109">
        <f>SUMIFS(Y:Y,C:C,gastos_final[[#This Row],[Número]])</f>
        <v>526345.31999999995</v>
      </c>
      <c r="AE1277" s="169">
        <f>gastos_final[[#This Row],[MONTO_FINAL]]*-1-gastos_final[[#This Row],[monto_total_ampliado]]</f>
        <v>0</v>
      </c>
    </row>
    <row r="1278" spans="1:31" hidden="1" x14ac:dyDescent="0.25">
      <c r="A1278" vm="11">
        <v>46112</v>
      </c>
      <c r="B1278" t="s">
        <v>1191</v>
      </c>
      <c r="C1278" t="s">
        <v>1162</v>
      </c>
      <c r="D1278" s="135">
        <v>-446505.43479999999</v>
      </c>
      <c r="E1278" t="s">
        <v>187</v>
      </c>
      <c r="F1278">
        <v>1</v>
      </c>
      <c r="G1278" s="135">
        <v>446505.43479999999</v>
      </c>
      <c r="H1278" t="s">
        <v>1192</v>
      </c>
      <c r="I1278" t="s">
        <v>9</v>
      </c>
      <c r="J1278" t="s">
        <v>137</v>
      </c>
      <c r="K1278" t="s">
        <v>512</v>
      </c>
      <c r="L1278" t="s">
        <v>138</v>
      </c>
      <c r="M1278">
        <v>0</v>
      </c>
      <c r="N1278" t="s">
        <v>45</v>
      </c>
      <c r="O1278" t="s">
        <v>1193</v>
      </c>
      <c r="P1278">
        <v>1</v>
      </c>
      <c r="Q1278" t="s">
        <v>70</v>
      </c>
      <c r="R1278">
        <v>1</v>
      </c>
      <c r="S1278" s="136">
        <v>-446505.43479999999</v>
      </c>
      <c r="T1278">
        <v>1</v>
      </c>
      <c r="U1278" t="s">
        <v>199</v>
      </c>
      <c r="V1278" t="s">
        <v>70</v>
      </c>
      <c r="W1278" s="109" t="str">
        <f>_xlfn.CONCAT(N1278,V1278)</f>
        <v>CC5REACTORES</v>
      </c>
      <c r="X1278" s="109">
        <f>_xlfn.XLOOKUP(W1278,'cco '!C:C,'cco '!D:D,0)</f>
        <v>1</v>
      </c>
      <c r="Y1278" s="110">
        <f>$X1278*$S1278*-1</f>
        <v>446505.43479999999</v>
      </c>
      <c r="Z1278" s="109">
        <f>_xlfn.XLOOKUP(V1278,sectores_id!A:A,sectores_id!B:B)</f>
        <v>8</v>
      </c>
      <c r="AA1278" s="109">
        <f>IF(J1278="OPEX",_xlfn.XLOOKUP(I1278,'rubros_id_opex (2)'!A:A,'rubros_id_opex (2)'!B:B,"RUBRO MC"),J1278)</f>
        <v>10</v>
      </c>
      <c r="AB1278" s="109" t="str">
        <f>UPPER(_xlfn.XLOOKUP(Z1278,sectores_id!B:B,sectores_id!A:A))</f>
        <v>REACTORES</v>
      </c>
      <c r="AC1278" s="148" t="str">
        <f>_xlfn.XLOOKUP(AA1278,'rubros_id_opex (2)'!B:B,'rubros_id_opex (2)'!A:A,gastos_final[[#This Row],[Líneas de factura/Producto]])</f>
        <v>PERSONAL</v>
      </c>
      <c r="AD1278" s="109">
        <f>SUMIFS(Y:Y,C:C,gastos_final[[#This Row],[Número]])</f>
        <v>446505.43479999999</v>
      </c>
      <c r="AE1278" s="169">
        <f>gastos_final[[#This Row],[MONTO_FINAL]]*-1-gastos_final[[#This Row],[monto_total_ampliado]]</f>
        <v>0</v>
      </c>
    </row>
    <row r="1279" spans="1:31" hidden="1" x14ac:dyDescent="0.25">
      <c r="A1279" vm="4">
        <v>46093</v>
      </c>
      <c r="B1279" t="s">
        <v>844</v>
      </c>
      <c r="C1279" t="s">
        <v>1054</v>
      </c>
      <c r="D1279" s="135">
        <v>-196690</v>
      </c>
      <c r="E1279" t="s">
        <v>1053</v>
      </c>
      <c r="F1279">
        <v>2</v>
      </c>
      <c r="G1279" s="135">
        <v>89000</v>
      </c>
      <c r="H1279" t="s">
        <v>510</v>
      </c>
      <c r="I1279" t="s">
        <v>14</v>
      </c>
      <c r="J1279" t="s">
        <v>137</v>
      </c>
      <c r="K1279" t="s">
        <v>473</v>
      </c>
      <c r="L1279" t="s">
        <v>156</v>
      </c>
      <c r="M1279">
        <v>0</v>
      </c>
      <c r="N1279" t="s">
        <v>45</v>
      </c>
      <c r="O1279" t="s">
        <v>492</v>
      </c>
      <c r="P1279">
        <v>1</v>
      </c>
      <c r="Q1279" t="s">
        <v>70</v>
      </c>
      <c r="R1279">
        <v>1</v>
      </c>
      <c r="S1279" s="136">
        <v>-196690</v>
      </c>
      <c r="T1279">
        <v>2</v>
      </c>
      <c r="U1279" t="s">
        <v>199</v>
      </c>
      <c r="V1279" t="s">
        <v>70</v>
      </c>
      <c r="W1279" s="109" t="str">
        <f>_xlfn.CONCAT(N1279,V1279)</f>
        <v>CC5REACTORES</v>
      </c>
      <c r="X1279" s="109">
        <f>_xlfn.XLOOKUP(W1279,'cco '!C:C,'cco '!D:D,0)</f>
        <v>1</v>
      </c>
      <c r="Y1279" s="110">
        <f>$X1279*$S1279*-1</f>
        <v>196690</v>
      </c>
      <c r="Z1279" s="109">
        <f>_xlfn.XLOOKUP(V1279,sectores_id!A:A,sectores_id!B:B)</f>
        <v>8</v>
      </c>
      <c r="AA1279" s="109">
        <f>IF(J1279="OPEX",_xlfn.XLOOKUP(I1279,'rubros_id_opex (2)'!A:A,'rubros_id_opex (2)'!B:B,"RUBRO MC"),J1279)</f>
        <v>5</v>
      </c>
      <c r="AB1279" s="109" t="str">
        <f>UPPER(_xlfn.XLOOKUP(Z1279,sectores_id!B:B,sectores_id!A:A))</f>
        <v>REACTORES</v>
      </c>
      <c r="AC1279" s="148" t="str">
        <f>_xlfn.XLOOKUP(AA1279,'rubros_id_opex (2)'!B:B,'rubros_id_opex (2)'!A:A,gastos_final[[#This Row],[Líneas de factura/Producto]])</f>
        <v>INSUMOS</v>
      </c>
      <c r="AD1279" s="109">
        <f>SUMIFS(Y:Y,C:C,gastos_final[[#This Row],[Número]])</f>
        <v>196690</v>
      </c>
      <c r="AE1279" s="169">
        <f>gastos_final[[#This Row],[MONTO_FINAL]]*-1-gastos_final[[#This Row],[monto_total_ampliado]]</f>
        <v>0</v>
      </c>
    </row>
    <row r="1280" spans="1:31" hidden="1" x14ac:dyDescent="0.25">
      <c r="A1280" vm="15">
        <v>46094</v>
      </c>
      <c r="B1280" t="s">
        <v>835</v>
      </c>
      <c r="C1280" t="s">
        <v>1001</v>
      </c>
      <c r="D1280" s="135">
        <v>-193202.12</v>
      </c>
      <c r="E1280" t="s">
        <v>1002</v>
      </c>
      <c r="F1280">
        <v>1</v>
      </c>
      <c r="G1280" s="135">
        <v>159671.17000000001</v>
      </c>
      <c r="H1280" t="s">
        <v>510</v>
      </c>
      <c r="I1280" t="s">
        <v>15</v>
      </c>
      <c r="J1280" t="s">
        <v>137</v>
      </c>
      <c r="K1280" t="s">
        <v>473</v>
      </c>
      <c r="L1280" t="s">
        <v>156</v>
      </c>
      <c r="M1280">
        <v>0</v>
      </c>
      <c r="N1280" t="s">
        <v>45</v>
      </c>
      <c r="O1280" t="s">
        <v>492</v>
      </c>
      <c r="P1280">
        <v>1</v>
      </c>
      <c r="Q1280" t="s">
        <v>70</v>
      </c>
      <c r="R1280">
        <v>1</v>
      </c>
      <c r="S1280" s="136">
        <v>-193202.12</v>
      </c>
      <c r="T1280">
        <v>1</v>
      </c>
      <c r="U1280" t="s">
        <v>199</v>
      </c>
      <c r="V1280" t="s">
        <v>70</v>
      </c>
      <c r="W1280" s="109" t="str">
        <f>_xlfn.CONCAT(N1280,V1280)</f>
        <v>CC5REACTORES</v>
      </c>
      <c r="X1280" s="109">
        <f>_xlfn.XLOOKUP(W1280,'cco '!C:C,'cco '!D:D,0)</f>
        <v>1</v>
      </c>
      <c r="Y1280" s="110">
        <f>$X1280*$S1280*-1</f>
        <v>193202.12</v>
      </c>
      <c r="Z1280" s="109">
        <f>_xlfn.XLOOKUP(V1280,sectores_id!A:A,sectores_id!B:B)</f>
        <v>8</v>
      </c>
      <c r="AA1280" s="109">
        <f>IF(J1280="OPEX",_xlfn.XLOOKUP(I1280,'rubros_id_opex (2)'!A:A,'rubros_id_opex (2)'!B:B,"RUBRO MC"),J1280)</f>
        <v>12</v>
      </c>
      <c r="AB1280" s="109" t="str">
        <f>UPPER(_xlfn.XLOOKUP(Z1280,sectores_id!B:B,sectores_id!A:A))</f>
        <v>REACTORES</v>
      </c>
      <c r="AC1280" s="148" t="str">
        <f>_xlfn.XLOOKUP(AA1280,'rubros_id_opex (2)'!B:B,'rubros_id_opex (2)'!A:A,gastos_final[[#This Row],[Líneas de factura/Producto]])</f>
        <v>REPOSICION</v>
      </c>
      <c r="AD1280" s="109">
        <f>SUMIFS(Y:Y,C:C,gastos_final[[#This Row],[Número]])</f>
        <v>193202.12</v>
      </c>
      <c r="AE1280" s="169">
        <f>gastos_final[[#This Row],[MONTO_FINAL]]*-1-gastos_final[[#This Row],[monto_total_ampliado]]</f>
        <v>0</v>
      </c>
    </row>
    <row r="1281" spans="1:31" hidden="1" x14ac:dyDescent="0.25">
      <c r="A1281" vm="4">
        <v>46093</v>
      </c>
      <c r="B1281" t="s">
        <v>818</v>
      </c>
      <c r="C1281" t="s">
        <v>911</v>
      </c>
      <c r="D1281" s="135">
        <v>-160000</v>
      </c>
      <c r="E1281" t="s">
        <v>912</v>
      </c>
      <c r="F1281">
        <v>1</v>
      </c>
      <c r="G1281" s="135">
        <v>160000</v>
      </c>
      <c r="H1281" t="s">
        <v>510</v>
      </c>
      <c r="I1281" t="s">
        <v>12</v>
      </c>
      <c r="J1281" t="s">
        <v>137</v>
      </c>
      <c r="K1281" t="s">
        <v>473</v>
      </c>
      <c r="L1281" t="s">
        <v>138</v>
      </c>
      <c r="M1281">
        <v>0</v>
      </c>
      <c r="N1281" t="s">
        <v>45</v>
      </c>
      <c r="O1281" t="s">
        <v>492</v>
      </c>
      <c r="P1281">
        <v>1</v>
      </c>
      <c r="Q1281" t="s">
        <v>70</v>
      </c>
      <c r="R1281">
        <v>1</v>
      </c>
      <c r="S1281" s="136">
        <v>-160000</v>
      </c>
      <c r="T1281">
        <v>1</v>
      </c>
      <c r="U1281" t="s">
        <v>199</v>
      </c>
      <c r="V1281" t="s">
        <v>70</v>
      </c>
      <c r="W1281" s="109" t="str">
        <f>_xlfn.CONCAT(N1281,V1281)</f>
        <v>CC5REACTORES</v>
      </c>
      <c r="X1281" s="109">
        <f>_xlfn.XLOOKUP(W1281,'cco '!C:C,'cco '!D:D,0)</f>
        <v>1</v>
      </c>
      <c r="Y1281" s="110">
        <f>$X1281*$S1281*-1</f>
        <v>160000</v>
      </c>
      <c r="Z1281" s="109">
        <f>_xlfn.XLOOKUP(V1281,sectores_id!A:A,sectores_id!B:B)</f>
        <v>8</v>
      </c>
      <c r="AA1281" s="109">
        <f>IF(J1281="OPEX",_xlfn.XLOOKUP(I1281,'rubros_id_opex (2)'!A:A,'rubros_id_opex (2)'!B:B,"RUBRO MC"),J1281)</f>
        <v>11</v>
      </c>
      <c r="AB1281" s="109" t="str">
        <f>UPPER(_xlfn.XLOOKUP(Z1281,sectores_id!B:B,sectores_id!A:A))</f>
        <v>REACTORES</v>
      </c>
      <c r="AC1281" s="148" t="str">
        <f>_xlfn.XLOOKUP(AA1281,'rubros_id_opex (2)'!B:B,'rubros_id_opex (2)'!A:A,gastos_final[[#This Row],[Líneas de factura/Producto]])</f>
        <v>REPARACIONES</v>
      </c>
      <c r="AD1281" s="109">
        <f>SUMIFS(Y:Y,C:C,gastos_final[[#This Row],[Número]])</f>
        <v>160000</v>
      </c>
      <c r="AE1281" s="169">
        <f>gastos_final[[#This Row],[MONTO_FINAL]]*-1-gastos_final[[#This Row],[monto_total_ampliado]]</f>
        <v>0</v>
      </c>
    </row>
    <row r="1282" spans="1:31" hidden="1" x14ac:dyDescent="0.25">
      <c r="A1282" vm="19">
        <v>46107</v>
      </c>
      <c r="B1282" t="s">
        <v>844</v>
      </c>
      <c r="C1282" t="s">
        <v>1052</v>
      </c>
      <c r="D1282" s="135">
        <v>-127075</v>
      </c>
      <c r="E1282" t="s">
        <v>1053</v>
      </c>
      <c r="F1282">
        <v>1</v>
      </c>
      <c r="G1282" s="135">
        <v>89000</v>
      </c>
      <c r="H1282" t="s">
        <v>510</v>
      </c>
      <c r="I1282" t="s">
        <v>14</v>
      </c>
      <c r="J1282" t="s">
        <v>137</v>
      </c>
      <c r="K1282" t="s">
        <v>473</v>
      </c>
      <c r="L1282" t="s">
        <v>156</v>
      </c>
      <c r="M1282">
        <v>0</v>
      </c>
      <c r="N1282" t="s">
        <v>45</v>
      </c>
      <c r="O1282" t="s">
        <v>492</v>
      </c>
      <c r="P1282">
        <v>1</v>
      </c>
      <c r="Q1282" t="s">
        <v>70</v>
      </c>
      <c r="R1282">
        <v>1</v>
      </c>
      <c r="S1282" s="136">
        <v>-127075</v>
      </c>
      <c r="T1282">
        <v>1</v>
      </c>
      <c r="U1282" t="s">
        <v>199</v>
      </c>
      <c r="V1282" t="s">
        <v>70</v>
      </c>
      <c r="W1282" s="109" t="str">
        <f>_xlfn.CONCAT(N1282,V1282)</f>
        <v>CC5REACTORES</v>
      </c>
      <c r="X1282" s="109">
        <f>_xlfn.XLOOKUP(W1282,'cco '!C:C,'cco '!D:D,0)</f>
        <v>1</v>
      </c>
      <c r="Y1282" s="110">
        <f>$X1282*$S1282*-1</f>
        <v>127075</v>
      </c>
      <c r="Z1282" s="109">
        <f>_xlfn.XLOOKUP(V1282,sectores_id!A:A,sectores_id!B:B)</f>
        <v>8</v>
      </c>
      <c r="AA1282" s="109">
        <f>IF(J1282="OPEX",_xlfn.XLOOKUP(I1282,'rubros_id_opex (2)'!A:A,'rubros_id_opex (2)'!B:B,"RUBRO MC"),J1282)</f>
        <v>5</v>
      </c>
      <c r="AB1282" s="109" t="str">
        <f>UPPER(_xlfn.XLOOKUP(Z1282,sectores_id!B:B,sectores_id!A:A))</f>
        <v>REACTORES</v>
      </c>
      <c r="AC1282" s="148" t="str">
        <f>_xlfn.XLOOKUP(AA1282,'rubros_id_opex (2)'!B:B,'rubros_id_opex (2)'!A:A,gastos_final[[#This Row],[Líneas de factura/Producto]])</f>
        <v>INSUMOS</v>
      </c>
      <c r="AD1282" s="109">
        <f>SUMIFS(Y:Y,C:C,gastos_final[[#This Row],[Número]])</f>
        <v>127075</v>
      </c>
      <c r="AE1282" s="169">
        <f>gastos_final[[#This Row],[MONTO_FINAL]]*-1-gastos_final[[#This Row],[monto_total_ampliado]]</f>
        <v>0</v>
      </c>
    </row>
    <row r="1283" spans="1:31" hidden="1" x14ac:dyDescent="0.25">
      <c r="A1283" vm="11">
        <v>46112</v>
      </c>
      <c r="B1283" t="s">
        <v>1191</v>
      </c>
      <c r="C1283" t="s">
        <v>483</v>
      </c>
      <c r="D1283" s="135">
        <v>0</v>
      </c>
      <c r="E1283" t="s">
        <v>164</v>
      </c>
      <c r="F1283">
        <v>1</v>
      </c>
      <c r="G1283" s="135">
        <v>0</v>
      </c>
      <c r="H1283" t="s">
        <v>1192</v>
      </c>
      <c r="I1283" t="s">
        <v>9</v>
      </c>
      <c r="J1283" t="s">
        <v>137</v>
      </c>
      <c r="K1283" t="s">
        <v>512</v>
      </c>
      <c r="L1283" t="s">
        <v>138</v>
      </c>
      <c r="M1283">
        <v>0</v>
      </c>
      <c r="N1283" t="s">
        <v>32</v>
      </c>
      <c r="O1283" t="s">
        <v>1193</v>
      </c>
      <c r="P1283">
        <v>10</v>
      </c>
      <c r="Q1283" t="s">
        <v>467</v>
      </c>
      <c r="R1283">
        <v>1</v>
      </c>
      <c r="S1283" s="136">
        <v>0</v>
      </c>
      <c r="T1283">
        <v>1</v>
      </c>
      <c r="U1283" t="s">
        <v>199</v>
      </c>
      <c r="V1283" t="s">
        <v>72</v>
      </c>
      <c r="W1283" s="109" t="str">
        <f t="shared" ref="W1266:W1292" si="0">_xlfn.CONCAT(N1283,V1283)</f>
        <v>CC15BACHAS</v>
      </c>
      <c r="X1283" s="109">
        <f>_xlfn.XLOOKUP(W1283,'cco '!C:C,'cco '!D:D,0)</f>
        <v>7.7777777777777779E-2</v>
      </c>
      <c r="Y1283" s="110">
        <f t="shared" ref="Y1266:Y1292" si="1">$X1283*$S1283*-1</f>
        <v>0</v>
      </c>
      <c r="Z1283" s="109">
        <f>_xlfn.XLOOKUP(V1283,sectores_id!A:A,sectores_id!B:B)</f>
        <v>1</v>
      </c>
      <c r="AA1283" s="109">
        <f>IF(J1283="OPEX",_xlfn.XLOOKUP(I1283,'rubros_id_opex (2)'!A:A,'rubros_id_opex (2)'!B:B,"RUBRO MC"),J1283)</f>
        <v>10</v>
      </c>
      <c r="AB1283" s="109" t="str">
        <f>UPPER(_xlfn.XLOOKUP(Z1283,sectores_id!B:B,sectores_id!A:A))</f>
        <v>BACHAS</v>
      </c>
      <c r="AC1283" s="148" t="str">
        <f>_xlfn.XLOOKUP(AA1283,'rubros_id_opex (2)'!B:B,'rubros_id_opex (2)'!A:A,gastos_final[[#This Row],[Líneas de factura/Producto]])</f>
        <v>PERSONAL</v>
      </c>
      <c r="AD1283" s="109">
        <f>SUMIFS(Y:Y,C:C,gastos_final[[#This Row],[Número]])</f>
        <v>0</v>
      </c>
      <c r="AE1283" s="169">
        <f>gastos_final[[#This Row],[MONTO_FINAL]]*-1-gastos_final[[#This Row],[monto_total_ampliado]]</f>
        <v>0</v>
      </c>
    </row>
    <row r="1284" spans="1:31" hidden="1" x14ac:dyDescent="0.25">
      <c r="A1284" vm="11">
        <v>46112</v>
      </c>
      <c r="B1284" t="s">
        <v>1191</v>
      </c>
      <c r="C1284" t="s">
        <v>483</v>
      </c>
      <c r="D1284" s="135">
        <v>0</v>
      </c>
      <c r="E1284" t="s">
        <v>164</v>
      </c>
      <c r="F1284">
        <v>1</v>
      </c>
      <c r="G1284" s="135">
        <v>0</v>
      </c>
      <c r="H1284" t="s">
        <v>1192</v>
      </c>
      <c r="I1284" t="s">
        <v>9</v>
      </c>
      <c r="J1284" t="s">
        <v>137</v>
      </c>
      <c r="K1284" t="s">
        <v>512</v>
      </c>
      <c r="L1284" t="s">
        <v>138</v>
      </c>
      <c r="M1284">
        <v>0</v>
      </c>
      <c r="N1284" t="s">
        <v>32</v>
      </c>
      <c r="O1284" t="s">
        <v>1193</v>
      </c>
      <c r="P1284">
        <v>10</v>
      </c>
      <c r="Q1284" t="s">
        <v>467</v>
      </c>
      <c r="R1284">
        <v>1</v>
      </c>
      <c r="S1284" s="136">
        <v>0</v>
      </c>
      <c r="T1284">
        <v>1</v>
      </c>
      <c r="U1284" t="s">
        <v>199</v>
      </c>
      <c r="V1284" t="s">
        <v>177</v>
      </c>
      <c r="W1284" s="109" t="str">
        <f t="shared" si="0"/>
        <v>CC15CEREAL Y POLVILLO</v>
      </c>
      <c r="X1284" s="109">
        <f>_xlfn.XLOOKUP(W1284,'cco '!C:C,'cco '!D:D,0)</f>
        <v>7.7777777777777779E-2</v>
      </c>
      <c r="Y1284" s="110">
        <f t="shared" si="1"/>
        <v>0</v>
      </c>
      <c r="Z1284" s="109">
        <f>_xlfn.XLOOKUP(V1284,sectores_id!A:A,sectores_id!B:B)</f>
        <v>2</v>
      </c>
      <c r="AA1284" s="109">
        <f>IF(J1284="OPEX",_xlfn.XLOOKUP(I1284,'rubros_id_opex (2)'!A:A,'rubros_id_opex (2)'!B:B,"RUBRO MC"),J1284)</f>
        <v>10</v>
      </c>
      <c r="AB1284" s="109" t="str">
        <f>UPPER(_xlfn.XLOOKUP(Z1284,sectores_id!B:B,sectores_id!A:A))</f>
        <v>CEREAL &amp; POLVILLO</v>
      </c>
      <c r="AC1284" s="148" t="str">
        <f>_xlfn.XLOOKUP(AA1284,'rubros_id_opex (2)'!B:B,'rubros_id_opex (2)'!A:A,gastos_final[[#This Row],[Líneas de factura/Producto]])</f>
        <v>PERSONAL</v>
      </c>
      <c r="AD1284" s="109">
        <f>SUMIFS(Y:Y,C:C,gastos_final[[#This Row],[Número]])</f>
        <v>0</v>
      </c>
      <c r="AE1284" s="169">
        <f>gastos_final[[#This Row],[MONTO_FINAL]]*-1-gastos_final[[#This Row],[monto_total_ampliado]]</f>
        <v>0</v>
      </c>
    </row>
    <row r="1285" spans="1:31" hidden="1" x14ac:dyDescent="0.25">
      <c r="A1285" vm="11">
        <v>46112</v>
      </c>
      <c r="B1285" t="s">
        <v>1191</v>
      </c>
      <c r="C1285" t="s">
        <v>483</v>
      </c>
      <c r="D1285" s="135">
        <v>0</v>
      </c>
      <c r="E1285" t="s">
        <v>164</v>
      </c>
      <c r="F1285">
        <v>1</v>
      </c>
      <c r="G1285" s="135">
        <v>0</v>
      </c>
      <c r="H1285" t="s">
        <v>1192</v>
      </c>
      <c r="I1285" t="s">
        <v>9</v>
      </c>
      <c r="J1285" t="s">
        <v>137</v>
      </c>
      <c r="K1285" t="s">
        <v>512</v>
      </c>
      <c r="L1285" t="s">
        <v>138</v>
      </c>
      <c r="M1285">
        <v>0</v>
      </c>
      <c r="N1285" t="s">
        <v>32</v>
      </c>
      <c r="O1285" t="s">
        <v>1193</v>
      </c>
      <c r="P1285">
        <v>10</v>
      </c>
      <c r="Q1285" t="s">
        <v>467</v>
      </c>
      <c r="R1285">
        <v>1</v>
      </c>
      <c r="S1285" s="136">
        <v>0</v>
      </c>
      <c r="T1285">
        <v>1</v>
      </c>
      <c r="U1285" t="s">
        <v>199</v>
      </c>
      <c r="V1285" t="s">
        <v>175</v>
      </c>
      <c r="W1285" s="109" t="str">
        <f t="shared" si="0"/>
        <v>CC15COMPOST Y FERTILIZANTES</v>
      </c>
      <c r="X1285" s="109">
        <f>_xlfn.XLOOKUP(W1285,'cco '!C:C,'cco '!D:D,0)</f>
        <v>7.7777777777777779E-2</v>
      </c>
      <c r="Y1285" s="110">
        <f t="shared" si="1"/>
        <v>0</v>
      </c>
      <c r="Z1285" s="109">
        <f>_xlfn.XLOOKUP(V1285,sectores_id!A:A,sectores_id!B:B)</f>
        <v>10</v>
      </c>
      <c r="AA1285" s="109">
        <f>IF(J1285="OPEX",_xlfn.XLOOKUP(I1285,'rubros_id_opex (2)'!A:A,'rubros_id_opex (2)'!B:B,"RUBRO MC"),J1285)</f>
        <v>10</v>
      </c>
      <c r="AB1285" s="109" t="str">
        <f>UPPER(_xlfn.XLOOKUP(Z1285,sectores_id!B:B,sectores_id!A:A))</f>
        <v>COMPOST &amp; FERTILIZANTES</v>
      </c>
      <c r="AC1285" s="148" t="str">
        <f>_xlfn.XLOOKUP(AA1285,'rubros_id_opex (2)'!B:B,'rubros_id_opex (2)'!A:A,gastos_final[[#This Row],[Líneas de factura/Producto]])</f>
        <v>PERSONAL</v>
      </c>
      <c r="AD1285" s="109">
        <f>SUMIFS(Y:Y,C:C,gastos_final[[#This Row],[Número]])</f>
        <v>0</v>
      </c>
      <c r="AE1285" s="169">
        <f>gastos_final[[#This Row],[MONTO_FINAL]]*-1-gastos_final[[#This Row],[monto_total_ampliado]]</f>
        <v>0</v>
      </c>
    </row>
    <row r="1286" spans="1:31" hidden="1" x14ac:dyDescent="0.25">
      <c r="A1286" vm="11">
        <v>46112</v>
      </c>
      <c r="B1286" t="s">
        <v>1191</v>
      </c>
      <c r="C1286" t="s">
        <v>483</v>
      </c>
      <c r="D1286" s="135">
        <v>0</v>
      </c>
      <c r="E1286" t="s">
        <v>164</v>
      </c>
      <c r="F1286">
        <v>1</v>
      </c>
      <c r="G1286" s="135">
        <v>0</v>
      </c>
      <c r="H1286" t="s">
        <v>1192</v>
      </c>
      <c r="I1286" t="s">
        <v>9</v>
      </c>
      <c r="J1286" t="s">
        <v>137</v>
      </c>
      <c r="K1286" t="s">
        <v>512</v>
      </c>
      <c r="L1286" t="s">
        <v>138</v>
      </c>
      <c r="M1286">
        <v>0</v>
      </c>
      <c r="N1286" t="s">
        <v>32</v>
      </c>
      <c r="O1286" t="s">
        <v>1193</v>
      </c>
      <c r="P1286">
        <v>10</v>
      </c>
      <c r="Q1286" t="s">
        <v>467</v>
      </c>
      <c r="R1286">
        <v>1</v>
      </c>
      <c r="S1286" s="136">
        <v>0</v>
      </c>
      <c r="T1286">
        <v>1</v>
      </c>
      <c r="U1286" t="s">
        <v>199</v>
      </c>
      <c r="V1286" t="s">
        <v>193</v>
      </c>
      <c r="W1286" s="109" t="str">
        <f t="shared" si="0"/>
        <v>CC15DISPOSICION FINAL DE R. LIQUIDOS</v>
      </c>
      <c r="X1286" s="109">
        <f>_xlfn.XLOOKUP(W1286,'cco '!C:C,'cco '!D:D,0)</f>
        <v>7.7777777777777779E-2</v>
      </c>
      <c r="Y1286" s="110">
        <f t="shared" si="1"/>
        <v>0</v>
      </c>
      <c r="Z1286" s="109">
        <f>_xlfn.XLOOKUP(V1286,sectores_id!A:A,sectores_id!B:B)</f>
        <v>3</v>
      </c>
      <c r="AA1286" s="109">
        <f>IF(J1286="OPEX",_xlfn.XLOOKUP(I1286,'rubros_id_opex (2)'!A:A,'rubros_id_opex (2)'!B:B,"RUBRO MC"),J1286)</f>
        <v>10</v>
      </c>
      <c r="AB1286" s="109" t="str">
        <f>UPPER(_xlfn.XLOOKUP(Z1286,sectores_id!B:B,sectores_id!A:A))</f>
        <v>DISP. FINAL RESIDUOS LÍQUIDOS</v>
      </c>
      <c r="AC1286" s="148" t="str">
        <f>_xlfn.XLOOKUP(AA1286,'rubros_id_opex (2)'!B:B,'rubros_id_opex (2)'!A:A,gastos_final[[#This Row],[Líneas de factura/Producto]])</f>
        <v>PERSONAL</v>
      </c>
      <c r="AD1286" s="109">
        <f>SUMIFS(Y:Y,C:C,gastos_final[[#This Row],[Número]])</f>
        <v>0</v>
      </c>
      <c r="AE1286" s="169">
        <f>gastos_final[[#This Row],[MONTO_FINAL]]*-1-gastos_final[[#This Row],[monto_total_ampliado]]</f>
        <v>0</v>
      </c>
    </row>
    <row r="1287" spans="1:31" hidden="1" x14ac:dyDescent="0.25">
      <c r="A1287" vm="11">
        <v>46112</v>
      </c>
      <c r="B1287" t="s">
        <v>1191</v>
      </c>
      <c r="C1287" t="s">
        <v>483</v>
      </c>
      <c r="D1287" s="135">
        <v>0</v>
      </c>
      <c r="E1287" t="s">
        <v>164</v>
      </c>
      <c r="F1287">
        <v>1</v>
      </c>
      <c r="G1287" s="135">
        <v>0</v>
      </c>
      <c r="H1287" t="s">
        <v>1192</v>
      </c>
      <c r="I1287" t="s">
        <v>9</v>
      </c>
      <c r="J1287" t="s">
        <v>137</v>
      </c>
      <c r="K1287" t="s">
        <v>512</v>
      </c>
      <c r="L1287" t="s">
        <v>138</v>
      </c>
      <c r="M1287">
        <v>0</v>
      </c>
      <c r="N1287" t="s">
        <v>32</v>
      </c>
      <c r="O1287" t="s">
        <v>1193</v>
      </c>
      <c r="P1287">
        <v>10</v>
      </c>
      <c r="Q1287" t="s">
        <v>467</v>
      </c>
      <c r="R1287">
        <v>1</v>
      </c>
      <c r="S1287" s="136">
        <v>0</v>
      </c>
      <c r="T1287">
        <v>1</v>
      </c>
      <c r="U1287" t="s">
        <v>199</v>
      </c>
      <c r="V1287" t="s">
        <v>191</v>
      </c>
      <c r="W1287" s="109" t="str">
        <f t="shared" si="0"/>
        <v>CC15DISPOSICION FINAL DE R. SOLIDOS</v>
      </c>
      <c r="X1287" s="109">
        <f>_xlfn.XLOOKUP(W1287,'cco '!C:C,'cco '!D:D,0)</f>
        <v>7.7777777777777779E-2</v>
      </c>
      <c r="Y1287" s="110">
        <f t="shared" si="1"/>
        <v>0</v>
      </c>
      <c r="Z1287" s="109">
        <f>_xlfn.XLOOKUP(V1287,sectores_id!A:A,sectores_id!B:B)</f>
        <v>4</v>
      </c>
      <c r="AA1287" s="109">
        <f>IF(J1287="OPEX",_xlfn.XLOOKUP(I1287,'rubros_id_opex (2)'!A:A,'rubros_id_opex (2)'!B:B,"RUBRO MC"),J1287)</f>
        <v>10</v>
      </c>
      <c r="AB1287" s="109" t="str">
        <f>UPPER(_xlfn.XLOOKUP(Z1287,sectores_id!B:B,sectores_id!A:A))</f>
        <v>DISP. FINAL RESIDUOS SÓLIDOS</v>
      </c>
      <c r="AC1287" s="148" t="str">
        <f>_xlfn.XLOOKUP(AA1287,'rubros_id_opex (2)'!B:B,'rubros_id_opex (2)'!A:A,gastos_final[[#This Row],[Líneas de factura/Producto]])</f>
        <v>PERSONAL</v>
      </c>
      <c r="AD1287" s="109">
        <f>SUMIFS(Y:Y,C:C,gastos_final[[#This Row],[Número]])</f>
        <v>0</v>
      </c>
      <c r="AE1287" s="169">
        <f>gastos_final[[#This Row],[MONTO_FINAL]]*-1-gastos_final[[#This Row],[monto_total_ampliado]]</f>
        <v>0</v>
      </c>
    </row>
    <row r="1288" spans="1:31" hidden="1" x14ac:dyDescent="0.25">
      <c r="A1288" vm="11">
        <v>46112</v>
      </c>
      <c r="B1288" t="s">
        <v>1191</v>
      </c>
      <c r="C1288" t="s">
        <v>483</v>
      </c>
      <c r="D1288" s="135">
        <v>0</v>
      </c>
      <c r="E1288" t="s">
        <v>164</v>
      </c>
      <c r="F1288">
        <v>1</v>
      </c>
      <c r="G1288" s="135">
        <v>0</v>
      </c>
      <c r="H1288" t="s">
        <v>1192</v>
      </c>
      <c r="I1288" t="s">
        <v>9</v>
      </c>
      <c r="J1288" t="s">
        <v>137</v>
      </c>
      <c r="K1288" t="s">
        <v>512</v>
      </c>
      <c r="L1288" t="s">
        <v>138</v>
      </c>
      <c r="M1288">
        <v>0</v>
      </c>
      <c r="N1288" t="s">
        <v>32</v>
      </c>
      <c r="O1288" t="s">
        <v>1193</v>
      </c>
      <c r="P1288">
        <v>10</v>
      </c>
      <c r="Q1288" t="s">
        <v>467</v>
      </c>
      <c r="R1288">
        <v>1</v>
      </c>
      <c r="S1288" s="136">
        <v>0</v>
      </c>
      <c r="T1288">
        <v>1</v>
      </c>
      <c r="U1288" t="s">
        <v>199</v>
      </c>
      <c r="V1288" t="s">
        <v>80</v>
      </c>
      <c r="W1288" s="109" t="str">
        <f t="shared" si="0"/>
        <v>CC15EXPORTACION</v>
      </c>
      <c r="X1288" s="109">
        <f>_xlfn.XLOOKUP(W1288,'cco '!C:C,'cco '!D:D,0)</f>
        <v>7.7777777777777779E-2</v>
      </c>
      <c r="Y1288" s="110">
        <f t="shared" si="1"/>
        <v>0</v>
      </c>
      <c r="Z1288" s="109">
        <f>_xlfn.XLOOKUP(V1288,sectores_id!A:A,sectores_id!B:B)</f>
        <v>5</v>
      </c>
      <c r="AA1288" s="109">
        <f>IF(J1288="OPEX",_xlfn.XLOOKUP(I1288,'rubros_id_opex (2)'!A:A,'rubros_id_opex (2)'!B:B,"RUBRO MC"),J1288)</f>
        <v>10</v>
      </c>
      <c r="AB1288" s="109" t="str">
        <f>UPPER(_xlfn.XLOOKUP(Z1288,sectores_id!B:B,sectores_id!A:A))</f>
        <v>EXPORTACION</v>
      </c>
      <c r="AC1288" s="148" t="str">
        <f>_xlfn.XLOOKUP(AA1288,'rubros_id_opex (2)'!B:B,'rubros_id_opex (2)'!A:A,gastos_final[[#This Row],[Líneas de factura/Producto]])</f>
        <v>PERSONAL</v>
      </c>
      <c r="AD1288" s="109">
        <f>SUMIFS(Y:Y,C:C,gastos_final[[#This Row],[Número]])</f>
        <v>0</v>
      </c>
      <c r="AE1288" s="169">
        <f>gastos_final[[#This Row],[MONTO_FINAL]]*-1-gastos_final[[#This Row],[monto_total_ampliado]]</f>
        <v>0</v>
      </c>
    </row>
    <row r="1289" spans="1:31" hidden="1" x14ac:dyDescent="0.25">
      <c r="A1289" vm="11">
        <v>46112</v>
      </c>
      <c r="B1289" t="s">
        <v>1191</v>
      </c>
      <c r="C1289" t="s">
        <v>483</v>
      </c>
      <c r="D1289" s="135">
        <v>0</v>
      </c>
      <c r="E1289" t="s">
        <v>164</v>
      </c>
      <c r="F1289">
        <v>1</v>
      </c>
      <c r="G1289" s="135">
        <v>0</v>
      </c>
      <c r="H1289" t="s">
        <v>1192</v>
      </c>
      <c r="I1289" t="s">
        <v>9</v>
      </c>
      <c r="J1289" t="s">
        <v>137</v>
      </c>
      <c r="K1289" t="s">
        <v>512</v>
      </c>
      <c r="L1289" t="s">
        <v>138</v>
      </c>
      <c r="M1289">
        <v>0</v>
      </c>
      <c r="N1289" t="s">
        <v>32</v>
      </c>
      <c r="O1289" t="s">
        <v>1193</v>
      </c>
      <c r="P1289">
        <v>10</v>
      </c>
      <c r="Q1289" t="s">
        <v>467</v>
      </c>
      <c r="R1289">
        <v>1</v>
      </c>
      <c r="S1289" s="136">
        <v>0</v>
      </c>
      <c r="T1289">
        <v>1</v>
      </c>
      <c r="U1289" t="s">
        <v>199</v>
      </c>
      <c r="V1289" t="s">
        <v>50</v>
      </c>
      <c r="W1289" s="109" t="str">
        <f t="shared" si="0"/>
        <v>CC15NFU</v>
      </c>
      <c r="X1289" s="109">
        <f>_xlfn.XLOOKUP(W1289,'cco '!C:C,'cco '!D:D,0)</f>
        <v>7.7777777777777779E-2</v>
      </c>
      <c r="Y1289" s="110">
        <f t="shared" si="1"/>
        <v>0</v>
      </c>
      <c r="Z1289" s="109">
        <f>_xlfn.XLOOKUP(V1289,sectores_id!A:A,sectores_id!B:B)</f>
        <v>6</v>
      </c>
      <c r="AA1289" s="109">
        <f>IF(J1289="OPEX",_xlfn.XLOOKUP(I1289,'rubros_id_opex (2)'!A:A,'rubros_id_opex (2)'!B:B,"RUBRO MC"),J1289)</f>
        <v>10</v>
      </c>
      <c r="AB1289" s="109" t="str">
        <f>UPPER(_xlfn.XLOOKUP(Z1289,sectores_id!B:B,sectores_id!A:A))</f>
        <v>NFU</v>
      </c>
      <c r="AC1289" s="148" t="str">
        <f>_xlfn.XLOOKUP(AA1289,'rubros_id_opex (2)'!B:B,'rubros_id_opex (2)'!A:A,gastos_final[[#This Row],[Líneas de factura/Producto]])</f>
        <v>PERSONAL</v>
      </c>
      <c r="AD1289" s="109">
        <f>SUMIFS(Y:Y,C:C,gastos_final[[#This Row],[Número]])</f>
        <v>0</v>
      </c>
      <c r="AE1289" s="169">
        <f>gastos_final[[#This Row],[MONTO_FINAL]]*-1-gastos_final[[#This Row],[monto_total_ampliado]]</f>
        <v>0</v>
      </c>
    </row>
    <row r="1290" spans="1:31" hidden="1" x14ac:dyDescent="0.25">
      <c r="A1290" vm="11">
        <v>46112</v>
      </c>
      <c r="B1290" t="s">
        <v>1191</v>
      </c>
      <c r="C1290" t="s">
        <v>483</v>
      </c>
      <c r="D1290" s="135">
        <v>0</v>
      </c>
      <c r="E1290" t="s">
        <v>164</v>
      </c>
      <c r="F1290">
        <v>1</v>
      </c>
      <c r="G1290" s="135">
        <v>0</v>
      </c>
      <c r="H1290" t="s">
        <v>1192</v>
      </c>
      <c r="I1290" t="s">
        <v>9</v>
      </c>
      <c r="J1290" t="s">
        <v>137</v>
      </c>
      <c r="K1290" t="s">
        <v>512</v>
      </c>
      <c r="L1290" t="s">
        <v>138</v>
      </c>
      <c r="M1290">
        <v>0</v>
      </c>
      <c r="N1290" t="s">
        <v>32</v>
      </c>
      <c r="O1290" t="s">
        <v>1193</v>
      </c>
      <c r="P1290">
        <v>10</v>
      </c>
      <c r="Q1290" t="s">
        <v>467</v>
      </c>
      <c r="R1290">
        <v>1</v>
      </c>
      <c r="S1290" s="136">
        <v>0</v>
      </c>
      <c r="T1290">
        <v>1</v>
      </c>
      <c r="U1290" t="s">
        <v>199</v>
      </c>
      <c r="V1290" t="s">
        <v>68</v>
      </c>
      <c r="W1290" s="109" t="str">
        <f t="shared" si="0"/>
        <v>CC15PILETAS</v>
      </c>
      <c r="X1290" s="109">
        <f>_xlfn.XLOOKUP(W1290,'cco '!C:C,'cco '!D:D,0)</f>
        <v>7.7777777777777779E-2</v>
      </c>
      <c r="Y1290" s="110">
        <f t="shared" si="1"/>
        <v>0</v>
      </c>
      <c r="Z1290" s="109">
        <f>_xlfn.XLOOKUP(V1290,sectores_id!A:A,sectores_id!B:B)</f>
        <v>7</v>
      </c>
      <c r="AA1290" s="109">
        <f>IF(J1290="OPEX",_xlfn.XLOOKUP(I1290,'rubros_id_opex (2)'!A:A,'rubros_id_opex (2)'!B:B,"RUBRO MC"),J1290)</f>
        <v>10</v>
      </c>
      <c r="AB1290" s="109" t="str">
        <f>UPPER(_xlfn.XLOOKUP(Z1290,sectores_id!B:B,sectores_id!A:A))</f>
        <v>PILETAS</v>
      </c>
      <c r="AC1290" s="148" t="str">
        <f>_xlfn.XLOOKUP(AA1290,'rubros_id_opex (2)'!B:B,'rubros_id_opex (2)'!A:A,gastos_final[[#This Row],[Líneas de factura/Producto]])</f>
        <v>PERSONAL</v>
      </c>
      <c r="AD1290" s="109">
        <f>SUMIFS(Y:Y,C:C,gastos_final[[#This Row],[Número]])</f>
        <v>0</v>
      </c>
      <c r="AE1290" s="169">
        <f>gastos_final[[#This Row],[MONTO_FINAL]]*-1-gastos_final[[#This Row],[monto_total_ampliado]]</f>
        <v>0</v>
      </c>
    </row>
    <row r="1291" spans="1:31" hidden="1" x14ac:dyDescent="0.25">
      <c r="A1291" vm="11">
        <v>46112</v>
      </c>
      <c r="B1291" t="s">
        <v>1191</v>
      </c>
      <c r="C1291" t="s">
        <v>483</v>
      </c>
      <c r="D1291" s="135">
        <v>0</v>
      </c>
      <c r="E1291" t="s">
        <v>164</v>
      </c>
      <c r="F1291">
        <v>1</v>
      </c>
      <c r="G1291" s="135">
        <v>0</v>
      </c>
      <c r="H1291" t="s">
        <v>1192</v>
      </c>
      <c r="I1291" t="s">
        <v>9</v>
      </c>
      <c r="J1291" t="s">
        <v>137</v>
      </c>
      <c r="K1291" t="s">
        <v>512</v>
      </c>
      <c r="L1291" t="s">
        <v>138</v>
      </c>
      <c r="M1291">
        <v>0</v>
      </c>
      <c r="N1291" t="s">
        <v>32</v>
      </c>
      <c r="O1291" t="s">
        <v>1193</v>
      </c>
      <c r="P1291">
        <v>10</v>
      </c>
      <c r="Q1291" t="s">
        <v>467</v>
      </c>
      <c r="R1291">
        <v>1</v>
      </c>
      <c r="S1291" s="136">
        <v>0</v>
      </c>
      <c r="T1291">
        <v>1</v>
      </c>
      <c r="U1291" t="s">
        <v>199</v>
      </c>
      <c r="V1291" t="s">
        <v>70</v>
      </c>
      <c r="W1291" s="109" t="str">
        <f t="shared" si="0"/>
        <v>CC15REACTORES</v>
      </c>
      <c r="X1291" s="109">
        <f>_xlfn.XLOOKUP(W1291,'cco '!C:C,'cco '!D:D,0)</f>
        <v>7.7777777777777779E-2</v>
      </c>
      <c r="Y1291" s="110">
        <f t="shared" si="1"/>
        <v>0</v>
      </c>
      <c r="Z1291" s="109">
        <f>_xlfn.XLOOKUP(V1291,sectores_id!A:A,sectores_id!B:B)</f>
        <v>8</v>
      </c>
      <c r="AA1291" s="109">
        <f>IF(J1291="OPEX",_xlfn.XLOOKUP(I1291,'rubros_id_opex (2)'!A:A,'rubros_id_opex (2)'!B:B,"RUBRO MC"),J1291)</f>
        <v>10</v>
      </c>
      <c r="AB1291" s="109" t="str">
        <f>UPPER(_xlfn.XLOOKUP(Z1291,sectores_id!B:B,sectores_id!A:A))</f>
        <v>REACTORES</v>
      </c>
      <c r="AC1291" s="148" t="str">
        <f>_xlfn.XLOOKUP(AA1291,'rubros_id_opex (2)'!B:B,'rubros_id_opex (2)'!A:A,gastos_final[[#This Row],[Líneas de factura/Producto]])</f>
        <v>PERSONAL</v>
      </c>
      <c r="AD1291" s="109">
        <f>SUMIFS(Y:Y,C:C,gastos_final[[#This Row],[Número]])</f>
        <v>0</v>
      </c>
      <c r="AE1291" s="169">
        <f>gastos_final[[#This Row],[MONTO_FINAL]]*-1-gastos_final[[#This Row],[monto_total_ampliado]]</f>
        <v>0</v>
      </c>
    </row>
    <row r="1292" spans="1:31" hidden="1" x14ac:dyDescent="0.25">
      <c r="A1292" vm="11">
        <v>46112</v>
      </c>
      <c r="B1292" t="s">
        <v>1191</v>
      </c>
      <c r="C1292" t="s">
        <v>483</v>
      </c>
      <c r="D1292" s="135">
        <v>0</v>
      </c>
      <c r="E1292" t="s">
        <v>164</v>
      </c>
      <c r="F1292">
        <v>1</v>
      </c>
      <c r="G1292" s="135">
        <v>0</v>
      </c>
      <c r="H1292" t="s">
        <v>1192</v>
      </c>
      <c r="I1292" t="s">
        <v>9</v>
      </c>
      <c r="J1292" t="s">
        <v>137</v>
      </c>
      <c r="K1292" t="s">
        <v>512</v>
      </c>
      <c r="L1292" t="s">
        <v>138</v>
      </c>
      <c r="M1292">
        <v>0</v>
      </c>
      <c r="N1292" t="s">
        <v>32</v>
      </c>
      <c r="O1292" t="s">
        <v>1193</v>
      </c>
      <c r="P1292">
        <v>10</v>
      </c>
      <c r="Q1292" t="s">
        <v>467</v>
      </c>
      <c r="R1292">
        <v>1</v>
      </c>
      <c r="S1292" s="136">
        <v>0</v>
      </c>
      <c r="T1292">
        <v>1</v>
      </c>
      <c r="U1292" t="s">
        <v>199</v>
      </c>
      <c r="V1292" t="s">
        <v>181</v>
      </c>
      <c r="W1292" s="109" t="str">
        <f t="shared" si="0"/>
        <v>CC15TIERRAS FILTRANTES</v>
      </c>
      <c r="X1292" s="109">
        <f>_xlfn.XLOOKUP(W1292,'cco '!C:C,'cco '!D:D,0)</f>
        <v>0</v>
      </c>
      <c r="Y1292" s="110">
        <f t="shared" si="1"/>
        <v>0</v>
      </c>
      <c r="Z1292" s="109">
        <f>_xlfn.XLOOKUP(V1292,sectores_id!A:A,sectores_id!B:B)</f>
        <v>9</v>
      </c>
      <c r="AA1292" s="109">
        <f>IF(J1292="OPEX",_xlfn.XLOOKUP(I1292,'rubros_id_opex (2)'!A:A,'rubros_id_opex (2)'!B:B,"RUBRO MC"),J1292)</f>
        <v>10</v>
      </c>
      <c r="AB1292" s="109" t="str">
        <f>UPPER(_xlfn.XLOOKUP(Z1292,sectores_id!B:B,sectores_id!A:A))</f>
        <v>TIERRAS FILTRANTES</v>
      </c>
      <c r="AC1292" s="148" t="str">
        <f>_xlfn.XLOOKUP(AA1292,'rubros_id_opex (2)'!B:B,'rubros_id_opex (2)'!A:A,gastos_final[[#This Row],[Líneas de factura/Producto]])</f>
        <v>PERSONAL</v>
      </c>
      <c r="AD1292" s="109">
        <f>SUMIFS(Y:Y,C:C,gastos_final[[#This Row],[Número]])</f>
        <v>0</v>
      </c>
      <c r="AE1292" s="169">
        <f>gastos_final[[#This Row],[MONTO_FINAL]]*-1-gastos_final[[#This Row],[monto_total_ampliado]]</f>
        <v>0</v>
      </c>
    </row>
    <row r="1293" spans="1:31" hidden="1" x14ac:dyDescent="0.25">
      <c r="D1293" s="135"/>
      <c r="G1293" s="135"/>
      <c r="S1293" s="136"/>
      <c r="W1293" s="109"/>
      <c r="X1293" s="109"/>
      <c r="Y1293" s="110"/>
      <c r="Z1293" s="109"/>
      <c r="AA1293" s="109"/>
      <c r="AB1293" s="109"/>
      <c r="AC1293" s="148"/>
      <c r="AD1293" s="109"/>
      <c r="AE1293" s="169"/>
    </row>
    <row r="1294" spans="1:31" hidden="1" x14ac:dyDescent="0.25">
      <c r="D1294" s="135"/>
      <c r="G1294" s="135"/>
      <c r="S1294" s="136"/>
      <c r="W1294" s="109"/>
      <c r="X1294" s="109"/>
      <c r="Y1294" s="110"/>
      <c r="Z1294" s="109"/>
      <c r="AA1294" s="109"/>
      <c r="AB1294" s="109"/>
      <c r="AC1294" s="148"/>
      <c r="AD1294" s="109"/>
      <c r="AE1294" s="169"/>
    </row>
    <row r="1295" spans="1:31" hidden="1" x14ac:dyDescent="0.25">
      <c r="D1295" s="135"/>
      <c r="G1295" s="135"/>
      <c r="S1295" s="136"/>
      <c r="W1295" s="109"/>
      <c r="X1295" s="109"/>
      <c r="Y1295" s="110"/>
      <c r="Z1295" s="109"/>
      <c r="AA1295" s="109"/>
      <c r="AB1295" s="109"/>
      <c r="AC1295" s="148"/>
      <c r="AD1295" s="109"/>
      <c r="AE1295" s="169"/>
    </row>
    <row r="1296" spans="1:31" hidden="1" x14ac:dyDescent="0.25">
      <c r="D1296" s="135"/>
      <c r="G1296" s="135"/>
      <c r="S1296" s="136"/>
      <c r="W1296" s="109"/>
      <c r="X1296" s="109"/>
      <c r="Y1296" s="110"/>
      <c r="Z1296" s="109"/>
      <c r="AA1296" s="109"/>
      <c r="AB1296" s="109"/>
      <c r="AC1296" s="148"/>
      <c r="AD1296" s="109"/>
      <c r="AE1296" s="169"/>
    </row>
    <row r="1297" spans="4:31" hidden="1" x14ac:dyDescent="0.25">
      <c r="D1297" s="135"/>
      <c r="G1297" s="135"/>
      <c r="S1297" s="136"/>
      <c r="W1297" s="109"/>
      <c r="X1297" s="109"/>
      <c r="Y1297" s="110"/>
      <c r="Z1297" s="109"/>
      <c r="AA1297" s="109"/>
      <c r="AB1297" s="109"/>
      <c r="AC1297" s="148"/>
      <c r="AD1297" s="109"/>
      <c r="AE1297" s="169"/>
    </row>
    <row r="1298" spans="4:31" hidden="1" x14ac:dyDescent="0.25">
      <c r="D1298" s="135"/>
      <c r="G1298" s="135"/>
      <c r="S1298" s="136"/>
      <c r="W1298" s="109"/>
      <c r="X1298" s="109"/>
      <c r="Y1298" s="110"/>
      <c r="Z1298" s="109"/>
      <c r="AA1298" s="109"/>
      <c r="AB1298" s="109"/>
      <c r="AC1298" s="148"/>
      <c r="AD1298" s="109"/>
      <c r="AE1298" s="169"/>
    </row>
    <row r="1299" spans="4:31" hidden="1" x14ac:dyDescent="0.25">
      <c r="D1299" s="135"/>
      <c r="G1299" s="135"/>
      <c r="S1299" s="136"/>
      <c r="W1299" s="109"/>
      <c r="X1299" s="109"/>
      <c r="Y1299" s="110"/>
      <c r="Z1299" s="109"/>
      <c r="AA1299" s="109"/>
      <c r="AB1299" s="109"/>
      <c r="AC1299" s="148"/>
      <c r="AD1299" s="109"/>
      <c r="AE1299" s="169"/>
    </row>
    <row r="1300" spans="4:31" hidden="1" x14ac:dyDescent="0.25">
      <c r="D1300" s="135"/>
      <c r="G1300" s="135"/>
      <c r="S1300" s="136"/>
      <c r="W1300" s="109"/>
      <c r="X1300" s="109"/>
      <c r="Y1300" s="110"/>
      <c r="Z1300" s="109"/>
      <c r="AA1300" s="109"/>
      <c r="AB1300" s="109"/>
      <c r="AC1300" s="148"/>
      <c r="AD1300" s="109"/>
      <c r="AE1300" s="169"/>
    </row>
    <row r="1301" spans="4:31" hidden="1" x14ac:dyDescent="0.25">
      <c r="D1301" s="135"/>
      <c r="G1301" s="135"/>
      <c r="S1301" s="136"/>
      <c r="W1301" s="109"/>
      <c r="X1301" s="109"/>
      <c r="Y1301" s="110"/>
      <c r="Z1301" s="109"/>
      <c r="AA1301" s="109"/>
      <c r="AB1301" s="109"/>
      <c r="AC1301" s="148"/>
      <c r="AD1301" s="109"/>
      <c r="AE1301" s="169"/>
    </row>
    <row r="1302" spans="4:31" hidden="1" x14ac:dyDescent="0.25">
      <c r="D1302" s="135"/>
      <c r="G1302" s="135"/>
      <c r="S1302" s="136"/>
      <c r="W1302" s="109"/>
      <c r="X1302" s="109"/>
      <c r="Y1302" s="110"/>
      <c r="Z1302" s="109"/>
      <c r="AA1302" s="109"/>
      <c r="AB1302" s="109"/>
      <c r="AC1302" s="148"/>
      <c r="AD1302" s="109"/>
      <c r="AE1302" s="169"/>
    </row>
    <row r="1303" spans="4:31" hidden="1" x14ac:dyDescent="0.25">
      <c r="D1303" s="135"/>
      <c r="G1303" s="135"/>
      <c r="S1303" s="136"/>
      <c r="W1303" s="109"/>
      <c r="X1303" s="109"/>
      <c r="Y1303" s="110"/>
      <c r="Z1303" s="109"/>
      <c r="AA1303" s="109"/>
      <c r="AB1303" s="109"/>
      <c r="AC1303" s="148"/>
      <c r="AD1303" s="109"/>
      <c r="AE1303" s="169"/>
    </row>
    <row r="1304" spans="4:31" hidden="1" x14ac:dyDescent="0.25">
      <c r="D1304" s="135"/>
      <c r="G1304" s="135"/>
      <c r="S1304" s="136"/>
      <c r="W1304" s="109"/>
      <c r="X1304" s="109"/>
      <c r="Y1304" s="110"/>
      <c r="Z1304" s="109"/>
      <c r="AA1304" s="109"/>
      <c r="AB1304" s="109"/>
      <c r="AC1304" s="148"/>
      <c r="AD1304" s="109"/>
      <c r="AE1304" s="169"/>
    </row>
    <row r="1305" spans="4:31" hidden="1" x14ac:dyDescent="0.25">
      <c r="D1305" s="135"/>
      <c r="G1305" s="135"/>
      <c r="S1305" s="136"/>
      <c r="W1305" s="109"/>
      <c r="X1305" s="109"/>
      <c r="Y1305" s="110"/>
      <c r="Z1305" s="109"/>
      <c r="AA1305" s="109"/>
      <c r="AB1305" s="109"/>
      <c r="AC1305" s="148"/>
      <c r="AD1305" s="109"/>
      <c r="AE1305" s="169"/>
    </row>
    <row r="1306" spans="4:31" hidden="1" x14ac:dyDescent="0.25">
      <c r="D1306" s="135"/>
      <c r="G1306" s="135"/>
      <c r="S1306" s="136"/>
      <c r="W1306" s="109"/>
      <c r="X1306" s="109"/>
      <c r="Y1306" s="110"/>
      <c r="Z1306" s="109"/>
      <c r="AA1306" s="109"/>
      <c r="AB1306" s="109"/>
      <c r="AC1306" s="148"/>
      <c r="AD1306" s="109"/>
      <c r="AE1306" s="169"/>
    </row>
    <row r="1307" spans="4:31" hidden="1" x14ac:dyDescent="0.25">
      <c r="D1307" s="135"/>
      <c r="G1307" s="135"/>
      <c r="S1307" s="136"/>
      <c r="W1307" s="109"/>
      <c r="X1307" s="109"/>
      <c r="Y1307" s="110"/>
      <c r="Z1307" s="109"/>
      <c r="AA1307" s="109"/>
      <c r="AB1307" s="109"/>
      <c r="AC1307" s="148"/>
      <c r="AD1307" s="109"/>
      <c r="AE1307" s="169"/>
    </row>
    <row r="1308" spans="4:31" hidden="1" x14ac:dyDescent="0.25">
      <c r="D1308" s="135"/>
      <c r="G1308" s="135"/>
      <c r="S1308" s="136"/>
      <c r="W1308" s="109"/>
      <c r="X1308" s="109"/>
      <c r="Y1308" s="110"/>
      <c r="Z1308" s="109"/>
      <c r="AA1308" s="109"/>
      <c r="AB1308" s="109"/>
      <c r="AC1308" s="148"/>
      <c r="AD1308" s="109"/>
      <c r="AE1308" s="169"/>
    </row>
    <row r="1309" spans="4:31" hidden="1" x14ac:dyDescent="0.25">
      <c r="D1309" s="135"/>
      <c r="G1309" s="135"/>
      <c r="S1309" s="136"/>
      <c r="W1309" s="109"/>
      <c r="X1309" s="109"/>
      <c r="Y1309" s="110"/>
      <c r="Z1309" s="109"/>
      <c r="AA1309" s="109"/>
      <c r="AB1309" s="109"/>
      <c r="AC1309" s="148"/>
      <c r="AD1309" s="109"/>
      <c r="AE1309" s="169"/>
    </row>
    <row r="1310" spans="4:31" hidden="1" x14ac:dyDescent="0.25">
      <c r="D1310" s="135"/>
      <c r="G1310" s="135"/>
      <c r="S1310" s="136"/>
      <c r="W1310" s="109"/>
      <c r="X1310" s="109"/>
      <c r="Y1310" s="110"/>
      <c r="Z1310" s="109"/>
      <c r="AA1310" s="109"/>
      <c r="AB1310" s="109"/>
      <c r="AC1310" s="148"/>
      <c r="AD1310" s="109"/>
      <c r="AE1310" s="169"/>
    </row>
    <row r="1311" spans="4:31" hidden="1" x14ac:dyDescent="0.25">
      <c r="D1311" s="135"/>
      <c r="G1311" s="135"/>
      <c r="S1311" s="136"/>
      <c r="W1311" s="109"/>
      <c r="X1311" s="109"/>
      <c r="Y1311" s="110"/>
      <c r="Z1311" s="109"/>
      <c r="AA1311" s="109"/>
      <c r="AB1311" s="109"/>
      <c r="AC1311" s="148"/>
      <c r="AD1311" s="109"/>
      <c r="AE1311" s="169"/>
    </row>
    <row r="1312" spans="4:31" hidden="1" x14ac:dyDescent="0.25">
      <c r="D1312" s="135"/>
      <c r="G1312" s="135"/>
      <c r="S1312" s="136"/>
      <c r="W1312" s="109"/>
      <c r="X1312" s="109"/>
      <c r="Y1312" s="110"/>
      <c r="Z1312" s="109"/>
      <c r="AA1312" s="109"/>
      <c r="AB1312" s="109"/>
      <c r="AC1312" s="148"/>
      <c r="AD1312" s="109"/>
      <c r="AE1312" s="169"/>
    </row>
    <row r="1313" spans="4:31" hidden="1" x14ac:dyDescent="0.25">
      <c r="D1313" s="135"/>
      <c r="G1313" s="135"/>
      <c r="S1313" s="136"/>
      <c r="W1313" s="109"/>
      <c r="X1313" s="109"/>
      <c r="Y1313" s="110"/>
      <c r="Z1313" s="109"/>
      <c r="AA1313" s="109"/>
      <c r="AB1313" s="109"/>
      <c r="AC1313" s="148"/>
      <c r="AD1313" s="109"/>
      <c r="AE1313" s="169"/>
    </row>
    <row r="1314" spans="4:31" hidden="1" x14ac:dyDescent="0.25">
      <c r="D1314" s="135"/>
      <c r="G1314" s="135"/>
      <c r="S1314" s="136"/>
      <c r="W1314" s="109"/>
      <c r="X1314" s="109"/>
      <c r="Y1314" s="110"/>
      <c r="Z1314" s="109"/>
      <c r="AA1314" s="109"/>
      <c r="AB1314" s="109"/>
      <c r="AC1314" s="148"/>
      <c r="AD1314" s="109"/>
      <c r="AE1314" s="169"/>
    </row>
    <row r="1315" spans="4:31" hidden="1" x14ac:dyDescent="0.25">
      <c r="D1315" s="135"/>
      <c r="G1315" s="135"/>
      <c r="S1315" s="136"/>
      <c r="W1315" s="109"/>
      <c r="X1315" s="109"/>
      <c r="Y1315" s="110"/>
      <c r="Z1315" s="109"/>
      <c r="AA1315" s="109"/>
      <c r="AB1315" s="109"/>
      <c r="AC1315" s="148"/>
      <c r="AD1315" s="109"/>
      <c r="AE1315" s="169"/>
    </row>
    <row r="1316" spans="4:31" hidden="1" x14ac:dyDescent="0.25">
      <c r="D1316" s="135"/>
      <c r="G1316" s="135"/>
      <c r="S1316" s="136"/>
      <c r="W1316" s="109"/>
      <c r="X1316" s="109"/>
      <c r="Y1316" s="110"/>
      <c r="Z1316" s="109"/>
      <c r="AA1316" s="109"/>
      <c r="AB1316" s="109"/>
      <c r="AC1316" s="148"/>
      <c r="AD1316" s="109"/>
      <c r="AE1316" s="169"/>
    </row>
    <row r="1317" spans="4:31" hidden="1" x14ac:dyDescent="0.25">
      <c r="D1317" s="135"/>
      <c r="G1317" s="135"/>
      <c r="S1317" s="136"/>
      <c r="W1317" s="109"/>
      <c r="X1317" s="109"/>
      <c r="Y1317" s="110"/>
      <c r="Z1317" s="109"/>
      <c r="AA1317" s="109"/>
      <c r="AB1317" s="109"/>
      <c r="AC1317" s="148"/>
      <c r="AD1317" s="109"/>
      <c r="AE1317" s="169"/>
    </row>
    <row r="1318" spans="4:31" hidden="1" x14ac:dyDescent="0.25">
      <c r="D1318" s="135"/>
      <c r="G1318" s="135"/>
      <c r="S1318" s="136"/>
      <c r="W1318" s="109"/>
      <c r="X1318" s="109"/>
      <c r="Y1318" s="110"/>
      <c r="Z1318" s="109"/>
      <c r="AA1318" s="109"/>
      <c r="AB1318" s="109"/>
      <c r="AC1318" s="148"/>
      <c r="AD1318" s="109"/>
      <c r="AE1318" s="169"/>
    </row>
    <row r="1319" spans="4:31" hidden="1" x14ac:dyDescent="0.25">
      <c r="D1319" s="135"/>
      <c r="G1319" s="135"/>
      <c r="S1319" s="136"/>
      <c r="W1319" s="109"/>
      <c r="X1319" s="109"/>
      <c r="Y1319" s="110"/>
      <c r="Z1319" s="109"/>
      <c r="AA1319" s="109"/>
      <c r="AB1319" s="109"/>
      <c r="AC1319" s="148"/>
      <c r="AD1319" s="109"/>
      <c r="AE1319" s="169"/>
    </row>
    <row r="1320" spans="4:31" hidden="1" x14ac:dyDescent="0.25">
      <c r="D1320" s="135"/>
      <c r="G1320" s="135"/>
      <c r="S1320" s="136"/>
      <c r="W1320" s="109"/>
      <c r="X1320" s="109"/>
      <c r="Y1320" s="110"/>
      <c r="Z1320" s="109"/>
      <c r="AA1320" s="109"/>
      <c r="AB1320" s="109"/>
      <c r="AC1320" s="148"/>
      <c r="AD1320" s="109"/>
      <c r="AE1320" s="169"/>
    </row>
    <row r="1321" spans="4:31" hidden="1" x14ac:dyDescent="0.25">
      <c r="D1321" s="135"/>
      <c r="G1321" s="135"/>
      <c r="S1321" s="136"/>
      <c r="W1321" s="109"/>
      <c r="X1321" s="109"/>
      <c r="Y1321" s="110"/>
      <c r="Z1321" s="109"/>
      <c r="AA1321" s="109"/>
      <c r="AB1321" s="109"/>
      <c r="AC1321" s="148"/>
      <c r="AD1321" s="109"/>
      <c r="AE1321" s="169"/>
    </row>
    <row r="1322" spans="4:31" hidden="1" x14ac:dyDescent="0.25">
      <c r="D1322" s="135"/>
      <c r="G1322" s="135"/>
      <c r="S1322" s="136"/>
      <c r="W1322" s="109"/>
      <c r="X1322" s="109"/>
      <c r="Y1322" s="110"/>
      <c r="Z1322" s="109"/>
      <c r="AA1322" s="109"/>
      <c r="AB1322" s="109"/>
      <c r="AC1322" s="148"/>
      <c r="AD1322" s="109"/>
      <c r="AE1322" s="169"/>
    </row>
    <row r="1323" spans="4:31" hidden="1" x14ac:dyDescent="0.25">
      <c r="D1323" s="135"/>
      <c r="G1323" s="135"/>
      <c r="S1323" s="136"/>
      <c r="W1323" s="109"/>
      <c r="X1323" s="109"/>
      <c r="Y1323" s="110"/>
      <c r="Z1323" s="109"/>
      <c r="AA1323" s="109"/>
      <c r="AB1323" s="109"/>
      <c r="AC1323" s="148"/>
      <c r="AD1323" s="109"/>
      <c r="AE1323" s="169"/>
    </row>
    <row r="1324" spans="4:31" hidden="1" x14ac:dyDescent="0.25">
      <c r="D1324" s="135"/>
      <c r="G1324" s="135"/>
      <c r="S1324" s="136"/>
      <c r="W1324" s="109"/>
      <c r="X1324" s="109"/>
      <c r="Y1324" s="110"/>
      <c r="Z1324" s="109"/>
      <c r="AA1324" s="109"/>
      <c r="AB1324" s="109"/>
      <c r="AC1324" s="148"/>
      <c r="AD1324" s="109"/>
      <c r="AE1324" s="169"/>
    </row>
    <row r="1325" spans="4:31" hidden="1" x14ac:dyDescent="0.25">
      <c r="D1325" s="135"/>
      <c r="G1325" s="135"/>
      <c r="S1325" s="136"/>
      <c r="W1325" s="109"/>
      <c r="X1325" s="109"/>
      <c r="Y1325" s="110"/>
      <c r="Z1325" s="109"/>
      <c r="AA1325" s="109"/>
      <c r="AB1325" s="109"/>
      <c r="AC1325" s="148"/>
      <c r="AD1325" s="109"/>
      <c r="AE1325" s="169"/>
    </row>
    <row r="1326" spans="4:31" hidden="1" x14ac:dyDescent="0.25">
      <c r="D1326" s="135"/>
      <c r="G1326" s="135"/>
      <c r="S1326" s="136"/>
      <c r="W1326" s="109"/>
      <c r="X1326" s="109"/>
      <c r="Y1326" s="110"/>
      <c r="Z1326" s="109"/>
      <c r="AA1326" s="109"/>
      <c r="AB1326" s="109"/>
      <c r="AC1326" s="148"/>
      <c r="AD1326" s="109"/>
      <c r="AE1326" s="169"/>
    </row>
    <row r="1327" spans="4:31" hidden="1" x14ac:dyDescent="0.25">
      <c r="D1327" s="135"/>
      <c r="G1327" s="135"/>
      <c r="S1327" s="136"/>
      <c r="W1327" s="109"/>
      <c r="X1327" s="109"/>
      <c r="Y1327" s="110"/>
      <c r="Z1327" s="109"/>
      <c r="AA1327" s="109"/>
      <c r="AB1327" s="109"/>
      <c r="AC1327" s="148"/>
      <c r="AD1327" s="109"/>
      <c r="AE1327" s="169"/>
    </row>
    <row r="1328" spans="4:31" hidden="1" x14ac:dyDescent="0.25">
      <c r="D1328" s="135"/>
      <c r="G1328" s="135"/>
      <c r="S1328" s="136"/>
      <c r="W1328" s="109"/>
      <c r="X1328" s="109"/>
      <c r="Y1328" s="110"/>
      <c r="Z1328" s="109"/>
      <c r="AA1328" s="109"/>
      <c r="AB1328" s="109"/>
      <c r="AC1328" s="148"/>
      <c r="AD1328" s="109"/>
      <c r="AE1328" s="169"/>
    </row>
    <row r="1329" spans="4:31" hidden="1" x14ac:dyDescent="0.25">
      <c r="D1329" s="135"/>
      <c r="G1329" s="135"/>
      <c r="S1329" s="136"/>
      <c r="W1329" s="109"/>
      <c r="X1329" s="109"/>
      <c r="Y1329" s="110"/>
      <c r="Z1329" s="109"/>
      <c r="AA1329" s="109"/>
      <c r="AB1329" s="109"/>
      <c r="AC1329" s="148"/>
      <c r="AD1329" s="109"/>
      <c r="AE1329" s="169"/>
    </row>
    <row r="1330" spans="4:31" hidden="1" x14ac:dyDescent="0.25">
      <c r="D1330" s="135"/>
      <c r="G1330" s="135"/>
      <c r="S1330" s="136"/>
      <c r="W1330" s="109"/>
      <c r="X1330" s="109"/>
      <c r="Y1330" s="110"/>
      <c r="Z1330" s="109"/>
      <c r="AA1330" s="109"/>
      <c r="AB1330" s="109"/>
      <c r="AC1330" s="148"/>
      <c r="AD1330" s="109"/>
      <c r="AE1330" s="169"/>
    </row>
    <row r="1331" spans="4:31" hidden="1" x14ac:dyDescent="0.25">
      <c r="D1331" s="135"/>
      <c r="G1331" s="135"/>
      <c r="S1331" s="136"/>
      <c r="W1331" s="109"/>
      <c r="X1331" s="109"/>
      <c r="Y1331" s="110"/>
      <c r="Z1331" s="109"/>
      <c r="AA1331" s="109"/>
      <c r="AB1331" s="109"/>
      <c r="AC1331" s="148"/>
      <c r="AD1331" s="109"/>
      <c r="AE1331" s="169"/>
    </row>
    <row r="1332" spans="4:31" hidden="1" x14ac:dyDescent="0.25">
      <c r="D1332" s="135"/>
      <c r="G1332" s="135"/>
      <c r="S1332" s="136"/>
      <c r="W1332" s="109"/>
      <c r="X1332" s="109"/>
      <c r="Y1332" s="110"/>
      <c r="Z1332" s="109"/>
      <c r="AA1332" s="109"/>
      <c r="AB1332" s="109"/>
      <c r="AC1332" s="148"/>
      <c r="AD1332" s="109"/>
      <c r="AE1332" s="169"/>
    </row>
    <row r="1333" spans="4:31" hidden="1" x14ac:dyDescent="0.25">
      <c r="D1333" s="135"/>
      <c r="G1333" s="135"/>
      <c r="S1333" s="136"/>
      <c r="W1333" s="109"/>
      <c r="X1333" s="109"/>
      <c r="Y1333" s="110"/>
      <c r="Z1333" s="109"/>
      <c r="AA1333" s="109"/>
      <c r="AB1333" s="109"/>
      <c r="AC1333" s="148"/>
      <c r="AD1333" s="109"/>
      <c r="AE1333" s="169"/>
    </row>
    <row r="1334" spans="4:31" hidden="1" x14ac:dyDescent="0.25">
      <c r="D1334" s="135"/>
      <c r="G1334" s="135"/>
      <c r="S1334" s="136"/>
      <c r="W1334" s="146"/>
      <c r="X1334" s="146"/>
      <c r="Y1334" s="147"/>
      <c r="Z1334" s="146"/>
      <c r="AA1334" s="146"/>
      <c r="AB1334" s="146"/>
      <c r="AC1334" s="149"/>
      <c r="AD1334" s="109"/>
      <c r="AE1334" s="169"/>
    </row>
    <row r="1335" spans="4:31" hidden="1" x14ac:dyDescent="0.25">
      <c r="D1335" s="135"/>
      <c r="G1335" s="135"/>
      <c r="S1335" s="136"/>
      <c r="W1335" s="109"/>
      <c r="X1335" s="109"/>
      <c r="Y1335" s="110"/>
      <c r="Z1335" s="109"/>
      <c r="AA1335" s="109"/>
      <c r="AB1335" s="109"/>
      <c r="AC1335" s="148"/>
      <c r="AD1335" s="109"/>
      <c r="AE1335" s="169"/>
    </row>
    <row r="1336" spans="4:31" hidden="1" x14ac:dyDescent="0.25">
      <c r="D1336" s="135"/>
      <c r="G1336" s="135"/>
      <c r="S1336" s="136"/>
      <c r="W1336" s="109"/>
      <c r="X1336" s="109"/>
      <c r="Y1336" s="110"/>
      <c r="Z1336" s="109"/>
      <c r="AA1336" s="109"/>
      <c r="AB1336" s="109"/>
      <c r="AC1336" s="148"/>
      <c r="AD1336" s="109"/>
      <c r="AE1336" s="169"/>
    </row>
    <row r="1337" spans="4:31" hidden="1" x14ac:dyDescent="0.25">
      <c r="D1337" s="135"/>
      <c r="G1337" s="135"/>
      <c r="S1337" s="136"/>
      <c r="W1337" s="109"/>
      <c r="X1337" s="109"/>
      <c r="Y1337" s="110"/>
      <c r="Z1337" s="109"/>
      <c r="AA1337" s="109"/>
      <c r="AB1337" s="109"/>
      <c r="AC1337" s="148"/>
      <c r="AD1337" s="109"/>
      <c r="AE1337" s="169"/>
    </row>
    <row r="1338" spans="4:31" hidden="1" x14ac:dyDescent="0.25">
      <c r="D1338" s="135"/>
      <c r="G1338" s="135"/>
      <c r="S1338" s="136"/>
      <c r="W1338" s="109"/>
      <c r="X1338" s="109"/>
      <c r="Y1338" s="110"/>
      <c r="Z1338" s="109"/>
      <c r="AA1338" s="109"/>
      <c r="AB1338" s="109"/>
      <c r="AC1338" s="148"/>
      <c r="AD1338" s="109"/>
      <c r="AE1338" s="169"/>
    </row>
    <row r="1339" spans="4:31" hidden="1" x14ac:dyDescent="0.25">
      <c r="D1339" s="135"/>
      <c r="G1339" s="135"/>
      <c r="S1339" s="136"/>
      <c r="W1339" s="109"/>
      <c r="X1339" s="109"/>
      <c r="Y1339" s="110"/>
      <c r="Z1339" s="109"/>
      <c r="AA1339" s="109"/>
      <c r="AB1339" s="109"/>
      <c r="AC1339" s="148"/>
      <c r="AD1339" s="109"/>
      <c r="AE1339" s="169"/>
    </row>
    <row r="1340" spans="4:31" hidden="1" x14ac:dyDescent="0.25">
      <c r="D1340" s="135"/>
      <c r="G1340" s="135"/>
      <c r="S1340" s="136"/>
      <c r="W1340" s="109"/>
      <c r="X1340" s="109"/>
      <c r="Y1340" s="110"/>
      <c r="Z1340" s="109"/>
      <c r="AA1340" s="109"/>
      <c r="AB1340" s="109"/>
      <c r="AC1340" s="148"/>
      <c r="AD1340" s="109"/>
      <c r="AE1340" s="169"/>
    </row>
    <row r="1341" spans="4:31" hidden="1" x14ac:dyDescent="0.25">
      <c r="D1341" s="135"/>
      <c r="G1341" s="135"/>
      <c r="S1341" s="136"/>
      <c r="W1341" s="109"/>
      <c r="X1341" s="109"/>
      <c r="Y1341" s="110"/>
      <c r="Z1341" s="109"/>
      <c r="AA1341" s="109"/>
      <c r="AB1341" s="109"/>
      <c r="AC1341" s="148"/>
      <c r="AD1341" s="109"/>
      <c r="AE1341" s="169"/>
    </row>
    <row r="1342" spans="4:31" hidden="1" x14ac:dyDescent="0.25">
      <c r="D1342" s="135"/>
      <c r="G1342" s="135"/>
      <c r="S1342" s="136"/>
      <c r="W1342" s="109"/>
      <c r="X1342" s="109"/>
      <c r="Y1342" s="110"/>
      <c r="Z1342" s="109"/>
      <c r="AA1342" s="109"/>
      <c r="AB1342" s="109"/>
      <c r="AC1342" s="148"/>
      <c r="AD1342" s="109"/>
      <c r="AE1342" s="169"/>
    </row>
    <row r="1343" spans="4:31" hidden="1" x14ac:dyDescent="0.25">
      <c r="D1343" s="135"/>
      <c r="G1343" s="135"/>
      <c r="S1343" s="136"/>
      <c r="W1343" s="109"/>
      <c r="X1343" s="109"/>
      <c r="Y1343" s="110"/>
      <c r="Z1343" s="109"/>
      <c r="AA1343" s="109"/>
      <c r="AB1343" s="109"/>
      <c r="AC1343" s="148"/>
      <c r="AD1343" s="109"/>
      <c r="AE1343" s="169"/>
    </row>
    <row r="1344" spans="4:31" hidden="1" x14ac:dyDescent="0.25">
      <c r="D1344" s="135"/>
      <c r="G1344" s="135"/>
      <c r="S1344" s="136"/>
      <c r="W1344" s="109"/>
      <c r="X1344" s="109"/>
      <c r="Y1344" s="110"/>
      <c r="Z1344" s="109"/>
      <c r="AA1344" s="109"/>
      <c r="AB1344" s="109"/>
      <c r="AC1344" s="148"/>
      <c r="AD1344" s="109"/>
      <c r="AE1344" s="169"/>
    </row>
    <row r="1345" spans="4:31" hidden="1" x14ac:dyDescent="0.25">
      <c r="D1345" s="135"/>
      <c r="G1345" s="135"/>
      <c r="S1345" s="136"/>
      <c r="W1345" s="109"/>
      <c r="X1345" s="109"/>
      <c r="Y1345" s="110"/>
      <c r="Z1345" s="109"/>
      <c r="AA1345" s="109"/>
      <c r="AB1345" s="109"/>
      <c r="AC1345" s="148"/>
      <c r="AD1345" s="109"/>
      <c r="AE1345" s="169"/>
    </row>
    <row r="1346" spans="4:31" hidden="1" x14ac:dyDescent="0.25">
      <c r="D1346" s="135"/>
      <c r="G1346" s="135"/>
      <c r="S1346" s="136"/>
      <c r="W1346" s="109"/>
      <c r="X1346" s="109"/>
      <c r="Y1346" s="110"/>
      <c r="Z1346" s="109"/>
      <c r="AA1346" s="109"/>
      <c r="AB1346" s="109"/>
      <c r="AC1346" s="148"/>
      <c r="AD1346" s="109"/>
      <c r="AE1346" s="169"/>
    </row>
    <row r="1347" spans="4:31" hidden="1" x14ac:dyDescent="0.25">
      <c r="D1347" s="135"/>
      <c r="G1347" s="135"/>
      <c r="S1347" s="136"/>
      <c r="W1347" s="109"/>
      <c r="X1347" s="109"/>
      <c r="Y1347" s="110"/>
      <c r="Z1347" s="109"/>
      <c r="AA1347" s="109"/>
      <c r="AB1347" s="109"/>
      <c r="AC1347" s="148"/>
      <c r="AD1347" s="109"/>
      <c r="AE1347" s="169"/>
    </row>
    <row r="1348" spans="4:31" hidden="1" x14ac:dyDescent="0.25">
      <c r="D1348" s="135"/>
      <c r="G1348" s="135"/>
      <c r="S1348" s="136"/>
      <c r="W1348" s="109"/>
      <c r="X1348" s="109"/>
      <c r="Y1348" s="110"/>
      <c r="Z1348" s="109"/>
      <c r="AA1348" s="109"/>
      <c r="AB1348" s="109"/>
      <c r="AC1348" s="148"/>
      <c r="AD1348" s="109"/>
      <c r="AE1348" s="169"/>
    </row>
    <row r="1349" spans="4:31" hidden="1" x14ac:dyDescent="0.25">
      <c r="D1349" s="135"/>
      <c r="G1349" s="135"/>
      <c r="S1349" s="136"/>
      <c r="W1349" s="109"/>
      <c r="X1349" s="109"/>
      <c r="Y1349" s="110"/>
      <c r="Z1349" s="109"/>
      <c r="AA1349" s="109"/>
      <c r="AB1349" s="109"/>
      <c r="AC1349" s="148"/>
      <c r="AD1349" s="109"/>
      <c r="AE1349" s="169"/>
    </row>
    <row r="1350" spans="4:31" hidden="1" x14ac:dyDescent="0.25">
      <c r="D1350" s="135"/>
      <c r="G1350" s="135"/>
      <c r="S1350" s="136"/>
      <c r="W1350" s="109"/>
      <c r="X1350" s="109"/>
      <c r="Y1350" s="110"/>
      <c r="Z1350" s="109"/>
      <c r="AA1350" s="109"/>
      <c r="AB1350" s="109"/>
      <c r="AC1350" s="148"/>
      <c r="AD1350" s="109"/>
      <c r="AE1350" s="169"/>
    </row>
    <row r="1351" spans="4:31" hidden="1" x14ac:dyDescent="0.25">
      <c r="D1351" s="135"/>
      <c r="G1351" s="135"/>
      <c r="S1351" s="136"/>
      <c r="W1351" s="109"/>
      <c r="X1351" s="109"/>
      <c r="Y1351" s="110"/>
      <c r="Z1351" s="109"/>
      <c r="AA1351" s="109"/>
      <c r="AB1351" s="109"/>
      <c r="AC1351" s="148"/>
      <c r="AD1351" s="109"/>
      <c r="AE1351" s="169"/>
    </row>
    <row r="1352" spans="4:31" hidden="1" x14ac:dyDescent="0.25">
      <c r="D1352" s="135"/>
      <c r="G1352" s="135"/>
      <c r="S1352" s="136"/>
      <c r="W1352" s="109"/>
      <c r="X1352" s="109"/>
      <c r="Y1352" s="110"/>
      <c r="Z1352" s="109"/>
      <c r="AA1352" s="109"/>
      <c r="AB1352" s="109"/>
      <c r="AC1352" s="148"/>
      <c r="AD1352" s="109"/>
      <c r="AE1352" s="169"/>
    </row>
    <row r="1353" spans="4:31" hidden="1" x14ac:dyDescent="0.25">
      <c r="D1353" s="135"/>
      <c r="G1353" s="135"/>
      <c r="S1353" s="136"/>
      <c r="W1353" s="109"/>
      <c r="X1353" s="109"/>
      <c r="Y1353" s="110"/>
      <c r="Z1353" s="109"/>
      <c r="AA1353" s="109"/>
      <c r="AB1353" s="109"/>
      <c r="AC1353" s="148"/>
      <c r="AD1353" s="109"/>
      <c r="AE1353" s="169"/>
    </row>
    <row r="1354" spans="4:31" hidden="1" x14ac:dyDescent="0.25">
      <c r="D1354" s="135"/>
      <c r="G1354" s="135"/>
      <c r="S1354" s="136"/>
      <c r="W1354" s="109"/>
      <c r="X1354" s="109"/>
      <c r="Y1354" s="110"/>
      <c r="Z1354" s="109"/>
      <c r="AA1354" s="109"/>
      <c r="AB1354" s="109"/>
      <c r="AC1354" s="148"/>
      <c r="AD1354" s="109"/>
      <c r="AE1354" s="169"/>
    </row>
    <row r="1355" spans="4:31" hidden="1" x14ac:dyDescent="0.25">
      <c r="D1355" s="135"/>
      <c r="G1355" s="135"/>
      <c r="S1355" s="136"/>
      <c r="W1355" s="109"/>
      <c r="X1355" s="109"/>
      <c r="Y1355" s="110"/>
      <c r="Z1355" s="109"/>
      <c r="AA1355" s="109"/>
      <c r="AB1355" s="109"/>
      <c r="AC1355" s="148"/>
      <c r="AD1355" s="109"/>
      <c r="AE1355" s="169"/>
    </row>
    <row r="1356" spans="4:31" hidden="1" x14ac:dyDescent="0.25">
      <c r="D1356" s="135"/>
      <c r="G1356" s="135"/>
      <c r="S1356" s="136"/>
      <c r="W1356" s="109"/>
      <c r="X1356" s="109"/>
      <c r="Y1356" s="110"/>
      <c r="Z1356" s="109"/>
      <c r="AA1356" s="109"/>
      <c r="AB1356" s="109"/>
      <c r="AC1356" s="148"/>
      <c r="AD1356" s="109"/>
      <c r="AE1356" s="169"/>
    </row>
    <row r="1357" spans="4:31" hidden="1" x14ac:dyDescent="0.25">
      <c r="D1357" s="135"/>
      <c r="G1357" s="135"/>
      <c r="S1357" s="136"/>
      <c r="W1357" s="109"/>
      <c r="X1357" s="109"/>
      <c r="Y1357" s="110"/>
      <c r="Z1357" s="109"/>
      <c r="AA1357" s="109"/>
      <c r="AB1357" s="109"/>
      <c r="AC1357" s="148"/>
      <c r="AD1357" s="109"/>
      <c r="AE1357" s="169"/>
    </row>
    <row r="1358" spans="4:31" hidden="1" x14ac:dyDescent="0.25">
      <c r="D1358" s="135"/>
      <c r="G1358" s="135"/>
      <c r="S1358" s="136"/>
      <c r="W1358" s="109"/>
      <c r="X1358" s="109"/>
      <c r="Y1358" s="110"/>
      <c r="Z1358" s="109"/>
      <c r="AA1358" s="109"/>
      <c r="AB1358" s="109"/>
      <c r="AC1358" s="148"/>
      <c r="AD1358" s="109"/>
      <c r="AE1358" s="169"/>
    </row>
    <row r="1359" spans="4:31" hidden="1" x14ac:dyDescent="0.25">
      <c r="D1359" s="135"/>
      <c r="G1359" s="135"/>
      <c r="S1359" s="136"/>
      <c r="W1359" s="109"/>
      <c r="X1359" s="109"/>
      <c r="Y1359" s="110"/>
      <c r="Z1359" s="109"/>
      <c r="AA1359" s="109"/>
      <c r="AB1359" s="109"/>
      <c r="AC1359" s="148"/>
      <c r="AD1359" s="109"/>
      <c r="AE1359" s="169"/>
    </row>
    <row r="1360" spans="4:31" hidden="1" x14ac:dyDescent="0.25">
      <c r="D1360" s="135"/>
      <c r="G1360" s="135"/>
      <c r="S1360" s="136"/>
      <c r="W1360" s="109"/>
      <c r="X1360" s="109"/>
      <c r="Y1360" s="110"/>
      <c r="Z1360" s="109"/>
      <c r="AA1360" s="109"/>
      <c r="AB1360" s="109"/>
      <c r="AC1360" s="148"/>
      <c r="AD1360" s="109"/>
      <c r="AE1360" s="169"/>
    </row>
    <row r="1361" spans="4:31" hidden="1" x14ac:dyDescent="0.25">
      <c r="D1361" s="135"/>
      <c r="G1361" s="135"/>
      <c r="S1361" s="136"/>
      <c r="W1361" s="109"/>
      <c r="X1361" s="109"/>
      <c r="Y1361" s="110"/>
      <c r="Z1361" s="109"/>
      <c r="AA1361" s="109"/>
      <c r="AB1361" s="109"/>
      <c r="AC1361" s="148"/>
      <c r="AD1361" s="109"/>
      <c r="AE1361" s="169"/>
    </row>
    <row r="1362" spans="4:31" hidden="1" x14ac:dyDescent="0.25">
      <c r="D1362" s="135"/>
      <c r="G1362" s="135"/>
      <c r="S1362" s="136"/>
      <c r="W1362" s="109"/>
      <c r="X1362" s="109"/>
      <c r="Y1362" s="110"/>
      <c r="Z1362" s="109"/>
      <c r="AA1362" s="109"/>
      <c r="AB1362" s="109"/>
      <c r="AC1362" s="148"/>
      <c r="AD1362" s="109"/>
      <c r="AE1362" s="169"/>
    </row>
    <row r="1363" spans="4:31" hidden="1" x14ac:dyDescent="0.25">
      <c r="D1363" s="135"/>
      <c r="G1363" s="135"/>
      <c r="S1363" s="136"/>
      <c r="W1363" s="109"/>
      <c r="X1363" s="109"/>
      <c r="Y1363" s="110"/>
      <c r="Z1363" s="109"/>
      <c r="AA1363" s="109"/>
      <c r="AB1363" s="109"/>
      <c r="AC1363" s="148"/>
      <c r="AD1363" s="109"/>
      <c r="AE1363" s="169"/>
    </row>
    <row r="1364" spans="4:31" hidden="1" x14ac:dyDescent="0.25">
      <c r="D1364" s="135"/>
      <c r="G1364" s="135"/>
      <c r="S1364" s="136"/>
      <c r="W1364" s="109"/>
      <c r="X1364" s="109"/>
      <c r="Y1364" s="110"/>
      <c r="Z1364" s="109"/>
      <c r="AA1364" s="109"/>
      <c r="AB1364" s="109"/>
      <c r="AC1364" s="148"/>
      <c r="AD1364" s="109"/>
      <c r="AE1364" s="169"/>
    </row>
    <row r="1365" spans="4:31" hidden="1" x14ac:dyDescent="0.25">
      <c r="D1365" s="135"/>
      <c r="G1365" s="135"/>
      <c r="S1365" s="136"/>
      <c r="W1365" s="109"/>
      <c r="X1365" s="109"/>
      <c r="Y1365" s="110"/>
      <c r="Z1365" s="109"/>
      <c r="AA1365" s="109"/>
      <c r="AB1365" s="109"/>
      <c r="AC1365" s="148"/>
      <c r="AD1365" s="109"/>
      <c r="AE1365" s="169"/>
    </row>
    <row r="1366" spans="4:31" hidden="1" x14ac:dyDescent="0.25">
      <c r="D1366" s="135"/>
      <c r="G1366" s="135"/>
      <c r="S1366" s="136"/>
      <c r="W1366" s="109"/>
      <c r="X1366" s="109"/>
      <c r="Y1366" s="110"/>
      <c r="Z1366" s="109"/>
      <c r="AA1366" s="109"/>
      <c r="AB1366" s="109"/>
      <c r="AC1366" s="148"/>
      <c r="AD1366" s="109"/>
      <c r="AE1366" s="169"/>
    </row>
    <row r="1367" spans="4:31" hidden="1" x14ac:dyDescent="0.25">
      <c r="D1367" s="135"/>
      <c r="G1367" s="135"/>
      <c r="S1367" s="136"/>
      <c r="W1367" s="109"/>
      <c r="X1367" s="109"/>
      <c r="Y1367" s="110"/>
      <c r="Z1367" s="109"/>
      <c r="AA1367" s="109"/>
      <c r="AB1367" s="109"/>
      <c r="AC1367" s="148"/>
      <c r="AD1367" s="109"/>
      <c r="AE1367" s="169"/>
    </row>
    <row r="1368" spans="4:31" hidden="1" x14ac:dyDescent="0.25">
      <c r="D1368" s="135"/>
      <c r="G1368" s="135"/>
      <c r="S1368" s="136"/>
      <c r="W1368" s="109"/>
      <c r="X1368" s="109"/>
      <c r="Y1368" s="110"/>
      <c r="Z1368" s="109"/>
      <c r="AA1368" s="109"/>
      <c r="AB1368" s="109"/>
      <c r="AC1368" s="148"/>
      <c r="AD1368" s="109"/>
      <c r="AE1368" s="169"/>
    </row>
    <row r="1369" spans="4:31" hidden="1" x14ac:dyDescent="0.25">
      <c r="D1369" s="135"/>
      <c r="G1369" s="135"/>
      <c r="S1369" s="136"/>
      <c r="W1369" s="109"/>
      <c r="X1369" s="109"/>
      <c r="Y1369" s="110"/>
      <c r="Z1369" s="109"/>
      <c r="AA1369" s="109"/>
      <c r="AB1369" s="109"/>
      <c r="AC1369" s="148"/>
      <c r="AD1369" s="109"/>
      <c r="AE1369" s="169"/>
    </row>
    <row r="1370" spans="4:31" hidden="1" x14ac:dyDescent="0.25">
      <c r="D1370" s="135"/>
      <c r="G1370" s="135"/>
      <c r="S1370" s="136"/>
      <c r="W1370" s="109"/>
      <c r="X1370" s="109"/>
      <c r="Y1370" s="110"/>
      <c r="Z1370" s="109"/>
      <c r="AA1370" s="109"/>
      <c r="AB1370" s="109"/>
      <c r="AC1370" s="148"/>
      <c r="AD1370" s="109"/>
      <c r="AE1370" s="169"/>
    </row>
    <row r="1371" spans="4:31" hidden="1" x14ac:dyDescent="0.25">
      <c r="D1371" s="135"/>
      <c r="G1371" s="135"/>
      <c r="S1371" s="136"/>
      <c r="W1371" s="109"/>
      <c r="X1371" s="109"/>
      <c r="Y1371" s="110"/>
      <c r="Z1371" s="109"/>
      <c r="AA1371" s="109"/>
      <c r="AB1371" s="109"/>
      <c r="AC1371" s="148"/>
      <c r="AD1371" s="109"/>
      <c r="AE1371" s="169"/>
    </row>
    <row r="1372" spans="4:31" hidden="1" x14ac:dyDescent="0.25">
      <c r="D1372" s="135"/>
      <c r="G1372" s="135"/>
      <c r="S1372" s="136"/>
      <c r="W1372" s="109"/>
      <c r="X1372" s="109"/>
      <c r="Y1372" s="110"/>
      <c r="Z1372" s="109"/>
      <c r="AA1372" s="109"/>
      <c r="AB1372" s="109"/>
      <c r="AC1372" s="148"/>
      <c r="AD1372" s="109"/>
      <c r="AE1372" s="169"/>
    </row>
    <row r="1373" spans="4:31" hidden="1" x14ac:dyDescent="0.25">
      <c r="D1373" s="135"/>
      <c r="G1373" s="135"/>
      <c r="S1373" s="136"/>
      <c r="W1373" s="109"/>
      <c r="X1373" s="109"/>
      <c r="Y1373" s="110"/>
      <c r="Z1373" s="109"/>
      <c r="AA1373" s="109"/>
      <c r="AB1373" s="109"/>
      <c r="AC1373" s="148"/>
      <c r="AD1373" s="109"/>
      <c r="AE1373" s="169"/>
    </row>
    <row r="1374" spans="4:31" hidden="1" x14ac:dyDescent="0.25">
      <c r="D1374" s="135"/>
      <c r="G1374" s="135"/>
      <c r="S1374" s="136"/>
      <c r="W1374" s="109"/>
      <c r="X1374" s="109"/>
      <c r="Y1374" s="110"/>
      <c r="Z1374" s="109"/>
      <c r="AA1374" s="109"/>
      <c r="AB1374" s="109"/>
      <c r="AC1374" s="148"/>
      <c r="AD1374" s="109"/>
      <c r="AE1374" s="169"/>
    </row>
    <row r="1375" spans="4:31" hidden="1" x14ac:dyDescent="0.25">
      <c r="D1375" s="135"/>
      <c r="G1375" s="135"/>
      <c r="S1375" s="136"/>
      <c r="W1375" s="109"/>
      <c r="X1375" s="109"/>
      <c r="Y1375" s="110"/>
      <c r="Z1375" s="109"/>
      <c r="AA1375" s="109"/>
      <c r="AB1375" s="109"/>
      <c r="AC1375" s="148"/>
      <c r="AD1375" s="109"/>
      <c r="AE1375" s="169"/>
    </row>
    <row r="1376" spans="4:31" hidden="1" x14ac:dyDescent="0.25">
      <c r="D1376" s="135"/>
      <c r="G1376" s="135"/>
      <c r="S1376" s="136"/>
      <c r="W1376" s="109"/>
      <c r="X1376" s="109"/>
      <c r="Y1376" s="110"/>
      <c r="Z1376" s="109"/>
      <c r="AA1376" s="109"/>
      <c r="AB1376" s="109"/>
      <c r="AC1376" s="148"/>
      <c r="AD1376" s="109"/>
      <c r="AE1376" s="169"/>
    </row>
    <row r="1377" spans="4:31" hidden="1" x14ac:dyDescent="0.25">
      <c r="D1377" s="135"/>
      <c r="G1377" s="135"/>
      <c r="S1377" s="136"/>
      <c r="W1377" s="109"/>
      <c r="X1377" s="109"/>
      <c r="Y1377" s="110"/>
      <c r="Z1377" s="109"/>
      <c r="AA1377" s="109"/>
      <c r="AB1377" s="109"/>
      <c r="AC1377" s="148"/>
      <c r="AD1377" s="109"/>
      <c r="AE1377" s="169"/>
    </row>
    <row r="1378" spans="4:31" hidden="1" x14ac:dyDescent="0.25">
      <c r="D1378" s="135"/>
      <c r="G1378" s="135"/>
      <c r="S1378" s="136"/>
      <c r="W1378" s="109"/>
      <c r="X1378" s="109"/>
      <c r="Y1378" s="110"/>
      <c r="Z1378" s="109"/>
      <c r="AA1378" s="109"/>
      <c r="AB1378" s="109"/>
      <c r="AC1378" s="148"/>
      <c r="AD1378" s="109"/>
      <c r="AE1378" s="169"/>
    </row>
    <row r="1379" spans="4:31" hidden="1" x14ac:dyDescent="0.25">
      <c r="D1379" s="135"/>
      <c r="G1379" s="135"/>
      <c r="S1379" s="136"/>
      <c r="W1379" s="109"/>
      <c r="X1379" s="109"/>
      <c r="Y1379" s="110"/>
      <c r="Z1379" s="109"/>
      <c r="AA1379" s="109"/>
      <c r="AB1379" s="109"/>
      <c r="AC1379" s="148"/>
      <c r="AD1379" s="109"/>
      <c r="AE1379" s="169"/>
    </row>
    <row r="1380" spans="4:31" hidden="1" x14ac:dyDescent="0.25">
      <c r="D1380" s="135"/>
      <c r="G1380" s="135"/>
      <c r="S1380" s="136"/>
      <c r="W1380" s="109"/>
      <c r="X1380" s="109"/>
      <c r="Y1380" s="110"/>
      <c r="Z1380" s="109"/>
      <c r="AA1380" s="109"/>
      <c r="AB1380" s="109"/>
      <c r="AC1380" s="148"/>
      <c r="AD1380" s="109"/>
      <c r="AE1380" s="169"/>
    </row>
    <row r="1381" spans="4:31" hidden="1" x14ac:dyDescent="0.25">
      <c r="D1381" s="135"/>
      <c r="G1381" s="135"/>
      <c r="S1381" s="136"/>
      <c r="W1381" s="109"/>
      <c r="X1381" s="109"/>
      <c r="Y1381" s="110"/>
      <c r="Z1381" s="109"/>
      <c r="AA1381" s="109"/>
      <c r="AB1381" s="109"/>
      <c r="AC1381" s="148"/>
      <c r="AD1381" s="109"/>
      <c r="AE1381" s="169"/>
    </row>
    <row r="1382" spans="4:31" hidden="1" x14ac:dyDescent="0.25">
      <c r="D1382" s="135"/>
      <c r="G1382" s="135"/>
      <c r="S1382" s="136"/>
      <c r="W1382" s="109"/>
      <c r="X1382" s="109"/>
      <c r="Y1382" s="110"/>
      <c r="Z1382" s="109"/>
      <c r="AA1382" s="109"/>
      <c r="AB1382" s="109"/>
      <c r="AC1382" s="148"/>
      <c r="AD1382" s="109"/>
      <c r="AE1382" s="169"/>
    </row>
    <row r="1383" spans="4:31" hidden="1" x14ac:dyDescent="0.25">
      <c r="D1383" s="135"/>
      <c r="G1383" s="135"/>
      <c r="S1383" s="136"/>
      <c r="W1383" s="109"/>
      <c r="X1383" s="109"/>
      <c r="Y1383" s="110"/>
      <c r="Z1383" s="109"/>
      <c r="AA1383" s="109"/>
      <c r="AB1383" s="109"/>
      <c r="AC1383" s="148"/>
      <c r="AD1383" s="109"/>
      <c r="AE1383" s="169"/>
    </row>
    <row r="1384" spans="4:31" hidden="1" x14ac:dyDescent="0.25">
      <c r="D1384" s="135"/>
      <c r="G1384" s="135"/>
      <c r="S1384" s="136"/>
      <c r="W1384" s="109"/>
      <c r="X1384" s="109"/>
      <c r="Y1384" s="110"/>
      <c r="Z1384" s="109"/>
      <c r="AA1384" s="109"/>
      <c r="AB1384" s="109"/>
      <c r="AC1384" s="148"/>
      <c r="AD1384" s="109"/>
      <c r="AE1384" s="169"/>
    </row>
    <row r="1385" spans="4:31" hidden="1" x14ac:dyDescent="0.25">
      <c r="D1385" s="135"/>
      <c r="G1385" s="135"/>
      <c r="S1385" s="136"/>
      <c r="W1385" s="109"/>
      <c r="X1385" s="109"/>
      <c r="Y1385" s="110"/>
      <c r="Z1385" s="109"/>
      <c r="AA1385" s="109"/>
      <c r="AB1385" s="109"/>
      <c r="AC1385" s="148"/>
      <c r="AD1385" s="109"/>
      <c r="AE1385" s="169"/>
    </row>
    <row r="1386" spans="4:31" hidden="1" x14ac:dyDescent="0.25">
      <c r="D1386" s="135"/>
      <c r="G1386" s="135"/>
      <c r="S1386" s="136"/>
      <c r="W1386" s="109"/>
      <c r="X1386" s="109"/>
      <c r="Y1386" s="110"/>
      <c r="Z1386" s="109"/>
      <c r="AA1386" s="109"/>
      <c r="AB1386" s="109"/>
      <c r="AC1386" s="148"/>
      <c r="AD1386" s="109"/>
      <c r="AE1386" s="169"/>
    </row>
    <row r="1387" spans="4:31" hidden="1" x14ac:dyDescent="0.25">
      <c r="D1387" s="135"/>
      <c r="G1387" s="135"/>
      <c r="S1387" s="136"/>
      <c r="W1387" s="109"/>
      <c r="X1387" s="109"/>
      <c r="Y1387" s="110"/>
      <c r="Z1387" s="109"/>
      <c r="AA1387" s="109"/>
      <c r="AB1387" s="109"/>
      <c r="AC1387" s="148"/>
      <c r="AD1387" s="109"/>
      <c r="AE1387" s="169"/>
    </row>
    <row r="1388" spans="4:31" hidden="1" x14ac:dyDescent="0.25">
      <c r="D1388" s="135"/>
      <c r="G1388" s="135"/>
      <c r="S1388" s="136"/>
      <c r="W1388" s="109"/>
      <c r="X1388" s="109"/>
      <c r="Y1388" s="110"/>
      <c r="Z1388" s="109"/>
      <c r="AA1388" s="109"/>
      <c r="AB1388" s="109"/>
      <c r="AC1388" s="148"/>
      <c r="AD1388" s="109"/>
      <c r="AE1388" s="169"/>
    </row>
    <row r="1389" spans="4:31" hidden="1" x14ac:dyDescent="0.25">
      <c r="D1389" s="135"/>
      <c r="G1389" s="135"/>
      <c r="S1389" s="136"/>
      <c r="W1389" s="109"/>
      <c r="X1389" s="109"/>
      <c r="Y1389" s="110"/>
      <c r="Z1389" s="109"/>
      <c r="AA1389" s="109"/>
      <c r="AB1389" s="109"/>
      <c r="AC1389" s="148"/>
      <c r="AD1389" s="109"/>
      <c r="AE1389" s="169"/>
    </row>
    <row r="1390" spans="4:31" hidden="1" x14ac:dyDescent="0.25">
      <c r="D1390" s="135"/>
      <c r="G1390" s="135"/>
      <c r="S1390" s="136"/>
      <c r="W1390" s="109"/>
      <c r="X1390" s="109"/>
      <c r="Y1390" s="110"/>
      <c r="Z1390" s="109"/>
      <c r="AA1390" s="109"/>
      <c r="AB1390" s="109"/>
      <c r="AC1390" s="148"/>
      <c r="AD1390" s="109"/>
      <c r="AE1390" s="169"/>
    </row>
    <row r="1391" spans="4:31" hidden="1" x14ac:dyDescent="0.25">
      <c r="D1391" s="135"/>
      <c r="G1391" s="135"/>
      <c r="S1391" s="136"/>
      <c r="W1391" s="109"/>
      <c r="X1391" s="109"/>
      <c r="Y1391" s="110"/>
      <c r="Z1391" s="109"/>
      <c r="AA1391" s="109"/>
      <c r="AB1391" s="109"/>
      <c r="AC1391" s="148"/>
      <c r="AD1391" s="109"/>
      <c r="AE1391" s="169"/>
    </row>
    <row r="1392" spans="4:31" hidden="1" x14ac:dyDescent="0.25">
      <c r="D1392" s="135"/>
      <c r="G1392" s="135"/>
      <c r="S1392" s="136"/>
      <c r="W1392" s="109"/>
      <c r="X1392" s="109"/>
      <c r="Y1392" s="110"/>
      <c r="Z1392" s="109"/>
      <c r="AA1392" s="109"/>
      <c r="AB1392" s="109"/>
      <c r="AC1392" s="148"/>
      <c r="AD1392" s="109"/>
      <c r="AE1392" s="169"/>
    </row>
    <row r="1393" spans="4:31" hidden="1" x14ac:dyDescent="0.25">
      <c r="D1393" s="135"/>
      <c r="G1393" s="135"/>
      <c r="S1393" s="136"/>
      <c r="W1393" s="109"/>
      <c r="X1393" s="109"/>
      <c r="Y1393" s="110"/>
      <c r="Z1393" s="109"/>
      <c r="AA1393" s="109"/>
      <c r="AB1393" s="109"/>
      <c r="AC1393" s="148"/>
      <c r="AD1393" s="109"/>
      <c r="AE1393" s="169"/>
    </row>
    <row r="1394" spans="4:31" hidden="1" x14ac:dyDescent="0.25">
      <c r="D1394" s="135"/>
      <c r="G1394" s="135"/>
      <c r="S1394" s="136"/>
      <c r="W1394" s="109"/>
      <c r="X1394" s="109"/>
      <c r="Y1394" s="110"/>
      <c r="Z1394" s="109"/>
      <c r="AA1394" s="109"/>
      <c r="AB1394" s="109"/>
      <c r="AC1394" s="148"/>
      <c r="AD1394" s="109"/>
      <c r="AE1394" s="169"/>
    </row>
    <row r="1395" spans="4:31" hidden="1" x14ac:dyDescent="0.25">
      <c r="D1395" s="135"/>
      <c r="G1395" s="135"/>
      <c r="S1395" s="136"/>
      <c r="W1395" s="109"/>
      <c r="X1395" s="109"/>
      <c r="Y1395" s="110"/>
      <c r="Z1395" s="109"/>
      <c r="AA1395" s="109"/>
      <c r="AB1395" s="109"/>
      <c r="AC1395" s="148"/>
      <c r="AD1395" s="109"/>
      <c r="AE1395" s="169"/>
    </row>
    <row r="1396" spans="4:31" hidden="1" x14ac:dyDescent="0.25">
      <c r="D1396" s="135"/>
      <c r="G1396" s="135"/>
      <c r="S1396" s="136"/>
      <c r="W1396" s="109"/>
      <c r="X1396" s="109"/>
      <c r="Y1396" s="110"/>
      <c r="Z1396" s="109"/>
      <c r="AA1396" s="109"/>
      <c r="AB1396" s="109"/>
      <c r="AC1396" s="148"/>
      <c r="AD1396" s="109"/>
      <c r="AE1396" s="169"/>
    </row>
    <row r="1397" spans="4:31" hidden="1" x14ac:dyDescent="0.25">
      <c r="D1397" s="135"/>
      <c r="G1397" s="135"/>
      <c r="S1397" s="136"/>
      <c r="W1397" s="109"/>
      <c r="X1397" s="109"/>
      <c r="Y1397" s="110"/>
      <c r="Z1397" s="109"/>
      <c r="AA1397" s="109"/>
      <c r="AB1397" s="109"/>
      <c r="AC1397" s="148"/>
      <c r="AD1397" s="109"/>
      <c r="AE1397" s="169"/>
    </row>
    <row r="1398" spans="4:31" hidden="1" x14ac:dyDescent="0.25">
      <c r="D1398" s="135"/>
      <c r="G1398" s="135"/>
      <c r="S1398" s="136"/>
      <c r="W1398" s="109"/>
      <c r="X1398" s="109"/>
      <c r="Y1398" s="110"/>
      <c r="Z1398" s="109"/>
      <c r="AA1398" s="109"/>
      <c r="AB1398" s="109"/>
      <c r="AC1398" s="148"/>
      <c r="AD1398" s="109"/>
      <c r="AE1398" s="169"/>
    </row>
    <row r="1399" spans="4:31" hidden="1" x14ac:dyDescent="0.25">
      <c r="D1399" s="135"/>
      <c r="G1399" s="135"/>
      <c r="S1399" s="136"/>
      <c r="W1399" s="109"/>
      <c r="X1399" s="109"/>
      <c r="Y1399" s="110"/>
      <c r="Z1399" s="109"/>
      <c r="AA1399" s="109"/>
      <c r="AB1399" s="109"/>
      <c r="AC1399" s="148"/>
      <c r="AD1399" s="109"/>
      <c r="AE1399" s="169"/>
    </row>
    <row r="1400" spans="4:31" hidden="1" x14ac:dyDescent="0.25">
      <c r="D1400" s="135"/>
      <c r="G1400" s="135"/>
      <c r="S1400" s="136"/>
      <c r="W1400" s="109"/>
      <c r="X1400" s="109"/>
      <c r="Y1400" s="110"/>
      <c r="Z1400" s="109"/>
      <c r="AA1400" s="109"/>
      <c r="AB1400" s="109"/>
      <c r="AC1400" s="148"/>
      <c r="AD1400" s="109"/>
      <c r="AE1400" s="169"/>
    </row>
    <row r="1401" spans="4:31" hidden="1" x14ac:dyDescent="0.25">
      <c r="D1401" s="135"/>
      <c r="G1401" s="135"/>
      <c r="S1401" s="136"/>
      <c r="W1401" s="109"/>
      <c r="X1401" s="109"/>
      <c r="Y1401" s="110"/>
      <c r="Z1401" s="109"/>
      <c r="AA1401" s="109"/>
      <c r="AB1401" s="109"/>
      <c r="AC1401" s="148"/>
      <c r="AD1401" s="109"/>
      <c r="AE1401" s="169"/>
    </row>
    <row r="1402" spans="4:31" hidden="1" x14ac:dyDescent="0.25">
      <c r="D1402" s="135"/>
      <c r="G1402" s="135"/>
      <c r="S1402" s="136"/>
      <c r="W1402" s="109"/>
      <c r="X1402" s="109"/>
      <c r="Y1402" s="110"/>
      <c r="Z1402" s="109"/>
      <c r="AA1402" s="109"/>
      <c r="AB1402" s="109"/>
      <c r="AC1402" s="148"/>
      <c r="AD1402" s="109"/>
      <c r="AE1402" s="169"/>
    </row>
    <row r="1403" spans="4:31" hidden="1" x14ac:dyDescent="0.25">
      <c r="D1403" s="135"/>
      <c r="G1403" s="135"/>
      <c r="S1403" s="136"/>
      <c r="W1403" s="109"/>
      <c r="X1403" s="109"/>
      <c r="Y1403" s="110"/>
      <c r="Z1403" s="109"/>
      <c r="AA1403" s="109"/>
      <c r="AB1403" s="109"/>
      <c r="AC1403" s="148"/>
      <c r="AD1403" s="109"/>
      <c r="AE1403" s="169"/>
    </row>
    <row r="1404" spans="4:31" hidden="1" x14ac:dyDescent="0.25">
      <c r="D1404" s="135"/>
      <c r="G1404" s="135"/>
      <c r="S1404" s="136"/>
      <c r="W1404" s="109"/>
      <c r="X1404" s="109"/>
      <c r="Y1404" s="110"/>
      <c r="Z1404" s="109"/>
      <c r="AA1404" s="109"/>
      <c r="AB1404" s="109"/>
      <c r="AC1404" s="148"/>
      <c r="AD1404" s="109"/>
      <c r="AE1404" s="169"/>
    </row>
    <row r="1405" spans="4:31" hidden="1" x14ac:dyDescent="0.25">
      <c r="D1405" s="135"/>
      <c r="G1405" s="135"/>
      <c r="S1405" s="136"/>
      <c r="W1405" s="109"/>
      <c r="X1405" s="109"/>
      <c r="Y1405" s="110"/>
      <c r="Z1405" s="109"/>
      <c r="AA1405" s="109"/>
      <c r="AB1405" s="109"/>
      <c r="AC1405" s="148"/>
      <c r="AD1405" s="109"/>
      <c r="AE1405" s="169"/>
    </row>
    <row r="1406" spans="4:31" hidden="1" x14ac:dyDescent="0.25">
      <c r="D1406" s="135"/>
      <c r="G1406" s="135"/>
      <c r="S1406" s="136"/>
      <c r="W1406" s="109"/>
      <c r="X1406" s="109"/>
      <c r="Y1406" s="110"/>
      <c r="Z1406" s="109"/>
      <c r="AA1406" s="109"/>
      <c r="AB1406" s="109"/>
      <c r="AC1406" s="148"/>
      <c r="AD1406" s="109"/>
      <c r="AE1406" s="169"/>
    </row>
    <row r="1407" spans="4:31" hidden="1" x14ac:dyDescent="0.25">
      <c r="D1407" s="135"/>
      <c r="G1407" s="135"/>
      <c r="S1407" s="136"/>
      <c r="W1407" s="109"/>
      <c r="X1407" s="109"/>
      <c r="Y1407" s="110"/>
      <c r="Z1407" s="109"/>
      <c r="AA1407" s="109"/>
      <c r="AB1407" s="109"/>
      <c r="AC1407" s="148"/>
      <c r="AD1407" s="109"/>
      <c r="AE1407" s="169"/>
    </row>
    <row r="1408" spans="4:31" hidden="1" x14ac:dyDescent="0.25">
      <c r="D1408" s="135"/>
      <c r="G1408" s="135"/>
      <c r="S1408" s="136"/>
      <c r="W1408" s="109"/>
      <c r="X1408" s="109"/>
      <c r="Y1408" s="110"/>
      <c r="Z1408" s="109"/>
      <c r="AA1408" s="109"/>
      <c r="AB1408" s="109"/>
      <c r="AC1408" s="148"/>
      <c r="AD1408" s="109"/>
      <c r="AE1408" s="169"/>
    </row>
    <row r="1409" spans="4:31" hidden="1" x14ac:dyDescent="0.25">
      <c r="D1409" s="135"/>
      <c r="G1409" s="135"/>
      <c r="S1409" s="136"/>
      <c r="W1409" s="109"/>
      <c r="X1409" s="109"/>
      <c r="Y1409" s="110"/>
      <c r="Z1409" s="109"/>
      <c r="AA1409" s="109"/>
      <c r="AB1409" s="109"/>
      <c r="AC1409" s="148"/>
      <c r="AD1409" s="109"/>
      <c r="AE1409" s="169"/>
    </row>
    <row r="1410" spans="4:31" hidden="1" x14ac:dyDescent="0.25">
      <c r="D1410" s="135"/>
      <c r="G1410" s="135"/>
      <c r="S1410" s="136"/>
      <c r="W1410" s="109"/>
      <c r="X1410" s="109"/>
      <c r="Y1410" s="110"/>
      <c r="Z1410" s="109"/>
      <c r="AA1410" s="109"/>
      <c r="AB1410" s="109"/>
      <c r="AC1410" s="148"/>
      <c r="AD1410" s="109"/>
      <c r="AE1410" s="169"/>
    </row>
    <row r="1411" spans="4:31" hidden="1" x14ac:dyDescent="0.25">
      <c r="D1411" s="135"/>
      <c r="G1411" s="135"/>
      <c r="S1411" s="136"/>
      <c r="W1411" s="109"/>
      <c r="X1411" s="109"/>
      <c r="Y1411" s="110"/>
      <c r="Z1411" s="109"/>
      <c r="AA1411" s="109"/>
      <c r="AB1411" s="109"/>
      <c r="AC1411" s="148"/>
      <c r="AD1411" s="109"/>
      <c r="AE1411" s="169"/>
    </row>
    <row r="1412" spans="4:31" hidden="1" x14ac:dyDescent="0.25">
      <c r="D1412" s="135"/>
      <c r="G1412" s="135"/>
      <c r="S1412" s="136"/>
      <c r="W1412" s="109"/>
      <c r="X1412" s="109"/>
      <c r="Y1412" s="110"/>
      <c r="Z1412" s="109"/>
      <c r="AA1412" s="109"/>
      <c r="AB1412" s="109"/>
      <c r="AC1412" s="148"/>
      <c r="AD1412" s="109"/>
      <c r="AE1412" s="169"/>
    </row>
    <row r="1413" spans="4:31" hidden="1" x14ac:dyDescent="0.25">
      <c r="D1413" s="135"/>
      <c r="G1413" s="135"/>
      <c r="S1413" s="136"/>
      <c r="W1413" s="109"/>
      <c r="X1413" s="109"/>
      <c r="Y1413" s="110"/>
      <c r="Z1413" s="109"/>
      <c r="AA1413" s="109"/>
      <c r="AB1413" s="109"/>
      <c r="AC1413" s="148"/>
      <c r="AD1413" s="109"/>
      <c r="AE1413" s="169"/>
    </row>
    <row r="1414" spans="4:31" hidden="1" x14ac:dyDescent="0.25">
      <c r="D1414" s="135"/>
      <c r="G1414" s="135"/>
      <c r="S1414" s="136"/>
      <c r="W1414" s="109"/>
      <c r="X1414" s="109"/>
      <c r="Y1414" s="110"/>
      <c r="Z1414" s="109"/>
      <c r="AA1414" s="109"/>
      <c r="AB1414" s="109"/>
      <c r="AC1414" s="148"/>
      <c r="AD1414" s="109"/>
      <c r="AE1414" s="169"/>
    </row>
    <row r="1415" spans="4:31" hidden="1" x14ac:dyDescent="0.25">
      <c r="D1415" s="135"/>
      <c r="G1415" s="135"/>
      <c r="S1415" s="136"/>
      <c r="W1415" s="109"/>
      <c r="X1415" s="109"/>
      <c r="Y1415" s="110"/>
      <c r="Z1415" s="109"/>
      <c r="AA1415" s="109"/>
      <c r="AB1415" s="109"/>
      <c r="AC1415" s="148"/>
      <c r="AD1415" s="109"/>
      <c r="AE1415" s="169"/>
    </row>
    <row r="1416" spans="4:31" hidden="1" x14ac:dyDescent="0.25">
      <c r="D1416" s="135"/>
      <c r="G1416" s="135"/>
      <c r="S1416" s="136"/>
      <c r="W1416" s="109"/>
      <c r="X1416" s="109"/>
      <c r="Y1416" s="110"/>
      <c r="Z1416" s="109"/>
      <c r="AA1416" s="109"/>
      <c r="AB1416" s="109"/>
      <c r="AC1416" s="148"/>
      <c r="AD1416" s="109"/>
      <c r="AE1416" s="169"/>
    </row>
    <row r="1417" spans="4:31" hidden="1" x14ac:dyDescent="0.25">
      <c r="D1417" s="135"/>
      <c r="G1417" s="135"/>
      <c r="S1417" s="136"/>
      <c r="W1417" s="109"/>
      <c r="X1417" s="109"/>
      <c r="Y1417" s="110"/>
      <c r="Z1417" s="109"/>
      <c r="AA1417" s="109"/>
      <c r="AB1417" s="109"/>
      <c r="AC1417" s="148"/>
      <c r="AD1417" s="109"/>
      <c r="AE1417" s="169"/>
    </row>
    <row r="1418" spans="4:31" hidden="1" x14ac:dyDescent="0.25">
      <c r="D1418" s="135"/>
      <c r="G1418" s="135"/>
      <c r="S1418" s="136"/>
      <c r="W1418" s="109"/>
      <c r="X1418" s="109"/>
      <c r="Y1418" s="110"/>
      <c r="Z1418" s="109"/>
      <c r="AA1418" s="109"/>
      <c r="AB1418" s="109"/>
      <c r="AC1418" s="148"/>
      <c r="AD1418" s="109"/>
      <c r="AE1418" s="169"/>
    </row>
    <row r="1419" spans="4:31" hidden="1" x14ac:dyDescent="0.25">
      <c r="D1419" s="135"/>
      <c r="G1419" s="135"/>
      <c r="S1419" s="136"/>
      <c r="W1419" s="109"/>
      <c r="X1419" s="109"/>
      <c r="Y1419" s="110"/>
      <c r="Z1419" s="109"/>
      <c r="AA1419" s="109"/>
      <c r="AB1419" s="109"/>
      <c r="AC1419" s="148"/>
      <c r="AD1419" s="109"/>
      <c r="AE1419" s="169"/>
    </row>
    <row r="1420" spans="4:31" hidden="1" x14ac:dyDescent="0.25">
      <c r="D1420" s="135"/>
      <c r="G1420" s="135"/>
      <c r="S1420" s="136"/>
      <c r="W1420" s="109"/>
      <c r="X1420" s="109"/>
      <c r="Y1420" s="110"/>
      <c r="Z1420" s="109"/>
      <c r="AA1420" s="109"/>
      <c r="AB1420" s="109"/>
      <c r="AC1420" s="148"/>
      <c r="AD1420" s="109"/>
      <c r="AE1420" s="169"/>
    </row>
    <row r="1421" spans="4:31" hidden="1" x14ac:dyDescent="0.25">
      <c r="D1421" s="135"/>
      <c r="G1421" s="135"/>
      <c r="S1421" s="136"/>
      <c r="W1421" s="109"/>
      <c r="X1421" s="109"/>
      <c r="Y1421" s="110"/>
      <c r="Z1421" s="109"/>
      <c r="AA1421" s="109"/>
      <c r="AB1421" s="109"/>
      <c r="AC1421" s="148"/>
      <c r="AD1421" s="109"/>
      <c r="AE1421" s="169"/>
    </row>
    <row r="1422" spans="4:31" hidden="1" x14ac:dyDescent="0.25">
      <c r="D1422" s="135"/>
      <c r="G1422" s="135"/>
      <c r="S1422" s="136"/>
      <c r="W1422" s="109"/>
      <c r="X1422" s="109"/>
      <c r="Y1422" s="110"/>
      <c r="Z1422" s="109"/>
      <c r="AA1422" s="109"/>
      <c r="AB1422" s="109"/>
      <c r="AC1422" s="148"/>
      <c r="AD1422" s="109"/>
      <c r="AE1422" s="169"/>
    </row>
    <row r="1423" spans="4:31" hidden="1" x14ac:dyDescent="0.25">
      <c r="D1423" s="135"/>
      <c r="G1423" s="135"/>
      <c r="S1423" s="136"/>
      <c r="W1423" s="109"/>
      <c r="X1423" s="109"/>
      <c r="Y1423" s="110"/>
      <c r="Z1423" s="109"/>
      <c r="AA1423" s="109"/>
      <c r="AB1423" s="109"/>
      <c r="AC1423" s="148"/>
      <c r="AD1423" s="109"/>
      <c r="AE1423" s="169"/>
    </row>
    <row r="1424" spans="4:31" hidden="1" x14ac:dyDescent="0.25">
      <c r="D1424" s="135"/>
      <c r="G1424" s="135"/>
      <c r="S1424" s="136"/>
      <c r="W1424" s="109"/>
      <c r="X1424" s="109"/>
      <c r="Y1424" s="110"/>
      <c r="Z1424" s="109"/>
      <c r="AA1424" s="109"/>
      <c r="AB1424" s="109"/>
      <c r="AC1424" s="148"/>
      <c r="AD1424" s="109"/>
      <c r="AE1424" s="169"/>
    </row>
    <row r="1425" spans="4:31" hidden="1" x14ac:dyDescent="0.25">
      <c r="D1425" s="135"/>
      <c r="G1425" s="135"/>
      <c r="S1425" s="136"/>
      <c r="W1425" s="109"/>
      <c r="X1425" s="109"/>
      <c r="Y1425" s="110"/>
      <c r="Z1425" s="109"/>
      <c r="AA1425" s="109"/>
      <c r="AB1425" s="109"/>
      <c r="AC1425" s="148"/>
      <c r="AD1425" s="109"/>
      <c r="AE1425" s="169"/>
    </row>
    <row r="1426" spans="4:31" hidden="1" x14ac:dyDescent="0.25">
      <c r="D1426" s="135"/>
      <c r="G1426" s="135"/>
      <c r="S1426" s="136"/>
      <c r="W1426" s="109"/>
      <c r="X1426" s="109"/>
      <c r="Y1426" s="110"/>
      <c r="Z1426" s="109"/>
      <c r="AA1426" s="109"/>
      <c r="AB1426" s="109"/>
      <c r="AC1426" s="148"/>
      <c r="AD1426" s="109"/>
      <c r="AE1426" s="169"/>
    </row>
    <row r="1427" spans="4:31" hidden="1" x14ac:dyDescent="0.25">
      <c r="D1427" s="135"/>
      <c r="G1427" s="135"/>
      <c r="S1427" s="136"/>
      <c r="W1427" s="109"/>
      <c r="X1427" s="109"/>
      <c r="Y1427" s="110"/>
      <c r="Z1427" s="109"/>
      <c r="AA1427" s="109"/>
      <c r="AB1427" s="109"/>
      <c r="AC1427" s="148"/>
      <c r="AD1427" s="109"/>
      <c r="AE1427" s="169"/>
    </row>
    <row r="1428" spans="4:31" hidden="1" x14ac:dyDescent="0.25">
      <c r="D1428" s="135"/>
      <c r="G1428" s="135"/>
      <c r="S1428" s="136"/>
      <c r="W1428" s="109"/>
      <c r="X1428" s="109"/>
      <c r="Y1428" s="110"/>
      <c r="Z1428" s="109"/>
      <c r="AA1428" s="109"/>
      <c r="AB1428" s="109"/>
      <c r="AC1428" s="148"/>
      <c r="AD1428" s="109"/>
      <c r="AE1428" s="169"/>
    </row>
    <row r="1429" spans="4:31" hidden="1" x14ac:dyDescent="0.25">
      <c r="D1429" s="135"/>
      <c r="G1429" s="135"/>
      <c r="S1429" s="136"/>
      <c r="W1429" s="109"/>
      <c r="X1429" s="109"/>
      <c r="Y1429" s="110"/>
      <c r="Z1429" s="109"/>
      <c r="AA1429" s="109"/>
      <c r="AB1429" s="109"/>
      <c r="AC1429" s="148"/>
      <c r="AD1429" s="109"/>
      <c r="AE1429" s="169"/>
    </row>
    <row r="1430" spans="4:31" hidden="1" x14ac:dyDescent="0.25">
      <c r="D1430" s="135"/>
      <c r="G1430" s="135"/>
      <c r="S1430" s="136"/>
      <c r="W1430" s="109"/>
      <c r="X1430" s="109"/>
      <c r="Y1430" s="110"/>
      <c r="Z1430" s="109"/>
      <c r="AA1430" s="109"/>
      <c r="AB1430" s="109"/>
      <c r="AC1430" s="148"/>
      <c r="AD1430" s="109"/>
      <c r="AE1430" s="169"/>
    </row>
    <row r="1431" spans="4:31" hidden="1" x14ac:dyDescent="0.25">
      <c r="D1431" s="135"/>
      <c r="G1431" s="135"/>
      <c r="S1431" s="136"/>
      <c r="W1431" s="109"/>
      <c r="X1431" s="109"/>
      <c r="Y1431" s="110"/>
      <c r="Z1431" s="109"/>
      <c r="AA1431" s="109"/>
      <c r="AB1431" s="109"/>
      <c r="AC1431" s="148"/>
      <c r="AD1431" s="109"/>
      <c r="AE1431" s="169"/>
    </row>
    <row r="1432" spans="4:31" hidden="1" x14ac:dyDescent="0.25">
      <c r="D1432" s="135"/>
      <c r="G1432" s="135"/>
      <c r="S1432" s="136"/>
      <c r="W1432" s="109"/>
      <c r="X1432" s="109"/>
      <c r="Y1432" s="110"/>
      <c r="Z1432" s="109"/>
      <c r="AA1432" s="109"/>
      <c r="AB1432" s="109"/>
      <c r="AC1432" s="148"/>
      <c r="AD1432" s="109"/>
      <c r="AE1432" s="169"/>
    </row>
    <row r="1433" spans="4:31" hidden="1" x14ac:dyDescent="0.25">
      <c r="D1433" s="135"/>
      <c r="G1433" s="135"/>
      <c r="S1433" s="136"/>
      <c r="W1433" s="109"/>
      <c r="X1433" s="109"/>
      <c r="Y1433" s="110"/>
      <c r="Z1433" s="109"/>
      <c r="AA1433" s="109"/>
      <c r="AB1433" s="109"/>
      <c r="AC1433" s="148"/>
      <c r="AD1433" s="109"/>
      <c r="AE1433" s="169"/>
    </row>
    <row r="1434" spans="4:31" hidden="1" x14ac:dyDescent="0.25">
      <c r="D1434" s="135"/>
      <c r="G1434" s="135"/>
      <c r="S1434" s="136"/>
      <c r="W1434" s="109"/>
      <c r="X1434" s="109"/>
      <c r="Y1434" s="110"/>
      <c r="Z1434" s="109"/>
      <c r="AA1434" s="109"/>
      <c r="AB1434" s="109"/>
      <c r="AC1434" s="148"/>
      <c r="AD1434" s="109"/>
      <c r="AE1434" s="169"/>
    </row>
    <row r="1435" spans="4:31" hidden="1" x14ac:dyDescent="0.25">
      <c r="D1435" s="135"/>
      <c r="G1435" s="135"/>
      <c r="S1435" s="136"/>
      <c r="W1435" s="109"/>
      <c r="X1435" s="109"/>
      <c r="Y1435" s="110"/>
      <c r="Z1435" s="109"/>
      <c r="AA1435" s="109"/>
      <c r="AB1435" s="109"/>
      <c r="AC1435" s="148"/>
      <c r="AD1435" s="109"/>
      <c r="AE1435" s="169"/>
    </row>
    <row r="1436" spans="4:31" hidden="1" x14ac:dyDescent="0.25">
      <c r="D1436" s="135"/>
      <c r="G1436" s="135"/>
      <c r="S1436" s="136"/>
      <c r="W1436" s="109"/>
      <c r="X1436" s="109"/>
      <c r="Y1436" s="110"/>
      <c r="Z1436" s="109"/>
      <c r="AA1436" s="109"/>
      <c r="AB1436" s="109"/>
      <c r="AC1436" s="148"/>
      <c r="AD1436" s="109"/>
      <c r="AE1436" s="169"/>
    </row>
    <row r="1437" spans="4:31" hidden="1" x14ac:dyDescent="0.25">
      <c r="D1437" s="135"/>
      <c r="G1437" s="135"/>
      <c r="S1437" s="136"/>
      <c r="W1437" s="109"/>
      <c r="X1437" s="109"/>
      <c r="Y1437" s="110"/>
      <c r="Z1437" s="109"/>
      <c r="AA1437" s="109"/>
      <c r="AB1437" s="109"/>
      <c r="AC1437" s="148"/>
      <c r="AD1437" s="109"/>
      <c r="AE1437" s="169"/>
    </row>
    <row r="1438" spans="4:31" hidden="1" x14ac:dyDescent="0.25">
      <c r="D1438" s="135"/>
      <c r="G1438" s="135"/>
      <c r="S1438" s="136"/>
      <c r="W1438" s="109"/>
      <c r="X1438" s="109"/>
      <c r="Y1438" s="110"/>
      <c r="Z1438" s="109"/>
      <c r="AA1438" s="109"/>
      <c r="AB1438" s="109"/>
      <c r="AC1438" s="148"/>
      <c r="AD1438" s="109"/>
      <c r="AE1438" s="169"/>
    </row>
    <row r="1439" spans="4:31" hidden="1" x14ac:dyDescent="0.25">
      <c r="D1439" s="135"/>
      <c r="G1439" s="135"/>
      <c r="S1439" s="136"/>
      <c r="W1439" s="109"/>
      <c r="X1439" s="109"/>
      <c r="Y1439" s="110"/>
      <c r="Z1439" s="109"/>
      <c r="AA1439" s="109"/>
      <c r="AB1439" s="109"/>
      <c r="AC1439" s="148"/>
      <c r="AD1439" s="109"/>
      <c r="AE1439" s="169"/>
    </row>
    <row r="1440" spans="4:31" hidden="1" x14ac:dyDescent="0.25">
      <c r="D1440" s="135"/>
      <c r="G1440" s="135"/>
      <c r="S1440" s="136"/>
      <c r="W1440" s="109"/>
      <c r="X1440" s="109"/>
      <c r="Y1440" s="110"/>
      <c r="Z1440" s="109"/>
      <c r="AA1440" s="109"/>
      <c r="AB1440" s="109"/>
      <c r="AC1440" s="148"/>
      <c r="AD1440" s="109"/>
      <c r="AE1440" s="169"/>
    </row>
    <row r="1441" spans="4:31" hidden="1" x14ac:dyDescent="0.25">
      <c r="D1441" s="135"/>
      <c r="G1441" s="135"/>
      <c r="S1441" s="136"/>
      <c r="W1441" s="109"/>
      <c r="X1441" s="109"/>
      <c r="Y1441" s="110"/>
      <c r="Z1441" s="109"/>
      <c r="AA1441" s="109"/>
      <c r="AB1441" s="109"/>
      <c r="AC1441" s="148"/>
      <c r="AD1441" s="109"/>
      <c r="AE1441" s="169"/>
    </row>
    <row r="1442" spans="4:31" hidden="1" x14ac:dyDescent="0.25">
      <c r="D1442" s="135"/>
      <c r="G1442" s="135"/>
      <c r="S1442" s="136"/>
      <c r="W1442" s="109"/>
      <c r="X1442" s="109"/>
      <c r="Y1442" s="110"/>
      <c r="Z1442" s="109"/>
      <c r="AA1442" s="109"/>
      <c r="AB1442" s="109"/>
      <c r="AC1442" s="148"/>
      <c r="AD1442" s="109"/>
      <c r="AE1442" s="169"/>
    </row>
    <row r="1443" spans="4:31" hidden="1" x14ac:dyDescent="0.25">
      <c r="D1443" s="135"/>
      <c r="G1443" s="135"/>
      <c r="S1443" s="136"/>
      <c r="W1443" s="109"/>
      <c r="X1443" s="109"/>
      <c r="Y1443" s="110"/>
      <c r="Z1443" s="109"/>
      <c r="AA1443" s="109"/>
      <c r="AB1443" s="109"/>
      <c r="AC1443" s="148"/>
      <c r="AD1443" s="109"/>
      <c r="AE1443" s="169"/>
    </row>
    <row r="1444" spans="4:31" hidden="1" x14ac:dyDescent="0.25">
      <c r="D1444" s="135"/>
      <c r="G1444" s="135"/>
      <c r="S1444" s="136"/>
      <c r="W1444" s="109"/>
      <c r="X1444" s="109"/>
      <c r="Y1444" s="110"/>
      <c r="Z1444" s="109"/>
      <c r="AA1444" s="109"/>
      <c r="AB1444" s="109"/>
      <c r="AC1444" s="148"/>
      <c r="AD1444" s="109"/>
      <c r="AE1444" s="169"/>
    </row>
    <row r="1445" spans="4:31" hidden="1" x14ac:dyDescent="0.25">
      <c r="D1445" s="135"/>
      <c r="G1445" s="135"/>
      <c r="S1445" s="136"/>
      <c r="W1445" s="109"/>
      <c r="X1445" s="109"/>
      <c r="Y1445" s="110"/>
      <c r="Z1445" s="109"/>
      <c r="AA1445" s="109"/>
      <c r="AB1445" s="109"/>
      <c r="AC1445" s="148"/>
      <c r="AD1445" s="109"/>
      <c r="AE1445" s="169"/>
    </row>
    <row r="1446" spans="4:31" hidden="1" x14ac:dyDescent="0.25">
      <c r="D1446" s="135"/>
      <c r="G1446" s="135"/>
      <c r="S1446" s="136"/>
      <c r="W1446" s="109"/>
      <c r="X1446" s="109"/>
      <c r="Y1446" s="110"/>
      <c r="Z1446" s="109"/>
      <c r="AA1446" s="109"/>
      <c r="AB1446" s="109"/>
      <c r="AC1446" s="148"/>
      <c r="AD1446" s="109"/>
      <c r="AE1446" s="169"/>
    </row>
    <row r="1447" spans="4:31" hidden="1" x14ac:dyDescent="0.25">
      <c r="D1447" s="135"/>
      <c r="G1447" s="135"/>
      <c r="S1447" s="136"/>
      <c r="W1447" s="109"/>
      <c r="X1447" s="109"/>
      <c r="Y1447" s="110"/>
      <c r="Z1447" s="109"/>
      <c r="AA1447" s="109"/>
      <c r="AB1447" s="109"/>
      <c r="AC1447" s="148"/>
      <c r="AD1447" s="109"/>
      <c r="AE1447" s="169"/>
    </row>
    <row r="1448" spans="4:31" hidden="1" x14ac:dyDescent="0.25">
      <c r="D1448" s="135"/>
      <c r="G1448" s="135"/>
      <c r="S1448" s="136"/>
      <c r="W1448" s="109"/>
      <c r="X1448" s="109"/>
      <c r="Y1448" s="110"/>
      <c r="Z1448" s="109"/>
      <c r="AA1448" s="109"/>
      <c r="AB1448" s="109"/>
      <c r="AC1448" s="148"/>
      <c r="AD1448" s="109"/>
      <c r="AE1448" s="169"/>
    </row>
    <row r="1449" spans="4:31" hidden="1" x14ac:dyDescent="0.25">
      <c r="D1449" s="135"/>
      <c r="G1449" s="135"/>
      <c r="S1449" s="136"/>
      <c r="W1449" s="109"/>
      <c r="X1449" s="109"/>
      <c r="Y1449" s="110"/>
      <c r="Z1449" s="109"/>
      <c r="AA1449" s="109"/>
      <c r="AB1449" s="109"/>
      <c r="AC1449" s="148"/>
      <c r="AD1449" s="109"/>
      <c r="AE1449" s="169"/>
    </row>
    <row r="1450" spans="4:31" hidden="1" x14ac:dyDescent="0.25">
      <c r="D1450" s="135"/>
      <c r="G1450" s="135"/>
      <c r="S1450" s="136"/>
      <c r="W1450" s="109"/>
      <c r="X1450" s="109"/>
      <c r="Y1450" s="110"/>
      <c r="Z1450" s="109"/>
      <c r="AA1450" s="109"/>
      <c r="AB1450" s="109"/>
      <c r="AC1450" s="148"/>
      <c r="AD1450" s="109"/>
      <c r="AE1450" s="169"/>
    </row>
    <row r="1451" spans="4:31" hidden="1" x14ac:dyDescent="0.25">
      <c r="D1451" s="135"/>
      <c r="G1451" s="135"/>
      <c r="S1451" s="136"/>
      <c r="W1451" s="109"/>
      <c r="X1451" s="109"/>
      <c r="Y1451" s="110"/>
      <c r="Z1451" s="109"/>
      <c r="AA1451" s="109"/>
      <c r="AB1451" s="109"/>
      <c r="AC1451" s="148"/>
      <c r="AD1451" s="109"/>
      <c r="AE1451" s="169"/>
    </row>
    <row r="1452" spans="4:31" hidden="1" x14ac:dyDescent="0.25">
      <c r="D1452" s="135"/>
      <c r="G1452" s="135"/>
      <c r="S1452" s="136"/>
      <c r="W1452" s="109"/>
      <c r="X1452" s="109"/>
      <c r="Y1452" s="110"/>
      <c r="Z1452" s="109"/>
      <c r="AA1452" s="109"/>
      <c r="AB1452" s="109"/>
      <c r="AC1452" s="148"/>
      <c r="AD1452" s="109"/>
      <c r="AE1452" s="169"/>
    </row>
    <row r="1453" spans="4:31" hidden="1" x14ac:dyDescent="0.25">
      <c r="D1453" s="135"/>
      <c r="G1453" s="135"/>
      <c r="S1453" s="136"/>
      <c r="W1453" s="109"/>
      <c r="X1453" s="109"/>
      <c r="Y1453" s="110"/>
      <c r="Z1453" s="109"/>
      <c r="AA1453" s="109"/>
      <c r="AB1453" s="109"/>
      <c r="AC1453" s="148"/>
      <c r="AD1453" s="109"/>
      <c r="AE1453" s="169"/>
    </row>
    <row r="1454" spans="4:31" hidden="1" x14ac:dyDescent="0.25">
      <c r="D1454" s="135"/>
      <c r="G1454" s="135"/>
      <c r="S1454" s="136"/>
      <c r="W1454" s="109"/>
      <c r="X1454" s="109"/>
      <c r="Y1454" s="110"/>
      <c r="Z1454" s="109"/>
      <c r="AA1454" s="109"/>
      <c r="AB1454" s="109"/>
      <c r="AC1454" s="148"/>
      <c r="AD1454" s="109"/>
      <c r="AE1454" s="169"/>
    </row>
    <row r="1455" spans="4:31" hidden="1" x14ac:dyDescent="0.25">
      <c r="D1455" s="135"/>
      <c r="G1455" s="135"/>
      <c r="S1455" s="136"/>
      <c r="W1455" s="109"/>
      <c r="X1455" s="109"/>
      <c r="Y1455" s="110"/>
      <c r="Z1455" s="109"/>
      <c r="AA1455" s="109"/>
      <c r="AB1455" s="109"/>
      <c r="AC1455" s="148"/>
      <c r="AD1455" s="109"/>
      <c r="AE1455" s="169"/>
    </row>
    <row r="1456" spans="4:31" hidden="1" x14ac:dyDescent="0.25">
      <c r="D1456" s="135"/>
      <c r="G1456" s="135"/>
      <c r="S1456" s="136"/>
      <c r="W1456" s="109"/>
      <c r="X1456" s="109"/>
      <c r="Y1456" s="110"/>
      <c r="Z1456" s="109"/>
      <c r="AA1456" s="109"/>
      <c r="AB1456" s="109"/>
      <c r="AC1456" s="148"/>
      <c r="AD1456" s="109"/>
      <c r="AE1456" s="169"/>
    </row>
    <row r="1457" spans="4:31" hidden="1" x14ac:dyDescent="0.25">
      <c r="D1457" s="135"/>
      <c r="G1457" s="135"/>
      <c r="S1457" s="136"/>
      <c r="W1457" s="109"/>
      <c r="X1457" s="109"/>
      <c r="Y1457" s="110"/>
      <c r="Z1457" s="109"/>
      <c r="AA1457" s="109"/>
      <c r="AB1457" s="109"/>
      <c r="AC1457" s="148"/>
      <c r="AD1457" s="109"/>
      <c r="AE1457" s="169"/>
    </row>
    <row r="1458" spans="4:31" hidden="1" x14ac:dyDescent="0.25">
      <c r="D1458" s="135"/>
      <c r="G1458" s="135"/>
      <c r="S1458" s="136"/>
      <c r="W1458" s="109"/>
      <c r="X1458" s="109"/>
      <c r="Y1458" s="110"/>
      <c r="Z1458" s="109"/>
      <c r="AA1458" s="109"/>
      <c r="AB1458" s="109"/>
      <c r="AC1458" s="148"/>
      <c r="AD1458" s="109"/>
      <c r="AE1458" s="169"/>
    </row>
    <row r="1459" spans="4:31" hidden="1" x14ac:dyDescent="0.25">
      <c r="D1459" s="135"/>
      <c r="G1459" s="135"/>
      <c r="S1459" s="136"/>
      <c r="W1459" s="109"/>
      <c r="X1459" s="109"/>
      <c r="Y1459" s="110"/>
      <c r="Z1459" s="109"/>
      <c r="AA1459" s="109"/>
      <c r="AB1459" s="109"/>
      <c r="AC1459" s="148"/>
      <c r="AD1459" s="109"/>
      <c r="AE1459" s="169"/>
    </row>
    <row r="1460" spans="4:31" hidden="1" x14ac:dyDescent="0.25">
      <c r="D1460" s="135"/>
      <c r="G1460" s="135"/>
      <c r="S1460" s="136"/>
      <c r="W1460" s="109"/>
      <c r="X1460" s="109"/>
      <c r="Y1460" s="110"/>
      <c r="Z1460" s="109"/>
      <c r="AA1460" s="109"/>
      <c r="AB1460" s="109"/>
      <c r="AC1460" s="148"/>
      <c r="AD1460" s="109"/>
      <c r="AE1460" s="169"/>
    </row>
    <row r="1461" spans="4:31" hidden="1" x14ac:dyDescent="0.25">
      <c r="D1461" s="135"/>
      <c r="G1461" s="135"/>
      <c r="S1461" s="136"/>
      <c r="W1461" s="109"/>
      <c r="X1461" s="109"/>
      <c r="Y1461" s="110"/>
      <c r="Z1461" s="109"/>
      <c r="AA1461" s="109"/>
      <c r="AB1461" s="109"/>
      <c r="AC1461" s="148"/>
      <c r="AD1461" s="109"/>
      <c r="AE1461" s="169"/>
    </row>
    <row r="1462" spans="4:31" hidden="1" x14ac:dyDescent="0.25">
      <c r="D1462" s="135"/>
      <c r="G1462" s="135"/>
      <c r="S1462" s="136"/>
      <c r="W1462" s="109"/>
      <c r="X1462" s="109"/>
      <c r="Y1462" s="110"/>
      <c r="Z1462" s="109"/>
      <c r="AA1462" s="109"/>
      <c r="AB1462" s="109"/>
      <c r="AC1462" s="148"/>
      <c r="AD1462" s="109"/>
      <c r="AE1462" s="169"/>
    </row>
    <row r="1463" spans="4:31" hidden="1" x14ac:dyDescent="0.25">
      <c r="D1463" s="135"/>
      <c r="G1463" s="135"/>
      <c r="S1463" s="136"/>
      <c r="W1463" s="109"/>
      <c r="X1463" s="109"/>
      <c r="Y1463" s="110"/>
      <c r="Z1463" s="109"/>
      <c r="AA1463" s="109"/>
      <c r="AB1463" s="109"/>
      <c r="AC1463" s="148"/>
      <c r="AD1463" s="109"/>
      <c r="AE1463" s="169"/>
    </row>
    <row r="1464" spans="4:31" hidden="1" x14ac:dyDescent="0.25">
      <c r="D1464" s="135"/>
      <c r="G1464" s="135"/>
      <c r="S1464" s="136"/>
      <c r="W1464" s="109"/>
      <c r="X1464" s="109"/>
      <c r="Y1464" s="110"/>
      <c r="Z1464" s="109"/>
      <c r="AA1464" s="109"/>
      <c r="AB1464" s="109"/>
      <c r="AC1464" s="148"/>
      <c r="AD1464" s="109"/>
      <c r="AE1464" s="169"/>
    </row>
    <row r="1465" spans="4:31" hidden="1" x14ac:dyDescent="0.25">
      <c r="D1465" s="135"/>
      <c r="G1465" s="135"/>
      <c r="S1465" s="136"/>
      <c r="W1465" s="109"/>
      <c r="X1465" s="109"/>
      <c r="Y1465" s="110"/>
      <c r="Z1465" s="109"/>
      <c r="AA1465" s="109"/>
      <c r="AB1465" s="109"/>
      <c r="AC1465" s="148"/>
      <c r="AD1465" s="109"/>
      <c r="AE1465" s="169"/>
    </row>
    <row r="1466" spans="4:31" hidden="1" x14ac:dyDescent="0.25">
      <c r="D1466" s="135"/>
      <c r="G1466" s="135"/>
      <c r="S1466" s="136"/>
      <c r="W1466" s="109"/>
      <c r="X1466" s="109"/>
      <c r="Y1466" s="110"/>
      <c r="Z1466" s="109"/>
      <c r="AA1466" s="109"/>
      <c r="AB1466" s="109"/>
      <c r="AC1466" s="148"/>
      <c r="AD1466" s="109"/>
      <c r="AE1466" s="169"/>
    </row>
    <row r="1467" spans="4:31" hidden="1" x14ac:dyDescent="0.25">
      <c r="D1467" s="135"/>
      <c r="G1467" s="135"/>
      <c r="S1467" s="136"/>
      <c r="W1467" s="109"/>
      <c r="X1467" s="109"/>
      <c r="Y1467" s="110"/>
      <c r="Z1467" s="109"/>
      <c r="AA1467" s="109"/>
      <c r="AB1467" s="109"/>
      <c r="AC1467" s="148"/>
      <c r="AD1467" s="109"/>
      <c r="AE1467" s="169"/>
    </row>
    <row r="1468" spans="4:31" hidden="1" x14ac:dyDescent="0.25">
      <c r="D1468" s="135"/>
      <c r="G1468" s="135"/>
      <c r="S1468" s="136"/>
      <c r="W1468" s="109"/>
      <c r="X1468" s="109"/>
      <c r="Y1468" s="110"/>
      <c r="Z1468" s="109"/>
      <c r="AA1468" s="109"/>
      <c r="AB1468" s="109"/>
      <c r="AC1468" s="148"/>
      <c r="AD1468" s="109"/>
      <c r="AE1468" s="169"/>
    </row>
    <row r="1469" spans="4:31" hidden="1" x14ac:dyDescent="0.25">
      <c r="D1469" s="135"/>
      <c r="G1469" s="135"/>
      <c r="S1469" s="136"/>
      <c r="W1469" s="109"/>
      <c r="X1469" s="109"/>
      <c r="Y1469" s="110"/>
      <c r="Z1469" s="109"/>
      <c r="AA1469" s="109"/>
      <c r="AB1469" s="109"/>
      <c r="AC1469" s="148"/>
      <c r="AD1469" s="109"/>
      <c r="AE1469" s="169"/>
    </row>
    <row r="1470" spans="4:31" hidden="1" x14ac:dyDescent="0.25">
      <c r="D1470" s="135"/>
      <c r="G1470" s="135"/>
      <c r="S1470" s="136"/>
      <c r="W1470" s="109"/>
      <c r="X1470" s="109"/>
      <c r="Y1470" s="110"/>
      <c r="Z1470" s="109"/>
      <c r="AA1470" s="109"/>
      <c r="AB1470" s="109"/>
      <c r="AC1470" s="148"/>
      <c r="AD1470" s="109"/>
      <c r="AE1470" s="169"/>
    </row>
    <row r="1471" spans="4:31" hidden="1" x14ac:dyDescent="0.25">
      <c r="D1471" s="135"/>
      <c r="G1471" s="135"/>
      <c r="S1471" s="136"/>
      <c r="W1471" s="109"/>
      <c r="X1471" s="109"/>
      <c r="Y1471" s="110"/>
      <c r="Z1471" s="109"/>
      <c r="AA1471" s="109"/>
      <c r="AB1471" s="109"/>
      <c r="AC1471" s="148"/>
      <c r="AD1471" s="109"/>
      <c r="AE1471" s="169"/>
    </row>
    <row r="1472" spans="4:31" hidden="1" x14ac:dyDescent="0.25">
      <c r="D1472" s="135"/>
      <c r="G1472" s="135"/>
      <c r="S1472" s="136"/>
      <c r="W1472" s="109"/>
      <c r="X1472" s="109"/>
      <c r="Y1472" s="110"/>
      <c r="Z1472" s="109"/>
      <c r="AA1472" s="109"/>
      <c r="AB1472" s="109"/>
      <c r="AC1472" s="148"/>
      <c r="AD1472" s="109"/>
      <c r="AE1472" s="169"/>
    </row>
    <row r="1473" spans="4:31" hidden="1" x14ac:dyDescent="0.25">
      <c r="D1473" s="135"/>
      <c r="G1473" s="135"/>
      <c r="S1473" s="136"/>
      <c r="W1473" s="109"/>
      <c r="X1473" s="109"/>
      <c r="Y1473" s="110"/>
      <c r="Z1473" s="109"/>
      <c r="AA1473" s="109"/>
      <c r="AB1473" s="109"/>
      <c r="AC1473" s="148"/>
      <c r="AD1473" s="109"/>
      <c r="AE1473" s="169"/>
    </row>
    <row r="1474" spans="4:31" hidden="1" x14ac:dyDescent="0.25">
      <c r="D1474" s="135"/>
      <c r="G1474" s="135"/>
      <c r="S1474" s="136"/>
      <c r="W1474" s="109"/>
      <c r="X1474" s="109"/>
      <c r="Y1474" s="110"/>
      <c r="Z1474" s="109"/>
      <c r="AA1474" s="109"/>
      <c r="AB1474" s="109"/>
      <c r="AC1474" s="148"/>
      <c r="AD1474" s="109"/>
      <c r="AE1474" s="169"/>
    </row>
    <row r="1475" spans="4:31" hidden="1" x14ac:dyDescent="0.25">
      <c r="D1475" s="135"/>
      <c r="G1475" s="135"/>
      <c r="S1475" s="136"/>
      <c r="W1475" s="109"/>
      <c r="X1475" s="109"/>
      <c r="Y1475" s="110"/>
      <c r="Z1475" s="109"/>
      <c r="AA1475" s="109"/>
      <c r="AB1475" s="109"/>
      <c r="AC1475" s="148"/>
      <c r="AD1475" s="109"/>
      <c r="AE1475" s="169"/>
    </row>
    <row r="1476" spans="4:31" hidden="1" x14ac:dyDescent="0.25">
      <c r="D1476" s="135"/>
      <c r="G1476" s="135"/>
      <c r="S1476" s="136"/>
      <c r="W1476" s="109"/>
      <c r="X1476" s="109"/>
      <c r="Y1476" s="110"/>
      <c r="Z1476" s="109"/>
      <c r="AA1476" s="109"/>
      <c r="AB1476" s="109"/>
      <c r="AC1476" s="148"/>
      <c r="AD1476" s="109"/>
      <c r="AE1476" s="169"/>
    </row>
    <row r="1477" spans="4:31" hidden="1" x14ac:dyDescent="0.25">
      <c r="D1477" s="135"/>
      <c r="G1477" s="135"/>
      <c r="S1477" s="136"/>
      <c r="W1477" s="109"/>
      <c r="X1477" s="109"/>
      <c r="Y1477" s="110"/>
      <c r="Z1477" s="109"/>
      <c r="AA1477" s="109"/>
      <c r="AB1477" s="109"/>
      <c r="AC1477" s="148"/>
      <c r="AD1477" s="109"/>
      <c r="AE1477" s="169"/>
    </row>
    <row r="1478" spans="4:31" hidden="1" x14ac:dyDescent="0.25">
      <c r="D1478" s="135"/>
      <c r="G1478" s="135"/>
      <c r="S1478" s="136"/>
      <c r="W1478" s="109"/>
      <c r="X1478" s="109"/>
      <c r="Y1478" s="110"/>
      <c r="Z1478" s="109"/>
      <c r="AA1478" s="109"/>
      <c r="AB1478" s="109"/>
      <c r="AC1478" s="148"/>
      <c r="AD1478" s="109"/>
      <c r="AE1478" s="169"/>
    </row>
    <row r="1479" spans="4:31" hidden="1" x14ac:dyDescent="0.25">
      <c r="D1479" s="135"/>
      <c r="G1479" s="135"/>
      <c r="S1479" s="136"/>
      <c r="W1479" s="109"/>
      <c r="X1479" s="109"/>
      <c r="Y1479" s="110"/>
      <c r="Z1479" s="109"/>
      <c r="AA1479" s="109"/>
      <c r="AB1479" s="109"/>
      <c r="AC1479" s="148"/>
      <c r="AD1479" s="109"/>
      <c r="AE1479" s="169"/>
    </row>
    <row r="1480" spans="4:31" hidden="1" x14ac:dyDescent="0.25">
      <c r="D1480" s="135"/>
      <c r="G1480" s="135"/>
      <c r="S1480" s="136"/>
      <c r="W1480" s="109"/>
      <c r="X1480" s="109"/>
      <c r="Y1480" s="110"/>
      <c r="Z1480" s="109"/>
      <c r="AA1480" s="109"/>
      <c r="AB1480" s="109"/>
      <c r="AC1480" s="148"/>
      <c r="AD1480" s="109"/>
      <c r="AE1480" s="169"/>
    </row>
    <row r="1481" spans="4:31" hidden="1" x14ac:dyDescent="0.25">
      <c r="D1481" s="135"/>
      <c r="G1481" s="135"/>
      <c r="S1481" s="136"/>
      <c r="W1481" s="109"/>
      <c r="X1481" s="109"/>
      <c r="Y1481" s="110"/>
      <c r="Z1481" s="109"/>
      <c r="AA1481" s="109"/>
      <c r="AB1481" s="109"/>
      <c r="AC1481" s="148"/>
      <c r="AD1481" s="109"/>
      <c r="AE1481" s="169"/>
    </row>
    <row r="1482" spans="4:31" hidden="1" x14ac:dyDescent="0.25">
      <c r="D1482" s="135"/>
      <c r="G1482" s="135"/>
      <c r="S1482" s="136"/>
      <c r="W1482" s="109"/>
      <c r="X1482" s="109"/>
      <c r="Y1482" s="110"/>
      <c r="Z1482" s="109"/>
      <c r="AA1482" s="109"/>
      <c r="AB1482" s="109"/>
      <c r="AC1482" s="148"/>
      <c r="AD1482" s="109"/>
      <c r="AE1482" s="169"/>
    </row>
    <row r="1483" spans="4:31" hidden="1" x14ac:dyDescent="0.25">
      <c r="D1483" s="135"/>
      <c r="G1483" s="135"/>
      <c r="S1483" s="136"/>
      <c r="W1483" s="109"/>
      <c r="X1483" s="109"/>
      <c r="Y1483" s="110"/>
      <c r="Z1483" s="109"/>
      <c r="AA1483" s="109"/>
      <c r="AB1483" s="109"/>
      <c r="AC1483" s="148"/>
      <c r="AD1483" s="109"/>
      <c r="AE1483" s="169"/>
    </row>
    <row r="1484" spans="4:31" hidden="1" x14ac:dyDescent="0.25">
      <c r="D1484" s="135"/>
      <c r="G1484" s="135"/>
      <c r="S1484" s="136"/>
      <c r="W1484" s="109"/>
      <c r="X1484" s="109"/>
      <c r="Y1484" s="110"/>
      <c r="Z1484" s="109"/>
      <c r="AA1484" s="109"/>
      <c r="AB1484" s="109"/>
      <c r="AC1484" s="148"/>
      <c r="AD1484" s="109"/>
      <c r="AE1484" s="169"/>
    </row>
    <row r="1485" spans="4:31" hidden="1" x14ac:dyDescent="0.25">
      <c r="D1485" s="135"/>
      <c r="G1485" s="135"/>
      <c r="S1485" s="136"/>
      <c r="W1485" s="109"/>
      <c r="X1485" s="109"/>
      <c r="Y1485" s="110"/>
      <c r="Z1485" s="109"/>
      <c r="AA1485" s="109"/>
      <c r="AB1485" s="109"/>
      <c r="AC1485" s="148"/>
      <c r="AD1485" s="109"/>
      <c r="AE1485" s="169"/>
    </row>
    <row r="1486" spans="4:31" hidden="1" x14ac:dyDescent="0.25">
      <c r="D1486" s="135"/>
      <c r="G1486" s="135"/>
      <c r="S1486" s="136"/>
      <c r="W1486" s="109"/>
      <c r="X1486" s="109"/>
      <c r="Y1486" s="110"/>
      <c r="Z1486" s="109"/>
      <c r="AA1486" s="109"/>
      <c r="AB1486" s="109"/>
      <c r="AC1486" s="148"/>
      <c r="AD1486" s="109"/>
      <c r="AE1486" s="169"/>
    </row>
    <row r="1487" spans="4:31" hidden="1" x14ac:dyDescent="0.25">
      <c r="D1487" s="135"/>
      <c r="G1487" s="135"/>
      <c r="S1487" s="136"/>
      <c r="W1487" s="109"/>
      <c r="X1487" s="109"/>
      <c r="Y1487" s="110"/>
      <c r="Z1487" s="109"/>
      <c r="AA1487" s="109"/>
      <c r="AB1487" s="109"/>
      <c r="AC1487" s="148"/>
      <c r="AD1487" s="109"/>
      <c r="AE1487" s="169"/>
    </row>
    <row r="1488" spans="4:31" hidden="1" x14ac:dyDescent="0.25">
      <c r="D1488" s="135"/>
      <c r="G1488" s="135"/>
      <c r="S1488" s="136"/>
      <c r="W1488" s="109"/>
      <c r="X1488" s="109"/>
      <c r="Y1488" s="110"/>
      <c r="Z1488" s="109"/>
      <c r="AA1488" s="109"/>
      <c r="AB1488" s="109"/>
      <c r="AC1488" s="148"/>
      <c r="AD1488" s="109"/>
      <c r="AE1488" s="169"/>
    </row>
    <row r="1489" spans="4:31" hidden="1" x14ac:dyDescent="0.25">
      <c r="D1489" s="135"/>
      <c r="G1489" s="135"/>
      <c r="S1489" s="136"/>
      <c r="W1489" s="109"/>
      <c r="X1489" s="109"/>
      <c r="Y1489" s="110"/>
      <c r="Z1489" s="109"/>
      <c r="AA1489" s="109"/>
      <c r="AB1489" s="109"/>
      <c r="AC1489" s="148"/>
      <c r="AD1489" s="109"/>
      <c r="AE1489" s="169"/>
    </row>
    <row r="1490" spans="4:31" hidden="1" x14ac:dyDescent="0.25">
      <c r="D1490" s="135"/>
      <c r="G1490" s="135"/>
      <c r="S1490" s="136"/>
      <c r="W1490" s="109"/>
      <c r="X1490" s="109"/>
      <c r="Y1490" s="110"/>
      <c r="Z1490" s="109"/>
      <c r="AA1490" s="109"/>
      <c r="AB1490" s="109"/>
      <c r="AC1490" s="148"/>
      <c r="AD1490" s="109"/>
      <c r="AE1490" s="169"/>
    </row>
    <row r="1491" spans="4:31" hidden="1" x14ac:dyDescent="0.25">
      <c r="D1491" s="135"/>
      <c r="G1491" s="135"/>
      <c r="S1491" s="136"/>
      <c r="W1491" s="109"/>
      <c r="X1491" s="109"/>
      <c r="Y1491" s="110"/>
      <c r="Z1491" s="109"/>
      <c r="AA1491" s="109"/>
      <c r="AB1491" s="109"/>
      <c r="AC1491" s="148"/>
      <c r="AD1491" s="109"/>
      <c r="AE1491" s="169"/>
    </row>
    <row r="1492" spans="4:31" hidden="1" x14ac:dyDescent="0.25">
      <c r="D1492" s="135"/>
      <c r="G1492" s="135"/>
      <c r="S1492" s="136"/>
      <c r="W1492" s="109"/>
      <c r="X1492" s="109"/>
      <c r="Y1492" s="110"/>
      <c r="Z1492" s="109"/>
      <c r="AA1492" s="109"/>
      <c r="AB1492" s="109"/>
      <c r="AC1492" s="148"/>
      <c r="AD1492" s="109"/>
      <c r="AE1492" s="169"/>
    </row>
    <row r="1493" spans="4:31" hidden="1" x14ac:dyDescent="0.25">
      <c r="D1493" s="135"/>
      <c r="G1493" s="135"/>
      <c r="S1493" s="136"/>
      <c r="W1493" s="109"/>
      <c r="X1493" s="109"/>
      <c r="Y1493" s="110"/>
      <c r="Z1493" s="109"/>
      <c r="AA1493" s="109"/>
      <c r="AB1493" s="109"/>
      <c r="AC1493" s="148"/>
      <c r="AD1493" s="109"/>
      <c r="AE1493" s="169"/>
    </row>
    <row r="1494" spans="4:31" hidden="1" x14ac:dyDescent="0.25">
      <c r="D1494" s="135"/>
      <c r="G1494" s="135"/>
      <c r="S1494" s="136"/>
      <c r="W1494" s="109"/>
      <c r="X1494" s="109"/>
      <c r="Y1494" s="110"/>
      <c r="Z1494" s="109"/>
      <c r="AA1494" s="109"/>
      <c r="AB1494" s="109"/>
      <c r="AC1494" s="148"/>
      <c r="AD1494" s="109"/>
      <c r="AE1494" s="169"/>
    </row>
    <row r="1495" spans="4:31" hidden="1" x14ac:dyDescent="0.25">
      <c r="D1495" s="135"/>
      <c r="G1495" s="135"/>
      <c r="S1495" s="136"/>
      <c r="W1495" s="109"/>
      <c r="X1495" s="109"/>
      <c r="Y1495" s="110"/>
      <c r="Z1495" s="109"/>
      <c r="AA1495" s="109"/>
      <c r="AB1495" s="109"/>
      <c r="AC1495" s="148"/>
      <c r="AD1495" s="109"/>
      <c r="AE1495" s="169"/>
    </row>
    <row r="1496" spans="4:31" hidden="1" x14ac:dyDescent="0.25">
      <c r="D1496" s="135"/>
      <c r="G1496" s="135"/>
      <c r="S1496" s="136"/>
      <c r="W1496" s="109"/>
      <c r="X1496" s="109"/>
      <c r="Y1496" s="110"/>
      <c r="Z1496" s="109"/>
      <c r="AA1496" s="109"/>
      <c r="AB1496" s="109"/>
      <c r="AC1496" s="148"/>
      <c r="AD1496" s="109"/>
      <c r="AE1496" s="169"/>
    </row>
    <row r="1497" spans="4:31" hidden="1" x14ac:dyDescent="0.25">
      <c r="D1497" s="135"/>
      <c r="G1497" s="135"/>
      <c r="S1497" s="136"/>
      <c r="W1497" s="109"/>
      <c r="X1497" s="109"/>
      <c r="Y1497" s="110"/>
      <c r="Z1497" s="109"/>
      <c r="AA1497" s="109"/>
      <c r="AB1497" s="109"/>
      <c r="AC1497" s="148"/>
      <c r="AD1497" s="109"/>
      <c r="AE1497" s="169"/>
    </row>
    <row r="1498" spans="4:31" hidden="1" x14ac:dyDescent="0.25">
      <c r="D1498" s="135"/>
      <c r="G1498" s="135"/>
      <c r="S1498" s="136"/>
      <c r="W1498" s="109"/>
      <c r="X1498" s="109"/>
      <c r="Y1498" s="110"/>
      <c r="Z1498" s="109"/>
      <c r="AA1498" s="109"/>
      <c r="AB1498" s="109"/>
      <c r="AC1498" s="148"/>
      <c r="AD1498" s="109"/>
      <c r="AE1498" s="169"/>
    </row>
    <row r="1499" spans="4:31" hidden="1" x14ac:dyDescent="0.25">
      <c r="D1499" s="135"/>
      <c r="G1499" s="135"/>
      <c r="S1499" s="136"/>
      <c r="W1499" s="109"/>
      <c r="X1499" s="109"/>
      <c r="Y1499" s="110"/>
      <c r="Z1499" s="109"/>
      <c r="AA1499" s="109"/>
      <c r="AB1499" s="109"/>
      <c r="AC1499" s="148"/>
      <c r="AD1499" s="109"/>
      <c r="AE1499" s="169"/>
    </row>
    <row r="1500" spans="4:31" hidden="1" x14ac:dyDescent="0.25">
      <c r="D1500" s="135"/>
      <c r="G1500" s="135"/>
      <c r="S1500" s="136"/>
      <c r="W1500" s="109"/>
      <c r="X1500" s="109"/>
      <c r="Y1500" s="110"/>
      <c r="Z1500" s="109"/>
      <c r="AA1500" s="109"/>
      <c r="AB1500" s="109"/>
      <c r="AC1500" s="148"/>
      <c r="AD1500" s="146"/>
      <c r="AE1500" s="17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04"/>
  <sheetViews>
    <sheetView topLeftCell="E1" workbookViewId="0">
      <selection activeCell="R1" sqref="R1"/>
    </sheetView>
  </sheetViews>
  <sheetFormatPr defaultColWidth="8.85546875" defaultRowHeight="15" x14ac:dyDescent="0.25"/>
  <cols>
    <col min="1" max="1" width="15.85546875" style="2" bestFit="1" customWidth="1"/>
    <col min="2" max="2" width="9.28515625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5.7109375" style="106" bestFit="1" customWidth="1"/>
    <col min="16" max="16" width="9.5703125" bestFit="1" customWidth="1"/>
    <col min="17" max="17" width="19.5703125" bestFit="1" customWidth="1"/>
    <col min="18" max="18" width="22.42578125" bestFit="1" customWidth="1"/>
    <col min="19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6" t="s">
        <v>224</v>
      </c>
      <c r="P1" t="s">
        <v>488</v>
      </c>
      <c r="Q1" t="s">
        <v>48</v>
      </c>
      <c r="R1" t="s">
        <v>489</v>
      </c>
    </row>
    <row r="2" spans="1:18" x14ac:dyDescent="0.25">
      <c r="A2" s="2">
        <v>46112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5</v>
      </c>
      <c r="J2">
        <v>850</v>
      </c>
      <c r="K2" t="s">
        <v>228</v>
      </c>
      <c r="L2">
        <v>4250</v>
      </c>
      <c r="M2">
        <v>1429</v>
      </c>
      <c r="N2">
        <v>0</v>
      </c>
      <c r="O2" s="10">
        <v>6073250</v>
      </c>
      <c r="Q2" t="s">
        <v>494</v>
      </c>
      <c r="R2">
        <v>1</v>
      </c>
    </row>
    <row r="3" spans="1:18" x14ac:dyDescent="0.25">
      <c r="A3" s="2">
        <v>46112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76.680000000000007</v>
      </c>
      <c r="J3">
        <v>750</v>
      </c>
      <c r="K3" t="s">
        <v>228</v>
      </c>
      <c r="L3">
        <v>57510.000000000007</v>
      </c>
      <c r="M3">
        <v>1429</v>
      </c>
      <c r="N3">
        <v>0</v>
      </c>
      <c r="O3" s="10">
        <v>82181790.000000015</v>
      </c>
      <c r="Q3" t="s">
        <v>494</v>
      </c>
      <c r="R3">
        <v>1</v>
      </c>
    </row>
    <row r="4" spans="1:18" x14ac:dyDescent="0.25">
      <c r="A4" s="2">
        <v>46112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1429</v>
      </c>
      <c r="N4">
        <v>0</v>
      </c>
      <c r="O4" s="10">
        <v>0</v>
      </c>
      <c r="Q4" t="s">
        <v>494</v>
      </c>
      <c r="R4">
        <v>1</v>
      </c>
    </row>
    <row r="5" spans="1:18" x14ac:dyDescent="0.25">
      <c r="A5" s="2">
        <v>46112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19.38</v>
      </c>
      <c r="J5">
        <v>40</v>
      </c>
      <c r="K5" t="s">
        <v>228</v>
      </c>
      <c r="L5">
        <v>775.2</v>
      </c>
      <c r="M5">
        <v>1429</v>
      </c>
      <c r="N5">
        <v>0</v>
      </c>
      <c r="O5" s="10">
        <v>1107760.7999999998</v>
      </c>
      <c r="Q5" t="s">
        <v>494</v>
      </c>
      <c r="R5">
        <v>1</v>
      </c>
    </row>
    <row r="6" spans="1:18" x14ac:dyDescent="0.25">
      <c r="A6" s="2">
        <v>46112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79.319999999999993</v>
      </c>
      <c r="J6">
        <v>40</v>
      </c>
      <c r="K6" t="s">
        <v>228</v>
      </c>
      <c r="L6">
        <v>3172.7999999999997</v>
      </c>
      <c r="M6">
        <v>1429</v>
      </c>
      <c r="N6">
        <v>0</v>
      </c>
      <c r="O6" s="10">
        <v>4533931.1999999993</v>
      </c>
      <c r="Q6" t="s">
        <v>494</v>
      </c>
      <c r="R6">
        <v>1</v>
      </c>
    </row>
    <row r="7" spans="1:18" x14ac:dyDescent="0.25">
      <c r="A7" s="2">
        <v>46112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7.84</v>
      </c>
      <c r="J7">
        <v>40</v>
      </c>
      <c r="K7" t="s">
        <v>228</v>
      </c>
      <c r="L7">
        <v>156.80000000000001</v>
      </c>
      <c r="M7">
        <v>1429</v>
      </c>
      <c r="N7">
        <v>0</v>
      </c>
      <c r="O7" s="10">
        <v>224067.20000000001</v>
      </c>
      <c r="Q7" t="s">
        <v>494</v>
      </c>
      <c r="R7">
        <v>1</v>
      </c>
    </row>
    <row r="8" spans="1:18" x14ac:dyDescent="0.25">
      <c r="A8" s="2">
        <v>46112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1429</v>
      </c>
      <c r="N8">
        <v>0</v>
      </c>
      <c r="O8" s="10">
        <v>0</v>
      </c>
      <c r="Q8" t="s">
        <v>494</v>
      </c>
      <c r="R8">
        <v>1</v>
      </c>
    </row>
    <row r="9" spans="1:18" x14ac:dyDescent="0.25">
      <c r="A9" s="2">
        <v>46112</v>
      </c>
      <c r="B9">
        <v>2</v>
      </c>
      <c r="C9" t="s">
        <v>284</v>
      </c>
      <c r="D9" t="s">
        <v>72</v>
      </c>
      <c r="E9" t="s">
        <v>536</v>
      </c>
      <c r="F9" t="s">
        <v>530</v>
      </c>
      <c r="G9" t="s">
        <v>537</v>
      </c>
      <c r="H9" t="s">
        <v>135</v>
      </c>
      <c r="I9">
        <v>202.48</v>
      </c>
      <c r="J9">
        <v>40</v>
      </c>
      <c r="K9" t="s">
        <v>228</v>
      </c>
      <c r="L9">
        <v>8099.2</v>
      </c>
      <c r="M9">
        <v>1429</v>
      </c>
      <c r="N9">
        <v>0</v>
      </c>
      <c r="O9" s="10">
        <v>11573756.800000001</v>
      </c>
      <c r="Q9" t="s">
        <v>494</v>
      </c>
      <c r="R9">
        <v>1</v>
      </c>
    </row>
    <row r="10" spans="1:18" x14ac:dyDescent="0.25">
      <c r="A10" s="2">
        <v>46112</v>
      </c>
      <c r="B10">
        <v>2</v>
      </c>
      <c r="C10" t="s">
        <v>284</v>
      </c>
      <c r="D10" t="s">
        <v>72</v>
      </c>
      <c r="E10" t="s">
        <v>545</v>
      </c>
      <c r="F10" t="s">
        <v>530</v>
      </c>
      <c r="G10" t="s">
        <v>537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1429</v>
      </c>
      <c r="N10">
        <v>0</v>
      </c>
      <c r="O10" s="10">
        <v>0</v>
      </c>
      <c r="Q10" t="s">
        <v>494</v>
      </c>
      <c r="R10">
        <v>1</v>
      </c>
    </row>
    <row r="11" spans="1:18" x14ac:dyDescent="0.25">
      <c r="A11" s="2">
        <v>46112</v>
      </c>
      <c r="B11">
        <v>2</v>
      </c>
      <c r="C11" t="s">
        <v>284</v>
      </c>
      <c r="D11" t="s">
        <v>72</v>
      </c>
      <c r="E11" t="s">
        <v>546</v>
      </c>
      <c r="F11" t="s">
        <v>535</v>
      </c>
      <c r="G11" t="s">
        <v>391</v>
      </c>
      <c r="H11" t="s">
        <v>135</v>
      </c>
      <c r="I11">
        <v>0</v>
      </c>
      <c r="J11">
        <v>740</v>
      </c>
      <c r="K11" t="s">
        <v>228</v>
      </c>
      <c r="L11">
        <v>0</v>
      </c>
      <c r="M11">
        <v>1429</v>
      </c>
      <c r="N11">
        <v>0</v>
      </c>
      <c r="O11" s="10">
        <v>0</v>
      </c>
      <c r="Q11" t="s">
        <v>494</v>
      </c>
      <c r="R11">
        <v>1</v>
      </c>
    </row>
    <row r="12" spans="1:18" x14ac:dyDescent="0.25">
      <c r="A12" s="2">
        <v>46112</v>
      </c>
      <c r="B12">
        <v>2</v>
      </c>
      <c r="C12" t="s">
        <v>284</v>
      </c>
      <c r="D12" t="s">
        <v>72</v>
      </c>
      <c r="E12" t="s">
        <v>547</v>
      </c>
      <c r="F12" t="s">
        <v>508</v>
      </c>
      <c r="G12" t="s">
        <v>507</v>
      </c>
      <c r="H12" t="s">
        <v>135</v>
      </c>
      <c r="I12">
        <v>0</v>
      </c>
      <c r="J12">
        <v>110</v>
      </c>
      <c r="K12" t="s">
        <v>228</v>
      </c>
      <c r="L12">
        <v>0</v>
      </c>
      <c r="M12">
        <v>1429</v>
      </c>
      <c r="N12">
        <v>0</v>
      </c>
      <c r="O12" s="10">
        <v>0</v>
      </c>
      <c r="Q12" t="s">
        <v>494</v>
      </c>
      <c r="R12">
        <v>1</v>
      </c>
    </row>
    <row r="13" spans="1:18" x14ac:dyDescent="0.25">
      <c r="A13" s="2">
        <v>46112</v>
      </c>
      <c r="B13">
        <v>2</v>
      </c>
      <c r="C13" t="s">
        <v>284</v>
      </c>
      <c r="D13" t="s">
        <v>72</v>
      </c>
      <c r="E13" t="s">
        <v>299</v>
      </c>
      <c r="F13" t="s">
        <v>535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1429</v>
      </c>
      <c r="N13">
        <v>0</v>
      </c>
      <c r="O13" s="10">
        <v>0</v>
      </c>
      <c r="Q13" t="s">
        <v>494</v>
      </c>
      <c r="R13">
        <v>1</v>
      </c>
    </row>
    <row r="14" spans="1:18" x14ac:dyDescent="0.25">
      <c r="A14" s="2">
        <v>46112</v>
      </c>
      <c r="B14">
        <v>2</v>
      </c>
      <c r="C14" t="s">
        <v>284</v>
      </c>
      <c r="D14" t="s">
        <v>72</v>
      </c>
      <c r="E14" t="s">
        <v>291</v>
      </c>
      <c r="F14" t="s">
        <v>535</v>
      </c>
      <c r="G14" t="s">
        <v>391</v>
      </c>
      <c r="H14" t="s">
        <v>135</v>
      </c>
      <c r="I14">
        <v>0</v>
      </c>
      <c r="J14">
        <v>500</v>
      </c>
      <c r="K14" t="s">
        <v>228</v>
      </c>
      <c r="L14">
        <v>0</v>
      </c>
      <c r="M14">
        <v>1429</v>
      </c>
      <c r="N14">
        <v>0</v>
      </c>
      <c r="O14" s="10">
        <v>0</v>
      </c>
      <c r="Q14" t="s">
        <v>494</v>
      </c>
      <c r="R14">
        <v>1</v>
      </c>
    </row>
    <row r="15" spans="1:18" x14ac:dyDescent="0.25">
      <c r="A15" s="2">
        <v>46112</v>
      </c>
      <c r="B15">
        <v>2</v>
      </c>
      <c r="C15" t="s">
        <v>284</v>
      </c>
      <c r="D15" t="s">
        <v>72</v>
      </c>
      <c r="E15" t="s">
        <v>857</v>
      </c>
      <c r="F15" t="s">
        <v>858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 s="10">
        <v>0</v>
      </c>
      <c r="Q15" t="s">
        <v>494</v>
      </c>
      <c r="R15">
        <v>1</v>
      </c>
    </row>
    <row r="16" spans="1:18" x14ac:dyDescent="0.25">
      <c r="A16" s="2">
        <v>46112</v>
      </c>
      <c r="B16">
        <v>2</v>
      </c>
      <c r="C16" t="s">
        <v>284</v>
      </c>
      <c r="D16" t="s">
        <v>72</v>
      </c>
      <c r="E16" t="s">
        <v>544</v>
      </c>
      <c r="F16" t="s">
        <v>858</v>
      </c>
      <c r="G16" t="s">
        <v>507</v>
      </c>
      <c r="H16" t="s">
        <v>135</v>
      </c>
      <c r="I16">
        <v>110.74</v>
      </c>
      <c r="J16">
        <v>60</v>
      </c>
      <c r="K16" t="s">
        <v>228</v>
      </c>
      <c r="L16">
        <v>6644.4</v>
      </c>
      <c r="M16">
        <v>1429</v>
      </c>
      <c r="N16">
        <v>0</v>
      </c>
      <c r="O16" s="10">
        <v>9494847.5999999996</v>
      </c>
      <c r="Q16" t="s">
        <v>494</v>
      </c>
      <c r="R16">
        <v>1</v>
      </c>
    </row>
    <row r="17" spans="1:18" hidden="1" x14ac:dyDescent="0.25">
      <c r="A17" s="2">
        <v>46082</v>
      </c>
      <c r="B17">
        <v>2</v>
      </c>
      <c r="C17" t="s">
        <v>225</v>
      </c>
      <c r="D17" t="s">
        <v>77</v>
      </c>
      <c r="E17" t="s">
        <v>242</v>
      </c>
      <c r="F17" t="s">
        <v>711</v>
      </c>
      <c r="G17" t="s">
        <v>242</v>
      </c>
      <c r="H17" t="s">
        <v>135</v>
      </c>
      <c r="I17">
        <v>724.06</v>
      </c>
      <c r="J17">
        <v>21350</v>
      </c>
      <c r="K17" t="s">
        <v>231</v>
      </c>
      <c r="L17">
        <v>15458680.999999998</v>
      </c>
      <c r="M17">
        <v>1</v>
      </c>
      <c r="N17">
        <v>0</v>
      </c>
      <c r="O17" s="10">
        <v>15458680.999999998</v>
      </c>
      <c r="Q17" t="s">
        <v>495</v>
      </c>
      <c r="R17">
        <v>2</v>
      </c>
    </row>
    <row r="18" spans="1:18" hidden="1" x14ac:dyDescent="0.25">
      <c r="A18" s="2">
        <v>46082</v>
      </c>
      <c r="B18">
        <v>2</v>
      </c>
      <c r="C18" t="s">
        <v>225</v>
      </c>
      <c r="D18" t="s">
        <v>77</v>
      </c>
      <c r="E18" t="s">
        <v>242</v>
      </c>
      <c r="F18" t="s">
        <v>712</v>
      </c>
      <c r="G18" t="s">
        <v>242</v>
      </c>
      <c r="H18" t="s">
        <v>135</v>
      </c>
      <c r="I18">
        <v>25.84</v>
      </c>
      <c r="J18">
        <v>30000</v>
      </c>
      <c r="K18" t="s">
        <v>231</v>
      </c>
      <c r="L18">
        <v>775200</v>
      </c>
      <c r="M18">
        <v>1</v>
      </c>
      <c r="N18">
        <v>0</v>
      </c>
      <c r="O18" s="10">
        <v>775200</v>
      </c>
      <c r="Q18" t="s">
        <v>495</v>
      </c>
      <c r="R18">
        <v>2</v>
      </c>
    </row>
    <row r="19" spans="1:18" hidden="1" x14ac:dyDescent="0.25">
      <c r="A19" s="2">
        <v>46082</v>
      </c>
      <c r="B19">
        <v>1</v>
      </c>
      <c r="C19" t="s">
        <v>225</v>
      </c>
      <c r="D19" t="s">
        <v>77</v>
      </c>
      <c r="E19" t="s">
        <v>242</v>
      </c>
      <c r="F19" t="s">
        <v>713</v>
      </c>
      <c r="G19" t="s">
        <v>242</v>
      </c>
      <c r="H19" t="s">
        <v>135</v>
      </c>
      <c r="I19">
        <v>226.26</v>
      </c>
      <c r="J19">
        <v>25000</v>
      </c>
      <c r="K19" t="s">
        <v>231</v>
      </c>
      <c r="L19">
        <v>5656500</v>
      </c>
      <c r="M19">
        <v>1</v>
      </c>
      <c r="N19">
        <v>0.21</v>
      </c>
      <c r="O19" s="10">
        <v>6844365</v>
      </c>
      <c r="Q19" t="s">
        <v>495</v>
      </c>
      <c r="R19">
        <v>2</v>
      </c>
    </row>
    <row r="20" spans="1:18" hidden="1" x14ac:dyDescent="0.25">
      <c r="A20" s="2">
        <v>46082</v>
      </c>
      <c r="B20">
        <v>2</v>
      </c>
      <c r="C20" t="s">
        <v>225</v>
      </c>
      <c r="D20" t="s">
        <v>77</v>
      </c>
      <c r="E20" t="s">
        <v>242</v>
      </c>
      <c r="F20" t="s">
        <v>714</v>
      </c>
      <c r="G20" t="s">
        <v>242</v>
      </c>
      <c r="H20" t="s">
        <v>135</v>
      </c>
      <c r="I20">
        <v>47.32</v>
      </c>
      <c r="J20">
        <v>45000</v>
      </c>
      <c r="K20" t="s">
        <v>231</v>
      </c>
      <c r="L20">
        <v>2129400</v>
      </c>
      <c r="M20">
        <v>1</v>
      </c>
      <c r="N20">
        <v>0</v>
      </c>
      <c r="O20" s="10">
        <v>2129400</v>
      </c>
      <c r="Q20" t="s">
        <v>495</v>
      </c>
      <c r="R20">
        <v>2</v>
      </c>
    </row>
    <row r="21" spans="1:18" hidden="1" x14ac:dyDescent="0.25">
      <c r="A21" s="2">
        <v>46082</v>
      </c>
      <c r="B21">
        <v>1</v>
      </c>
      <c r="C21" t="s">
        <v>248</v>
      </c>
      <c r="D21" t="s">
        <v>66</v>
      </c>
      <c r="E21" t="s">
        <v>249</v>
      </c>
      <c r="F21" t="s">
        <v>706</v>
      </c>
      <c r="G21" t="s">
        <v>707</v>
      </c>
      <c r="H21" t="s">
        <v>135</v>
      </c>
      <c r="I21">
        <v>172.86</v>
      </c>
      <c r="J21">
        <v>9500</v>
      </c>
      <c r="K21" t="s">
        <v>231</v>
      </c>
      <c r="L21">
        <v>172.86</v>
      </c>
      <c r="M21">
        <v>1</v>
      </c>
      <c r="N21">
        <v>0.21</v>
      </c>
      <c r="O21" s="10">
        <v>209.16059999999999</v>
      </c>
      <c r="Q21" t="s">
        <v>495</v>
      </c>
      <c r="R21">
        <v>3</v>
      </c>
    </row>
    <row r="22" spans="1:18" x14ac:dyDescent="0.25">
      <c r="A22" s="2">
        <v>46082</v>
      </c>
      <c r="B22">
        <v>1</v>
      </c>
      <c r="C22" t="s">
        <v>248</v>
      </c>
      <c r="D22" t="s">
        <v>66</v>
      </c>
      <c r="E22" t="s">
        <v>249</v>
      </c>
      <c r="F22" t="s">
        <v>1088</v>
      </c>
      <c r="G22" t="s">
        <v>197</v>
      </c>
      <c r="H22" t="s">
        <v>135</v>
      </c>
      <c r="I22">
        <v>128.22</v>
      </c>
      <c r="J22">
        <v>70</v>
      </c>
      <c r="K22" t="s">
        <v>228</v>
      </c>
      <c r="L22">
        <v>12825846.6</v>
      </c>
      <c r="M22">
        <v>1429</v>
      </c>
      <c r="N22">
        <v>0.21</v>
      </c>
      <c r="O22" s="10">
        <v>15519274.386</v>
      </c>
      <c r="Q22" t="s">
        <v>495</v>
      </c>
      <c r="R22">
        <v>3</v>
      </c>
    </row>
    <row r="23" spans="1:18" x14ac:dyDescent="0.25">
      <c r="A23" s="2">
        <v>46082</v>
      </c>
      <c r="B23">
        <v>1</v>
      </c>
      <c r="C23" t="s">
        <v>248</v>
      </c>
      <c r="D23" t="s">
        <v>66</v>
      </c>
      <c r="E23" t="s">
        <v>249</v>
      </c>
      <c r="F23" t="s">
        <v>695</v>
      </c>
      <c r="G23" t="s">
        <v>707</v>
      </c>
      <c r="H23" t="s">
        <v>135</v>
      </c>
      <c r="I23">
        <v>21.75</v>
      </c>
      <c r="J23">
        <v>5.58</v>
      </c>
      <c r="K23" t="s">
        <v>228</v>
      </c>
      <c r="L23">
        <v>173430.58499999999</v>
      </c>
      <c r="M23">
        <v>1429</v>
      </c>
      <c r="N23">
        <v>0.21</v>
      </c>
      <c r="O23" s="10">
        <v>209851.00784999999</v>
      </c>
      <c r="Q23" t="s">
        <v>495</v>
      </c>
      <c r="R23">
        <v>3</v>
      </c>
    </row>
    <row r="24" spans="1:18" hidden="1" x14ac:dyDescent="0.25">
      <c r="A24" s="2">
        <v>46082</v>
      </c>
      <c r="B24">
        <v>1</v>
      </c>
      <c r="C24" t="s">
        <v>248</v>
      </c>
      <c r="D24" t="s">
        <v>66</v>
      </c>
      <c r="E24" t="s">
        <v>249</v>
      </c>
      <c r="F24" t="s">
        <v>708</v>
      </c>
      <c r="G24" t="s">
        <v>707</v>
      </c>
      <c r="H24" t="s">
        <v>135</v>
      </c>
      <c r="I24">
        <v>9.6199999999999992</v>
      </c>
      <c r="J24">
        <v>15000</v>
      </c>
      <c r="K24" t="s">
        <v>231</v>
      </c>
      <c r="L24">
        <v>144300</v>
      </c>
      <c r="M24">
        <v>1</v>
      </c>
      <c r="N24">
        <v>0.21</v>
      </c>
      <c r="O24" s="10">
        <v>174603</v>
      </c>
      <c r="Q24" t="s">
        <v>495</v>
      </c>
      <c r="R24">
        <v>3</v>
      </c>
    </row>
    <row r="25" spans="1:18" hidden="1" x14ac:dyDescent="0.25">
      <c r="A25" s="2">
        <v>46082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707</v>
      </c>
      <c r="H25" t="s">
        <v>135</v>
      </c>
      <c r="I25">
        <v>18.62</v>
      </c>
      <c r="J25">
        <v>22000</v>
      </c>
      <c r="K25" t="s">
        <v>231</v>
      </c>
      <c r="L25">
        <v>409640</v>
      </c>
      <c r="M25">
        <v>1</v>
      </c>
      <c r="N25">
        <v>0.21</v>
      </c>
      <c r="O25" s="10">
        <v>495664.4</v>
      </c>
      <c r="Q25" t="s">
        <v>495</v>
      </c>
      <c r="R25">
        <v>3</v>
      </c>
    </row>
    <row r="26" spans="1:18" x14ac:dyDescent="0.25">
      <c r="A26" s="2">
        <v>46082</v>
      </c>
      <c r="B26">
        <v>2</v>
      </c>
      <c r="C26" t="s">
        <v>248</v>
      </c>
      <c r="D26" t="s">
        <v>66</v>
      </c>
      <c r="E26" t="s">
        <v>249</v>
      </c>
      <c r="F26" t="s">
        <v>526</v>
      </c>
      <c r="G26" t="s">
        <v>707</v>
      </c>
      <c r="H26" t="s">
        <v>135</v>
      </c>
      <c r="I26">
        <v>895.9</v>
      </c>
      <c r="J26">
        <v>7</v>
      </c>
      <c r="K26" t="s">
        <v>228</v>
      </c>
      <c r="L26">
        <v>8961687.7000000011</v>
      </c>
      <c r="M26">
        <v>1429</v>
      </c>
      <c r="N26">
        <v>0</v>
      </c>
      <c r="O26" s="10">
        <v>8961687.7000000011</v>
      </c>
      <c r="Q26" t="s">
        <v>495</v>
      </c>
      <c r="R26">
        <v>3</v>
      </c>
    </row>
    <row r="27" spans="1:18" x14ac:dyDescent="0.25">
      <c r="A27" s="2">
        <v>46082</v>
      </c>
      <c r="B27">
        <v>1</v>
      </c>
      <c r="C27" t="s">
        <v>248</v>
      </c>
      <c r="D27" t="s">
        <v>66</v>
      </c>
      <c r="E27" t="s">
        <v>249</v>
      </c>
      <c r="F27" t="s">
        <v>539</v>
      </c>
      <c r="G27" t="s">
        <v>707</v>
      </c>
      <c r="H27" t="s">
        <v>135</v>
      </c>
      <c r="I27">
        <v>3011.58</v>
      </c>
      <c r="J27">
        <v>7</v>
      </c>
      <c r="K27" t="s">
        <v>228</v>
      </c>
      <c r="L27">
        <v>30124834.739999998</v>
      </c>
      <c r="M27">
        <v>1429</v>
      </c>
      <c r="N27">
        <v>0.21</v>
      </c>
      <c r="O27" s="10">
        <v>36451050.035400003</v>
      </c>
      <c r="Q27" t="s">
        <v>495</v>
      </c>
      <c r="R27">
        <v>3</v>
      </c>
    </row>
    <row r="28" spans="1:18" hidden="1" x14ac:dyDescent="0.25">
      <c r="A28" s="2">
        <v>46082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707</v>
      </c>
      <c r="H28" t="s">
        <v>135</v>
      </c>
      <c r="I28">
        <v>54.88</v>
      </c>
      <c r="J28">
        <v>0</v>
      </c>
      <c r="K28" t="s">
        <v>231</v>
      </c>
      <c r="L28">
        <v>0</v>
      </c>
      <c r="M28">
        <v>1</v>
      </c>
      <c r="N28">
        <v>0.21</v>
      </c>
      <c r="O28" s="10">
        <v>0</v>
      </c>
      <c r="Q28" t="s">
        <v>495</v>
      </c>
      <c r="R28">
        <v>3</v>
      </c>
    </row>
    <row r="29" spans="1:18" hidden="1" x14ac:dyDescent="0.25">
      <c r="A29" s="2">
        <v>46082</v>
      </c>
      <c r="B29">
        <v>1</v>
      </c>
      <c r="C29" t="s">
        <v>248</v>
      </c>
      <c r="D29" t="s">
        <v>66</v>
      </c>
      <c r="E29" t="s">
        <v>249</v>
      </c>
      <c r="F29" t="s">
        <v>710</v>
      </c>
      <c r="G29" t="s">
        <v>707</v>
      </c>
      <c r="H29" t="s">
        <v>135</v>
      </c>
      <c r="I29">
        <v>1061.82</v>
      </c>
      <c r="J29">
        <v>12000</v>
      </c>
      <c r="K29" t="s">
        <v>231</v>
      </c>
      <c r="L29">
        <v>12741840</v>
      </c>
      <c r="M29">
        <v>1</v>
      </c>
      <c r="N29">
        <v>0.21</v>
      </c>
      <c r="O29" s="10">
        <v>15417626.4</v>
      </c>
      <c r="Q29" t="s">
        <v>495</v>
      </c>
      <c r="R29">
        <v>3</v>
      </c>
    </row>
    <row r="30" spans="1:18" x14ac:dyDescent="0.25">
      <c r="A30" s="2">
        <v>46082</v>
      </c>
      <c r="B30">
        <v>1</v>
      </c>
      <c r="C30" t="s">
        <v>248</v>
      </c>
      <c r="D30" t="s">
        <v>66</v>
      </c>
      <c r="E30" t="s">
        <v>249</v>
      </c>
      <c r="F30" t="s">
        <v>254</v>
      </c>
      <c r="G30" t="s">
        <v>707</v>
      </c>
      <c r="H30" t="s">
        <v>135</v>
      </c>
      <c r="I30">
        <v>263.27999999999997</v>
      </c>
      <c r="J30">
        <v>7.5</v>
      </c>
      <c r="K30" t="s">
        <v>228</v>
      </c>
      <c r="L30">
        <v>2821703.4</v>
      </c>
      <c r="M30">
        <v>1429</v>
      </c>
      <c r="N30">
        <v>0.21</v>
      </c>
      <c r="O30" s="10">
        <v>3414261.1140000001</v>
      </c>
      <c r="Q30" t="s">
        <v>495</v>
      </c>
      <c r="R30">
        <v>3</v>
      </c>
    </row>
    <row r="31" spans="1:18" x14ac:dyDescent="0.25">
      <c r="A31" s="2">
        <v>46082</v>
      </c>
      <c r="B31">
        <v>1</v>
      </c>
      <c r="C31" t="s">
        <v>248</v>
      </c>
      <c r="D31" t="s">
        <v>66</v>
      </c>
      <c r="E31" t="s">
        <v>249</v>
      </c>
      <c r="F31" t="s">
        <v>715</v>
      </c>
      <c r="G31" t="s">
        <v>707</v>
      </c>
      <c r="H31" t="s">
        <v>135</v>
      </c>
      <c r="I31">
        <v>127.04</v>
      </c>
      <c r="J31">
        <v>7.5</v>
      </c>
      <c r="K31" t="s">
        <v>228</v>
      </c>
      <c r="L31">
        <v>1361551.2000000002</v>
      </c>
      <c r="M31">
        <v>1429</v>
      </c>
      <c r="N31">
        <v>0.21</v>
      </c>
      <c r="O31" s="10">
        <v>1647476.9520000005</v>
      </c>
      <c r="Q31" t="s">
        <v>495</v>
      </c>
      <c r="R31">
        <v>3</v>
      </c>
    </row>
    <row r="32" spans="1:18" hidden="1" x14ac:dyDescent="0.25">
      <c r="A32" s="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707</v>
      </c>
      <c r="H32" t="s">
        <v>135</v>
      </c>
      <c r="I32">
        <v>173.28</v>
      </c>
      <c r="J32">
        <v>9500</v>
      </c>
      <c r="K32" t="s">
        <v>231</v>
      </c>
      <c r="L32">
        <v>1646160</v>
      </c>
      <c r="M32">
        <v>1</v>
      </c>
      <c r="N32">
        <v>0.21</v>
      </c>
      <c r="O32" s="10">
        <v>1991853.6</v>
      </c>
      <c r="Q32" t="s">
        <v>495</v>
      </c>
      <c r="R32">
        <v>3</v>
      </c>
    </row>
    <row r="33" spans="1:18" hidden="1" x14ac:dyDescent="0.25">
      <c r="A33" s="2">
        <v>46082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707</v>
      </c>
      <c r="H33" t="s">
        <v>135</v>
      </c>
      <c r="I33">
        <v>179.94</v>
      </c>
      <c r="J33">
        <v>9500</v>
      </c>
      <c r="K33" t="s">
        <v>231</v>
      </c>
      <c r="L33">
        <v>1709430</v>
      </c>
      <c r="M33">
        <v>1</v>
      </c>
      <c r="N33">
        <v>0.21</v>
      </c>
      <c r="O33" s="10">
        <v>2068410.3</v>
      </c>
      <c r="Q33" t="s">
        <v>495</v>
      </c>
      <c r="R33">
        <v>3</v>
      </c>
    </row>
    <row r="34" spans="1:18" x14ac:dyDescent="0.25">
      <c r="A34" s="2">
        <v>46082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707</v>
      </c>
      <c r="H34" t="s">
        <v>135</v>
      </c>
      <c r="I34">
        <v>1267.19</v>
      </c>
      <c r="J34">
        <v>6</v>
      </c>
      <c r="K34" t="s">
        <v>228</v>
      </c>
      <c r="L34">
        <v>10864887.060000001</v>
      </c>
      <c r="M34">
        <v>1429</v>
      </c>
      <c r="N34">
        <v>0.21</v>
      </c>
      <c r="O34" s="10">
        <v>13146513.342599999</v>
      </c>
      <c r="Q34" t="s">
        <v>495</v>
      </c>
      <c r="R34">
        <v>3</v>
      </c>
    </row>
    <row r="35" spans="1:18" hidden="1" x14ac:dyDescent="0.25">
      <c r="A35" s="2">
        <v>46082</v>
      </c>
      <c r="B35">
        <v>1</v>
      </c>
      <c r="C35" t="s">
        <v>248</v>
      </c>
      <c r="D35" t="s">
        <v>66</v>
      </c>
      <c r="E35" t="s">
        <v>249</v>
      </c>
      <c r="F35" t="s">
        <v>719</v>
      </c>
      <c r="G35" t="s">
        <v>707</v>
      </c>
      <c r="H35" t="s">
        <v>135</v>
      </c>
      <c r="I35">
        <v>2752.52</v>
      </c>
      <c r="J35">
        <v>9500</v>
      </c>
      <c r="K35" t="s">
        <v>231</v>
      </c>
      <c r="L35">
        <v>26148940</v>
      </c>
      <c r="M35">
        <v>1</v>
      </c>
      <c r="N35">
        <v>0.21</v>
      </c>
      <c r="O35" s="10">
        <v>31640217.399999999</v>
      </c>
      <c r="Q35" t="s">
        <v>495</v>
      </c>
      <c r="R35">
        <v>3</v>
      </c>
    </row>
    <row r="36" spans="1:18" hidden="1" x14ac:dyDescent="0.25">
      <c r="A36" s="2">
        <v>46082</v>
      </c>
      <c r="B36">
        <v>1</v>
      </c>
      <c r="C36" t="s">
        <v>248</v>
      </c>
      <c r="D36" t="s">
        <v>66</v>
      </c>
      <c r="E36" t="s">
        <v>249</v>
      </c>
      <c r="F36" t="s">
        <v>854</v>
      </c>
      <c r="G36" t="s">
        <v>707</v>
      </c>
      <c r="H36" t="s">
        <v>135</v>
      </c>
      <c r="I36">
        <v>62.24</v>
      </c>
      <c r="J36">
        <v>0</v>
      </c>
      <c r="K36" t="s">
        <v>231</v>
      </c>
      <c r="L36">
        <v>0</v>
      </c>
      <c r="M36">
        <v>1</v>
      </c>
      <c r="N36">
        <v>0.21</v>
      </c>
      <c r="O36" s="10">
        <v>0</v>
      </c>
      <c r="Q36" t="s">
        <v>495</v>
      </c>
      <c r="R36">
        <v>3</v>
      </c>
    </row>
    <row r="37" spans="1:18" hidden="1" x14ac:dyDescent="0.25">
      <c r="A37" s="2">
        <v>46082</v>
      </c>
      <c r="B37">
        <v>1</v>
      </c>
      <c r="C37" t="s">
        <v>248</v>
      </c>
      <c r="D37" t="s">
        <v>66</v>
      </c>
      <c r="E37" t="s">
        <v>249</v>
      </c>
      <c r="F37" t="s">
        <v>697</v>
      </c>
      <c r="G37" t="s">
        <v>707</v>
      </c>
      <c r="H37" t="s">
        <v>135</v>
      </c>
      <c r="I37">
        <v>112.1</v>
      </c>
      <c r="J37">
        <v>12000</v>
      </c>
      <c r="K37" t="s">
        <v>231</v>
      </c>
      <c r="L37">
        <v>1345200</v>
      </c>
      <c r="M37">
        <v>1</v>
      </c>
      <c r="N37">
        <v>0.21</v>
      </c>
      <c r="O37" s="10">
        <v>1627692</v>
      </c>
      <c r="Q37" t="s">
        <v>495</v>
      </c>
      <c r="R37">
        <v>3</v>
      </c>
    </row>
    <row r="38" spans="1:18" hidden="1" x14ac:dyDescent="0.25">
      <c r="A38" s="2">
        <v>46082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707</v>
      </c>
      <c r="H38" t="s">
        <v>135</v>
      </c>
      <c r="I38">
        <v>202.86</v>
      </c>
      <c r="J38">
        <v>11905</v>
      </c>
      <c r="K38" t="s">
        <v>231</v>
      </c>
      <c r="L38">
        <v>2415048.3000000003</v>
      </c>
      <c r="M38">
        <v>1</v>
      </c>
      <c r="N38">
        <v>0.21</v>
      </c>
      <c r="O38" s="10">
        <v>2922208.4430000004</v>
      </c>
      <c r="Q38" t="s">
        <v>495</v>
      </c>
      <c r="R38">
        <v>3</v>
      </c>
    </row>
    <row r="39" spans="1:18" x14ac:dyDescent="0.25">
      <c r="A39" s="2">
        <v>46082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707</v>
      </c>
      <c r="H39" t="s">
        <v>135</v>
      </c>
      <c r="I39">
        <v>145.66</v>
      </c>
      <c r="J39">
        <v>7.5</v>
      </c>
      <c r="K39" t="s">
        <v>228</v>
      </c>
      <c r="L39">
        <v>1561111.05</v>
      </c>
      <c r="M39">
        <v>1429</v>
      </c>
      <c r="N39">
        <v>0.21</v>
      </c>
      <c r="O39" s="10">
        <v>1888944.3705</v>
      </c>
      <c r="Q39" t="s">
        <v>495</v>
      </c>
      <c r="R39">
        <v>3</v>
      </c>
    </row>
    <row r="40" spans="1:18" hidden="1" x14ac:dyDescent="0.25">
      <c r="A40" s="2">
        <v>46082</v>
      </c>
      <c r="B40">
        <v>1</v>
      </c>
      <c r="C40" t="s">
        <v>248</v>
      </c>
      <c r="D40" t="s">
        <v>66</v>
      </c>
      <c r="E40" t="s">
        <v>249</v>
      </c>
      <c r="F40" t="s">
        <v>270</v>
      </c>
      <c r="G40" t="s">
        <v>707</v>
      </c>
      <c r="H40" t="s">
        <v>135</v>
      </c>
      <c r="I40">
        <v>19.32</v>
      </c>
      <c r="J40">
        <v>8750</v>
      </c>
      <c r="K40" t="s">
        <v>231</v>
      </c>
      <c r="L40">
        <v>169050</v>
      </c>
      <c r="M40">
        <v>1</v>
      </c>
      <c r="N40">
        <v>0.21</v>
      </c>
      <c r="O40" s="10">
        <v>204550.5</v>
      </c>
      <c r="Q40" t="s">
        <v>495</v>
      </c>
      <c r="R40">
        <v>3</v>
      </c>
    </row>
    <row r="41" spans="1:18" hidden="1" x14ac:dyDescent="0.25">
      <c r="A41" s="2">
        <v>46082</v>
      </c>
      <c r="B41">
        <v>1</v>
      </c>
      <c r="C41" t="s">
        <v>248</v>
      </c>
      <c r="D41" t="s">
        <v>66</v>
      </c>
      <c r="E41" t="s">
        <v>249</v>
      </c>
      <c r="F41" t="s">
        <v>271</v>
      </c>
      <c r="G41" t="s">
        <v>707</v>
      </c>
      <c r="H41" t="s">
        <v>135</v>
      </c>
      <c r="I41">
        <v>948.29</v>
      </c>
      <c r="J41">
        <v>9500</v>
      </c>
      <c r="K41" t="s">
        <v>231</v>
      </c>
      <c r="L41">
        <v>9008755</v>
      </c>
      <c r="M41">
        <v>1</v>
      </c>
      <c r="N41">
        <v>0.21</v>
      </c>
      <c r="O41" s="10">
        <v>10900593.550000001</v>
      </c>
      <c r="Q41" t="s">
        <v>495</v>
      </c>
      <c r="R41">
        <v>3</v>
      </c>
    </row>
    <row r="42" spans="1:18" x14ac:dyDescent="0.25">
      <c r="A42" s="2">
        <v>46082</v>
      </c>
      <c r="B42">
        <v>1</v>
      </c>
      <c r="C42" t="s">
        <v>248</v>
      </c>
      <c r="D42" t="s">
        <v>66</v>
      </c>
      <c r="E42" t="s">
        <v>249</v>
      </c>
      <c r="F42" t="s">
        <v>703</v>
      </c>
      <c r="G42" t="s">
        <v>707</v>
      </c>
      <c r="H42" t="s">
        <v>135</v>
      </c>
      <c r="I42">
        <v>171.04</v>
      </c>
      <c r="J42">
        <v>5.8</v>
      </c>
      <c r="K42" t="s">
        <v>228</v>
      </c>
      <c r="L42">
        <v>1417613.7279999999</v>
      </c>
      <c r="M42">
        <v>1429</v>
      </c>
      <c r="N42">
        <v>0.21</v>
      </c>
      <c r="O42" s="10">
        <v>1715312.6108799998</v>
      </c>
      <c r="Q42" t="s">
        <v>495</v>
      </c>
      <c r="R42">
        <v>3</v>
      </c>
    </row>
    <row r="43" spans="1:18" hidden="1" x14ac:dyDescent="0.25">
      <c r="A43" s="2">
        <v>46082</v>
      </c>
      <c r="B43">
        <v>1</v>
      </c>
      <c r="C43" t="s">
        <v>248</v>
      </c>
      <c r="D43" t="s">
        <v>66</v>
      </c>
      <c r="E43" t="s">
        <v>249</v>
      </c>
      <c r="F43" t="s">
        <v>722</v>
      </c>
      <c r="G43" t="s">
        <v>707</v>
      </c>
      <c r="H43" t="s">
        <v>135</v>
      </c>
      <c r="I43">
        <v>49.76</v>
      </c>
      <c r="J43">
        <v>10850</v>
      </c>
      <c r="K43" t="s">
        <v>231</v>
      </c>
      <c r="L43">
        <v>539896</v>
      </c>
      <c r="M43">
        <v>1</v>
      </c>
      <c r="N43">
        <v>0.21</v>
      </c>
      <c r="O43" s="10">
        <v>653274.16</v>
      </c>
      <c r="Q43" t="s">
        <v>495</v>
      </c>
      <c r="R43">
        <v>3</v>
      </c>
    </row>
    <row r="44" spans="1:18" hidden="1" x14ac:dyDescent="0.25">
      <c r="A44" s="2">
        <v>46082</v>
      </c>
      <c r="B44">
        <v>1</v>
      </c>
      <c r="C44" t="s">
        <v>248</v>
      </c>
      <c r="D44" t="s">
        <v>66</v>
      </c>
      <c r="E44" t="s">
        <v>249</v>
      </c>
      <c r="F44" t="s">
        <v>704</v>
      </c>
      <c r="G44" t="s">
        <v>707</v>
      </c>
      <c r="H44" t="s">
        <v>135</v>
      </c>
      <c r="I44">
        <v>458.58</v>
      </c>
      <c r="J44">
        <v>10850</v>
      </c>
      <c r="K44" t="s">
        <v>231</v>
      </c>
      <c r="L44">
        <v>4975593</v>
      </c>
      <c r="M44">
        <v>1</v>
      </c>
      <c r="N44">
        <v>0.21</v>
      </c>
      <c r="O44" s="10">
        <v>6020467.5300000003</v>
      </c>
      <c r="Q44" t="s">
        <v>495</v>
      </c>
      <c r="R44">
        <v>3</v>
      </c>
    </row>
    <row r="45" spans="1:18" hidden="1" x14ac:dyDescent="0.25">
      <c r="A45" s="2">
        <v>46082</v>
      </c>
      <c r="B45">
        <v>1</v>
      </c>
      <c r="C45" t="s">
        <v>248</v>
      </c>
      <c r="D45" t="s">
        <v>66</v>
      </c>
      <c r="E45" t="s">
        <v>249</v>
      </c>
      <c r="F45" t="s">
        <v>723</v>
      </c>
      <c r="G45" t="s">
        <v>707</v>
      </c>
      <c r="H45" t="s">
        <v>135</v>
      </c>
      <c r="I45">
        <v>442.18</v>
      </c>
      <c r="J45">
        <v>20000</v>
      </c>
      <c r="K45" t="s">
        <v>231</v>
      </c>
      <c r="L45">
        <v>8843600</v>
      </c>
      <c r="M45">
        <v>1</v>
      </c>
      <c r="N45">
        <v>0.21</v>
      </c>
      <c r="O45" s="10">
        <v>10700756</v>
      </c>
      <c r="Q45" t="s">
        <v>495</v>
      </c>
      <c r="R45">
        <v>3</v>
      </c>
    </row>
    <row r="46" spans="1:18" hidden="1" x14ac:dyDescent="0.25">
      <c r="A46" s="2">
        <v>46082</v>
      </c>
      <c r="B46">
        <v>1</v>
      </c>
      <c r="C46" t="s">
        <v>248</v>
      </c>
      <c r="D46" t="s">
        <v>66</v>
      </c>
      <c r="E46" t="s">
        <v>249</v>
      </c>
      <c r="F46" t="s">
        <v>724</v>
      </c>
      <c r="G46" t="s">
        <v>707</v>
      </c>
      <c r="H46" t="s">
        <v>135</v>
      </c>
      <c r="I46">
        <v>100</v>
      </c>
      <c r="J46">
        <v>25000</v>
      </c>
      <c r="K46" t="s">
        <v>231</v>
      </c>
      <c r="L46">
        <v>2500000</v>
      </c>
      <c r="M46">
        <v>1</v>
      </c>
      <c r="N46">
        <v>0.21</v>
      </c>
      <c r="O46" s="10">
        <v>3025000</v>
      </c>
      <c r="Q46" t="s">
        <v>495</v>
      </c>
      <c r="R46">
        <v>3</v>
      </c>
    </row>
    <row r="47" spans="1:18" hidden="1" x14ac:dyDescent="0.25">
      <c r="A47" s="2">
        <v>46082</v>
      </c>
      <c r="B47">
        <v>1</v>
      </c>
      <c r="C47" t="s">
        <v>248</v>
      </c>
      <c r="D47" t="s">
        <v>66</v>
      </c>
      <c r="E47" t="s">
        <v>249</v>
      </c>
      <c r="F47" t="s">
        <v>1089</v>
      </c>
      <c r="G47" t="s">
        <v>707</v>
      </c>
      <c r="H47" t="s">
        <v>135</v>
      </c>
      <c r="I47">
        <v>22.68</v>
      </c>
      <c r="J47">
        <v>16500</v>
      </c>
      <c r="K47" t="s">
        <v>231</v>
      </c>
      <c r="L47">
        <v>374220</v>
      </c>
      <c r="M47">
        <v>1</v>
      </c>
      <c r="N47">
        <v>0.21</v>
      </c>
      <c r="O47" s="10">
        <v>452806.2</v>
      </c>
      <c r="Q47" t="s">
        <v>495</v>
      </c>
      <c r="R47">
        <v>3</v>
      </c>
    </row>
    <row r="48" spans="1:18" hidden="1" x14ac:dyDescent="0.25">
      <c r="A48" s="2">
        <v>46082</v>
      </c>
      <c r="B48">
        <v>1</v>
      </c>
      <c r="C48" t="s">
        <v>225</v>
      </c>
      <c r="D48" t="s">
        <v>63</v>
      </c>
      <c r="E48" t="s">
        <v>230</v>
      </c>
      <c r="F48" t="s">
        <v>693</v>
      </c>
      <c r="G48" t="s">
        <v>50</v>
      </c>
      <c r="H48" t="s">
        <v>145</v>
      </c>
      <c r="I48">
        <v>546</v>
      </c>
      <c r="J48">
        <v>70</v>
      </c>
      <c r="K48" t="s">
        <v>231</v>
      </c>
      <c r="L48">
        <v>38220</v>
      </c>
      <c r="M48">
        <v>1</v>
      </c>
      <c r="N48">
        <v>0.21</v>
      </c>
      <c r="O48" s="10">
        <v>46246.2</v>
      </c>
      <c r="Q48" t="s">
        <v>495</v>
      </c>
      <c r="R48">
        <v>4</v>
      </c>
    </row>
    <row r="49" spans="1:18" hidden="1" x14ac:dyDescent="0.25">
      <c r="A49" s="2">
        <v>46082</v>
      </c>
      <c r="B49">
        <v>1</v>
      </c>
      <c r="C49" t="s">
        <v>225</v>
      </c>
      <c r="D49" t="s">
        <v>63</v>
      </c>
      <c r="E49" t="s">
        <v>230</v>
      </c>
      <c r="F49" t="s">
        <v>853</v>
      </c>
      <c r="G49" t="s">
        <v>50</v>
      </c>
      <c r="H49" t="s">
        <v>145</v>
      </c>
      <c r="I49">
        <v>27900</v>
      </c>
      <c r="J49">
        <v>0</v>
      </c>
      <c r="K49" t="s">
        <v>231</v>
      </c>
      <c r="L49">
        <v>0</v>
      </c>
      <c r="M49">
        <v>1</v>
      </c>
      <c r="N49">
        <v>0</v>
      </c>
      <c r="O49" s="10">
        <v>0</v>
      </c>
      <c r="Q49" t="s">
        <v>495</v>
      </c>
      <c r="R49">
        <v>4</v>
      </c>
    </row>
    <row r="50" spans="1:18" hidden="1" x14ac:dyDescent="0.25">
      <c r="A50" s="2">
        <v>46082</v>
      </c>
      <c r="B50">
        <v>1</v>
      </c>
      <c r="C50" t="s">
        <v>225</v>
      </c>
      <c r="D50" t="s">
        <v>63</v>
      </c>
      <c r="E50" t="s">
        <v>230</v>
      </c>
      <c r="F50" t="s">
        <v>694</v>
      </c>
      <c r="G50" t="s">
        <v>692</v>
      </c>
      <c r="H50" t="s">
        <v>135</v>
      </c>
      <c r="I50">
        <v>18.54</v>
      </c>
      <c r="J50">
        <v>3000</v>
      </c>
      <c r="K50" t="s">
        <v>231</v>
      </c>
      <c r="L50">
        <v>55620</v>
      </c>
      <c r="M50">
        <v>1</v>
      </c>
      <c r="N50">
        <v>0.21</v>
      </c>
      <c r="O50" s="10">
        <v>67300.2</v>
      </c>
      <c r="Q50" t="s">
        <v>495</v>
      </c>
      <c r="R50">
        <v>4</v>
      </c>
    </row>
    <row r="51" spans="1:18" x14ac:dyDescent="0.25">
      <c r="A51" s="2">
        <v>46082</v>
      </c>
      <c r="B51">
        <v>1</v>
      </c>
      <c r="C51" t="s">
        <v>225</v>
      </c>
      <c r="D51" t="s">
        <v>63</v>
      </c>
      <c r="E51" t="s">
        <v>230</v>
      </c>
      <c r="F51" t="s">
        <v>695</v>
      </c>
      <c r="G51" t="s">
        <v>692</v>
      </c>
      <c r="H51" t="s">
        <v>135</v>
      </c>
      <c r="I51">
        <v>26.57</v>
      </c>
      <c r="J51">
        <v>4.93</v>
      </c>
      <c r="K51" t="s">
        <v>228</v>
      </c>
      <c r="L51">
        <v>187184.85289999997</v>
      </c>
      <c r="M51">
        <v>1429</v>
      </c>
      <c r="N51">
        <v>0.21</v>
      </c>
      <c r="O51" s="10">
        <v>226493.67200899997</v>
      </c>
      <c r="Q51" t="s">
        <v>495</v>
      </c>
      <c r="R51">
        <v>4</v>
      </c>
    </row>
    <row r="52" spans="1:18" hidden="1" x14ac:dyDescent="0.25">
      <c r="A52" s="2">
        <v>46082</v>
      </c>
      <c r="B52">
        <v>1</v>
      </c>
      <c r="C52" t="s">
        <v>225</v>
      </c>
      <c r="D52" t="s">
        <v>63</v>
      </c>
      <c r="E52" t="s">
        <v>230</v>
      </c>
      <c r="F52" t="s">
        <v>696</v>
      </c>
      <c r="G52" t="s">
        <v>692</v>
      </c>
      <c r="H52" t="s">
        <v>135</v>
      </c>
      <c r="I52">
        <v>25.52</v>
      </c>
      <c r="J52">
        <v>1140</v>
      </c>
      <c r="K52" t="s">
        <v>231</v>
      </c>
      <c r="L52">
        <v>29092.799999999999</v>
      </c>
      <c r="M52">
        <v>1</v>
      </c>
      <c r="N52">
        <v>0.21</v>
      </c>
      <c r="O52" s="10">
        <v>35202.288</v>
      </c>
      <c r="Q52" t="s">
        <v>495</v>
      </c>
      <c r="R52">
        <v>4</v>
      </c>
    </row>
    <row r="53" spans="1:18" hidden="1" x14ac:dyDescent="0.25">
      <c r="A53" s="2">
        <v>46082</v>
      </c>
      <c r="B53">
        <v>1</v>
      </c>
      <c r="C53" t="s">
        <v>225</v>
      </c>
      <c r="D53" t="s">
        <v>63</v>
      </c>
      <c r="E53" t="s">
        <v>230</v>
      </c>
      <c r="F53" t="s">
        <v>697</v>
      </c>
      <c r="G53" t="s">
        <v>692</v>
      </c>
      <c r="H53" t="s">
        <v>135</v>
      </c>
      <c r="I53">
        <v>49.58</v>
      </c>
      <c r="J53">
        <v>12000</v>
      </c>
      <c r="K53" t="s">
        <v>231</v>
      </c>
      <c r="L53">
        <v>594960</v>
      </c>
      <c r="M53">
        <v>1</v>
      </c>
      <c r="N53">
        <v>0.21</v>
      </c>
      <c r="O53" s="10">
        <v>719901.6</v>
      </c>
      <c r="Q53" t="s">
        <v>495</v>
      </c>
      <c r="R53">
        <v>4</v>
      </c>
    </row>
    <row r="54" spans="1:18" hidden="1" x14ac:dyDescent="0.25">
      <c r="A54" s="2">
        <v>46082</v>
      </c>
      <c r="B54">
        <v>1</v>
      </c>
      <c r="C54" t="s">
        <v>225</v>
      </c>
      <c r="D54" t="s">
        <v>63</v>
      </c>
      <c r="E54" t="s">
        <v>230</v>
      </c>
      <c r="F54" t="s">
        <v>698</v>
      </c>
      <c r="G54" t="s">
        <v>692</v>
      </c>
      <c r="H54" t="s">
        <v>135</v>
      </c>
      <c r="I54">
        <v>22.44</v>
      </c>
      <c r="J54">
        <v>5000</v>
      </c>
      <c r="K54" t="s">
        <v>231</v>
      </c>
      <c r="L54">
        <v>112200</v>
      </c>
      <c r="M54">
        <v>1</v>
      </c>
      <c r="N54">
        <v>0.21</v>
      </c>
      <c r="O54" s="10">
        <v>135762</v>
      </c>
      <c r="Q54" t="s">
        <v>495</v>
      </c>
      <c r="R54">
        <v>4</v>
      </c>
    </row>
    <row r="55" spans="1:18" hidden="1" x14ac:dyDescent="0.25">
      <c r="A55" s="2">
        <v>46082</v>
      </c>
      <c r="B55">
        <v>1</v>
      </c>
      <c r="C55" t="s">
        <v>225</v>
      </c>
      <c r="D55" t="s">
        <v>63</v>
      </c>
      <c r="E55" t="s">
        <v>230</v>
      </c>
      <c r="F55" t="s">
        <v>699</v>
      </c>
      <c r="G55" t="s">
        <v>692</v>
      </c>
      <c r="H55" t="s">
        <v>135</v>
      </c>
      <c r="I55">
        <v>66.319999999999993</v>
      </c>
      <c r="J55">
        <v>5000</v>
      </c>
      <c r="K55" t="s">
        <v>231</v>
      </c>
      <c r="L55">
        <v>331599.99999999994</v>
      </c>
      <c r="M55">
        <v>1</v>
      </c>
      <c r="N55">
        <v>0.21</v>
      </c>
      <c r="O55" s="10">
        <v>401235.99999999994</v>
      </c>
      <c r="Q55" t="s">
        <v>495</v>
      </c>
      <c r="R55">
        <v>4</v>
      </c>
    </row>
    <row r="56" spans="1:18" hidden="1" x14ac:dyDescent="0.25">
      <c r="A56" s="2">
        <v>46082</v>
      </c>
      <c r="B56">
        <v>1</v>
      </c>
      <c r="C56" t="s">
        <v>225</v>
      </c>
      <c r="D56" t="s">
        <v>63</v>
      </c>
      <c r="E56" t="s">
        <v>230</v>
      </c>
      <c r="F56" t="s">
        <v>700</v>
      </c>
      <c r="G56" t="s">
        <v>692</v>
      </c>
      <c r="H56" t="s">
        <v>135</v>
      </c>
      <c r="I56">
        <v>325.49</v>
      </c>
      <c r="J56">
        <v>0</v>
      </c>
      <c r="K56" t="s">
        <v>231</v>
      </c>
      <c r="L56">
        <v>0</v>
      </c>
      <c r="M56">
        <v>1</v>
      </c>
      <c r="N56">
        <v>0.21</v>
      </c>
      <c r="O56" s="10">
        <v>0</v>
      </c>
      <c r="Q56" t="s">
        <v>495</v>
      </c>
      <c r="R56">
        <v>4</v>
      </c>
    </row>
    <row r="57" spans="1:18" hidden="1" x14ac:dyDescent="0.25">
      <c r="A57" s="2">
        <v>46082</v>
      </c>
      <c r="B57">
        <v>1</v>
      </c>
      <c r="C57" t="s">
        <v>225</v>
      </c>
      <c r="D57" t="s">
        <v>63</v>
      </c>
      <c r="E57" t="s">
        <v>230</v>
      </c>
      <c r="F57" t="s">
        <v>701</v>
      </c>
      <c r="G57" t="s">
        <v>692</v>
      </c>
      <c r="H57" t="s">
        <v>135</v>
      </c>
      <c r="I57">
        <v>21.59</v>
      </c>
      <c r="J57">
        <v>1305</v>
      </c>
      <c r="K57" t="s">
        <v>231</v>
      </c>
      <c r="L57">
        <v>28174.95</v>
      </c>
      <c r="M57">
        <v>1</v>
      </c>
      <c r="N57">
        <v>0.21</v>
      </c>
      <c r="O57" s="10">
        <v>34091.6895</v>
      </c>
      <c r="Q57" t="s">
        <v>495</v>
      </c>
      <c r="R57">
        <v>4</v>
      </c>
    </row>
    <row r="58" spans="1:18" hidden="1" x14ac:dyDescent="0.25">
      <c r="A58" s="2">
        <v>46082</v>
      </c>
      <c r="B58">
        <v>1</v>
      </c>
      <c r="C58" t="s">
        <v>225</v>
      </c>
      <c r="D58" t="s">
        <v>63</v>
      </c>
      <c r="E58" t="s">
        <v>230</v>
      </c>
      <c r="F58" t="s">
        <v>702</v>
      </c>
      <c r="G58" t="s">
        <v>692</v>
      </c>
      <c r="H58" t="s">
        <v>135</v>
      </c>
      <c r="I58">
        <v>92.79</v>
      </c>
      <c r="J58">
        <v>1305</v>
      </c>
      <c r="K58" t="s">
        <v>231</v>
      </c>
      <c r="L58">
        <v>121090.95</v>
      </c>
      <c r="M58">
        <v>1</v>
      </c>
      <c r="N58">
        <v>0.21</v>
      </c>
      <c r="O58" s="10">
        <v>146520.04950000002</v>
      </c>
      <c r="Q58" t="s">
        <v>495</v>
      </c>
      <c r="R58">
        <v>4</v>
      </c>
    </row>
    <row r="59" spans="1:18" hidden="1" x14ac:dyDescent="0.25">
      <c r="A59" s="2">
        <v>46082</v>
      </c>
      <c r="B59">
        <v>1</v>
      </c>
      <c r="C59" t="s">
        <v>225</v>
      </c>
      <c r="D59" t="s">
        <v>63</v>
      </c>
      <c r="E59" t="s">
        <v>230</v>
      </c>
      <c r="F59" t="s">
        <v>703</v>
      </c>
      <c r="G59" t="s">
        <v>692</v>
      </c>
      <c r="H59" t="s">
        <v>135</v>
      </c>
      <c r="I59">
        <v>234.58</v>
      </c>
      <c r="J59">
        <v>0</v>
      </c>
      <c r="K59" t="s">
        <v>231</v>
      </c>
      <c r="L59">
        <v>0</v>
      </c>
      <c r="M59">
        <v>1</v>
      </c>
      <c r="N59">
        <v>0.21</v>
      </c>
      <c r="O59" s="10">
        <v>0</v>
      </c>
      <c r="Q59" t="s">
        <v>495</v>
      </c>
      <c r="R59">
        <v>4</v>
      </c>
    </row>
    <row r="60" spans="1:18" hidden="1" x14ac:dyDescent="0.25">
      <c r="A60" s="2">
        <v>46082</v>
      </c>
      <c r="B60">
        <v>1</v>
      </c>
      <c r="C60" t="s">
        <v>225</v>
      </c>
      <c r="D60" t="s">
        <v>63</v>
      </c>
      <c r="E60" t="s">
        <v>230</v>
      </c>
      <c r="F60" t="s">
        <v>705</v>
      </c>
      <c r="G60" t="s">
        <v>692</v>
      </c>
      <c r="H60" t="s">
        <v>135</v>
      </c>
      <c r="I60">
        <v>85.67</v>
      </c>
      <c r="J60">
        <v>10850</v>
      </c>
      <c r="K60" t="s">
        <v>231</v>
      </c>
      <c r="L60">
        <v>929519.5</v>
      </c>
      <c r="M60">
        <v>1</v>
      </c>
      <c r="N60">
        <v>0.21</v>
      </c>
      <c r="O60" s="10">
        <v>1124718.595</v>
      </c>
      <c r="Q60" t="s">
        <v>495</v>
      </c>
      <c r="R60">
        <v>4</v>
      </c>
    </row>
    <row r="61" spans="1:18" hidden="1" x14ac:dyDescent="0.25">
      <c r="A61" s="2">
        <v>46082</v>
      </c>
      <c r="B61">
        <v>1</v>
      </c>
      <c r="C61" t="s">
        <v>225</v>
      </c>
      <c r="D61" t="s">
        <v>63</v>
      </c>
      <c r="E61" t="s">
        <v>230</v>
      </c>
      <c r="F61" t="s">
        <v>696</v>
      </c>
      <c r="G61" t="s">
        <v>742</v>
      </c>
      <c r="H61" t="s">
        <v>135</v>
      </c>
      <c r="I61">
        <v>114</v>
      </c>
      <c r="J61">
        <v>17600</v>
      </c>
      <c r="K61" t="s">
        <v>231</v>
      </c>
      <c r="L61">
        <v>2006400</v>
      </c>
      <c r="M61">
        <v>1</v>
      </c>
      <c r="N61">
        <v>0.21</v>
      </c>
      <c r="O61" s="10">
        <v>2427744</v>
      </c>
      <c r="Q61" t="s">
        <v>495</v>
      </c>
      <c r="R61">
        <v>4</v>
      </c>
    </row>
    <row r="62" spans="1:18" x14ac:dyDescent="0.25">
      <c r="A62" s="2">
        <v>46112</v>
      </c>
      <c r="B62">
        <v>1</v>
      </c>
      <c r="C62" t="s">
        <v>80</v>
      </c>
      <c r="D62" t="s">
        <v>80</v>
      </c>
      <c r="E62" t="s">
        <v>280</v>
      </c>
      <c r="F62" t="s">
        <v>504</v>
      </c>
      <c r="G62" t="s">
        <v>391</v>
      </c>
      <c r="H62" t="s">
        <v>135</v>
      </c>
      <c r="I62">
        <v>1828.6</v>
      </c>
      <c r="J62">
        <v>1008</v>
      </c>
      <c r="K62" t="s">
        <v>228</v>
      </c>
      <c r="L62">
        <v>1843228.8</v>
      </c>
      <c r="M62">
        <v>1429</v>
      </c>
      <c r="N62">
        <v>0</v>
      </c>
      <c r="O62" s="10">
        <v>2633973955.1999998</v>
      </c>
      <c r="Q62" t="s">
        <v>494</v>
      </c>
      <c r="R62">
        <v>5</v>
      </c>
    </row>
    <row r="63" spans="1:18" x14ac:dyDescent="0.25">
      <c r="A63" s="2">
        <v>46112</v>
      </c>
      <c r="B63">
        <v>1</v>
      </c>
      <c r="C63" t="s">
        <v>80</v>
      </c>
      <c r="D63" t="s">
        <v>80</v>
      </c>
      <c r="E63" t="s">
        <v>280</v>
      </c>
      <c r="F63" t="s">
        <v>504</v>
      </c>
      <c r="G63" t="s">
        <v>391</v>
      </c>
      <c r="H63" t="s">
        <v>135</v>
      </c>
      <c r="I63">
        <v>0</v>
      </c>
      <c r="J63">
        <v>1008</v>
      </c>
      <c r="K63" t="s">
        <v>228</v>
      </c>
      <c r="L63">
        <v>0</v>
      </c>
      <c r="M63">
        <v>1429</v>
      </c>
      <c r="N63">
        <v>0</v>
      </c>
      <c r="O63" s="10">
        <v>0</v>
      </c>
      <c r="Q63" t="s">
        <v>494</v>
      </c>
      <c r="R63">
        <v>5</v>
      </c>
    </row>
    <row r="64" spans="1:18" x14ac:dyDescent="0.25">
      <c r="A64" s="2">
        <v>46112</v>
      </c>
      <c r="B64">
        <v>1</v>
      </c>
      <c r="C64" t="s">
        <v>275</v>
      </c>
      <c r="D64" t="s">
        <v>50</v>
      </c>
      <c r="E64" t="s">
        <v>301</v>
      </c>
      <c r="F64" t="s">
        <v>535</v>
      </c>
      <c r="G64" t="s">
        <v>391</v>
      </c>
      <c r="H64" t="s">
        <v>135</v>
      </c>
      <c r="I64">
        <v>0</v>
      </c>
      <c r="J64">
        <v>850</v>
      </c>
      <c r="K64" t="s">
        <v>228</v>
      </c>
      <c r="L64">
        <v>0</v>
      </c>
      <c r="M64">
        <v>1429</v>
      </c>
      <c r="N64">
        <v>0</v>
      </c>
      <c r="O64" s="10">
        <v>0</v>
      </c>
      <c r="Q64" t="s">
        <v>494</v>
      </c>
      <c r="R64">
        <v>6</v>
      </c>
    </row>
    <row r="65" spans="1:18" x14ac:dyDescent="0.25">
      <c r="A65" s="2">
        <v>46112</v>
      </c>
      <c r="B65">
        <v>1</v>
      </c>
      <c r="C65" t="s">
        <v>275</v>
      </c>
      <c r="D65" t="s">
        <v>50</v>
      </c>
      <c r="E65" t="s">
        <v>588</v>
      </c>
      <c r="F65" t="s">
        <v>535</v>
      </c>
      <c r="G65" t="s">
        <v>391</v>
      </c>
      <c r="H65" t="s">
        <v>135</v>
      </c>
      <c r="I65">
        <v>0</v>
      </c>
      <c r="J65">
        <v>650</v>
      </c>
      <c r="K65" t="s">
        <v>228</v>
      </c>
      <c r="L65">
        <v>0</v>
      </c>
      <c r="M65">
        <v>1429</v>
      </c>
      <c r="N65">
        <v>0</v>
      </c>
      <c r="O65" s="10">
        <v>0</v>
      </c>
      <c r="Q65" t="s">
        <v>494</v>
      </c>
      <c r="R65">
        <v>6</v>
      </c>
    </row>
    <row r="66" spans="1:18" x14ac:dyDescent="0.25">
      <c r="A66" s="2">
        <v>46112</v>
      </c>
      <c r="B66">
        <v>1</v>
      </c>
      <c r="C66" t="s">
        <v>275</v>
      </c>
      <c r="D66" t="s">
        <v>50</v>
      </c>
      <c r="E66" t="s">
        <v>589</v>
      </c>
      <c r="F66" t="s">
        <v>535</v>
      </c>
      <c r="G66" t="s">
        <v>391</v>
      </c>
      <c r="H66" t="s">
        <v>135</v>
      </c>
      <c r="I66">
        <v>0</v>
      </c>
      <c r="J66">
        <v>450</v>
      </c>
      <c r="K66" t="s">
        <v>228</v>
      </c>
      <c r="L66">
        <v>0</v>
      </c>
      <c r="M66">
        <v>1429</v>
      </c>
      <c r="N66">
        <v>0</v>
      </c>
      <c r="O66" s="10">
        <v>0</v>
      </c>
      <c r="Q66" t="s">
        <v>494</v>
      </c>
      <c r="R66">
        <v>6</v>
      </c>
    </row>
    <row r="67" spans="1:18" x14ac:dyDescent="0.25">
      <c r="A67" s="2">
        <v>46112</v>
      </c>
      <c r="B67">
        <v>1</v>
      </c>
      <c r="C67" t="s">
        <v>275</v>
      </c>
      <c r="D67" t="s">
        <v>50</v>
      </c>
      <c r="E67" t="s">
        <v>305</v>
      </c>
      <c r="F67" t="s">
        <v>535</v>
      </c>
      <c r="G67" t="s">
        <v>391</v>
      </c>
      <c r="H67" t="s">
        <v>135</v>
      </c>
      <c r="I67">
        <v>15.36</v>
      </c>
      <c r="J67">
        <v>90</v>
      </c>
      <c r="K67" t="s">
        <v>228</v>
      </c>
      <c r="L67">
        <v>1382.4</v>
      </c>
      <c r="M67">
        <v>1429</v>
      </c>
      <c r="N67">
        <v>0</v>
      </c>
      <c r="O67" s="10">
        <v>1975449.6000000001</v>
      </c>
      <c r="Q67" t="s">
        <v>494</v>
      </c>
      <c r="R67">
        <v>6</v>
      </c>
    </row>
    <row r="68" spans="1:18" x14ac:dyDescent="0.25">
      <c r="A68" s="2">
        <v>46112</v>
      </c>
      <c r="B68">
        <v>1</v>
      </c>
      <c r="C68" t="s">
        <v>275</v>
      </c>
      <c r="D68" t="s">
        <v>50</v>
      </c>
      <c r="E68" t="s">
        <v>538</v>
      </c>
      <c r="F68" t="s">
        <v>535</v>
      </c>
      <c r="G68" t="s">
        <v>391</v>
      </c>
      <c r="H68" t="s">
        <v>135</v>
      </c>
      <c r="I68">
        <v>60.691000000000003</v>
      </c>
      <c r="J68">
        <v>400</v>
      </c>
      <c r="K68" t="s">
        <v>228</v>
      </c>
      <c r="L68">
        <v>24276.400000000001</v>
      </c>
      <c r="M68">
        <v>1429</v>
      </c>
      <c r="N68">
        <v>0</v>
      </c>
      <c r="O68" s="10">
        <v>34690975.600000001</v>
      </c>
      <c r="Q68" t="s">
        <v>494</v>
      </c>
      <c r="R68">
        <v>6</v>
      </c>
    </row>
    <row r="69" spans="1:18" x14ac:dyDescent="0.25">
      <c r="A69" s="2">
        <v>46112</v>
      </c>
      <c r="B69">
        <v>2</v>
      </c>
      <c r="C69" t="s">
        <v>284</v>
      </c>
      <c r="D69" t="s">
        <v>68</v>
      </c>
      <c r="E69" t="s">
        <v>285</v>
      </c>
      <c r="F69" t="s">
        <v>535</v>
      </c>
      <c r="G69" t="s">
        <v>505</v>
      </c>
      <c r="H69" t="s">
        <v>135</v>
      </c>
      <c r="I69">
        <v>0</v>
      </c>
      <c r="J69">
        <v>850</v>
      </c>
      <c r="K69" t="s">
        <v>228</v>
      </c>
      <c r="L69">
        <v>0</v>
      </c>
      <c r="M69">
        <v>1429</v>
      </c>
      <c r="N69">
        <v>0</v>
      </c>
      <c r="O69" s="10">
        <v>0</v>
      </c>
      <c r="Q69" t="s">
        <v>494</v>
      </c>
      <c r="R69">
        <v>7</v>
      </c>
    </row>
    <row r="70" spans="1:18" x14ac:dyDescent="0.25">
      <c r="A70" s="2">
        <v>46112</v>
      </c>
      <c r="B70">
        <v>2</v>
      </c>
      <c r="C70" t="s">
        <v>284</v>
      </c>
      <c r="D70" t="s">
        <v>68</v>
      </c>
      <c r="E70" t="s">
        <v>288</v>
      </c>
      <c r="F70" t="s">
        <v>535</v>
      </c>
      <c r="G70" t="s">
        <v>505</v>
      </c>
      <c r="H70" t="s">
        <v>135</v>
      </c>
      <c r="I70">
        <v>0</v>
      </c>
      <c r="J70">
        <v>820</v>
      </c>
      <c r="K70" t="s">
        <v>228</v>
      </c>
      <c r="L70">
        <v>0</v>
      </c>
      <c r="M70">
        <v>1429</v>
      </c>
      <c r="N70">
        <v>0</v>
      </c>
      <c r="O70" s="10">
        <v>0</v>
      </c>
      <c r="Q70" t="s">
        <v>494</v>
      </c>
      <c r="R70">
        <v>7</v>
      </c>
    </row>
    <row r="71" spans="1:18" x14ac:dyDescent="0.25">
      <c r="A71" s="2">
        <v>46112</v>
      </c>
      <c r="B71">
        <v>2</v>
      </c>
      <c r="C71" t="s">
        <v>284</v>
      </c>
      <c r="D71" t="s">
        <v>68</v>
      </c>
      <c r="E71" t="s">
        <v>290</v>
      </c>
      <c r="F71" t="s">
        <v>535</v>
      </c>
      <c r="G71" t="s">
        <v>505</v>
      </c>
      <c r="H71" t="s">
        <v>135</v>
      </c>
      <c r="I71">
        <v>157.68</v>
      </c>
      <c r="J71">
        <v>750</v>
      </c>
      <c r="K71" t="s">
        <v>228</v>
      </c>
      <c r="L71">
        <v>118260</v>
      </c>
      <c r="M71">
        <v>1429</v>
      </c>
      <c r="N71">
        <v>0</v>
      </c>
      <c r="O71" s="10">
        <v>168993540</v>
      </c>
      <c r="Q71" t="s">
        <v>494</v>
      </c>
      <c r="R71">
        <v>7</v>
      </c>
    </row>
    <row r="72" spans="1:18" x14ac:dyDescent="0.25">
      <c r="A72" s="2">
        <v>46112</v>
      </c>
      <c r="B72">
        <v>2</v>
      </c>
      <c r="C72" t="s">
        <v>284</v>
      </c>
      <c r="D72" t="s">
        <v>68</v>
      </c>
      <c r="E72" t="s">
        <v>291</v>
      </c>
      <c r="F72" t="s">
        <v>535</v>
      </c>
      <c r="G72" t="s">
        <v>505</v>
      </c>
      <c r="H72" t="s">
        <v>135</v>
      </c>
      <c r="I72">
        <v>118.34</v>
      </c>
      <c r="J72">
        <v>500</v>
      </c>
      <c r="K72" t="s">
        <v>228</v>
      </c>
      <c r="L72">
        <v>59170</v>
      </c>
      <c r="M72">
        <v>1429</v>
      </c>
      <c r="N72">
        <v>0</v>
      </c>
      <c r="O72" s="10">
        <v>84553930</v>
      </c>
      <c r="Q72" t="s">
        <v>494</v>
      </c>
      <c r="R72">
        <v>7</v>
      </c>
    </row>
    <row r="73" spans="1:18" x14ac:dyDescent="0.25">
      <c r="A73" s="2">
        <v>46112</v>
      </c>
      <c r="B73">
        <v>2</v>
      </c>
      <c r="C73" t="s">
        <v>284</v>
      </c>
      <c r="D73" t="s">
        <v>68</v>
      </c>
      <c r="E73" t="s">
        <v>143</v>
      </c>
      <c r="F73" t="s">
        <v>535</v>
      </c>
      <c r="G73" t="s">
        <v>506</v>
      </c>
      <c r="H73" t="s">
        <v>135</v>
      </c>
      <c r="I73">
        <v>0</v>
      </c>
      <c r="J73">
        <v>500</v>
      </c>
      <c r="K73" t="s">
        <v>228</v>
      </c>
      <c r="L73">
        <v>0</v>
      </c>
      <c r="M73">
        <v>1429</v>
      </c>
      <c r="N73">
        <v>0</v>
      </c>
      <c r="O73" s="10">
        <v>0</v>
      </c>
      <c r="Q73" t="s">
        <v>494</v>
      </c>
      <c r="R73">
        <v>7</v>
      </c>
    </row>
    <row r="74" spans="1:18" x14ac:dyDescent="0.25">
      <c r="A74" s="2">
        <v>46112</v>
      </c>
      <c r="B74">
        <v>2</v>
      </c>
      <c r="C74" t="s">
        <v>284</v>
      </c>
      <c r="D74" t="s">
        <v>70</v>
      </c>
      <c r="E74" t="s">
        <v>290</v>
      </c>
      <c r="F74" t="s">
        <v>535</v>
      </c>
      <c r="G74" t="s">
        <v>391</v>
      </c>
      <c r="H74" t="s">
        <v>135</v>
      </c>
      <c r="I74">
        <v>0</v>
      </c>
      <c r="J74">
        <v>750</v>
      </c>
      <c r="K74" t="s">
        <v>228</v>
      </c>
      <c r="L74">
        <v>0</v>
      </c>
      <c r="M74">
        <v>1429</v>
      </c>
      <c r="N74">
        <v>0</v>
      </c>
      <c r="O74" s="10">
        <v>0</v>
      </c>
      <c r="Q74" t="s">
        <v>494</v>
      </c>
      <c r="R74">
        <v>8</v>
      </c>
    </row>
    <row r="75" spans="1:18" x14ac:dyDescent="0.25">
      <c r="A75" s="2">
        <v>46112</v>
      </c>
      <c r="B75">
        <v>2</v>
      </c>
      <c r="C75" t="s">
        <v>284</v>
      </c>
      <c r="D75" t="s">
        <v>70</v>
      </c>
      <c r="E75" t="s">
        <v>307</v>
      </c>
      <c r="F75" t="s">
        <v>535</v>
      </c>
      <c r="G75" t="s">
        <v>391</v>
      </c>
      <c r="H75" t="s">
        <v>135</v>
      </c>
      <c r="I75">
        <v>0</v>
      </c>
      <c r="J75">
        <v>840</v>
      </c>
      <c r="K75" t="s">
        <v>228</v>
      </c>
      <c r="L75">
        <v>0</v>
      </c>
      <c r="M75">
        <v>1429</v>
      </c>
      <c r="N75">
        <v>0</v>
      </c>
      <c r="O75" s="10">
        <v>0</v>
      </c>
      <c r="Q75" t="s">
        <v>494</v>
      </c>
      <c r="R75">
        <v>8</v>
      </c>
    </row>
    <row r="76" spans="1:18" x14ac:dyDescent="0.25">
      <c r="A76" s="2">
        <v>46112</v>
      </c>
      <c r="B76">
        <v>2</v>
      </c>
      <c r="C76" t="s">
        <v>284</v>
      </c>
      <c r="D76" t="s">
        <v>70</v>
      </c>
      <c r="E76" t="s">
        <v>309</v>
      </c>
      <c r="F76" t="s">
        <v>535</v>
      </c>
      <c r="G76" t="s">
        <v>391</v>
      </c>
      <c r="H76" t="s">
        <v>135</v>
      </c>
      <c r="I76">
        <v>85.084000000000003</v>
      </c>
      <c r="J76">
        <v>840</v>
      </c>
      <c r="K76" t="s">
        <v>228</v>
      </c>
      <c r="L76">
        <v>71470.559999999998</v>
      </c>
      <c r="M76">
        <v>1429</v>
      </c>
      <c r="N76">
        <v>0</v>
      </c>
      <c r="O76" s="10">
        <v>102131430.23999999</v>
      </c>
      <c r="Q76" t="s">
        <v>494</v>
      </c>
      <c r="R76">
        <v>8</v>
      </c>
    </row>
    <row r="77" spans="1:18" x14ac:dyDescent="0.25">
      <c r="A77" s="2">
        <v>46112</v>
      </c>
      <c r="B77">
        <v>2</v>
      </c>
      <c r="C77" t="s">
        <v>284</v>
      </c>
      <c r="D77" t="s">
        <v>70</v>
      </c>
      <c r="E77" t="s">
        <v>548</v>
      </c>
      <c r="F77" t="s">
        <v>530</v>
      </c>
      <c r="G77" t="s">
        <v>531</v>
      </c>
      <c r="H77" t="s">
        <v>135</v>
      </c>
      <c r="I77">
        <v>561.78300000000002</v>
      </c>
      <c r="J77">
        <v>100</v>
      </c>
      <c r="K77" t="s">
        <v>228</v>
      </c>
      <c r="L77">
        <v>56178.3</v>
      </c>
      <c r="M77">
        <v>1429</v>
      </c>
      <c r="N77">
        <v>0</v>
      </c>
      <c r="O77" s="10">
        <v>80278790.700000003</v>
      </c>
      <c r="Q77" t="s">
        <v>494</v>
      </c>
      <c r="R77">
        <v>8</v>
      </c>
    </row>
    <row r="78" spans="1:18" x14ac:dyDescent="0.25">
      <c r="A78" s="2">
        <v>46112</v>
      </c>
      <c r="B78">
        <v>2</v>
      </c>
      <c r="C78" t="s">
        <v>284</v>
      </c>
      <c r="D78" t="s">
        <v>70</v>
      </c>
      <c r="E78" t="s">
        <v>549</v>
      </c>
      <c r="F78" t="s">
        <v>530</v>
      </c>
      <c r="G78" t="s">
        <v>531</v>
      </c>
      <c r="H78" t="s">
        <v>135</v>
      </c>
      <c r="I78">
        <v>0</v>
      </c>
      <c r="J78">
        <v>80</v>
      </c>
      <c r="K78" t="s">
        <v>228</v>
      </c>
      <c r="L78">
        <v>0</v>
      </c>
      <c r="M78">
        <v>1429</v>
      </c>
      <c r="N78">
        <v>0</v>
      </c>
      <c r="O78" s="10">
        <v>0</v>
      </c>
      <c r="Q78" t="s">
        <v>494</v>
      </c>
      <c r="R78">
        <v>8</v>
      </c>
    </row>
    <row r="79" spans="1:18" x14ac:dyDescent="0.25">
      <c r="A79" s="2">
        <v>46112</v>
      </c>
      <c r="B79">
        <v>2</v>
      </c>
      <c r="C79" t="s">
        <v>284</v>
      </c>
      <c r="D79" t="s">
        <v>70</v>
      </c>
      <c r="E79" t="s">
        <v>310</v>
      </c>
      <c r="F79" t="s">
        <v>535</v>
      </c>
      <c r="G79" t="s">
        <v>391</v>
      </c>
      <c r="H79" t="s">
        <v>135</v>
      </c>
      <c r="I79">
        <v>4.88</v>
      </c>
      <c r="J79">
        <v>840</v>
      </c>
      <c r="K79" t="s">
        <v>228</v>
      </c>
      <c r="L79">
        <v>4099.2</v>
      </c>
      <c r="M79">
        <v>1429</v>
      </c>
      <c r="N79">
        <v>0</v>
      </c>
      <c r="O79" s="10">
        <v>5857756.7999999998</v>
      </c>
      <c r="Q79" t="s">
        <v>494</v>
      </c>
      <c r="R79">
        <v>8</v>
      </c>
    </row>
    <row r="80" spans="1:18" x14ac:dyDescent="0.25">
      <c r="A80" s="2">
        <v>46112</v>
      </c>
      <c r="B80">
        <v>2</v>
      </c>
      <c r="C80" t="s">
        <v>284</v>
      </c>
      <c r="D80" t="s">
        <v>70</v>
      </c>
      <c r="E80" t="s">
        <v>550</v>
      </c>
      <c r="F80" t="s">
        <v>530</v>
      </c>
      <c r="G80" t="s">
        <v>531</v>
      </c>
      <c r="H80" t="s">
        <v>135</v>
      </c>
      <c r="I80">
        <v>31.96</v>
      </c>
      <c r="J80">
        <v>40</v>
      </c>
      <c r="K80" t="s">
        <v>228</v>
      </c>
      <c r="L80">
        <v>1278.4000000000001</v>
      </c>
      <c r="M80">
        <v>1429</v>
      </c>
      <c r="N80">
        <v>0</v>
      </c>
      <c r="O80" s="10">
        <v>1826833.6</v>
      </c>
      <c r="Q80" t="s">
        <v>494</v>
      </c>
      <c r="R80">
        <v>8</v>
      </c>
    </row>
    <row r="81" spans="1:18" x14ac:dyDescent="0.25">
      <c r="A81" s="2">
        <v>46112</v>
      </c>
      <c r="B81">
        <v>2</v>
      </c>
      <c r="C81" t="s">
        <v>284</v>
      </c>
      <c r="D81" t="s">
        <v>70</v>
      </c>
      <c r="E81" t="s">
        <v>475</v>
      </c>
      <c r="F81" t="s">
        <v>530</v>
      </c>
      <c r="G81" t="s">
        <v>531</v>
      </c>
      <c r="H81" t="s">
        <v>135</v>
      </c>
      <c r="I81">
        <v>0</v>
      </c>
      <c r="J81">
        <v>40</v>
      </c>
      <c r="K81" t="s">
        <v>228</v>
      </c>
      <c r="L81">
        <v>0</v>
      </c>
      <c r="M81">
        <v>1429</v>
      </c>
      <c r="N81">
        <v>0</v>
      </c>
      <c r="O81" s="10">
        <v>0</v>
      </c>
      <c r="Q81" t="s">
        <v>494</v>
      </c>
      <c r="R81">
        <v>8</v>
      </c>
    </row>
    <row r="82" spans="1:18" x14ac:dyDescent="0.25">
      <c r="A82" s="2">
        <v>46112</v>
      </c>
      <c r="B82">
        <v>2</v>
      </c>
      <c r="C82" t="s">
        <v>284</v>
      </c>
      <c r="D82" t="s">
        <v>70</v>
      </c>
      <c r="E82" t="s">
        <v>548</v>
      </c>
      <c r="F82" t="s">
        <v>858</v>
      </c>
      <c r="G82" t="s">
        <v>531</v>
      </c>
      <c r="H82" t="s">
        <v>135</v>
      </c>
      <c r="I82">
        <v>112.5</v>
      </c>
      <c r="J82">
        <v>100</v>
      </c>
      <c r="K82" t="s">
        <v>228</v>
      </c>
      <c r="L82">
        <v>11250</v>
      </c>
      <c r="M82">
        <v>1429</v>
      </c>
      <c r="N82">
        <v>0</v>
      </c>
      <c r="O82" s="10">
        <v>16076250</v>
      </c>
      <c r="Q82" t="s">
        <v>494</v>
      </c>
      <c r="R82">
        <v>8</v>
      </c>
    </row>
    <row r="83" spans="1:18" x14ac:dyDescent="0.25">
      <c r="A83" s="2">
        <v>46112</v>
      </c>
      <c r="B83">
        <v>2</v>
      </c>
      <c r="C83" t="s">
        <v>284</v>
      </c>
      <c r="D83" t="s">
        <v>70</v>
      </c>
      <c r="E83" t="s">
        <v>549</v>
      </c>
      <c r="F83" t="s">
        <v>858</v>
      </c>
      <c r="G83" t="s">
        <v>531</v>
      </c>
      <c r="H83" t="s">
        <v>135</v>
      </c>
      <c r="I83">
        <v>13.8</v>
      </c>
      <c r="J83">
        <v>100</v>
      </c>
      <c r="K83" t="s">
        <v>228</v>
      </c>
      <c r="L83">
        <v>1380</v>
      </c>
      <c r="M83">
        <v>1429</v>
      </c>
      <c r="N83">
        <v>0</v>
      </c>
      <c r="O83" s="10">
        <v>1972020</v>
      </c>
      <c r="Q83" t="s">
        <v>494</v>
      </c>
      <c r="R83">
        <v>8</v>
      </c>
    </row>
    <row r="84" spans="1:18" x14ac:dyDescent="0.25">
      <c r="A84" s="2">
        <v>46112</v>
      </c>
      <c r="B84">
        <v>2</v>
      </c>
      <c r="C84" t="s">
        <v>284</v>
      </c>
      <c r="D84" t="s">
        <v>70</v>
      </c>
      <c r="E84" t="s">
        <v>139</v>
      </c>
      <c r="F84" t="s">
        <v>530</v>
      </c>
      <c r="G84" t="s">
        <v>531</v>
      </c>
      <c r="H84" t="s">
        <v>135</v>
      </c>
      <c r="I84">
        <v>28.303000000000001</v>
      </c>
      <c r="J84">
        <v>100</v>
      </c>
      <c r="K84" t="s">
        <v>228</v>
      </c>
      <c r="L84">
        <v>2830.3</v>
      </c>
      <c r="M84">
        <v>1429</v>
      </c>
      <c r="N84">
        <v>0</v>
      </c>
      <c r="O84" s="10">
        <v>4044498.7</v>
      </c>
      <c r="Q84" t="s">
        <v>494</v>
      </c>
      <c r="R84">
        <v>8</v>
      </c>
    </row>
    <row r="85" spans="1:18" hidden="1" x14ac:dyDescent="0.25">
      <c r="O85" s="10"/>
      <c r="Q85" t="s">
        <v>494</v>
      </c>
    </row>
    <row r="86" spans="1:18" hidden="1" x14ac:dyDescent="0.25">
      <c r="O86" s="10"/>
      <c r="Q86" t="s">
        <v>494</v>
      </c>
    </row>
    <row r="87" spans="1:18" hidden="1" x14ac:dyDescent="0.25">
      <c r="O87" s="10"/>
      <c r="Q87" t="s">
        <v>494</v>
      </c>
    </row>
    <row r="88" spans="1:18" hidden="1" x14ac:dyDescent="0.25">
      <c r="O88" s="10"/>
      <c r="Q88" t="s">
        <v>494</v>
      </c>
    </row>
    <row r="89" spans="1:18" hidden="1" x14ac:dyDescent="0.25">
      <c r="O89" s="10"/>
      <c r="Q89" t="s">
        <v>494</v>
      </c>
    </row>
    <row r="90" spans="1:18" hidden="1" x14ac:dyDescent="0.25">
      <c r="O90" s="10"/>
      <c r="Q90" t="s">
        <v>494</v>
      </c>
    </row>
    <row r="91" spans="1:18" hidden="1" x14ac:dyDescent="0.25">
      <c r="O91" s="10"/>
      <c r="Q91" t="s">
        <v>494</v>
      </c>
    </row>
    <row r="92" spans="1:18" hidden="1" x14ac:dyDescent="0.25">
      <c r="O92" s="10"/>
      <c r="Q92" t="s">
        <v>494</v>
      </c>
    </row>
    <row r="93" spans="1:18" hidden="1" x14ac:dyDescent="0.25">
      <c r="O93" s="10"/>
      <c r="Q93" t="s">
        <v>494</v>
      </c>
    </row>
    <row r="94" spans="1:18" hidden="1" x14ac:dyDescent="0.25">
      <c r="O94" s="10"/>
      <c r="Q94" t="s">
        <v>494</v>
      </c>
    </row>
    <row r="95" spans="1:18" hidden="1" x14ac:dyDescent="0.25">
      <c r="O95" s="10"/>
      <c r="Q95" t="s">
        <v>494</v>
      </c>
    </row>
    <row r="96" spans="1:18" hidden="1" x14ac:dyDescent="0.25">
      <c r="O96" s="10"/>
      <c r="Q96" t="s">
        <v>494</v>
      </c>
    </row>
    <row r="97" spans="15:17" hidden="1" x14ac:dyDescent="0.25">
      <c r="O97" s="10"/>
      <c r="Q97" t="s">
        <v>494</v>
      </c>
    </row>
    <row r="98" spans="15:17" hidden="1" x14ac:dyDescent="0.25">
      <c r="O98" s="10"/>
      <c r="Q98" t="s">
        <v>494</v>
      </c>
    </row>
    <row r="99" spans="15:17" hidden="1" x14ac:dyDescent="0.25">
      <c r="O99" s="10"/>
      <c r="Q99" t="s">
        <v>494</v>
      </c>
    </row>
    <row r="100" spans="15:17" hidden="1" x14ac:dyDescent="0.25">
      <c r="O100" s="10"/>
      <c r="Q100" t="s">
        <v>494</v>
      </c>
    </row>
    <row r="101" spans="15:17" hidden="1" x14ac:dyDescent="0.25">
      <c r="O101" s="10"/>
      <c r="Q101" t="s">
        <v>494</v>
      </c>
    </row>
    <row r="102" spans="15:17" hidden="1" x14ac:dyDescent="0.25">
      <c r="O102" s="10"/>
      <c r="Q102" t="s">
        <v>494</v>
      </c>
    </row>
    <row r="103" spans="15:17" hidden="1" x14ac:dyDescent="0.25">
      <c r="O103" s="10"/>
      <c r="Q103" t="s">
        <v>494</v>
      </c>
    </row>
    <row r="104" spans="15:17" hidden="1" x14ac:dyDescent="0.25">
      <c r="O104" s="10"/>
      <c r="Q104" t="s">
        <v>494</v>
      </c>
    </row>
    <row r="105" spans="15:17" hidden="1" x14ac:dyDescent="0.25">
      <c r="O105" s="10"/>
      <c r="Q105" t="s">
        <v>494</v>
      </c>
    </row>
    <row r="106" spans="15:17" hidden="1" x14ac:dyDescent="0.25">
      <c r="O106" s="10"/>
      <c r="Q106" t="s">
        <v>494</v>
      </c>
    </row>
    <row r="107" spans="15:17" hidden="1" x14ac:dyDescent="0.25">
      <c r="O107" s="10"/>
      <c r="Q107" t="s">
        <v>494</v>
      </c>
    </row>
    <row r="108" spans="15:17" hidden="1" x14ac:dyDescent="0.25">
      <c r="O108" s="10"/>
      <c r="Q108" t="s">
        <v>494</v>
      </c>
    </row>
    <row r="109" spans="15:17" hidden="1" x14ac:dyDescent="0.25">
      <c r="O109" s="10"/>
      <c r="Q109" t="s">
        <v>494</v>
      </c>
    </row>
    <row r="110" spans="15:17" hidden="1" x14ac:dyDescent="0.25">
      <c r="O110" s="10"/>
      <c r="Q110" t="s">
        <v>494</v>
      </c>
    </row>
    <row r="111" spans="15:17" hidden="1" x14ac:dyDescent="0.25">
      <c r="O111" s="10"/>
      <c r="Q111" t="s">
        <v>494</v>
      </c>
    </row>
    <row r="112" spans="15:17" hidden="1" x14ac:dyDescent="0.25">
      <c r="O112" s="10"/>
      <c r="Q112" t="s">
        <v>494</v>
      </c>
    </row>
    <row r="113" spans="15:17" hidden="1" x14ac:dyDescent="0.25">
      <c r="O113" s="10"/>
      <c r="Q113" t="s">
        <v>494</v>
      </c>
    </row>
    <row r="114" spans="15:17" hidden="1" x14ac:dyDescent="0.25">
      <c r="O114" s="10"/>
      <c r="Q114" t="s">
        <v>494</v>
      </c>
    </row>
    <row r="115" spans="15:17" hidden="1" x14ac:dyDescent="0.25">
      <c r="O115" s="10"/>
      <c r="Q115" t="s">
        <v>494</v>
      </c>
    </row>
    <row r="116" spans="15:17" hidden="1" x14ac:dyDescent="0.25">
      <c r="O116" s="10"/>
      <c r="Q116" t="s">
        <v>494</v>
      </c>
    </row>
    <row r="117" spans="15:17" hidden="1" x14ac:dyDescent="0.25">
      <c r="O117" s="10"/>
      <c r="Q117" t="s">
        <v>494</v>
      </c>
    </row>
    <row r="118" spans="15:17" hidden="1" x14ac:dyDescent="0.25">
      <c r="O118" s="10"/>
      <c r="Q118" t="s">
        <v>494</v>
      </c>
    </row>
    <row r="119" spans="15:17" hidden="1" x14ac:dyDescent="0.25">
      <c r="O119" s="10"/>
      <c r="Q119" t="s">
        <v>494</v>
      </c>
    </row>
    <row r="120" spans="15:17" hidden="1" x14ac:dyDescent="0.25">
      <c r="O120" s="10"/>
      <c r="Q120" t="s">
        <v>494</v>
      </c>
    </row>
    <row r="121" spans="15:17" hidden="1" x14ac:dyDescent="0.25">
      <c r="O121" s="10"/>
      <c r="Q121" t="s">
        <v>494</v>
      </c>
    </row>
    <row r="122" spans="15:17" hidden="1" x14ac:dyDescent="0.25">
      <c r="O122" s="10"/>
      <c r="Q122" t="s">
        <v>494</v>
      </c>
    </row>
    <row r="123" spans="15:17" hidden="1" x14ac:dyDescent="0.25">
      <c r="O123" s="10"/>
      <c r="Q123" t="s">
        <v>494</v>
      </c>
    </row>
    <row r="124" spans="15:17" hidden="1" x14ac:dyDescent="0.25">
      <c r="O124" s="10"/>
      <c r="Q124" t="s">
        <v>494</v>
      </c>
    </row>
    <row r="125" spans="15:17" hidden="1" x14ac:dyDescent="0.25">
      <c r="O125" s="10"/>
      <c r="Q125" t="s">
        <v>494</v>
      </c>
    </row>
    <row r="126" spans="15:17" hidden="1" x14ac:dyDescent="0.25">
      <c r="O126" s="10"/>
      <c r="Q126" t="s">
        <v>494</v>
      </c>
    </row>
    <row r="127" spans="15:17" hidden="1" x14ac:dyDescent="0.25">
      <c r="O127" s="10"/>
      <c r="Q127" t="s">
        <v>494</v>
      </c>
    </row>
    <row r="128" spans="15:17" hidden="1" x14ac:dyDescent="0.25">
      <c r="O128" s="10"/>
      <c r="Q128" t="s">
        <v>494</v>
      </c>
    </row>
    <row r="129" spans="15:17" hidden="1" x14ac:dyDescent="0.25">
      <c r="O129" s="10"/>
      <c r="Q129" t="s">
        <v>494</v>
      </c>
    </row>
    <row r="130" spans="15:17" hidden="1" x14ac:dyDescent="0.25">
      <c r="O130" s="10"/>
      <c r="Q130" t="s">
        <v>494</v>
      </c>
    </row>
    <row r="131" spans="15:17" hidden="1" x14ac:dyDescent="0.25">
      <c r="O131" s="10"/>
      <c r="Q131" t="s">
        <v>494</v>
      </c>
    </row>
    <row r="132" spans="15:17" hidden="1" x14ac:dyDescent="0.25">
      <c r="O132" s="10"/>
      <c r="Q132" t="s">
        <v>494</v>
      </c>
    </row>
    <row r="133" spans="15:17" hidden="1" x14ac:dyDescent="0.25">
      <c r="O133" s="10"/>
      <c r="Q133" t="s">
        <v>494</v>
      </c>
    </row>
    <row r="134" spans="15:17" hidden="1" x14ac:dyDescent="0.25">
      <c r="O134" s="10"/>
      <c r="Q134" t="s">
        <v>494</v>
      </c>
    </row>
    <row r="135" spans="15:17" hidden="1" x14ac:dyDescent="0.25">
      <c r="O135" s="10"/>
      <c r="Q135" t="s">
        <v>494</v>
      </c>
    </row>
    <row r="136" spans="15:17" hidden="1" x14ac:dyDescent="0.25">
      <c r="O136" s="10"/>
      <c r="Q136" t="s">
        <v>494</v>
      </c>
    </row>
    <row r="137" spans="15:17" hidden="1" x14ac:dyDescent="0.25">
      <c r="O137" s="10"/>
      <c r="Q137" t="s">
        <v>494</v>
      </c>
    </row>
    <row r="138" spans="15:17" hidden="1" x14ac:dyDescent="0.25">
      <c r="O138" s="10"/>
      <c r="Q138" t="s">
        <v>494</v>
      </c>
    </row>
    <row r="139" spans="15:17" hidden="1" x14ac:dyDescent="0.25">
      <c r="O139" s="10"/>
      <c r="Q139" t="s">
        <v>494</v>
      </c>
    </row>
    <row r="140" spans="15:17" hidden="1" x14ac:dyDescent="0.25">
      <c r="O140" s="10"/>
      <c r="Q140" t="s">
        <v>494</v>
      </c>
    </row>
    <row r="141" spans="15:17" hidden="1" x14ac:dyDescent="0.25">
      <c r="O141" s="10"/>
      <c r="Q141" t="s">
        <v>494</v>
      </c>
    </row>
    <row r="142" spans="15:17" hidden="1" x14ac:dyDescent="0.25">
      <c r="O142" s="10"/>
      <c r="Q142" t="s">
        <v>494</v>
      </c>
    </row>
    <row r="143" spans="15:17" hidden="1" x14ac:dyDescent="0.25">
      <c r="O143" s="10"/>
      <c r="Q143" t="s">
        <v>494</v>
      </c>
    </row>
    <row r="144" spans="15:17" hidden="1" x14ac:dyDescent="0.25">
      <c r="O144" s="10"/>
      <c r="Q144" t="s">
        <v>494</v>
      </c>
    </row>
    <row r="145" spans="15:17" hidden="1" x14ac:dyDescent="0.25">
      <c r="O145" s="10"/>
      <c r="Q145" t="s">
        <v>494</v>
      </c>
    </row>
    <row r="146" spans="15:17" hidden="1" x14ac:dyDescent="0.25">
      <c r="O146" s="10"/>
      <c r="Q146" t="s">
        <v>494</v>
      </c>
    </row>
    <row r="147" spans="15:17" hidden="1" x14ac:dyDescent="0.25">
      <c r="O147" s="10"/>
      <c r="Q147" t="s">
        <v>494</v>
      </c>
    </row>
    <row r="148" spans="15:17" hidden="1" x14ac:dyDescent="0.25">
      <c r="O148" s="10"/>
      <c r="Q148" t="s">
        <v>494</v>
      </c>
    </row>
    <row r="149" spans="15:17" hidden="1" x14ac:dyDescent="0.25">
      <c r="O149" s="10"/>
      <c r="Q149" t="s">
        <v>494</v>
      </c>
    </row>
    <row r="150" spans="15:17" hidden="1" x14ac:dyDescent="0.25">
      <c r="O150" s="10"/>
      <c r="Q150" t="s">
        <v>494</v>
      </c>
    </row>
    <row r="151" spans="15:17" hidden="1" x14ac:dyDescent="0.25">
      <c r="O151" s="10"/>
      <c r="Q151" t="s">
        <v>494</v>
      </c>
    </row>
    <row r="152" spans="15:17" hidden="1" x14ac:dyDescent="0.25">
      <c r="O152" s="10"/>
      <c r="Q152" t="s">
        <v>494</v>
      </c>
    </row>
    <row r="153" spans="15:17" hidden="1" x14ac:dyDescent="0.25">
      <c r="O153" s="10"/>
      <c r="Q153" t="s">
        <v>494</v>
      </c>
    </row>
    <row r="154" spans="15:17" hidden="1" x14ac:dyDescent="0.25">
      <c r="O154" s="10"/>
      <c r="Q154" t="s">
        <v>494</v>
      </c>
    </row>
    <row r="155" spans="15:17" hidden="1" x14ac:dyDescent="0.25">
      <c r="O155" s="10"/>
      <c r="Q155" t="s">
        <v>494</v>
      </c>
    </row>
    <row r="156" spans="15:17" hidden="1" x14ac:dyDescent="0.25">
      <c r="O156" s="10"/>
      <c r="Q156" t="s">
        <v>494</v>
      </c>
    </row>
    <row r="157" spans="15:17" hidden="1" x14ac:dyDescent="0.25">
      <c r="O157" s="10"/>
      <c r="Q157" t="s">
        <v>494</v>
      </c>
    </row>
    <row r="158" spans="15:17" hidden="1" x14ac:dyDescent="0.25">
      <c r="O158" s="10"/>
      <c r="Q158" t="s">
        <v>494</v>
      </c>
    </row>
    <row r="159" spans="15:17" hidden="1" x14ac:dyDescent="0.25">
      <c r="O159" s="10"/>
      <c r="Q159" t="s">
        <v>494</v>
      </c>
    </row>
    <row r="160" spans="15:17" hidden="1" x14ac:dyDescent="0.25">
      <c r="O160" s="10"/>
      <c r="Q160" t="s">
        <v>494</v>
      </c>
    </row>
    <row r="161" spans="15:17" hidden="1" x14ac:dyDescent="0.25">
      <c r="O161" s="10"/>
      <c r="Q161" t="s">
        <v>494</v>
      </c>
    </row>
    <row r="162" spans="15:17" hidden="1" x14ac:dyDescent="0.25">
      <c r="O162" s="10"/>
      <c r="Q162" t="s">
        <v>494</v>
      </c>
    </row>
    <row r="163" spans="15:17" hidden="1" x14ac:dyDescent="0.25">
      <c r="O163" s="10"/>
      <c r="Q163" t="s">
        <v>494</v>
      </c>
    </row>
    <row r="164" spans="15:17" hidden="1" x14ac:dyDescent="0.25">
      <c r="O164" s="10"/>
      <c r="Q164" t="s">
        <v>494</v>
      </c>
    </row>
    <row r="165" spans="15:17" hidden="1" x14ac:dyDescent="0.25">
      <c r="O165" s="10"/>
      <c r="Q165" t="s">
        <v>494</v>
      </c>
    </row>
    <row r="166" spans="15:17" hidden="1" x14ac:dyDescent="0.25">
      <c r="O166" s="10"/>
      <c r="Q166" t="s">
        <v>494</v>
      </c>
    </row>
    <row r="167" spans="15:17" hidden="1" x14ac:dyDescent="0.25">
      <c r="O167" s="10"/>
      <c r="Q167" t="s">
        <v>494</v>
      </c>
    </row>
    <row r="168" spans="15:17" hidden="1" x14ac:dyDescent="0.25">
      <c r="O168" s="10"/>
      <c r="Q168" t="s">
        <v>494</v>
      </c>
    </row>
    <row r="169" spans="15:17" hidden="1" x14ac:dyDescent="0.25">
      <c r="O169" s="10"/>
      <c r="Q169" t="s">
        <v>494</v>
      </c>
    </row>
    <row r="170" spans="15:17" hidden="1" x14ac:dyDescent="0.25">
      <c r="O170" s="10"/>
      <c r="Q170" t="s">
        <v>494</v>
      </c>
    </row>
    <row r="171" spans="15:17" hidden="1" x14ac:dyDescent="0.25">
      <c r="O171" s="10"/>
      <c r="Q171" t="s">
        <v>494</v>
      </c>
    </row>
    <row r="172" spans="15:17" hidden="1" x14ac:dyDescent="0.25">
      <c r="O172" s="10"/>
      <c r="Q172" t="s">
        <v>494</v>
      </c>
    </row>
    <row r="173" spans="15:17" hidden="1" x14ac:dyDescent="0.25">
      <c r="O173" s="10"/>
      <c r="Q173" t="s">
        <v>494</v>
      </c>
    </row>
    <row r="174" spans="15:17" hidden="1" x14ac:dyDescent="0.25">
      <c r="O174" s="10"/>
      <c r="Q174" t="s">
        <v>494</v>
      </c>
    </row>
    <row r="175" spans="15:17" hidden="1" x14ac:dyDescent="0.25">
      <c r="O175" s="10"/>
      <c r="Q175" t="s">
        <v>494</v>
      </c>
    </row>
    <row r="176" spans="15:17" hidden="1" x14ac:dyDescent="0.25">
      <c r="O176" s="10"/>
      <c r="Q176" t="s">
        <v>494</v>
      </c>
    </row>
    <row r="177" spans="15:17" hidden="1" x14ac:dyDescent="0.25">
      <c r="O177" s="10"/>
      <c r="Q177" t="s">
        <v>494</v>
      </c>
    </row>
    <row r="178" spans="15:17" hidden="1" x14ac:dyDescent="0.25">
      <c r="O178" s="10"/>
      <c r="Q178" t="s">
        <v>494</v>
      </c>
    </row>
    <row r="179" spans="15:17" hidden="1" x14ac:dyDescent="0.25">
      <c r="O179" s="10"/>
      <c r="Q179" t="s">
        <v>494</v>
      </c>
    </row>
    <row r="180" spans="15:17" hidden="1" x14ac:dyDescent="0.25">
      <c r="O180" s="10"/>
      <c r="Q180" t="s">
        <v>494</v>
      </c>
    </row>
    <row r="181" spans="15:17" hidden="1" x14ac:dyDescent="0.25">
      <c r="O181" s="10"/>
      <c r="Q181" t="s">
        <v>494</v>
      </c>
    </row>
    <row r="182" spans="15:17" hidden="1" x14ac:dyDescent="0.25">
      <c r="O182" s="10"/>
      <c r="Q182" t="s">
        <v>494</v>
      </c>
    </row>
    <row r="183" spans="15:17" hidden="1" x14ac:dyDescent="0.25">
      <c r="O183" s="10"/>
      <c r="Q183" t="s">
        <v>494</v>
      </c>
    </row>
    <row r="184" spans="15:17" hidden="1" x14ac:dyDescent="0.25">
      <c r="O184" s="10"/>
      <c r="Q184" t="s">
        <v>494</v>
      </c>
    </row>
    <row r="185" spans="15:17" hidden="1" x14ac:dyDescent="0.25">
      <c r="O185" s="10"/>
      <c r="Q185" t="s">
        <v>494</v>
      </c>
    </row>
    <row r="186" spans="15:17" hidden="1" x14ac:dyDescent="0.25">
      <c r="O186" s="10"/>
      <c r="Q186" t="s">
        <v>494</v>
      </c>
    </row>
    <row r="187" spans="15:17" hidden="1" x14ac:dyDescent="0.25">
      <c r="O187" s="10"/>
      <c r="Q187" t="s">
        <v>494</v>
      </c>
    </row>
    <row r="188" spans="15:17" hidden="1" x14ac:dyDescent="0.25">
      <c r="O188" s="10"/>
      <c r="Q188" t="s">
        <v>494</v>
      </c>
    </row>
    <row r="189" spans="15:17" hidden="1" x14ac:dyDescent="0.25">
      <c r="O189" s="10"/>
      <c r="Q189" t="s">
        <v>494</v>
      </c>
    </row>
    <row r="190" spans="15:17" hidden="1" x14ac:dyDescent="0.25">
      <c r="O190" s="10"/>
      <c r="Q190" t="s">
        <v>494</v>
      </c>
    </row>
    <row r="191" spans="15:17" hidden="1" x14ac:dyDescent="0.25">
      <c r="O191" s="10"/>
      <c r="Q191" t="s">
        <v>494</v>
      </c>
    </row>
    <row r="192" spans="15:17" hidden="1" x14ac:dyDescent="0.25">
      <c r="O192" s="10"/>
      <c r="Q192" t="s">
        <v>494</v>
      </c>
    </row>
    <row r="193" spans="15:17" hidden="1" x14ac:dyDescent="0.25">
      <c r="O193" s="10"/>
      <c r="Q193" t="s">
        <v>494</v>
      </c>
    </row>
    <row r="194" spans="15:17" hidden="1" x14ac:dyDescent="0.25">
      <c r="O194" s="10"/>
      <c r="Q194" t="s">
        <v>494</v>
      </c>
    </row>
    <row r="195" spans="15:17" hidden="1" x14ac:dyDescent="0.25">
      <c r="O195" s="10"/>
      <c r="Q195" t="s">
        <v>494</v>
      </c>
    </row>
    <row r="196" spans="15:17" hidden="1" x14ac:dyDescent="0.25">
      <c r="O196" s="10"/>
      <c r="Q196" t="s">
        <v>494</v>
      </c>
    </row>
    <row r="197" spans="15:17" hidden="1" x14ac:dyDescent="0.25">
      <c r="O197" s="10"/>
      <c r="Q197" t="s">
        <v>494</v>
      </c>
    </row>
    <row r="198" spans="15:17" hidden="1" x14ac:dyDescent="0.25">
      <c r="O198" s="10"/>
      <c r="Q198" t="s">
        <v>494</v>
      </c>
    </row>
    <row r="199" spans="15:17" hidden="1" x14ac:dyDescent="0.25">
      <c r="O199" s="10"/>
      <c r="Q199" t="s">
        <v>494</v>
      </c>
    </row>
    <row r="200" spans="15:17" hidden="1" x14ac:dyDescent="0.25">
      <c r="O200" s="10"/>
      <c r="Q200" t="s">
        <v>494</v>
      </c>
    </row>
    <row r="201" spans="15:17" hidden="1" x14ac:dyDescent="0.25">
      <c r="O201" s="10"/>
      <c r="Q201" t="s">
        <v>494</v>
      </c>
    </row>
    <row r="202" spans="15:17" hidden="1" x14ac:dyDescent="0.25">
      <c r="O202" s="10"/>
      <c r="Q202" t="s">
        <v>494</v>
      </c>
    </row>
    <row r="203" spans="15:17" hidden="1" x14ac:dyDescent="0.25">
      <c r="O203" s="10"/>
      <c r="Q203" t="s">
        <v>494</v>
      </c>
    </row>
    <row r="204" spans="15:17" hidden="1" x14ac:dyDescent="0.25">
      <c r="O204" s="10"/>
      <c r="Q204" t="s">
        <v>494</v>
      </c>
    </row>
    <row r="205" spans="15:17" hidden="1" x14ac:dyDescent="0.25">
      <c r="O205" s="10"/>
      <c r="Q205" t="s">
        <v>494</v>
      </c>
    </row>
    <row r="206" spans="15:17" hidden="1" x14ac:dyDescent="0.25">
      <c r="O206" s="10"/>
      <c r="Q206" t="s">
        <v>494</v>
      </c>
    </row>
    <row r="207" spans="15:17" hidden="1" x14ac:dyDescent="0.25">
      <c r="O207" s="10"/>
      <c r="Q207" t="s">
        <v>494</v>
      </c>
    </row>
    <row r="208" spans="15:17" hidden="1" x14ac:dyDescent="0.25">
      <c r="O208" s="10"/>
      <c r="Q208" t="s">
        <v>494</v>
      </c>
    </row>
    <row r="209" spans="15:17" hidden="1" x14ac:dyDescent="0.25">
      <c r="O209" s="10"/>
      <c r="Q209" t="s">
        <v>494</v>
      </c>
    </row>
    <row r="210" spans="15:17" hidden="1" x14ac:dyDescent="0.25">
      <c r="O210" s="10"/>
      <c r="Q210" t="s">
        <v>494</v>
      </c>
    </row>
    <row r="211" spans="15:17" hidden="1" x14ac:dyDescent="0.25">
      <c r="O211" s="10"/>
      <c r="Q211" t="s">
        <v>494</v>
      </c>
    </row>
    <row r="212" spans="15:17" hidden="1" x14ac:dyDescent="0.25">
      <c r="O212" s="10"/>
      <c r="Q212" t="s">
        <v>494</v>
      </c>
    </row>
    <row r="213" spans="15:17" hidden="1" x14ac:dyDescent="0.25">
      <c r="O213" s="10"/>
      <c r="Q213" t="s">
        <v>494</v>
      </c>
    </row>
    <row r="214" spans="15:17" hidden="1" x14ac:dyDescent="0.25">
      <c r="O214" s="10"/>
      <c r="Q214" t="s">
        <v>494</v>
      </c>
    </row>
    <row r="215" spans="15:17" hidden="1" x14ac:dyDescent="0.25">
      <c r="O215" s="10"/>
      <c r="Q215" t="s">
        <v>494</v>
      </c>
    </row>
    <row r="216" spans="15:17" hidden="1" x14ac:dyDescent="0.25">
      <c r="O216" s="10"/>
      <c r="Q216" t="s">
        <v>494</v>
      </c>
    </row>
    <row r="217" spans="15:17" hidden="1" x14ac:dyDescent="0.25">
      <c r="O217" s="10"/>
      <c r="Q217" t="s">
        <v>494</v>
      </c>
    </row>
    <row r="218" spans="15:17" hidden="1" x14ac:dyDescent="0.25">
      <c r="O218" s="10"/>
      <c r="Q218" t="s">
        <v>494</v>
      </c>
    </row>
    <row r="219" spans="15:17" hidden="1" x14ac:dyDescent="0.25">
      <c r="O219" s="10"/>
      <c r="Q219" t="s">
        <v>494</v>
      </c>
    </row>
    <row r="220" spans="15:17" hidden="1" x14ac:dyDescent="0.25">
      <c r="O220" s="10"/>
      <c r="Q220" t="s">
        <v>494</v>
      </c>
    </row>
    <row r="221" spans="15:17" hidden="1" x14ac:dyDescent="0.25">
      <c r="O221" s="10"/>
      <c r="Q221" t="s">
        <v>494</v>
      </c>
    </row>
    <row r="222" spans="15:17" hidden="1" x14ac:dyDescent="0.25">
      <c r="O222" s="10"/>
      <c r="Q222" t="s">
        <v>494</v>
      </c>
    </row>
    <row r="223" spans="15:17" hidden="1" x14ac:dyDescent="0.25">
      <c r="O223" s="10"/>
      <c r="Q223" t="s">
        <v>494</v>
      </c>
    </row>
    <row r="224" spans="15:17" hidden="1" x14ac:dyDescent="0.25">
      <c r="O224" s="10"/>
      <c r="Q224" t="s">
        <v>494</v>
      </c>
    </row>
    <row r="225" spans="15:17" hidden="1" x14ac:dyDescent="0.25">
      <c r="O225" s="10"/>
      <c r="Q225" t="s">
        <v>494</v>
      </c>
    </row>
    <row r="226" spans="15:17" hidden="1" x14ac:dyDescent="0.25">
      <c r="O226" s="10"/>
      <c r="Q226" t="s">
        <v>494</v>
      </c>
    </row>
    <row r="227" spans="15:17" hidden="1" x14ac:dyDescent="0.25">
      <c r="O227" s="10"/>
      <c r="Q227" t="s">
        <v>494</v>
      </c>
    </row>
    <row r="228" spans="15:17" hidden="1" x14ac:dyDescent="0.25">
      <c r="O228" s="10"/>
      <c r="Q228" t="s">
        <v>494</v>
      </c>
    </row>
    <row r="229" spans="15:17" hidden="1" x14ac:dyDescent="0.25">
      <c r="O229" s="10"/>
      <c r="Q229" t="s">
        <v>494</v>
      </c>
    </row>
    <row r="230" spans="15:17" hidden="1" x14ac:dyDescent="0.25">
      <c r="O230" s="10"/>
      <c r="Q230" t="s">
        <v>494</v>
      </c>
    </row>
    <row r="231" spans="15:17" hidden="1" x14ac:dyDescent="0.25">
      <c r="O231" s="10"/>
      <c r="Q231" t="s">
        <v>494</v>
      </c>
    </row>
    <row r="232" spans="15:17" hidden="1" x14ac:dyDescent="0.25">
      <c r="O232" s="10"/>
      <c r="Q232" t="s">
        <v>494</v>
      </c>
    </row>
    <row r="233" spans="15:17" hidden="1" x14ac:dyDescent="0.25">
      <c r="O233" s="10"/>
      <c r="Q233" t="s">
        <v>494</v>
      </c>
    </row>
    <row r="234" spans="15:17" hidden="1" x14ac:dyDescent="0.25">
      <c r="O234" s="10"/>
      <c r="Q234" t="s">
        <v>494</v>
      </c>
    </row>
    <row r="235" spans="15:17" hidden="1" x14ac:dyDescent="0.25">
      <c r="O235" s="10"/>
      <c r="Q235" t="s">
        <v>494</v>
      </c>
    </row>
    <row r="236" spans="15:17" hidden="1" x14ac:dyDescent="0.25">
      <c r="O236" s="10"/>
      <c r="Q236" t="s">
        <v>494</v>
      </c>
    </row>
    <row r="237" spans="15:17" hidden="1" x14ac:dyDescent="0.25">
      <c r="O237" s="10"/>
      <c r="Q237" t="s">
        <v>494</v>
      </c>
    </row>
    <row r="238" spans="15:17" hidden="1" x14ac:dyDescent="0.25">
      <c r="O238" s="10"/>
      <c r="Q238" t="s">
        <v>494</v>
      </c>
    </row>
    <row r="239" spans="15:17" hidden="1" x14ac:dyDescent="0.25">
      <c r="O239" s="10"/>
      <c r="Q239" t="s">
        <v>494</v>
      </c>
    </row>
    <row r="240" spans="15:17" hidden="1" x14ac:dyDescent="0.25">
      <c r="O240" s="10"/>
      <c r="Q240" t="s">
        <v>494</v>
      </c>
    </row>
    <row r="241" spans="15:17" hidden="1" x14ac:dyDescent="0.25">
      <c r="O241" s="10"/>
      <c r="Q241" t="s">
        <v>494</v>
      </c>
    </row>
    <row r="242" spans="15:17" hidden="1" x14ac:dyDescent="0.25">
      <c r="O242" s="10"/>
      <c r="Q242" t="s">
        <v>494</v>
      </c>
    </row>
    <row r="243" spans="15:17" hidden="1" x14ac:dyDescent="0.25">
      <c r="O243" s="10"/>
      <c r="Q243" t="s">
        <v>494</v>
      </c>
    </row>
    <row r="244" spans="15:17" hidden="1" x14ac:dyDescent="0.25">
      <c r="O244" s="10"/>
      <c r="Q244" t="s">
        <v>494</v>
      </c>
    </row>
    <row r="245" spans="15:17" hidden="1" x14ac:dyDescent="0.25">
      <c r="O245" s="10"/>
      <c r="Q245" t="s">
        <v>494</v>
      </c>
    </row>
    <row r="246" spans="15:17" hidden="1" x14ac:dyDescent="0.25">
      <c r="O246" s="10"/>
      <c r="Q246" t="s">
        <v>494</v>
      </c>
    </row>
    <row r="247" spans="15:17" hidden="1" x14ac:dyDescent="0.25">
      <c r="O247" s="10"/>
      <c r="Q247" t="s">
        <v>494</v>
      </c>
    </row>
    <row r="248" spans="15:17" hidden="1" x14ac:dyDescent="0.25">
      <c r="O248" s="10"/>
      <c r="Q248" t="s">
        <v>494</v>
      </c>
    </row>
    <row r="249" spans="15:17" hidden="1" x14ac:dyDescent="0.25">
      <c r="O249" s="10"/>
      <c r="Q249" t="s">
        <v>494</v>
      </c>
    </row>
    <row r="250" spans="15:17" hidden="1" x14ac:dyDescent="0.25">
      <c r="O250" s="10"/>
      <c r="Q250" t="s">
        <v>494</v>
      </c>
    </row>
    <row r="251" spans="15:17" hidden="1" x14ac:dyDescent="0.25">
      <c r="O251" s="10"/>
      <c r="Q251" t="s">
        <v>494</v>
      </c>
    </row>
    <row r="252" spans="15:17" hidden="1" x14ac:dyDescent="0.25">
      <c r="O252" s="10"/>
      <c r="Q252" t="s">
        <v>494</v>
      </c>
    </row>
    <row r="253" spans="15:17" hidden="1" x14ac:dyDescent="0.25">
      <c r="O253" s="10"/>
      <c r="Q253" t="s">
        <v>494</v>
      </c>
    </row>
    <row r="254" spans="15:17" hidden="1" x14ac:dyDescent="0.25">
      <c r="O254" s="10"/>
      <c r="Q254" t="s">
        <v>494</v>
      </c>
    </row>
    <row r="255" spans="15:17" hidden="1" x14ac:dyDescent="0.25">
      <c r="O255" s="10"/>
      <c r="Q255" t="s">
        <v>494</v>
      </c>
    </row>
    <row r="256" spans="15:17" hidden="1" x14ac:dyDescent="0.25">
      <c r="O256" s="10"/>
      <c r="Q256" t="s">
        <v>494</v>
      </c>
    </row>
    <row r="257" spans="15:17" hidden="1" x14ac:dyDescent="0.25">
      <c r="O257" s="10"/>
      <c r="Q257" t="s">
        <v>494</v>
      </c>
    </row>
    <row r="258" spans="15:17" hidden="1" x14ac:dyDescent="0.25">
      <c r="O258" s="10"/>
      <c r="Q258" t="s">
        <v>494</v>
      </c>
    </row>
    <row r="259" spans="15:17" hidden="1" x14ac:dyDescent="0.25">
      <c r="O259" s="10"/>
      <c r="Q259" t="s">
        <v>494</v>
      </c>
    </row>
    <row r="260" spans="15:17" hidden="1" x14ac:dyDescent="0.25">
      <c r="O260" s="10"/>
      <c r="Q260" t="s">
        <v>494</v>
      </c>
    </row>
    <row r="261" spans="15:17" hidden="1" x14ac:dyDescent="0.25">
      <c r="O261" s="10"/>
      <c r="Q261" t="s">
        <v>494</v>
      </c>
    </row>
    <row r="262" spans="15:17" hidden="1" x14ac:dyDescent="0.25">
      <c r="O262" s="10"/>
      <c r="Q262" t="s">
        <v>494</v>
      </c>
    </row>
    <row r="263" spans="15:17" hidden="1" x14ac:dyDescent="0.25">
      <c r="O263" s="10"/>
      <c r="Q263" t="s">
        <v>494</v>
      </c>
    </row>
    <row r="264" spans="15:17" hidden="1" x14ac:dyDescent="0.25">
      <c r="O264" s="10"/>
      <c r="Q264" t="s">
        <v>494</v>
      </c>
    </row>
    <row r="265" spans="15:17" hidden="1" x14ac:dyDescent="0.25">
      <c r="O265" s="10"/>
      <c r="Q265" t="s">
        <v>494</v>
      </c>
    </row>
    <row r="266" spans="15:17" hidden="1" x14ac:dyDescent="0.25">
      <c r="O266" s="10"/>
      <c r="Q266" t="s">
        <v>494</v>
      </c>
    </row>
    <row r="267" spans="15:17" hidden="1" x14ac:dyDescent="0.25">
      <c r="O267" s="10"/>
      <c r="Q267" t="s">
        <v>494</v>
      </c>
    </row>
    <row r="268" spans="15:17" hidden="1" x14ac:dyDescent="0.25">
      <c r="O268" s="10"/>
      <c r="Q268" t="s">
        <v>494</v>
      </c>
    </row>
    <row r="269" spans="15:17" hidden="1" x14ac:dyDescent="0.25">
      <c r="O269" s="10"/>
      <c r="Q269" t="s">
        <v>494</v>
      </c>
    </row>
    <row r="270" spans="15:17" hidden="1" x14ac:dyDescent="0.25">
      <c r="O270" s="10"/>
      <c r="Q270" t="s">
        <v>494</v>
      </c>
    </row>
    <row r="271" spans="15:17" hidden="1" x14ac:dyDescent="0.25">
      <c r="O271" s="10"/>
      <c r="Q271" t="s">
        <v>494</v>
      </c>
    </row>
    <row r="272" spans="15:17" hidden="1" x14ac:dyDescent="0.25">
      <c r="O272" s="10"/>
      <c r="Q272" t="s">
        <v>494</v>
      </c>
    </row>
    <row r="273" spans="15:17" hidden="1" x14ac:dyDescent="0.25">
      <c r="O273" s="10"/>
      <c r="Q273" t="s">
        <v>494</v>
      </c>
    </row>
    <row r="274" spans="15:17" hidden="1" x14ac:dyDescent="0.25">
      <c r="O274" s="10"/>
      <c r="Q274" t="s">
        <v>494</v>
      </c>
    </row>
    <row r="275" spans="15:17" hidden="1" x14ac:dyDescent="0.25">
      <c r="O275" s="10"/>
      <c r="Q275" t="s">
        <v>494</v>
      </c>
    </row>
    <row r="276" spans="15:17" hidden="1" x14ac:dyDescent="0.25">
      <c r="O276" s="10"/>
      <c r="Q276" t="s">
        <v>494</v>
      </c>
    </row>
    <row r="277" spans="15:17" hidden="1" x14ac:dyDescent="0.25">
      <c r="O277" s="10"/>
      <c r="Q277" t="s">
        <v>494</v>
      </c>
    </row>
    <row r="278" spans="15:17" hidden="1" x14ac:dyDescent="0.25">
      <c r="O278" s="10"/>
      <c r="Q278" t="s">
        <v>494</v>
      </c>
    </row>
    <row r="279" spans="15:17" hidden="1" x14ac:dyDescent="0.25">
      <c r="O279" s="10"/>
      <c r="Q279" t="s">
        <v>494</v>
      </c>
    </row>
    <row r="280" spans="15:17" hidden="1" x14ac:dyDescent="0.25">
      <c r="O280" s="10"/>
      <c r="Q280" t="s">
        <v>494</v>
      </c>
    </row>
    <row r="281" spans="15:17" hidden="1" x14ac:dyDescent="0.25">
      <c r="O281" s="10"/>
      <c r="Q281" t="s">
        <v>494</v>
      </c>
    </row>
    <row r="282" spans="15:17" hidden="1" x14ac:dyDescent="0.25">
      <c r="O282" s="10"/>
      <c r="Q282" t="s">
        <v>494</v>
      </c>
    </row>
    <row r="283" spans="15:17" hidden="1" x14ac:dyDescent="0.25">
      <c r="O283" s="10"/>
      <c r="Q283" t="s">
        <v>494</v>
      </c>
    </row>
    <row r="284" spans="15:17" hidden="1" x14ac:dyDescent="0.25">
      <c r="O284" s="10"/>
      <c r="Q284" t="s">
        <v>494</v>
      </c>
    </row>
    <row r="285" spans="15:17" hidden="1" x14ac:dyDescent="0.25">
      <c r="O285" s="10"/>
      <c r="Q285" t="s">
        <v>494</v>
      </c>
    </row>
    <row r="286" spans="15:17" hidden="1" x14ac:dyDescent="0.25">
      <c r="O286" s="10"/>
      <c r="Q286" t="s">
        <v>494</v>
      </c>
    </row>
    <row r="287" spans="15:17" hidden="1" x14ac:dyDescent="0.25">
      <c r="O287" s="10"/>
      <c r="Q287" t="s">
        <v>494</v>
      </c>
    </row>
    <row r="288" spans="15:17" hidden="1" x14ac:dyDescent="0.25">
      <c r="O288" s="10"/>
      <c r="Q288" t="s">
        <v>494</v>
      </c>
    </row>
    <row r="289" spans="15:17" hidden="1" x14ac:dyDescent="0.25">
      <c r="O289" s="10"/>
      <c r="Q289" t="s">
        <v>494</v>
      </c>
    </row>
    <row r="290" spans="15:17" hidden="1" x14ac:dyDescent="0.25">
      <c r="O290" s="10"/>
      <c r="Q290" t="s">
        <v>494</v>
      </c>
    </row>
    <row r="291" spans="15:17" hidden="1" x14ac:dyDescent="0.25">
      <c r="O291" s="10"/>
      <c r="Q291" t="s">
        <v>494</v>
      </c>
    </row>
    <row r="292" spans="15:17" hidden="1" x14ac:dyDescent="0.25">
      <c r="O292" s="10"/>
      <c r="Q292" t="s">
        <v>494</v>
      </c>
    </row>
    <row r="293" spans="15:17" hidden="1" x14ac:dyDescent="0.25">
      <c r="O293" s="10"/>
      <c r="Q293" t="s">
        <v>494</v>
      </c>
    </row>
    <row r="294" spans="15:17" hidden="1" x14ac:dyDescent="0.25">
      <c r="O294" s="10"/>
      <c r="Q294" t="s">
        <v>494</v>
      </c>
    </row>
    <row r="295" spans="15:17" hidden="1" x14ac:dyDescent="0.25">
      <c r="O295" s="10"/>
      <c r="Q295" t="s">
        <v>494</v>
      </c>
    </row>
    <row r="296" spans="15:17" hidden="1" x14ac:dyDescent="0.25">
      <c r="O296" s="10"/>
      <c r="Q296" t="s">
        <v>494</v>
      </c>
    </row>
    <row r="297" spans="15:17" hidden="1" x14ac:dyDescent="0.25">
      <c r="O297" s="10"/>
      <c r="Q297" t="s">
        <v>494</v>
      </c>
    </row>
    <row r="298" spans="15:17" hidden="1" x14ac:dyDescent="0.25">
      <c r="O298" s="10"/>
      <c r="Q298" t="s">
        <v>494</v>
      </c>
    </row>
    <row r="299" spans="15:17" hidden="1" x14ac:dyDescent="0.25">
      <c r="O299" s="10"/>
      <c r="Q299" t="s">
        <v>494</v>
      </c>
    </row>
    <row r="300" spans="15:17" hidden="1" x14ac:dyDescent="0.25">
      <c r="O300" s="10"/>
      <c r="Q300" t="s">
        <v>494</v>
      </c>
    </row>
    <row r="301" spans="15:17" hidden="1" x14ac:dyDescent="0.25">
      <c r="O301" s="10"/>
      <c r="Q301" t="s">
        <v>494</v>
      </c>
    </row>
    <row r="302" spans="15:17" hidden="1" x14ac:dyDescent="0.25">
      <c r="O302" s="10"/>
      <c r="Q302" t="s">
        <v>494</v>
      </c>
    </row>
    <row r="303" spans="15:17" hidden="1" x14ac:dyDescent="0.25">
      <c r="O303" s="10"/>
      <c r="Q303" t="s">
        <v>494</v>
      </c>
    </row>
    <row r="304" spans="15:17" hidden="1" x14ac:dyDescent="0.25">
      <c r="O304" s="10"/>
      <c r="Q304" t="s">
        <v>494</v>
      </c>
    </row>
    <row r="305" spans="15:17" hidden="1" x14ac:dyDescent="0.25">
      <c r="O305" s="10"/>
      <c r="Q305" t="s">
        <v>494</v>
      </c>
    </row>
    <row r="306" spans="15:17" hidden="1" x14ac:dyDescent="0.25">
      <c r="O306" s="10"/>
      <c r="Q306" t="s">
        <v>494</v>
      </c>
    </row>
    <row r="307" spans="15:17" hidden="1" x14ac:dyDescent="0.25">
      <c r="O307" s="10"/>
      <c r="Q307" t="s">
        <v>494</v>
      </c>
    </row>
    <row r="308" spans="15:17" hidden="1" x14ac:dyDescent="0.25">
      <c r="O308" s="10"/>
      <c r="Q308" t="s">
        <v>494</v>
      </c>
    </row>
    <row r="309" spans="15:17" hidden="1" x14ac:dyDescent="0.25">
      <c r="O309" s="10"/>
      <c r="Q309" t="s">
        <v>494</v>
      </c>
    </row>
    <row r="310" spans="15:17" hidden="1" x14ac:dyDescent="0.25">
      <c r="O310" s="10"/>
      <c r="Q310" t="s">
        <v>494</v>
      </c>
    </row>
    <row r="311" spans="15:17" hidden="1" x14ac:dyDescent="0.25">
      <c r="O311" s="10"/>
      <c r="Q311" t="s">
        <v>494</v>
      </c>
    </row>
    <row r="312" spans="15:17" hidden="1" x14ac:dyDescent="0.25">
      <c r="O312" s="10"/>
      <c r="Q312" t="s">
        <v>494</v>
      </c>
    </row>
    <row r="313" spans="15:17" hidden="1" x14ac:dyDescent="0.25">
      <c r="O313" s="10"/>
      <c r="Q313" t="s">
        <v>494</v>
      </c>
    </row>
    <row r="314" spans="15:17" hidden="1" x14ac:dyDescent="0.25">
      <c r="O314" s="10"/>
      <c r="Q314" t="s">
        <v>494</v>
      </c>
    </row>
    <row r="315" spans="15:17" hidden="1" x14ac:dyDescent="0.25">
      <c r="O315" s="10"/>
      <c r="Q315" t="s">
        <v>494</v>
      </c>
    </row>
    <row r="316" spans="15:17" hidden="1" x14ac:dyDescent="0.25">
      <c r="O316" s="10"/>
      <c r="Q316" t="s">
        <v>494</v>
      </c>
    </row>
    <row r="317" spans="15:17" hidden="1" x14ac:dyDescent="0.25">
      <c r="O317" s="10"/>
      <c r="Q317" t="s">
        <v>494</v>
      </c>
    </row>
    <row r="318" spans="15:17" hidden="1" x14ac:dyDescent="0.25">
      <c r="O318" s="10"/>
      <c r="Q318" t="s">
        <v>494</v>
      </c>
    </row>
    <row r="319" spans="15:17" hidden="1" x14ac:dyDescent="0.25">
      <c r="O319" s="10"/>
      <c r="Q319" t="s">
        <v>494</v>
      </c>
    </row>
    <row r="320" spans="15:17" hidden="1" x14ac:dyDescent="0.25">
      <c r="O320" s="10"/>
      <c r="Q320" t="s">
        <v>494</v>
      </c>
    </row>
    <row r="321" spans="15:17" hidden="1" x14ac:dyDescent="0.25">
      <c r="O321" s="10"/>
      <c r="Q321" t="s">
        <v>494</v>
      </c>
    </row>
    <row r="322" spans="15:17" hidden="1" x14ac:dyDescent="0.25">
      <c r="O322" s="10"/>
      <c r="Q322" t="s">
        <v>494</v>
      </c>
    </row>
    <row r="323" spans="15:17" hidden="1" x14ac:dyDescent="0.25">
      <c r="O323" s="10"/>
      <c r="Q323" t="s">
        <v>494</v>
      </c>
    </row>
    <row r="324" spans="15:17" hidden="1" x14ac:dyDescent="0.25">
      <c r="O324" s="10"/>
      <c r="Q324" t="s">
        <v>494</v>
      </c>
    </row>
    <row r="325" spans="15:17" hidden="1" x14ac:dyDescent="0.25">
      <c r="O325" s="10"/>
      <c r="Q325" t="s">
        <v>494</v>
      </c>
    </row>
    <row r="326" spans="15:17" hidden="1" x14ac:dyDescent="0.25">
      <c r="O326" s="10"/>
      <c r="Q326" t="s">
        <v>494</v>
      </c>
    </row>
    <row r="327" spans="15:17" hidden="1" x14ac:dyDescent="0.25">
      <c r="O327" s="10"/>
      <c r="Q327" t="s">
        <v>494</v>
      </c>
    </row>
    <row r="328" spans="15:17" hidden="1" x14ac:dyDescent="0.25">
      <c r="O328" s="10"/>
      <c r="Q328" t="s">
        <v>494</v>
      </c>
    </row>
    <row r="329" spans="15:17" hidden="1" x14ac:dyDescent="0.25">
      <c r="O329" s="10"/>
      <c r="Q329" t="s">
        <v>494</v>
      </c>
    </row>
    <row r="330" spans="15:17" hidden="1" x14ac:dyDescent="0.25">
      <c r="O330" s="10"/>
      <c r="Q330" t="s">
        <v>494</v>
      </c>
    </row>
    <row r="331" spans="15:17" hidden="1" x14ac:dyDescent="0.25">
      <c r="O331" s="10"/>
      <c r="Q331" t="s">
        <v>494</v>
      </c>
    </row>
    <row r="332" spans="15:17" hidden="1" x14ac:dyDescent="0.25">
      <c r="O332" s="10"/>
      <c r="Q332" t="s">
        <v>494</v>
      </c>
    </row>
    <row r="333" spans="15:17" hidden="1" x14ac:dyDescent="0.25">
      <c r="O333" s="10"/>
      <c r="Q333" t="s">
        <v>494</v>
      </c>
    </row>
    <row r="334" spans="15:17" hidden="1" x14ac:dyDescent="0.25">
      <c r="O334" s="10"/>
      <c r="Q334" t="s">
        <v>494</v>
      </c>
    </row>
    <row r="335" spans="15:17" hidden="1" x14ac:dyDescent="0.25">
      <c r="O335" s="10"/>
      <c r="Q335" t="s">
        <v>494</v>
      </c>
    </row>
    <row r="336" spans="15:17" hidden="1" x14ac:dyDescent="0.25">
      <c r="O336" s="10"/>
      <c r="Q336" t="s">
        <v>494</v>
      </c>
    </row>
    <row r="337" spans="15:17" hidden="1" x14ac:dyDescent="0.25">
      <c r="O337" s="10"/>
      <c r="Q337" t="s">
        <v>494</v>
      </c>
    </row>
    <row r="338" spans="15:17" hidden="1" x14ac:dyDescent="0.25">
      <c r="O338" s="10"/>
      <c r="Q338" t="s">
        <v>494</v>
      </c>
    </row>
    <row r="339" spans="15:17" hidden="1" x14ac:dyDescent="0.25">
      <c r="O339" s="10"/>
      <c r="Q339" t="s">
        <v>494</v>
      </c>
    </row>
    <row r="340" spans="15:17" hidden="1" x14ac:dyDescent="0.25">
      <c r="O340" s="10"/>
      <c r="Q340" t="s">
        <v>494</v>
      </c>
    </row>
    <row r="341" spans="15:17" hidden="1" x14ac:dyDescent="0.25">
      <c r="O341" s="10"/>
      <c r="Q341" t="s">
        <v>494</v>
      </c>
    </row>
    <row r="342" spans="15:17" hidden="1" x14ac:dyDescent="0.25">
      <c r="O342" s="10"/>
      <c r="Q342" t="s">
        <v>494</v>
      </c>
    </row>
    <row r="343" spans="15:17" hidden="1" x14ac:dyDescent="0.25">
      <c r="O343" s="10"/>
      <c r="Q343" t="s">
        <v>494</v>
      </c>
    </row>
    <row r="344" spans="15:17" hidden="1" x14ac:dyDescent="0.25">
      <c r="O344" s="10"/>
      <c r="Q344" t="s">
        <v>494</v>
      </c>
    </row>
    <row r="345" spans="15:17" hidden="1" x14ac:dyDescent="0.25">
      <c r="O345" s="10"/>
      <c r="Q345" t="s">
        <v>494</v>
      </c>
    </row>
    <row r="346" spans="15:17" hidden="1" x14ac:dyDescent="0.25">
      <c r="O346" s="10"/>
      <c r="Q346" t="s">
        <v>494</v>
      </c>
    </row>
    <row r="347" spans="15:17" hidden="1" x14ac:dyDescent="0.25">
      <c r="O347" s="10"/>
      <c r="Q347" t="s">
        <v>494</v>
      </c>
    </row>
    <row r="348" spans="15:17" hidden="1" x14ac:dyDescent="0.25">
      <c r="O348" s="10"/>
      <c r="Q348" t="s">
        <v>494</v>
      </c>
    </row>
    <row r="349" spans="15:17" hidden="1" x14ac:dyDescent="0.25">
      <c r="O349" s="10"/>
      <c r="Q349" t="s">
        <v>494</v>
      </c>
    </row>
    <row r="350" spans="15:17" hidden="1" x14ac:dyDescent="0.25">
      <c r="O350" s="10"/>
      <c r="Q350" t="s">
        <v>494</v>
      </c>
    </row>
    <row r="351" spans="15:17" hidden="1" x14ac:dyDescent="0.25">
      <c r="O351" s="10"/>
      <c r="Q351" t="s">
        <v>494</v>
      </c>
    </row>
    <row r="352" spans="15:17" hidden="1" x14ac:dyDescent="0.25">
      <c r="O352" s="10"/>
      <c r="Q352" t="s">
        <v>494</v>
      </c>
    </row>
    <row r="353" spans="15:17" hidden="1" x14ac:dyDescent="0.25">
      <c r="O353" s="10"/>
      <c r="Q353" t="s">
        <v>494</v>
      </c>
    </row>
    <row r="354" spans="15:17" hidden="1" x14ac:dyDescent="0.25">
      <c r="O354" s="10"/>
      <c r="Q354" t="s">
        <v>494</v>
      </c>
    </row>
    <row r="355" spans="15:17" hidden="1" x14ac:dyDescent="0.25">
      <c r="O355" s="10"/>
      <c r="Q355" t="s">
        <v>494</v>
      </c>
    </row>
    <row r="356" spans="15:17" hidden="1" x14ac:dyDescent="0.25">
      <c r="O356" s="10"/>
      <c r="Q356" t="s">
        <v>494</v>
      </c>
    </row>
    <row r="357" spans="15:17" hidden="1" x14ac:dyDescent="0.25">
      <c r="O357" s="10"/>
      <c r="Q357" t="s">
        <v>494</v>
      </c>
    </row>
    <row r="358" spans="15:17" hidden="1" x14ac:dyDescent="0.25">
      <c r="O358" s="10"/>
      <c r="Q358" t="s">
        <v>494</v>
      </c>
    </row>
    <row r="359" spans="15:17" hidden="1" x14ac:dyDescent="0.25">
      <c r="O359" s="10"/>
      <c r="Q359" t="s">
        <v>494</v>
      </c>
    </row>
    <row r="360" spans="15:17" hidden="1" x14ac:dyDescent="0.25">
      <c r="O360" s="10"/>
      <c r="Q360" t="s">
        <v>494</v>
      </c>
    </row>
    <row r="361" spans="15:17" hidden="1" x14ac:dyDescent="0.25">
      <c r="O361" s="10"/>
      <c r="Q361" t="s">
        <v>494</v>
      </c>
    </row>
    <row r="362" spans="15:17" hidden="1" x14ac:dyDescent="0.25">
      <c r="O362" s="10"/>
      <c r="Q362" t="s">
        <v>494</v>
      </c>
    </row>
    <row r="363" spans="15:17" hidden="1" x14ac:dyDescent="0.25">
      <c r="O363" s="10"/>
      <c r="Q363" t="s">
        <v>494</v>
      </c>
    </row>
    <row r="364" spans="15:17" hidden="1" x14ac:dyDescent="0.25">
      <c r="O364" s="10"/>
      <c r="Q364" t="s">
        <v>494</v>
      </c>
    </row>
    <row r="365" spans="15:17" hidden="1" x14ac:dyDescent="0.25">
      <c r="O365" s="10"/>
      <c r="Q365" t="s">
        <v>494</v>
      </c>
    </row>
    <row r="366" spans="15:17" hidden="1" x14ac:dyDescent="0.25">
      <c r="O366" s="10"/>
      <c r="Q366" t="s">
        <v>494</v>
      </c>
    </row>
    <row r="367" spans="15:17" hidden="1" x14ac:dyDescent="0.25">
      <c r="O367" s="10"/>
      <c r="Q367" t="s">
        <v>494</v>
      </c>
    </row>
    <row r="368" spans="15:17" hidden="1" x14ac:dyDescent="0.25">
      <c r="O368" s="10"/>
      <c r="Q368" t="s">
        <v>494</v>
      </c>
    </row>
    <row r="369" spans="15:17" hidden="1" x14ac:dyDescent="0.25">
      <c r="O369" s="10"/>
      <c r="Q369" t="s">
        <v>494</v>
      </c>
    </row>
    <row r="370" spans="15:17" hidden="1" x14ac:dyDescent="0.25">
      <c r="O370" s="10"/>
      <c r="Q370" t="s">
        <v>494</v>
      </c>
    </row>
    <row r="371" spans="15:17" hidden="1" x14ac:dyDescent="0.25">
      <c r="O371" s="10"/>
      <c r="Q371" t="s">
        <v>494</v>
      </c>
    </row>
    <row r="372" spans="15:17" hidden="1" x14ac:dyDescent="0.25">
      <c r="O372" s="10"/>
      <c r="Q372" t="s">
        <v>494</v>
      </c>
    </row>
    <row r="373" spans="15:17" hidden="1" x14ac:dyDescent="0.25">
      <c r="O373" s="10"/>
      <c r="Q373" t="s">
        <v>494</v>
      </c>
    </row>
    <row r="374" spans="15:17" hidden="1" x14ac:dyDescent="0.25">
      <c r="O374" s="10"/>
      <c r="Q374" t="s">
        <v>494</v>
      </c>
    </row>
    <row r="375" spans="15:17" hidden="1" x14ac:dyDescent="0.25">
      <c r="O375" s="10"/>
      <c r="Q375" t="s">
        <v>494</v>
      </c>
    </row>
    <row r="376" spans="15:17" hidden="1" x14ac:dyDescent="0.25">
      <c r="O376" s="10"/>
      <c r="Q376" t="s">
        <v>494</v>
      </c>
    </row>
    <row r="377" spans="15:17" hidden="1" x14ac:dyDescent="0.25">
      <c r="O377" s="10"/>
      <c r="Q377" t="s">
        <v>494</v>
      </c>
    </row>
    <row r="378" spans="15:17" hidden="1" x14ac:dyDescent="0.25">
      <c r="O378" s="10"/>
      <c r="Q378" t="s">
        <v>494</v>
      </c>
    </row>
    <row r="379" spans="15:17" hidden="1" x14ac:dyDescent="0.25">
      <c r="O379" s="10"/>
      <c r="Q379" t="s">
        <v>494</v>
      </c>
    </row>
    <row r="380" spans="15:17" hidden="1" x14ac:dyDescent="0.25">
      <c r="O380" s="10"/>
      <c r="Q380" t="s">
        <v>494</v>
      </c>
    </row>
    <row r="381" spans="15:17" hidden="1" x14ac:dyDescent="0.25">
      <c r="O381" s="10"/>
      <c r="Q381" t="s">
        <v>494</v>
      </c>
    </row>
    <row r="382" spans="15:17" hidden="1" x14ac:dyDescent="0.25">
      <c r="O382" s="10"/>
      <c r="Q382" t="s">
        <v>494</v>
      </c>
    </row>
    <row r="383" spans="15:17" hidden="1" x14ac:dyDescent="0.25">
      <c r="O383" s="10"/>
      <c r="Q383" t="s">
        <v>494</v>
      </c>
    </row>
    <row r="384" spans="15:17" hidden="1" x14ac:dyDescent="0.25">
      <c r="O384" s="10"/>
      <c r="Q384" t="s">
        <v>494</v>
      </c>
    </row>
    <row r="385" spans="15:17" hidden="1" x14ac:dyDescent="0.25">
      <c r="O385" s="10"/>
      <c r="Q385" t="s">
        <v>494</v>
      </c>
    </row>
    <row r="386" spans="15:17" hidden="1" x14ac:dyDescent="0.25">
      <c r="O386" s="10"/>
      <c r="Q386" t="s">
        <v>494</v>
      </c>
    </row>
    <row r="387" spans="15:17" hidden="1" x14ac:dyDescent="0.25">
      <c r="O387" s="10"/>
      <c r="Q387" t="s">
        <v>494</v>
      </c>
    </row>
    <row r="388" spans="15:17" hidden="1" x14ac:dyDescent="0.25">
      <c r="O388" s="10"/>
      <c r="Q388" t="s">
        <v>494</v>
      </c>
    </row>
    <row r="389" spans="15:17" hidden="1" x14ac:dyDescent="0.25">
      <c r="O389" s="10"/>
      <c r="Q389" t="s">
        <v>494</v>
      </c>
    </row>
    <row r="390" spans="15:17" hidden="1" x14ac:dyDescent="0.25">
      <c r="O390" s="10"/>
      <c r="Q390" t="s">
        <v>494</v>
      </c>
    </row>
    <row r="391" spans="15:17" hidden="1" x14ac:dyDescent="0.25">
      <c r="O391" s="10"/>
      <c r="Q391" t="s">
        <v>494</v>
      </c>
    </row>
    <row r="392" spans="15:17" hidden="1" x14ac:dyDescent="0.25">
      <c r="O392" s="10"/>
      <c r="Q392" t="s">
        <v>494</v>
      </c>
    </row>
    <row r="393" spans="15:17" hidden="1" x14ac:dyDescent="0.25">
      <c r="O393" s="10"/>
      <c r="Q393" t="s">
        <v>494</v>
      </c>
    </row>
    <row r="394" spans="15:17" hidden="1" x14ac:dyDescent="0.25">
      <c r="O394" s="10"/>
      <c r="Q394" t="s">
        <v>494</v>
      </c>
    </row>
    <row r="395" spans="15:17" hidden="1" x14ac:dyDescent="0.25">
      <c r="O395" s="10"/>
      <c r="Q395" t="s">
        <v>494</v>
      </c>
    </row>
    <row r="396" spans="15:17" hidden="1" x14ac:dyDescent="0.25">
      <c r="O396" s="10"/>
      <c r="Q396" t="s">
        <v>494</v>
      </c>
    </row>
    <row r="397" spans="15:17" hidden="1" x14ac:dyDescent="0.25">
      <c r="O397" s="10"/>
      <c r="Q397" t="s">
        <v>494</v>
      </c>
    </row>
    <row r="398" spans="15:17" hidden="1" x14ac:dyDescent="0.25">
      <c r="O398" s="10"/>
      <c r="Q398" t="s">
        <v>494</v>
      </c>
    </row>
    <row r="399" spans="15:17" hidden="1" x14ac:dyDescent="0.25">
      <c r="O399" s="10"/>
      <c r="Q399" t="s">
        <v>494</v>
      </c>
    </row>
    <row r="400" spans="15:17" hidden="1" x14ac:dyDescent="0.25">
      <c r="O400" s="10"/>
      <c r="Q400" t="s">
        <v>494</v>
      </c>
    </row>
    <row r="401" spans="15:17" hidden="1" x14ac:dyDescent="0.25">
      <c r="O401" s="10"/>
      <c r="Q401" t="s">
        <v>494</v>
      </c>
    </row>
    <row r="402" spans="15:17" hidden="1" x14ac:dyDescent="0.25">
      <c r="O402" s="10"/>
      <c r="Q402" t="s">
        <v>494</v>
      </c>
    </row>
    <row r="403" spans="15:17" hidden="1" x14ac:dyDescent="0.25">
      <c r="O403" s="10"/>
      <c r="Q403" t="s">
        <v>494</v>
      </c>
    </row>
    <row r="404" spans="15:17" hidden="1" x14ac:dyDescent="0.25">
      <c r="O404" s="10"/>
      <c r="Q404" t="s">
        <v>494</v>
      </c>
    </row>
    <row r="405" spans="15:17" hidden="1" x14ac:dyDescent="0.25">
      <c r="O405" s="10"/>
      <c r="Q405" t="s">
        <v>494</v>
      </c>
    </row>
    <row r="406" spans="15:17" hidden="1" x14ac:dyDescent="0.25">
      <c r="O406" s="10"/>
      <c r="Q406" t="s">
        <v>494</v>
      </c>
    </row>
    <row r="407" spans="15:17" hidden="1" x14ac:dyDescent="0.25">
      <c r="O407" s="10"/>
      <c r="Q407" t="s">
        <v>494</v>
      </c>
    </row>
    <row r="408" spans="15:17" hidden="1" x14ac:dyDescent="0.25">
      <c r="O408" s="10"/>
      <c r="Q408" t="s">
        <v>494</v>
      </c>
    </row>
    <row r="409" spans="15:17" hidden="1" x14ac:dyDescent="0.25">
      <c r="O409" s="10"/>
      <c r="Q409" t="s">
        <v>494</v>
      </c>
    </row>
    <row r="410" spans="15:17" hidden="1" x14ac:dyDescent="0.25">
      <c r="O410" s="10"/>
      <c r="Q410" t="s">
        <v>494</v>
      </c>
    </row>
    <row r="411" spans="15:17" hidden="1" x14ac:dyDescent="0.25">
      <c r="O411" s="10"/>
      <c r="Q411" t="s">
        <v>494</v>
      </c>
    </row>
    <row r="412" spans="15:17" hidden="1" x14ac:dyDescent="0.25">
      <c r="O412" s="10"/>
      <c r="Q412" t="s">
        <v>494</v>
      </c>
    </row>
    <row r="413" spans="15:17" hidden="1" x14ac:dyDescent="0.25">
      <c r="O413" s="10"/>
      <c r="Q413" t="s">
        <v>494</v>
      </c>
    </row>
    <row r="414" spans="15:17" hidden="1" x14ac:dyDescent="0.25">
      <c r="O414" s="10"/>
      <c r="Q414" t="s">
        <v>494</v>
      </c>
    </row>
    <row r="415" spans="15:17" hidden="1" x14ac:dyDescent="0.25">
      <c r="O415" s="10"/>
      <c r="Q415" t="s">
        <v>494</v>
      </c>
    </row>
    <row r="416" spans="15:17" hidden="1" x14ac:dyDescent="0.25">
      <c r="O416" s="10"/>
      <c r="Q416" t="s">
        <v>494</v>
      </c>
    </row>
    <row r="417" spans="15:17" hidden="1" x14ac:dyDescent="0.25">
      <c r="O417" s="10"/>
      <c r="Q417" t="s">
        <v>494</v>
      </c>
    </row>
    <row r="418" spans="15:17" hidden="1" x14ac:dyDescent="0.25">
      <c r="O418" s="10"/>
      <c r="Q418" t="s">
        <v>494</v>
      </c>
    </row>
    <row r="419" spans="15:17" hidden="1" x14ac:dyDescent="0.25">
      <c r="O419" s="10"/>
      <c r="Q419" t="s">
        <v>494</v>
      </c>
    </row>
    <row r="420" spans="15:17" hidden="1" x14ac:dyDescent="0.25">
      <c r="O420" s="10"/>
      <c r="Q420" t="s">
        <v>494</v>
      </c>
    </row>
    <row r="421" spans="15:17" hidden="1" x14ac:dyDescent="0.25">
      <c r="O421" s="10"/>
      <c r="Q421" t="s">
        <v>494</v>
      </c>
    </row>
    <row r="422" spans="15:17" hidden="1" x14ac:dyDescent="0.25">
      <c r="O422" s="10"/>
      <c r="Q422" t="s">
        <v>494</v>
      </c>
    </row>
    <row r="423" spans="15:17" hidden="1" x14ac:dyDescent="0.25">
      <c r="O423" s="10"/>
      <c r="Q423" t="s">
        <v>494</v>
      </c>
    </row>
    <row r="424" spans="15:17" hidden="1" x14ac:dyDescent="0.25">
      <c r="O424" s="10"/>
      <c r="Q424" t="s">
        <v>494</v>
      </c>
    </row>
    <row r="425" spans="15:17" hidden="1" x14ac:dyDescent="0.25">
      <c r="O425" s="10"/>
      <c r="Q425" t="s">
        <v>494</v>
      </c>
    </row>
    <row r="426" spans="15:17" hidden="1" x14ac:dyDescent="0.25">
      <c r="O426" s="10"/>
      <c r="Q426" t="s">
        <v>494</v>
      </c>
    </row>
    <row r="427" spans="15:17" hidden="1" x14ac:dyDescent="0.25">
      <c r="O427" s="10"/>
      <c r="Q427" t="s">
        <v>494</v>
      </c>
    </row>
    <row r="428" spans="15:17" hidden="1" x14ac:dyDescent="0.25">
      <c r="O428" s="10"/>
      <c r="Q428" t="s">
        <v>494</v>
      </c>
    </row>
    <row r="429" spans="15:17" hidden="1" x14ac:dyDescent="0.25">
      <c r="O429" s="10"/>
      <c r="Q429" t="s">
        <v>494</v>
      </c>
    </row>
    <row r="430" spans="15:17" hidden="1" x14ac:dyDescent="0.25">
      <c r="O430" s="10"/>
      <c r="Q430" t="s">
        <v>494</v>
      </c>
    </row>
    <row r="431" spans="15:17" hidden="1" x14ac:dyDescent="0.25">
      <c r="O431" s="10"/>
      <c r="Q431" t="s">
        <v>494</v>
      </c>
    </row>
    <row r="432" spans="15:17" hidden="1" x14ac:dyDescent="0.25">
      <c r="O432" s="10"/>
      <c r="Q432" t="s">
        <v>494</v>
      </c>
    </row>
    <row r="433" spans="15:17" hidden="1" x14ac:dyDescent="0.25">
      <c r="O433" s="10"/>
      <c r="Q433" t="s">
        <v>494</v>
      </c>
    </row>
    <row r="434" spans="15:17" hidden="1" x14ac:dyDescent="0.25">
      <c r="O434" s="10"/>
      <c r="Q434" t="s">
        <v>494</v>
      </c>
    </row>
    <row r="435" spans="15:17" hidden="1" x14ac:dyDescent="0.25">
      <c r="O435" s="10"/>
      <c r="Q435" t="s">
        <v>494</v>
      </c>
    </row>
    <row r="436" spans="15:17" hidden="1" x14ac:dyDescent="0.25">
      <c r="O436" s="10"/>
      <c r="Q436" t="s">
        <v>494</v>
      </c>
    </row>
    <row r="437" spans="15:17" hidden="1" x14ac:dyDescent="0.25">
      <c r="O437" s="10"/>
      <c r="Q437" t="s">
        <v>494</v>
      </c>
    </row>
    <row r="438" spans="15:17" hidden="1" x14ac:dyDescent="0.25">
      <c r="O438" s="10"/>
      <c r="Q438" t="s">
        <v>494</v>
      </c>
    </row>
    <row r="439" spans="15:17" hidden="1" x14ac:dyDescent="0.25">
      <c r="O439" s="10"/>
      <c r="Q439" t="s">
        <v>494</v>
      </c>
    </row>
    <row r="440" spans="15:17" hidden="1" x14ac:dyDescent="0.25">
      <c r="O440" s="10"/>
      <c r="Q440" t="s">
        <v>494</v>
      </c>
    </row>
    <row r="441" spans="15:17" hidden="1" x14ac:dyDescent="0.25">
      <c r="O441" s="10"/>
      <c r="Q441" t="s">
        <v>494</v>
      </c>
    </row>
    <row r="442" spans="15:17" hidden="1" x14ac:dyDescent="0.25">
      <c r="O442" s="10"/>
      <c r="Q442" t="s">
        <v>494</v>
      </c>
    </row>
    <row r="443" spans="15:17" hidden="1" x14ac:dyDescent="0.25">
      <c r="O443" s="10"/>
      <c r="Q443" t="s">
        <v>494</v>
      </c>
    </row>
    <row r="444" spans="15:17" hidden="1" x14ac:dyDescent="0.25">
      <c r="O444" s="10"/>
      <c r="Q444" t="s">
        <v>494</v>
      </c>
    </row>
    <row r="445" spans="15:17" hidden="1" x14ac:dyDescent="0.25">
      <c r="O445" s="10"/>
      <c r="Q445" t="s">
        <v>494</v>
      </c>
    </row>
    <row r="446" spans="15:17" hidden="1" x14ac:dyDescent="0.25">
      <c r="O446" s="10"/>
      <c r="Q446" t="s">
        <v>494</v>
      </c>
    </row>
    <row r="447" spans="15:17" hidden="1" x14ac:dyDescent="0.25">
      <c r="O447" s="10"/>
      <c r="Q447" t="s">
        <v>494</v>
      </c>
    </row>
    <row r="448" spans="15:17" hidden="1" x14ac:dyDescent="0.25">
      <c r="O448" s="10"/>
      <c r="Q448" t="s">
        <v>494</v>
      </c>
    </row>
    <row r="449" spans="15:17" hidden="1" x14ac:dyDescent="0.25">
      <c r="O449" s="10"/>
      <c r="Q449" t="s">
        <v>494</v>
      </c>
    </row>
    <row r="450" spans="15:17" hidden="1" x14ac:dyDescent="0.25">
      <c r="O450" s="10"/>
      <c r="Q450" t="s">
        <v>494</v>
      </c>
    </row>
    <row r="451" spans="15:17" hidden="1" x14ac:dyDescent="0.25">
      <c r="O451" s="10"/>
      <c r="Q451" t="s">
        <v>494</v>
      </c>
    </row>
    <row r="452" spans="15:17" hidden="1" x14ac:dyDescent="0.25">
      <c r="O452" s="10"/>
      <c r="Q452" t="s">
        <v>494</v>
      </c>
    </row>
    <row r="453" spans="15:17" hidden="1" x14ac:dyDescent="0.25">
      <c r="O453" s="10"/>
      <c r="Q453" t="s">
        <v>494</v>
      </c>
    </row>
    <row r="454" spans="15:17" hidden="1" x14ac:dyDescent="0.25">
      <c r="O454" s="10"/>
      <c r="Q454" t="s">
        <v>494</v>
      </c>
    </row>
    <row r="455" spans="15:17" hidden="1" x14ac:dyDescent="0.25">
      <c r="O455" s="10"/>
      <c r="Q455" t="s">
        <v>494</v>
      </c>
    </row>
    <row r="456" spans="15:17" hidden="1" x14ac:dyDescent="0.25">
      <c r="O456" s="10"/>
      <c r="Q456" t="s">
        <v>494</v>
      </c>
    </row>
    <row r="457" spans="15:17" hidden="1" x14ac:dyDescent="0.25">
      <c r="O457" s="10"/>
      <c r="Q457" t="s">
        <v>494</v>
      </c>
    </row>
    <row r="458" spans="15:17" hidden="1" x14ac:dyDescent="0.25">
      <c r="O458" s="10"/>
      <c r="Q458" t="s">
        <v>494</v>
      </c>
    </row>
    <row r="459" spans="15:17" hidden="1" x14ac:dyDescent="0.25">
      <c r="O459" s="10"/>
      <c r="Q459" t="s">
        <v>494</v>
      </c>
    </row>
    <row r="460" spans="15:17" hidden="1" x14ac:dyDescent="0.25">
      <c r="O460" s="10"/>
      <c r="Q460" t="s">
        <v>494</v>
      </c>
    </row>
    <row r="461" spans="15:17" hidden="1" x14ac:dyDescent="0.25">
      <c r="O461" s="10"/>
      <c r="Q461" t="s">
        <v>494</v>
      </c>
    </row>
    <row r="462" spans="15:17" hidden="1" x14ac:dyDescent="0.25">
      <c r="O462" s="10"/>
      <c r="Q462" t="s">
        <v>494</v>
      </c>
    </row>
    <row r="463" spans="15:17" hidden="1" x14ac:dyDescent="0.25">
      <c r="O463" s="10"/>
      <c r="Q463" t="s">
        <v>494</v>
      </c>
    </row>
    <row r="464" spans="15:17" hidden="1" x14ac:dyDescent="0.25">
      <c r="O464" s="10"/>
      <c r="Q464" t="s">
        <v>494</v>
      </c>
    </row>
    <row r="465" spans="15:17" hidden="1" x14ac:dyDescent="0.25">
      <c r="O465" s="10"/>
      <c r="Q465" t="s">
        <v>494</v>
      </c>
    </row>
    <row r="466" spans="15:17" hidden="1" x14ac:dyDescent="0.25">
      <c r="O466" s="10"/>
      <c r="Q466" t="s">
        <v>494</v>
      </c>
    </row>
    <row r="467" spans="15:17" hidden="1" x14ac:dyDescent="0.25">
      <c r="O467" s="10"/>
      <c r="Q467" t="s">
        <v>494</v>
      </c>
    </row>
    <row r="468" spans="15:17" hidden="1" x14ac:dyDescent="0.25">
      <c r="O468" s="10"/>
      <c r="Q468" t="s">
        <v>494</v>
      </c>
    </row>
    <row r="469" spans="15:17" hidden="1" x14ac:dyDescent="0.25">
      <c r="O469" s="10"/>
      <c r="Q469" t="s">
        <v>494</v>
      </c>
    </row>
    <row r="470" spans="15:17" hidden="1" x14ac:dyDescent="0.25">
      <c r="O470" s="10"/>
      <c r="Q470" t="s">
        <v>494</v>
      </c>
    </row>
    <row r="471" spans="15:17" hidden="1" x14ac:dyDescent="0.25">
      <c r="O471" s="10"/>
      <c r="Q471" t="s">
        <v>494</v>
      </c>
    </row>
    <row r="472" spans="15:17" hidden="1" x14ac:dyDescent="0.25">
      <c r="O472" s="10"/>
      <c r="Q472" t="s">
        <v>494</v>
      </c>
    </row>
    <row r="473" spans="15:17" hidden="1" x14ac:dyDescent="0.25">
      <c r="O473" s="10"/>
      <c r="Q473" t="s">
        <v>494</v>
      </c>
    </row>
    <row r="474" spans="15:17" hidden="1" x14ac:dyDescent="0.25">
      <c r="O474" s="10"/>
      <c r="Q474" t="s">
        <v>494</v>
      </c>
    </row>
    <row r="475" spans="15:17" hidden="1" x14ac:dyDescent="0.25">
      <c r="O475" s="10"/>
      <c r="Q475" t="s">
        <v>494</v>
      </c>
    </row>
    <row r="476" spans="15:17" hidden="1" x14ac:dyDescent="0.25">
      <c r="O476" s="10"/>
      <c r="Q476" t="s">
        <v>494</v>
      </c>
    </row>
    <row r="477" spans="15:17" hidden="1" x14ac:dyDescent="0.25">
      <c r="O477" s="10"/>
      <c r="Q477" t="s">
        <v>494</v>
      </c>
    </row>
    <row r="478" spans="15:17" hidden="1" x14ac:dyDescent="0.25">
      <c r="O478" s="10"/>
      <c r="Q478" t="s">
        <v>494</v>
      </c>
    </row>
    <row r="479" spans="15:17" hidden="1" x14ac:dyDescent="0.25">
      <c r="O479" s="10"/>
      <c r="Q479" t="s">
        <v>494</v>
      </c>
    </row>
    <row r="480" spans="15:17" hidden="1" x14ac:dyDescent="0.25">
      <c r="O480" s="10"/>
      <c r="Q480" t="s">
        <v>494</v>
      </c>
    </row>
    <row r="481" spans="15:17" hidden="1" x14ac:dyDescent="0.25">
      <c r="O481" s="10"/>
      <c r="Q481" t="s">
        <v>494</v>
      </c>
    </row>
    <row r="482" spans="15:17" hidden="1" x14ac:dyDescent="0.25">
      <c r="O482" s="10"/>
      <c r="Q482" t="s">
        <v>494</v>
      </c>
    </row>
    <row r="483" spans="15:17" hidden="1" x14ac:dyDescent="0.25">
      <c r="O483" s="10"/>
      <c r="Q483" t="s">
        <v>494</v>
      </c>
    </row>
    <row r="484" spans="15:17" hidden="1" x14ac:dyDescent="0.25">
      <c r="O484" s="10"/>
      <c r="Q484" t="s">
        <v>494</v>
      </c>
    </row>
    <row r="485" spans="15:17" hidden="1" x14ac:dyDescent="0.25">
      <c r="O485" s="10"/>
      <c r="Q485" t="s">
        <v>494</v>
      </c>
    </row>
    <row r="486" spans="15:17" hidden="1" x14ac:dyDescent="0.25">
      <c r="O486" s="10"/>
      <c r="Q486" t="s">
        <v>494</v>
      </c>
    </row>
    <row r="487" spans="15:17" hidden="1" x14ac:dyDescent="0.25">
      <c r="O487" s="10"/>
      <c r="Q487" t="s">
        <v>494</v>
      </c>
    </row>
    <row r="488" spans="15:17" hidden="1" x14ac:dyDescent="0.25">
      <c r="O488" s="10"/>
      <c r="Q488" t="s">
        <v>494</v>
      </c>
    </row>
    <row r="489" spans="15:17" hidden="1" x14ac:dyDescent="0.25">
      <c r="O489" s="10"/>
      <c r="Q489" t="s">
        <v>494</v>
      </c>
    </row>
    <row r="490" spans="15:17" hidden="1" x14ac:dyDescent="0.25">
      <c r="O490" s="10"/>
      <c r="Q490" t="s">
        <v>494</v>
      </c>
    </row>
    <row r="491" spans="15:17" hidden="1" x14ac:dyDescent="0.25">
      <c r="O491" s="10"/>
      <c r="Q491" t="s">
        <v>494</v>
      </c>
    </row>
    <row r="492" spans="15:17" hidden="1" x14ac:dyDescent="0.25">
      <c r="O492" s="10"/>
      <c r="Q492" t="s">
        <v>494</v>
      </c>
    </row>
    <row r="493" spans="15:17" hidden="1" x14ac:dyDescent="0.25">
      <c r="O493" s="10"/>
      <c r="Q493" t="s">
        <v>494</v>
      </c>
    </row>
    <row r="494" spans="15:17" hidden="1" x14ac:dyDescent="0.25">
      <c r="O494" s="10"/>
      <c r="Q494" t="s">
        <v>494</v>
      </c>
    </row>
    <row r="495" spans="15:17" hidden="1" x14ac:dyDescent="0.25">
      <c r="O495" s="10"/>
      <c r="Q495" t="s">
        <v>494</v>
      </c>
    </row>
    <row r="496" spans="15:17" hidden="1" x14ac:dyDescent="0.25">
      <c r="O496" s="10"/>
      <c r="Q496" t="s">
        <v>494</v>
      </c>
    </row>
    <row r="497" spans="15:17" hidden="1" x14ac:dyDescent="0.25">
      <c r="O497" s="10"/>
      <c r="Q497" t="s">
        <v>494</v>
      </c>
    </row>
    <row r="498" spans="15:17" hidden="1" x14ac:dyDescent="0.25">
      <c r="O498" s="10"/>
      <c r="Q498" t="s">
        <v>494</v>
      </c>
    </row>
    <row r="499" spans="15:17" hidden="1" x14ac:dyDescent="0.25">
      <c r="O499" s="10"/>
      <c r="Q499" t="s">
        <v>494</v>
      </c>
    </row>
    <row r="500" spans="15:17" hidden="1" x14ac:dyDescent="0.25">
      <c r="O500" s="10"/>
      <c r="Q500" t="s">
        <v>494</v>
      </c>
    </row>
    <row r="501" spans="15:17" hidden="1" x14ac:dyDescent="0.25">
      <c r="O501" s="10"/>
      <c r="Q501" t="s">
        <v>494</v>
      </c>
    </row>
    <row r="502" spans="15:17" hidden="1" x14ac:dyDescent="0.25">
      <c r="O502" s="10"/>
      <c r="Q502" t="s">
        <v>494</v>
      </c>
    </row>
    <row r="503" spans="15:17" hidden="1" x14ac:dyDescent="0.25">
      <c r="O503" s="10"/>
      <c r="Q503" t="s">
        <v>494</v>
      </c>
    </row>
    <row r="504" spans="15:17" hidden="1" x14ac:dyDescent="0.25">
      <c r="O504" s="10"/>
      <c r="Q504" t="s">
        <v>494</v>
      </c>
    </row>
    <row r="505" spans="15:17" hidden="1" x14ac:dyDescent="0.25">
      <c r="O505" s="10"/>
      <c r="Q505" t="s">
        <v>494</v>
      </c>
    </row>
    <row r="506" spans="15:17" hidden="1" x14ac:dyDescent="0.25">
      <c r="O506" s="10"/>
      <c r="Q506" t="s">
        <v>494</v>
      </c>
    </row>
    <row r="507" spans="15:17" hidden="1" x14ac:dyDescent="0.25">
      <c r="O507" s="10"/>
      <c r="Q507" t="s">
        <v>494</v>
      </c>
    </row>
    <row r="508" spans="15:17" hidden="1" x14ac:dyDescent="0.25">
      <c r="O508" s="10"/>
      <c r="Q508" t="s">
        <v>494</v>
      </c>
    </row>
    <row r="509" spans="15:17" hidden="1" x14ac:dyDescent="0.25">
      <c r="O509" s="10"/>
      <c r="Q509" t="s">
        <v>494</v>
      </c>
    </row>
    <row r="510" spans="15:17" hidden="1" x14ac:dyDescent="0.25">
      <c r="O510" s="10"/>
      <c r="Q510" t="s">
        <v>494</v>
      </c>
    </row>
    <row r="511" spans="15:17" hidden="1" x14ac:dyDescent="0.25">
      <c r="O511" s="10"/>
      <c r="Q511" t="s">
        <v>494</v>
      </c>
    </row>
    <row r="512" spans="15:17" hidden="1" x14ac:dyDescent="0.25">
      <c r="O512" s="10"/>
      <c r="Q512" t="s">
        <v>494</v>
      </c>
    </row>
    <row r="513" spans="15:17" hidden="1" x14ac:dyDescent="0.25">
      <c r="O513" s="10"/>
      <c r="Q513" t="s">
        <v>494</v>
      </c>
    </row>
    <row r="514" spans="15:17" hidden="1" x14ac:dyDescent="0.25">
      <c r="O514" s="10"/>
      <c r="Q514" t="s">
        <v>494</v>
      </c>
    </row>
    <row r="515" spans="15:17" hidden="1" x14ac:dyDescent="0.25">
      <c r="O515" s="10"/>
      <c r="Q515" t="s">
        <v>494</v>
      </c>
    </row>
    <row r="516" spans="15:17" hidden="1" x14ac:dyDescent="0.25">
      <c r="O516" s="10"/>
      <c r="Q516" t="s">
        <v>494</v>
      </c>
    </row>
    <row r="517" spans="15:17" hidden="1" x14ac:dyDescent="0.25">
      <c r="O517" s="10"/>
      <c r="Q517" t="s">
        <v>494</v>
      </c>
    </row>
    <row r="518" spans="15:17" hidden="1" x14ac:dyDescent="0.25">
      <c r="O518" s="10"/>
      <c r="Q518" t="s">
        <v>494</v>
      </c>
    </row>
    <row r="519" spans="15:17" hidden="1" x14ac:dyDescent="0.25">
      <c r="O519" s="10"/>
      <c r="Q519" t="s">
        <v>494</v>
      </c>
    </row>
    <row r="520" spans="15:17" hidden="1" x14ac:dyDescent="0.25">
      <c r="O520" s="10"/>
      <c r="Q520" t="s">
        <v>494</v>
      </c>
    </row>
    <row r="521" spans="15:17" hidden="1" x14ac:dyDescent="0.25">
      <c r="O521" s="10"/>
      <c r="Q521" t="s">
        <v>494</v>
      </c>
    </row>
    <row r="522" spans="15:17" hidden="1" x14ac:dyDescent="0.25">
      <c r="O522" s="10"/>
      <c r="Q522" t="s">
        <v>494</v>
      </c>
    </row>
    <row r="523" spans="15:17" hidden="1" x14ac:dyDescent="0.25">
      <c r="O523" s="10"/>
      <c r="Q523" t="s">
        <v>494</v>
      </c>
    </row>
    <row r="524" spans="15:17" hidden="1" x14ac:dyDescent="0.25">
      <c r="O524" s="10"/>
      <c r="Q524" t="s">
        <v>494</v>
      </c>
    </row>
    <row r="525" spans="15:17" hidden="1" x14ac:dyDescent="0.25">
      <c r="O525" s="10"/>
      <c r="Q525" t="s">
        <v>494</v>
      </c>
    </row>
    <row r="526" spans="15:17" hidden="1" x14ac:dyDescent="0.25">
      <c r="O526" s="10"/>
      <c r="Q526" t="s">
        <v>494</v>
      </c>
    </row>
    <row r="527" spans="15:17" hidden="1" x14ac:dyDescent="0.25">
      <c r="O527" s="10"/>
      <c r="Q527" t="s">
        <v>494</v>
      </c>
    </row>
    <row r="528" spans="15:17" hidden="1" x14ac:dyDescent="0.25">
      <c r="O528" s="10"/>
      <c r="Q528" t="s">
        <v>494</v>
      </c>
    </row>
    <row r="529" spans="15:17" hidden="1" x14ac:dyDescent="0.25">
      <c r="O529" s="10"/>
      <c r="Q529" t="s">
        <v>494</v>
      </c>
    </row>
    <row r="530" spans="15:17" hidden="1" x14ac:dyDescent="0.25">
      <c r="O530" s="10"/>
      <c r="Q530" t="s">
        <v>494</v>
      </c>
    </row>
    <row r="531" spans="15:17" hidden="1" x14ac:dyDescent="0.25">
      <c r="O531" s="10"/>
      <c r="Q531" t="s">
        <v>494</v>
      </c>
    </row>
    <row r="532" spans="15:17" hidden="1" x14ac:dyDescent="0.25">
      <c r="O532" s="10"/>
      <c r="Q532" t="s">
        <v>494</v>
      </c>
    </row>
    <row r="533" spans="15:17" hidden="1" x14ac:dyDescent="0.25">
      <c r="O533" s="10"/>
      <c r="Q533" t="s">
        <v>494</v>
      </c>
    </row>
    <row r="534" spans="15:17" hidden="1" x14ac:dyDescent="0.25">
      <c r="O534" s="10"/>
      <c r="Q534" t="s">
        <v>494</v>
      </c>
    </row>
    <row r="535" spans="15:17" hidden="1" x14ac:dyDescent="0.25">
      <c r="O535" s="10"/>
      <c r="Q535" t="s">
        <v>494</v>
      </c>
    </row>
    <row r="536" spans="15:17" hidden="1" x14ac:dyDescent="0.25">
      <c r="O536" s="10"/>
      <c r="Q536" t="s">
        <v>494</v>
      </c>
    </row>
    <row r="537" spans="15:17" hidden="1" x14ac:dyDescent="0.25">
      <c r="O537" s="10"/>
      <c r="Q537" t="s">
        <v>494</v>
      </c>
    </row>
    <row r="538" spans="15:17" hidden="1" x14ac:dyDescent="0.25">
      <c r="O538" s="10"/>
      <c r="Q538" t="s">
        <v>494</v>
      </c>
    </row>
    <row r="539" spans="15:17" hidden="1" x14ac:dyDescent="0.25">
      <c r="O539" s="10"/>
      <c r="Q539" t="s">
        <v>494</v>
      </c>
    </row>
    <row r="540" spans="15:17" hidden="1" x14ac:dyDescent="0.25">
      <c r="O540" s="10"/>
      <c r="Q540" t="s">
        <v>494</v>
      </c>
    </row>
    <row r="541" spans="15:17" hidden="1" x14ac:dyDescent="0.25">
      <c r="O541" s="10"/>
      <c r="Q541" t="s">
        <v>494</v>
      </c>
    </row>
    <row r="542" spans="15:17" hidden="1" x14ac:dyDescent="0.25">
      <c r="O542" s="10"/>
      <c r="Q542" t="s">
        <v>494</v>
      </c>
    </row>
    <row r="543" spans="15:17" hidden="1" x14ac:dyDescent="0.25">
      <c r="O543" s="10"/>
      <c r="Q543" t="s">
        <v>494</v>
      </c>
    </row>
    <row r="544" spans="15:17" hidden="1" x14ac:dyDescent="0.25">
      <c r="O544" s="10"/>
      <c r="Q544" t="s">
        <v>494</v>
      </c>
    </row>
    <row r="545" spans="15:17" hidden="1" x14ac:dyDescent="0.25">
      <c r="O545" s="10"/>
      <c r="Q545" t="s">
        <v>494</v>
      </c>
    </row>
    <row r="546" spans="15:17" hidden="1" x14ac:dyDescent="0.25">
      <c r="O546" s="10"/>
      <c r="Q546" t="s">
        <v>494</v>
      </c>
    </row>
    <row r="547" spans="15:17" hidden="1" x14ac:dyDescent="0.25">
      <c r="O547" s="10"/>
      <c r="Q547" t="s">
        <v>494</v>
      </c>
    </row>
    <row r="548" spans="15:17" hidden="1" x14ac:dyDescent="0.25">
      <c r="O548" s="10"/>
      <c r="Q548" t="s">
        <v>494</v>
      </c>
    </row>
    <row r="549" spans="15:17" hidden="1" x14ac:dyDescent="0.25">
      <c r="O549" s="10"/>
      <c r="Q549" t="s">
        <v>494</v>
      </c>
    </row>
    <row r="550" spans="15:17" hidden="1" x14ac:dyDescent="0.25">
      <c r="O550" s="10"/>
      <c r="Q550" t="s">
        <v>494</v>
      </c>
    </row>
    <row r="551" spans="15:17" hidden="1" x14ac:dyDescent="0.25">
      <c r="O551" s="10"/>
      <c r="Q551" t="s">
        <v>494</v>
      </c>
    </row>
    <row r="552" spans="15:17" hidden="1" x14ac:dyDescent="0.25">
      <c r="O552" s="10"/>
      <c r="Q552" t="s">
        <v>494</v>
      </c>
    </row>
    <row r="553" spans="15:17" hidden="1" x14ac:dyDescent="0.25">
      <c r="O553" s="10"/>
      <c r="Q553" t="s">
        <v>494</v>
      </c>
    </row>
    <row r="554" spans="15:17" hidden="1" x14ac:dyDescent="0.25">
      <c r="O554" s="10"/>
      <c r="Q554" t="s">
        <v>494</v>
      </c>
    </row>
    <row r="555" spans="15:17" hidden="1" x14ac:dyDescent="0.25">
      <c r="O555" s="10"/>
      <c r="Q555" t="s">
        <v>494</v>
      </c>
    </row>
    <row r="556" spans="15:17" hidden="1" x14ac:dyDescent="0.25">
      <c r="O556" s="10"/>
      <c r="Q556" t="s">
        <v>494</v>
      </c>
    </row>
    <row r="557" spans="15:17" hidden="1" x14ac:dyDescent="0.25">
      <c r="O557" s="10"/>
      <c r="Q557" t="s">
        <v>494</v>
      </c>
    </row>
    <row r="558" spans="15:17" hidden="1" x14ac:dyDescent="0.25">
      <c r="O558" s="10"/>
      <c r="Q558" t="s">
        <v>494</v>
      </c>
    </row>
    <row r="559" spans="15:17" hidden="1" x14ac:dyDescent="0.25">
      <c r="O559" s="10"/>
      <c r="Q559" t="s">
        <v>494</v>
      </c>
    </row>
    <row r="560" spans="15:17" hidden="1" x14ac:dyDescent="0.25">
      <c r="O560" s="10"/>
      <c r="Q560" t="s">
        <v>494</v>
      </c>
    </row>
    <row r="561" spans="15:17" hidden="1" x14ac:dyDescent="0.25">
      <c r="O561" s="10"/>
      <c r="Q561" t="s">
        <v>494</v>
      </c>
    </row>
    <row r="562" spans="15:17" hidden="1" x14ac:dyDescent="0.25">
      <c r="O562" s="10"/>
      <c r="Q562" t="s">
        <v>494</v>
      </c>
    </row>
    <row r="563" spans="15:17" hidden="1" x14ac:dyDescent="0.25">
      <c r="O563" s="10"/>
      <c r="Q563" t="s">
        <v>494</v>
      </c>
    </row>
    <row r="564" spans="15:17" hidden="1" x14ac:dyDescent="0.25">
      <c r="O564" s="10"/>
      <c r="Q564" t="s">
        <v>494</v>
      </c>
    </row>
    <row r="565" spans="15:17" hidden="1" x14ac:dyDescent="0.25">
      <c r="O565" s="10"/>
      <c r="Q565" t="s">
        <v>494</v>
      </c>
    </row>
    <row r="566" spans="15:17" hidden="1" x14ac:dyDescent="0.25">
      <c r="O566" s="10"/>
      <c r="Q566" t="s">
        <v>494</v>
      </c>
    </row>
    <row r="567" spans="15:17" hidden="1" x14ac:dyDescent="0.25">
      <c r="O567" s="10"/>
      <c r="Q567" t="s">
        <v>494</v>
      </c>
    </row>
    <row r="568" spans="15:17" hidden="1" x14ac:dyDescent="0.25">
      <c r="O568" s="10"/>
      <c r="Q568" t="s">
        <v>494</v>
      </c>
    </row>
    <row r="569" spans="15:17" hidden="1" x14ac:dyDescent="0.25">
      <c r="O569" s="10"/>
      <c r="Q569" t="s">
        <v>494</v>
      </c>
    </row>
    <row r="570" spans="15:17" hidden="1" x14ac:dyDescent="0.25">
      <c r="O570" s="10"/>
      <c r="Q570" t="s">
        <v>494</v>
      </c>
    </row>
    <row r="571" spans="15:17" hidden="1" x14ac:dyDescent="0.25">
      <c r="O571" s="10"/>
      <c r="Q571" t="s">
        <v>494</v>
      </c>
    </row>
    <row r="572" spans="15:17" hidden="1" x14ac:dyDescent="0.25">
      <c r="O572" s="10"/>
      <c r="Q572" t="s">
        <v>494</v>
      </c>
    </row>
    <row r="573" spans="15:17" hidden="1" x14ac:dyDescent="0.25">
      <c r="O573" s="10"/>
      <c r="Q573" t="s">
        <v>494</v>
      </c>
    </row>
    <row r="574" spans="15:17" hidden="1" x14ac:dyDescent="0.25">
      <c r="O574" s="10"/>
      <c r="Q574" t="s">
        <v>494</v>
      </c>
    </row>
    <row r="575" spans="15:17" hidden="1" x14ac:dyDescent="0.25">
      <c r="O575" s="10"/>
      <c r="Q575" t="s">
        <v>494</v>
      </c>
    </row>
    <row r="576" spans="15:17" hidden="1" x14ac:dyDescent="0.25">
      <c r="O576" s="10"/>
      <c r="Q576" t="s">
        <v>494</v>
      </c>
    </row>
    <row r="577" spans="15:17" hidden="1" x14ac:dyDescent="0.25">
      <c r="O577" s="10"/>
      <c r="Q577" t="s">
        <v>494</v>
      </c>
    </row>
    <row r="578" spans="15:17" hidden="1" x14ac:dyDescent="0.25">
      <c r="O578" s="10"/>
      <c r="Q578" t="s">
        <v>494</v>
      </c>
    </row>
    <row r="579" spans="15:17" hidden="1" x14ac:dyDescent="0.25">
      <c r="O579" s="10"/>
      <c r="Q579" t="s">
        <v>494</v>
      </c>
    </row>
    <row r="580" spans="15:17" hidden="1" x14ac:dyDescent="0.25">
      <c r="O580" s="10"/>
      <c r="Q580" t="s">
        <v>494</v>
      </c>
    </row>
    <row r="581" spans="15:17" hidden="1" x14ac:dyDescent="0.25">
      <c r="O581" s="10"/>
      <c r="Q581" t="s">
        <v>494</v>
      </c>
    </row>
    <row r="582" spans="15:17" hidden="1" x14ac:dyDescent="0.25">
      <c r="O582" s="10"/>
      <c r="Q582" t="s">
        <v>494</v>
      </c>
    </row>
    <row r="583" spans="15:17" hidden="1" x14ac:dyDescent="0.25">
      <c r="O583" s="10"/>
      <c r="Q583" t="s">
        <v>494</v>
      </c>
    </row>
    <row r="584" spans="15:17" hidden="1" x14ac:dyDescent="0.25">
      <c r="O584" s="10"/>
      <c r="Q584" t="s">
        <v>494</v>
      </c>
    </row>
    <row r="585" spans="15:17" hidden="1" x14ac:dyDescent="0.25">
      <c r="O585" s="10"/>
      <c r="Q585" t="s">
        <v>494</v>
      </c>
    </row>
    <row r="586" spans="15:17" hidden="1" x14ac:dyDescent="0.25">
      <c r="O586" s="10"/>
      <c r="Q586" t="s">
        <v>494</v>
      </c>
    </row>
    <row r="587" spans="15:17" hidden="1" x14ac:dyDescent="0.25">
      <c r="O587" s="10"/>
      <c r="Q587" t="s">
        <v>494</v>
      </c>
    </row>
    <row r="588" spans="15:17" hidden="1" x14ac:dyDescent="0.25">
      <c r="O588" s="10"/>
      <c r="Q588" t="s">
        <v>494</v>
      </c>
    </row>
    <row r="589" spans="15:17" hidden="1" x14ac:dyDescent="0.25">
      <c r="O589" s="10"/>
      <c r="Q589" t="s">
        <v>494</v>
      </c>
    </row>
    <row r="590" spans="15:17" hidden="1" x14ac:dyDescent="0.25">
      <c r="O590" s="10"/>
      <c r="Q590" t="s">
        <v>494</v>
      </c>
    </row>
    <row r="591" spans="15:17" hidden="1" x14ac:dyDescent="0.25">
      <c r="O591" s="10"/>
      <c r="Q591" t="s">
        <v>494</v>
      </c>
    </row>
    <row r="592" spans="15:17" hidden="1" x14ac:dyDescent="0.25">
      <c r="O592" s="10"/>
      <c r="Q592" t="s">
        <v>494</v>
      </c>
    </row>
    <row r="593" spans="15:17" hidden="1" x14ac:dyDescent="0.25">
      <c r="O593" s="10"/>
      <c r="Q593" t="s">
        <v>494</v>
      </c>
    </row>
    <row r="594" spans="15:17" hidden="1" x14ac:dyDescent="0.25">
      <c r="O594" s="10"/>
      <c r="Q594" t="s">
        <v>494</v>
      </c>
    </row>
    <row r="595" spans="15:17" hidden="1" x14ac:dyDescent="0.25">
      <c r="O595" s="10"/>
      <c r="Q595" t="s">
        <v>494</v>
      </c>
    </row>
    <row r="596" spans="15:17" hidden="1" x14ac:dyDescent="0.25">
      <c r="O596" s="10"/>
      <c r="Q596" t="s">
        <v>494</v>
      </c>
    </row>
    <row r="597" spans="15:17" hidden="1" x14ac:dyDescent="0.25">
      <c r="O597" s="10"/>
      <c r="Q597" t="s">
        <v>494</v>
      </c>
    </row>
    <row r="598" spans="15:17" hidden="1" x14ac:dyDescent="0.25">
      <c r="O598" s="10"/>
      <c r="Q598" t="s">
        <v>494</v>
      </c>
    </row>
    <row r="599" spans="15:17" hidden="1" x14ac:dyDescent="0.25">
      <c r="O599" s="10"/>
      <c r="Q599" t="s">
        <v>494</v>
      </c>
    </row>
    <row r="600" spans="15:17" hidden="1" x14ac:dyDescent="0.25">
      <c r="O600" s="10"/>
      <c r="Q600" t="s">
        <v>494</v>
      </c>
    </row>
    <row r="601" spans="15:17" hidden="1" x14ac:dyDescent="0.25">
      <c r="O601" s="10"/>
      <c r="Q601" t="s">
        <v>494</v>
      </c>
    </row>
    <row r="602" spans="15:17" hidden="1" x14ac:dyDescent="0.25">
      <c r="O602" s="10"/>
      <c r="Q602" t="s">
        <v>494</v>
      </c>
    </row>
    <row r="603" spans="15:17" hidden="1" x14ac:dyDescent="0.25">
      <c r="O603" s="10"/>
      <c r="Q603" t="s">
        <v>494</v>
      </c>
    </row>
    <row r="604" spans="15:17" hidden="1" x14ac:dyDescent="0.25">
      <c r="O604" s="10"/>
      <c r="Q604" t="s">
        <v>494</v>
      </c>
    </row>
    <row r="605" spans="15:17" hidden="1" x14ac:dyDescent="0.25">
      <c r="O605" s="10"/>
      <c r="Q605" t="s">
        <v>494</v>
      </c>
    </row>
    <row r="606" spans="15:17" hidden="1" x14ac:dyDescent="0.25">
      <c r="O606" s="10"/>
      <c r="Q606" t="s">
        <v>494</v>
      </c>
    </row>
    <row r="607" spans="15:17" hidden="1" x14ac:dyDescent="0.25">
      <c r="O607" s="10"/>
      <c r="Q607" t="s">
        <v>494</v>
      </c>
    </row>
    <row r="608" spans="15:17" hidden="1" x14ac:dyDescent="0.25">
      <c r="O608" s="10"/>
      <c r="Q608" t="s">
        <v>494</v>
      </c>
    </row>
    <row r="609" spans="15:17" hidden="1" x14ac:dyDescent="0.25">
      <c r="O609" s="10"/>
      <c r="Q609" t="s">
        <v>494</v>
      </c>
    </row>
    <row r="610" spans="15:17" hidden="1" x14ac:dyDescent="0.25">
      <c r="O610" s="10"/>
      <c r="Q610" t="s">
        <v>494</v>
      </c>
    </row>
    <row r="611" spans="15:17" hidden="1" x14ac:dyDescent="0.25">
      <c r="O611" s="10"/>
      <c r="Q611" t="s">
        <v>494</v>
      </c>
    </row>
    <row r="612" spans="15:17" hidden="1" x14ac:dyDescent="0.25">
      <c r="O612" s="10"/>
      <c r="Q612" t="s">
        <v>494</v>
      </c>
    </row>
    <row r="613" spans="15:17" hidden="1" x14ac:dyDescent="0.25">
      <c r="O613" s="10"/>
      <c r="Q613" t="s">
        <v>494</v>
      </c>
    </row>
    <row r="614" spans="15:17" hidden="1" x14ac:dyDescent="0.25">
      <c r="O614" s="10"/>
      <c r="Q614" t="s">
        <v>494</v>
      </c>
    </row>
    <row r="615" spans="15:17" hidden="1" x14ac:dyDescent="0.25">
      <c r="O615" s="10"/>
      <c r="Q615" t="s">
        <v>494</v>
      </c>
    </row>
    <row r="616" spans="15:17" hidden="1" x14ac:dyDescent="0.25">
      <c r="O616" s="10"/>
      <c r="Q616" t="s">
        <v>494</v>
      </c>
    </row>
    <row r="617" spans="15:17" hidden="1" x14ac:dyDescent="0.25">
      <c r="O617" s="10"/>
      <c r="Q617" t="s">
        <v>494</v>
      </c>
    </row>
    <row r="618" spans="15:17" hidden="1" x14ac:dyDescent="0.25">
      <c r="O618" s="10"/>
      <c r="Q618" t="s">
        <v>494</v>
      </c>
    </row>
    <row r="619" spans="15:17" hidden="1" x14ac:dyDescent="0.25">
      <c r="O619" s="10"/>
      <c r="Q619" t="s">
        <v>494</v>
      </c>
    </row>
    <row r="620" spans="15:17" hidden="1" x14ac:dyDescent="0.25">
      <c r="O620" s="10"/>
      <c r="Q620" t="s">
        <v>494</v>
      </c>
    </row>
    <row r="621" spans="15:17" hidden="1" x14ac:dyDescent="0.25">
      <c r="O621" s="10"/>
      <c r="Q621" t="s">
        <v>494</v>
      </c>
    </row>
    <row r="622" spans="15:17" hidden="1" x14ac:dyDescent="0.25">
      <c r="O622" s="10"/>
      <c r="Q622" t="s">
        <v>494</v>
      </c>
    </row>
    <row r="623" spans="15:17" hidden="1" x14ac:dyDescent="0.25">
      <c r="O623" s="10"/>
      <c r="Q623" t="s">
        <v>494</v>
      </c>
    </row>
    <row r="624" spans="15:17" hidden="1" x14ac:dyDescent="0.25">
      <c r="O624" s="10"/>
      <c r="Q624" t="s">
        <v>494</v>
      </c>
    </row>
    <row r="625" spans="15:17" hidden="1" x14ac:dyDescent="0.25">
      <c r="O625" s="10"/>
      <c r="Q625" t="s">
        <v>494</v>
      </c>
    </row>
    <row r="626" spans="15:17" hidden="1" x14ac:dyDescent="0.25">
      <c r="O626" s="10"/>
      <c r="Q626" t="s">
        <v>494</v>
      </c>
    </row>
    <row r="627" spans="15:17" hidden="1" x14ac:dyDescent="0.25">
      <c r="O627" s="10"/>
      <c r="Q627" t="s">
        <v>494</v>
      </c>
    </row>
    <row r="628" spans="15:17" hidden="1" x14ac:dyDescent="0.25">
      <c r="O628" s="10"/>
      <c r="Q628" t="s">
        <v>494</v>
      </c>
    </row>
    <row r="629" spans="15:17" hidden="1" x14ac:dyDescent="0.25">
      <c r="O629" s="10"/>
      <c r="Q629" t="s">
        <v>494</v>
      </c>
    </row>
    <row r="630" spans="15:17" hidden="1" x14ac:dyDescent="0.25">
      <c r="O630" s="10"/>
      <c r="Q630" t="s">
        <v>494</v>
      </c>
    </row>
    <row r="631" spans="15:17" hidden="1" x14ac:dyDescent="0.25">
      <c r="O631" s="10"/>
      <c r="Q631" t="s">
        <v>494</v>
      </c>
    </row>
    <row r="632" spans="15:17" hidden="1" x14ac:dyDescent="0.25">
      <c r="O632" s="10"/>
      <c r="Q632" t="s">
        <v>494</v>
      </c>
    </row>
    <row r="633" spans="15:17" hidden="1" x14ac:dyDescent="0.25">
      <c r="O633" s="10"/>
      <c r="Q633" t="s">
        <v>494</v>
      </c>
    </row>
    <row r="634" spans="15:17" hidden="1" x14ac:dyDescent="0.25">
      <c r="O634" s="10"/>
      <c r="Q634" t="s">
        <v>494</v>
      </c>
    </row>
    <row r="635" spans="15:17" hidden="1" x14ac:dyDescent="0.25">
      <c r="O635" s="10"/>
      <c r="Q635" t="s">
        <v>494</v>
      </c>
    </row>
    <row r="636" spans="15:17" hidden="1" x14ac:dyDescent="0.25">
      <c r="O636" s="10"/>
      <c r="Q636" t="s">
        <v>494</v>
      </c>
    </row>
    <row r="637" spans="15:17" hidden="1" x14ac:dyDescent="0.25">
      <c r="O637" s="10"/>
      <c r="Q637" t="s">
        <v>494</v>
      </c>
    </row>
    <row r="638" spans="15:17" hidden="1" x14ac:dyDescent="0.25">
      <c r="O638" s="10"/>
      <c r="Q638" t="s">
        <v>494</v>
      </c>
    </row>
    <row r="639" spans="15:17" hidden="1" x14ac:dyDescent="0.25">
      <c r="O639" s="10"/>
      <c r="Q639" t="s">
        <v>494</v>
      </c>
    </row>
    <row r="640" spans="15:17" hidden="1" x14ac:dyDescent="0.25">
      <c r="O640" s="10"/>
      <c r="Q640" t="s">
        <v>494</v>
      </c>
    </row>
    <row r="641" spans="15:17" hidden="1" x14ac:dyDescent="0.25">
      <c r="O641" s="10"/>
      <c r="Q641" t="s">
        <v>494</v>
      </c>
    </row>
    <row r="642" spans="15:17" hidden="1" x14ac:dyDescent="0.25">
      <c r="O642" s="10"/>
      <c r="Q642" t="s">
        <v>494</v>
      </c>
    </row>
    <row r="643" spans="15:17" hidden="1" x14ac:dyDescent="0.25">
      <c r="O643" s="10"/>
      <c r="Q643" t="s">
        <v>494</v>
      </c>
    </row>
    <row r="644" spans="15:17" hidden="1" x14ac:dyDescent="0.25">
      <c r="O644" s="10"/>
      <c r="Q644" t="s">
        <v>494</v>
      </c>
    </row>
    <row r="645" spans="15:17" hidden="1" x14ac:dyDescent="0.25">
      <c r="O645" s="10"/>
      <c r="Q645" t="s">
        <v>494</v>
      </c>
    </row>
    <row r="646" spans="15:17" hidden="1" x14ac:dyDescent="0.25">
      <c r="O646" s="10"/>
      <c r="Q646" t="s">
        <v>494</v>
      </c>
    </row>
    <row r="647" spans="15:17" hidden="1" x14ac:dyDescent="0.25">
      <c r="O647" s="10"/>
      <c r="Q647" t="s">
        <v>494</v>
      </c>
    </row>
    <row r="648" spans="15:17" hidden="1" x14ac:dyDescent="0.25">
      <c r="O648" s="10"/>
      <c r="Q648" t="s">
        <v>494</v>
      </c>
    </row>
    <row r="649" spans="15:17" hidden="1" x14ac:dyDescent="0.25">
      <c r="O649" s="10"/>
      <c r="Q649" t="s">
        <v>494</v>
      </c>
    </row>
    <row r="650" spans="15:17" hidden="1" x14ac:dyDescent="0.25">
      <c r="O650" s="10"/>
      <c r="Q650" t="s">
        <v>494</v>
      </c>
    </row>
    <row r="651" spans="15:17" hidden="1" x14ac:dyDescent="0.25">
      <c r="O651" s="10"/>
      <c r="Q651" t="s">
        <v>494</v>
      </c>
    </row>
    <row r="652" spans="15:17" hidden="1" x14ac:dyDescent="0.25">
      <c r="O652" s="10"/>
      <c r="Q652" t="s">
        <v>494</v>
      </c>
    </row>
    <row r="653" spans="15:17" hidden="1" x14ac:dyDescent="0.25">
      <c r="O653" s="10"/>
      <c r="Q653" t="s">
        <v>494</v>
      </c>
    </row>
    <row r="654" spans="15:17" hidden="1" x14ac:dyDescent="0.25">
      <c r="O654" s="10"/>
      <c r="Q654" t="s">
        <v>494</v>
      </c>
    </row>
    <row r="655" spans="15:17" hidden="1" x14ac:dyDescent="0.25">
      <c r="O655" s="10"/>
      <c r="Q655" t="s">
        <v>494</v>
      </c>
    </row>
    <row r="656" spans="15:17" hidden="1" x14ac:dyDescent="0.25">
      <c r="O656" s="10"/>
      <c r="Q656" t="s">
        <v>494</v>
      </c>
    </row>
    <row r="657" spans="15:17" hidden="1" x14ac:dyDescent="0.25">
      <c r="O657" s="10"/>
      <c r="Q657" t="s">
        <v>494</v>
      </c>
    </row>
    <row r="658" spans="15:17" hidden="1" x14ac:dyDescent="0.25">
      <c r="O658" s="10"/>
      <c r="Q658" t="s">
        <v>494</v>
      </c>
    </row>
    <row r="659" spans="15:17" hidden="1" x14ac:dyDescent="0.25">
      <c r="O659" s="10"/>
      <c r="Q659" t="s">
        <v>494</v>
      </c>
    </row>
    <row r="660" spans="15:17" hidden="1" x14ac:dyDescent="0.25">
      <c r="O660" s="10"/>
      <c r="Q660" t="s">
        <v>494</v>
      </c>
    </row>
    <row r="661" spans="15:17" hidden="1" x14ac:dyDescent="0.25">
      <c r="O661" s="10"/>
      <c r="Q661" t="s">
        <v>494</v>
      </c>
    </row>
    <row r="662" spans="15:17" hidden="1" x14ac:dyDescent="0.25">
      <c r="O662" s="10"/>
      <c r="Q662" t="s">
        <v>494</v>
      </c>
    </row>
    <row r="663" spans="15:17" hidden="1" x14ac:dyDescent="0.25">
      <c r="O663" s="10"/>
      <c r="Q663" t="s">
        <v>494</v>
      </c>
    </row>
    <row r="664" spans="15:17" hidden="1" x14ac:dyDescent="0.25">
      <c r="O664" s="10"/>
      <c r="Q664" t="s">
        <v>494</v>
      </c>
    </row>
    <row r="665" spans="15:17" hidden="1" x14ac:dyDescent="0.25">
      <c r="O665" s="10"/>
      <c r="Q665" t="s">
        <v>494</v>
      </c>
    </row>
    <row r="666" spans="15:17" hidden="1" x14ac:dyDescent="0.25">
      <c r="O666" s="10"/>
      <c r="Q666" t="s">
        <v>494</v>
      </c>
    </row>
    <row r="667" spans="15:17" hidden="1" x14ac:dyDescent="0.25">
      <c r="O667" s="10"/>
      <c r="Q667" t="s">
        <v>494</v>
      </c>
    </row>
    <row r="668" spans="15:17" hidden="1" x14ac:dyDescent="0.25">
      <c r="O668" s="10"/>
      <c r="Q668" t="s">
        <v>494</v>
      </c>
    </row>
    <row r="669" spans="15:17" hidden="1" x14ac:dyDescent="0.25">
      <c r="O669" s="10"/>
      <c r="Q669" t="s">
        <v>494</v>
      </c>
    </row>
    <row r="670" spans="15:17" hidden="1" x14ac:dyDescent="0.25">
      <c r="O670" s="10"/>
      <c r="Q670" t="s">
        <v>494</v>
      </c>
    </row>
    <row r="671" spans="15:17" hidden="1" x14ac:dyDescent="0.25">
      <c r="O671" s="10"/>
      <c r="Q671" t="s">
        <v>494</v>
      </c>
    </row>
    <row r="672" spans="15:17" hidden="1" x14ac:dyDescent="0.25">
      <c r="O672" s="10"/>
      <c r="Q672" t="s">
        <v>494</v>
      </c>
    </row>
    <row r="673" spans="15:17" hidden="1" x14ac:dyDescent="0.25">
      <c r="O673" s="10"/>
      <c r="Q673" t="s">
        <v>494</v>
      </c>
    </row>
    <row r="674" spans="15:17" hidden="1" x14ac:dyDescent="0.25">
      <c r="O674" s="10"/>
      <c r="Q674" t="s">
        <v>494</v>
      </c>
    </row>
    <row r="675" spans="15:17" hidden="1" x14ac:dyDescent="0.25">
      <c r="O675" s="10"/>
      <c r="Q675" t="s">
        <v>494</v>
      </c>
    </row>
    <row r="676" spans="15:17" hidden="1" x14ac:dyDescent="0.25">
      <c r="O676" s="10"/>
      <c r="Q676" t="s">
        <v>494</v>
      </c>
    </row>
    <row r="677" spans="15:17" hidden="1" x14ac:dyDescent="0.25">
      <c r="O677" s="10"/>
      <c r="Q677" t="s">
        <v>494</v>
      </c>
    </row>
    <row r="678" spans="15:17" hidden="1" x14ac:dyDescent="0.25">
      <c r="O678" s="10"/>
      <c r="Q678" t="s">
        <v>494</v>
      </c>
    </row>
    <row r="679" spans="15:17" hidden="1" x14ac:dyDescent="0.25">
      <c r="O679" s="10"/>
      <c r="Q679" t="s">
        <v>494</v>
      </c>
    </row>
    <row r="680" spans="15:17" hidden="1" x14ac:dyDescent="0.25">
      <c r="O680" s="10"/>
      <c r="Q680" t="s">
        <v>494</v>
      </c>
    </row>
    <row r="681" spans="15:17" hidden="1" x14ac:dyDescent="0.25">
      <c r="O681" s="10"/>
      <c r="Q681" t="s">
        <v>494</v>
      </c>
    </row>
    <row r="682" spans="15:17" hidden="1" x14ac:dyDescent="0.25">
      <c r="O682" s="10"/>
      <c r="Q682" t="s">
        <v>494</v>
      </c>
    </row>
    <row r="683" spans="15:17" hidden="1" x14ac:dyDescent="0.25">
      <c r="O683" s="10"/>
      <c r="Q683" t="s">
        <v>494</v>
      </c>
    </row>
    <row r="684" spans="15:17" hidden="1" x14ac:dyDescent="0.25">
      <c r="O684" s="10"/>
      <c r="Q684" t="s">
        <v>494</v>
      </c>
    </row>
    <row r="685" spans="15:17" hidden="1" x14ac:dyDescent="0.25">
      <c r="O685" s="10"/>
      <c r="Q685" t="s">
        <v>494</v>
      </c>
    </row>
    <row r="686" spans="15:17" hidden="1" x14ac:dyDescent="0.25">
      <c r="O686" s="10"/>
      <c r="Q686" t="s">
        <v>494</v>
      </c>
    </row>
    <row r="687" spans="15:17" hidden="1" x14ac:dyDescent="0.25">
      <c r="O687" s="10"/>
      <c r="Q687" t="s">
        <v>494</v>
      </c>
    </row>
    <row r="688" spans="15:17" hidden="1" x14ac:dyDescent="0.25">
      <c r="O688" s="10"/>
      <c r="Q688" t="s">
        <v>494</v>
      </c>
    </row>
    <row r="689" spans="15:17" hidden="1" x14ac:dyDescent="0.25">
      <c r="O689" s="10"/>
      <c r="Q689" t="s">
        <v>494</v>
      </c>
    </row>
    <row r="690" spans="15:17" hidden="1" x14ac:dyDescent="0.25">
      <c r="O690" s="10"/>
      <c r="Q690" t="s">
        <v>494</v>
      </c>
    </row>
    <row r="691" spans="15:17" hidden="1" x14ac:dyDescent="0.25">
      <c r="O691" s="10"/>
      <c r="Q691" t="s">
        <v>494</v>
      </c>
    </row>
    <row r="692" spans="15:17" hidden="1" x14ac:dyDescent="0.25">
      <c r="O692" s="10"/>
      <c r="Q692" t="s">
        <v>494</v>
      </c>
    </row>
    <row r="693" spans="15:17" hidden="1" x14ac:dyDescent="0.25">
      <c r="O693" s="10"/>
      <c r="Q693" t="s">
        <v>494</v>
      </c>
    </row>
    <row r="694" spans="15:17" hidden="1" x14ac:dyDescent="0.25">
      <c r="O694" s="10"/>
      <c r="Q694" t="s">
        <v>494</v>
      </c>
    </row>
    <row r="695" spans="15:17" hidden="1" x14ac:dyDescent="0.25">
      <c r="O695" s="10"/>
      <c r="Q695" t="s">
        <v>494</v>
      </c>
    </row>
    <row r="696" spans="15:17" hidden="1" x14ac:dyDescent="0.25">
      <c r="O696" s="10"/>
      <c r="Q696" t="s">
        <v>494</v>
      </c>
    </row>
    <row r="697" spans="15:17" hidden="1" x14ac:dyDescent="0.25">
      <c r="O697" s="10"/>
      <c r="Q697" t="s">
        <v>494</v>
      </c>
    </row>
    <row r="698" spans="15:17" hidden="1" x14ac:dyDescent="0.25">
      <c r="O698" s="10"/>
      <c r="Q698" t="s">
        <v>494</v>
      </c>
    </row>
    <row r="699" spans="15:17" hidden="1" x14ac:dyDescent="0.25">
      <c r="O699" s="10"/>
      <c r="Q699" t="s">
        <v>494</v>
      </c>
    </row>
    <row r="700" spans="15:17" hidden="1" x14ac:dyDescent="0.25">
      <c r="O700" s="10"/>
      <c r="Q700" t="s">
        <v>494</v>
      </c>
    </row>
    <row r="701" spans="15:17" hidden="1" x14ac:dyDescent="0.25">
      <c r="O701" s="10"/>
      <c r="Q701" t="s">
        <v>494</v>
      </c>
    </row>
    <row r="702" spans="15:17" hidden="1" x14ac:dyDescent="0.25">
      <c r="O702" s="10"/>
      <c r="Q702" t="s">
        <v>494</v>
      </c>
    </row>
    <row r="703" spans="15:17" hidden="1" x14ac:dyDescent="0.25">
      <c r="O703" s="10"/>
      <c r="Q703" t="s">
        <v>494</v>
      </c>
    </row>
    <row r="704" spans="15:17" hidden="1" x14ac:dyDescent="0.25">
      <c r="O704" s="10"/>
      <c r="Q704" t="s">
        <v>494</v>
      </c>
    </row>
    <row r="705" spans="15:17" hidden="1" x14ac:dyDescent="0.25">
      <c r="O705" s="10"/>
      <c r="Q705" t="s">
        <v>494</v>
      </c>
    </row>
    <row r="706" spans="15:17" hidden="1" x14ac:dyDescent="0.25">
      <c r="O706" s="10"/>
      <c r="Q706" t="s">
        <v>494</v>
      </c>
    </row>
    <row r="707" spans="15:17" hidden="1" x14ac:dyDescent="0.25">
      <c r="O707" s="10"/>
      <c r="Q707" t="s">
        <v>494</v>
      </c>
    </row>
    <row r="708" spans="15:17" hidden="1" x14ac:dyDescent="0.25">
      <c r="O708" s="10"/>
      <c r="Q708" t="s">
        <v>494</v>
      </c>
    </row>
    <row r="709" spans="15:17" hidden="1" x14ac:dyDescent="0.25">
      <c r="O709" s="10"/>
      <c r="Q709" t="s">
        <v>494</v>
      </c>
    </row>
    <row r="710" spans="15:17" hidden="1" x14ac:dyDescent="0.25">
      <c r="O710" s="10"/>
      <c r="Q710" t="s">
        <v>494</v>
      </c>
    </row>
    <row r="711" spans="15:17" hidden="1" x14ac:dyDescent="0.25">
      <c r="O711" s="10"/>
      <c r="Q711" t="s">
        <v>494</v>
      </c>
    </row>
    <row r="712" spans="15:17" hidden="1" x14ac:dyDescent="0.25">
      <c r="O712" s="10"/>
      <c r="Q712" t="s">
        <v>494</v>
      </c>
    </row>
    <row r="713" spans="15:17" hidden="1" x14ac:dyDescent="0.25">
      <c r="O713" s="10"/>
      <c r="Q713" t="s">
        <v>494</v>
      </c>
    </row>
    <row r="714" spans="15:17" hidden="1" x14ac:dyDescent="0.25">
      <c r="O714" s="10"/>
      <c r="Q714" t="s">
        <v>494</v>
      </c>
    </row>
    <row r="715" spans="15:17" hidden="1" x14ac:dyDescent="0.25">
      <c r="O715" s="10"/>
      <c r="Q715" t="s">
        <v>494</v>
      </c>
    </row>
    <row r="716" spans="15:17" hidden="1" x14ac:dyDescent="0.25">
      <c r="O716" s="10"/>
      <c r="Q716" t="s">
        <v>494</v>
      </c>
    </row>
    <row r="717" spans="15:17" hidden="1" x14ac:dyDescent="0.25">
      <c r="O717" s="10"/>
      <c r="Q717" t="s">
        <v>494</v>
      </c>
    </row>
    <row r="718" spans="15:17" hidden="1" x14ac:dyDescent="0.25">
      <c r="O718" s="10"/>
      <c r="Q718" t="s">
        <v>494</v>
      </c>
    </row>
    <row r="719" spans="15:17" hidden="1" x14ac:dyDescent="0.25">
      <c r="O719" s="10"/>
      <c r="Q719" t="s">
        <v>494</v>
      </c>
    </row>
    <row r="720" spans="15:17" hidden="1" x14ac:dyDescent="0.25">
      <c r="O720" s="10"/>
      <c r="Q720" t="s">
        <v>494</v>
      </c>
    </row>
    <row r="721" spans="15:17" hidden="1" x14ac:dyDescent="0.25">
      <c r="O721" s="10"/>
      <c r="Q721" t="s">
        <v>494</v>
      </c>
    </row>
    <row r="722" spans="15:17" hidden="1" x14ac:dyDescent="0.25">
      <c r="O722" s="10"/>
      <c r="Q722" t="s">
        <v>494</v>
      </c>
    </row>
    <row r="723" spans="15:17" hidden="1" x14ac:dyDescent="0.25">
      <c r="O723" s="10"/>
      <c r="Q723" t="s">
        <v>494</v>
      </c>
    </row>
    <row r="724" spans="15:17" hidden="1" x14ac:dyDescent="0.25">
      <c r="O724" s="10"/>
      <c r="Q724" t="s">
        <v>494</v>
      </c>
    </row>
    <row r="725" spans="15:17" hidden="1" x14ac:dyDescent="0.25">
      <c r="O725" s="10"/>
      <c r="Q725" t="s">
        <v>494</v>
      </c>
    </row>
    <row r="726" spans="15:17" hidden="1" x14ac:dyDescent="0.25">
      <c r="O726" s="10"/>
      <c r="Q726" t="s">
        <v>494</v>
      </c>
    </row>
    <row r="727" spans="15:17" hidden="1" x14ac:dyDescent="0.25">
      <c r="O727" s="10"/>
      <c r="Q727" t="s">
        <v>494</v>
      </c>
    </row>
    <row r="728" spans="15:17" hidden="1" x14ac:dyDescent="0.25">
      <c r="O728" s="10"/>
      <c r="Q728" t="s">
        <v>494</v>
      </c>
    </row>
    <row r="729" spans="15:17" hidden="1" x14ac:dyDescent="0.25">
      <c r="O729" s="10"/>
      <c r="Q729" t="s">
        <v>494</v>
      </c>
    </row>
    <row r="730" spans="15:17" hidden="1" x14ac:dyDescent="0.25">
      <c r="O730" s="10"/>
      <c r="Q730" t="s">
        <v>494</v>
      </c>
    </row>
    <row r="731" spans="15:17" hidden="1" x14ac:dyDescent="0.25">
      <c r="O731" s="10"/>
      <c r="Q731" t="s">
        <v>494</v>
      </c>
    </row>
    <row r="732" spans="15:17" hidden="1" x14ac:dyDescent="0.25">
      <c r="O732" s="10"/>
      <c r="Q732" t="s">
        <v>494</v>
      </c>
    </row>
    <row r="733" spans="15:17" hidden="1" x14ac:dyDescent="0.25">
      <c r="O733" s="10"/>
      <c r="Q733" t="s">
        <v>494</v>
      </c>
    </row>
    <row r="734" spans="15:17" hidden="1" x14ac:dyDescent="0.25">
      <c r="O734" s="10"/>
      <c r="Q734" t="s">
        <v>494</v>
      </c>
    </row>
    <row r="735" spans="15:17" hidden="1" x14ac:dyDescent="0.25">
      <c r="O735" s="10"/>
      <c r="Q735" t="s">
        <v>494</v>
      </c>
    </row>
    <row r="736" spans="15:17" hidden="1" x14ac:dyDescent="0.25">
      <c r="O736" s="10"/>
      <c r="Q736" t="s">
        <v>494</v>
      </c>
    </row>
    <row r="737" spans="15:17" hidden="1" x14ac:dyDescent="0.25">
      <c r="O737" s="10"/>
      <c r="Q737" t="s">
        <v>494</v>
      </c>
    </row>
    <row r="738" spans="15:17" hidden="1" x14ac:dyDescent="0.25">
      <c r="O738" s="10"/>
      <c r="Q738" t="s">
        <v>494</v>
      </c>
    </row>
    <row r="739" spans="15:17" hidden="1" x14ac:dyDescent="0.25">
      <c r="O739" s="10"/>
      <c r="Q739" t="s">
        <v>494</v>
      </c>
    </row>
    <row r="740" spans="15:17" hidden="1" x14ac:dyDescent="0.25">
      <c r="O740" s="10"/>
      <c r="Q740" t="s">
        <v>494</v>
      </c>
    </row>
    <row r="741" spans="15:17" hidden="1" x14ac:dyDescent="0.25">
      <c r="O741" s="10"/>
      <c r="Q741" t="s">
        <v>494</v>
      </c>
    </row>
    <row r="742" spans="15:17" hidden="1" x14ac:dyDescent="0.25">
      <c r="O742" s="10"/>
      <c r="Q742" t="s">
        <v>494</v>
      </c>
    </row>
    <row r="743" spans="15:17" hidden="1" x14ac:dyDescent="0.25">
      <c r="O743" s="10"/>
      <c r="Q743" t="s">
        <v>494</v>
      </c>
    </row>
    <row r="744" spans="15:17" hidden="1" x14ac:dyDescent="0.25">
      <c r="O744" s="10"/>
      <c r="Q744" t="s">
        <v>494</v>
      </c>
    </row>
    <row r="745" spans="15:17" hidden="1" x14ac:dyDescent="0.25">
      <c r="O745" s="10"/>
      <c r="Q745" t="s">
        <v>494</v>
      </c>
    </row>
    <row r="746" spans="15:17" hidden="1" x14ac:dyDescent="0.25">
      <c r="O746" s="10"/>
      <c r="Q746" t="s">
        <v>494</v>
      </c>
    </row>
    <row r="747" spans="15:17" hidden="1" x14ac:dyDescent="0.25">
      <c r="O747" s="10"/>
      <c r="Q747" t="s">
        <v>494</v>
      </c>
    </row>
    <row r="748" spans="15:17" hidden="1" x14ac:dyDescent="0.25">
      <c r="O748" s="10"/>
      <c r="Q748" t="s">
        <v>494</v>
      </c>
    </row>
    <row r="749" spans="15:17" hidden="1" x14ac:dyDescent="0.25">
      <c r="O749" s="10"/>
      <c r="Q749" t="s">
        <v>494</v>
      </c>
    </row>
    <row r="750" spans="15:17" hidden="1" x14ac:dyDescent="0.25">
      <c r="O750" s="10"/>
      <c r="Q750" t="s">
        <v>494</v>
      </c>
    </row>
    <row r="751" spans="15:17" hidden="1" x14ac:dyDescent="0.25">
      <c r="O751" s="10"/>
      <c r="Q751" t="s">
        <v>494</v>
      </c>
    </row>
    <row r="752" spans="15:17" hidden="1" x14ac:dyDescent="0.25">
      <c r="O752" s="10"/>
      <c r="Q752" t="s">
        <v>494</v>
      </c>
    </row>
    <row r="753" spans="15:17" hidden="1" x14ac:dyDescent="0.25">
      <c r="O753" s="10"/>
      <c r="Q753" t="s">
        <v>494</v>
      </c>
    </row>
    <row r="754" spans="15:17" hidden="1" x14ac:dyDescent="0.25">
      <c r="O754" s="10"/>
      <c r="Q754" t="s">
        <v>494</v>
      </c>
    </row>
    <row r="755" spans="15:17" hidden="1" x14ac:dyDescent="0.25">
      <c r="O755" s="10"/>
      <c r="Q755" t="s">
        <v>494</v>
      </c>
    </row>
    <row r="756" spans="15:17" hidden="1" x14ac:dyDescent="0.25">
      <c r="O756" s="10"/>
      <c r="Q756" t="s">
        <v>494</v>
      </c>
    </row>
    <row r="757" spans="15:17" hidden="1" x14ac:dyDescent="0.25">
      <c r="O757" s="10"/>
      <c r="Q757" t="s">
        <v>494</v>
      </c>
    </row>
    <row r="758" spans="15:17" hidden="1" x14ac:dyDescent="0.25">
      <c r="O758" s="10"/>
      <c r="Q758" t="s">
        <v>494</v>
      </c>
    </row>
    <row r="759" spans="15:17" hidden="1" x14ac:dyDescent="0.25">
      <c r="O759" s="10"/>
      <c r="Q759" t="s">
        <v>494</v>
      </c>
    </row>
    <row r="760" spans="15:17" hidden="1" x14ac:dyDescent="0.25">
      <c r="O760" s="10"/>
      <c r="Q760" t="s">
        <v>494</v>
      </c>
    </row>
    <row r="761" spans="15:17" hidden="1" x14ac:dyDescent="0.25">
      <c r="O761" s="10"/>
      <c r="Q761" t="s">
        <v>494</v>
      </c>
    </row>
    <row r="762" spans="15:17" hidden="1" x14ac:dyDescent="0.25">
      <c r="O762" s="10"/>
      <c r="Q762" t="s">
        <v>494</v>
      </c>
    </row>
    <row r="763" spans="15:17" hidden="1" x14ac:dyDescent="0.25">
      <c r="O763" s="10"/>
      <c r="Q763" t="s">
        <v>494</v>
      </c>
    </row>
    <row r="764" spans="15:17" hidden="1" x14ac:dyDescent="0.25">
      <c r="O764" s="10"/>
      <c r="Q764" t="s">
        <v>494</v>
      </c>
    </row>
    <row r="765" spans="15:17" hidden="1" x14ac:dyDescent="0.25">
      <c r="O765" s="10"/>
      <c r="Q765" t="s">
        <v>494</v>
      </c>
    </row>
    <row r="766" spans="15:17" hidden="1" x14ac:dyDescent="0.25">
      <c r="O766" s="10"/>
      <c r="Q766" t="s">
        <v>494</v>
      </c>
    </row>
    <row r="767" spans="15:17" hidden="1" x14ac:dyDescent="0.25">
      <c r="O767" s="10"/>
      <c r="Q767" t="s">
        <v>494</v>
      </c>
    </row>
    <row r="768" spans="15:17" hidden="1" x14ac:dyDescent="0.25">
      <c r="O768" s="10"/>
      <c r="Q768" t="s">
        <v>494</v>
      </c>
    </row>
    <row r="769" spans="15:17" hidden="1" x14ac:dyDescent="0.25">
      <c r="O769" s="10"/>
      <c r="Q769" t="s">
        <v>494</v>
      </c>
    </row>
    <row r="770" spans="15:17" hidden="1" x14ac:dyDescent="0.25">
      <c r="O770" s="10"/>
      <c r="Q770" t="s">
        <v>494</v>
      </c>
    </row>
    <row r="771" spans="15:17" hidden="1" x14ac:dyDescent="0.25">
      <c r="O771" s="10"/>
      <c r="Q771" t="s">
        <v>494</v>
      </c>
    </row>
    <row r="772" spans="15:17" hidden="1" x14ac:dyDescent="0.25">
      <c r="O772" s="10"/>
      <c r="Q772" t="s">
        <v>494</v>
      </c>
    </row>
    <row r="773" spans="15:17" hidden="1" x14ac:dyDescent="0.25">
      <c r="O773" s="10"/>
      <c r="Q773" t="s">
        <v>494</v>
      </c>
    </row>
    <row r="774" spans="15:17" hidden="1" x14ac:dyDescent="0.25">
      <c r="O774" s="10"/>
      <c r="Q774" t="s">
        <v>494</v>
      </c>
    </row>
    <row r="775" spans="15:17" hidden="1" x14ac:dyDescent="0.25">
      <c r="O775" s="10"/>
      <c r="Q775" t="s">
        <v>494</v>
      </c>
    </row>
    <row r="776" spans="15:17" hidden="1" x14ac:dyDescent="0.25">
      <c r="O776" s="10"/>
      <c r="Q776" t="s">
        <v>494</v>
      </c>
    </row>
    <row r="777" spans="15:17" hidden="1" x14ac:dyDescent="0.25">
      <c r="O777" s="10"/>
      <c r="Q777" t="s">
        <v>494</v>
      </c>
    </row>
    <row r="778" spans="15:17" hidden="1" x14ac:dyDescent="0.25">
      <c r="O778" s="10"/>
      <c r="Q778" t="s">
        <v>494</v>
      </c>
    </row>
    <row r="779" spans="15:17" hidden="1" x14ac:dyDescent="0.25">
      <c r="O779" s="10"/>
      <c r="Q779" t="s">
        <v>494</v>
      </c>
    </row>
    <row r="780" spans="15:17" hidden="1" x14ac:dyDescent="0.25">
      <c r="O780" s="10"/>
      <c r="Q780" t="s">
        <v>494</v>
      </c>
    </row>
    <row r="781" spans="15:17" hidden="1" x14ac:dyDescent="0.25">
      <c r="O781" s="10"/>
      <c r="Q781" t="s">
        <v>494</v>
      </c>
    </row>
    <row r="782" spans="15:17" hidden="1" x14ac:dyDescent="0.25">
      <c r="O782" s="10"/>
      <c r="Q782" t="s">
        <v>494</v>
      </c>
    </row>
    <row r="783" spans="15:17" hidden="1" x14ac:dyDescent="0.25">
      <c r="O783" s="10"/>
      <c r="Q783" t="s">
        <v>494</v>
      </c>
    </row>
    <row r="784" spans="15:17" hidden="1" x14ac:dyDescent="0.25">
      <c r="O784" s="10"/>
      <c r="Q784" t="s">
        <v>494</v>
      </c>
    </row>
    <row r="785" spans="15:17" hidden="1" x14ac:dyDescent="0.25">
      <c r="O785" s="10"/>
      <c r="Q785" t="s">
        <v>494</v>
      </c>
    </row>
    <row r="786" spans="15:17" hidden="1" x14ac:dyDescent="0.25">
      <c r="O786" s="10"/>
      <c r="Q786" t="s">
        <v>494</v>
      </c>
    </row>
    <row r="787" spans="15:17" hidden="1" x14ac:dyDescent="0.25">
      <c r="O787" s="10"/>
      <c r="Q787" t="s">
        <v>494</v>
      </c>
    </row>
    <row r="788" spans="15:17" hidden="1" x14ac:dyDescent="0.25">
      <c r="O788" s="10"/>
      <c r="Q788" t="s">
        <v>494</v>
      </c>
    </row>
    <row r="789" spans="15:17" hidden="1" x14ac:dyDescent="0.25">
      <c r="O789" s="10"/>
      <c r="Q789" t="s">
        <v>494</v>
      </c>
    </row>
    <row r="790" spans="15:17" hidden="1" x14ac:dyDescent="0.25">
      <c r="O790" s="10"/>
      <c r="Q790" t="s">
        <v>494</v>
      </c>
    </row>
    <row r="791" spans="15:17" hidden="1" x14ac:dyDescent="0.25">
      <c r="O791" s="10"/>
      <c r="Q791" t="s">
        <v>494</v>
      </c>
    </row>
    <row r="792" spans="15:17" hidden="1" x14ac:dyDescent="0.25">
      <c r="O792" s="10"/>
      <c r="Q792" t="s">
        <v>494</v>
      </c>
    </row>
    <row r="793" spans="15:17" hidden="1" x14ac:dyDescent="0.25">
      <c r="O793" s="10"/>
      <c r="Q793" t="s">
        <v>494</v>
      </c>
    </row>
    <row r="794" spans="15:17" hidden="1" x14ac:dyDescent="0.25">
      <c r="O794" s="10"/>
      <c r="Q794" t="s">
        <v>494</v>
      </c>
    </row>
    <row r="795" spans="15:17" hidden="1" x14ac:dyDescent="0.25">
      <c r="O795" s="10"/>
      <c r="Q795" t="s">
        <v>494</v>
      </c>
    </row>
    <row r="796" spans="15:17" hidden="1" x14ac:dyDescent="0.25">
      <c r="O796" s="10"/>
      <c r="Q796" t="s">
        <v>494</v>
      </c>
    </row>
    <row r="797" spans="15:17" hidden="1" x14ac:dyDescent="0.25">
      <c r="O797" s="10"/>
      <c r="Q797" t="s">
        <v>494</v>
      </c>
    </row>
    <row r="798" spans="15:17" hidden="1" x14ac:dyDescent="0.25">
      <c r="O798" s="10"/>
      <c r="Q798" t="s">
        <v>494</v>
      </c>
    </row>
    <row r="799" spans="15:17" hidden="1" x14ac:dyDescent="0.25">
      <c r="O799" s="10"/>
      <c r="Q799" t="s">
        <v>494</v>
      </c>
    </row>
    <row r="800" spans="15:17" hidden="1" x14ac:dyDescent="0.25">
      <c r="O800" s="10"/>
      <c r="Q800" t="s">
        <v>494</v>
      </c>
    </row>
    <row r="801" spans="15:17" hidden="1" x14ac:dyDescent="0.25">
      <c r="O801" s="10"/>
      <c r="Q801" t="s">
        <v>494</v>
      </c>
    </row>
    <row r="802" spans="15:17" hidden="1" x14ac:dyDescent="0.25">
      <c r="O802" s="10"/>
      <c r="Q802" t="s">
        <v>494</v>
      </c>
    </row>
    <row r="803" spans="15:17" hidden="1" x14ac:dyDescent="0.25">
      <c r="O803" s="10"/>
      <c r="Q803" t="s">
        <v>494</v>
      </c>
    </row>
    <row r="804" spans="15:17" hidden="1" x14ac:dyDescent="0.25">
      <c r="O804" s="10"/>
      <c r="Q804" t="s">
        <v>494</v>
      </c>
    </row>
    <row r="805" spans="15:17" hidden="1" x14ac:dyDescent="0.25">
      <c r="O805" s="10"/>
      <c r="Q805" t="s">
        <v>494</v>
      </c>
    </row>
    <row r="806" spans="15:17" hidden="1" x14ac:dyDescent="0.25">
      <c r="O806" s="10"/>
      <c r="Q806" t="s">
        <v>494</v>
      </c>
    </row>
    <row r="807" spans="15:17" hidden="1" x14ac:dyDescent="0.25">
      <c r="O807" s="10"/>
      <c r="Q807" t="s">
        <v>494</v>
      </c>
    </row>
    <row r="808" spans="15:17" hidden="1" x14ac:dyDescent="0.25">
      <c r="O808" s="10"/>
      <c r="Q808" t="s">
        <v>494</v>
      </c>
    </row>
    <row r="809" spans="15:17" hidden="1" x14ac:dyDescent="0.25">
      <c r="O809" s="10"/>
      <c r="Q809" t="s">
        <v>494</v>
      </c>
    </row>
    <row r="810" spans="15:17" hidden="1" x14ac:dyDescent="0.25">
      <c r="O810" s="10"/>
      <c r="Q810" t="s">
        <v>494</v>
      </c>
    </row>
    <row r="811" spans="15:17" hidden="1" x14ac:dyDescent="0.25">
      <c r="O811" s="10"/>
      <c r="Q811" t="s">
        <v>494</v>
      </c>
    </row>
    <row r="812" spans="15:17" hidden="1" x14ac:dyDescent="0.25">
      <c r="O812" s="10"/>
      <c r="Q812" t="s">
        <v>494</v>
      </c>
    </row>
    <row r="813" spans="15:17" hidden="1" x14ac:dyDescent="0.25">
      <c r="O813" s="10"/>
      <c r="Q813" t="s">
        <v>494</v>
      </c>
    </row>
    <row r="814" spans="15:17" hidden="1" x14ac:dyDescent="0.25">
      <c r="O814" s="10"/>
      <c r="Q814" t="s">
        <v>494</v>
      </c>
    </row>
    <row r="815" spans="15:17" hidden="1" x14ac:dyDescent="0.25">
      <c r="O815" s="10"/>
      <c r="Q815" t="s">
        <v>494</v>
      </c>
    </row>
    <row r="816" spans="15:17" hidden="1" x14ac:dyDescent="0.25">
      <c r="O816" s="10"/>
      <c r="Q816" t="s">
        <v>494</v>
      </c>
    </row>
    <row r="817" spans="15:17" hidden="1" x14ac:dyDescent="0.25">
      <c r="O817" s="10"/>
      <c r="Q817" t="s">
        <v>494</v>
      </c>
    </row>
    <row r="818" spans="15:17" hidden="1" x14ac:dyDescent="0.25">
      <c r="O818" s="10"/>
      <c r="Q818" t="s">
        <v>494</v>
      </c>
    </row>
    <row r="819" spans="15:17" hidden="1" x14ac:dyDescent="0.25">
      <c r="O819" s="10"/>
      <c r="Q819" t="s">
        <v>494</v>
      </c>
    </row>
    <row r="820" spans="15:17" hidden="1" x14ac:dyDescent="0.25">
      <c r="O820" s="10"/>
      <c r="Q820" t="s">
        <v>494</v>
      </c>
    </row>
    <row r="821" spans="15:17" hidden="1" x14ac:dyDescent="0.25">
      <c r="O821" s="10"/>
      <c r="Q821" t="s">
        <v>494</v>
      </c>
    </row>
    <row r="822" spans="15:17" hidden="1" x14ac:dyDescent="0.25">
      <c r="O822" s="10"/>
      <c r="Q822" t="s">
        <v>494</v>
      </c>
    </row>
    <row r="823" spans="15:17" hidden="1" x14ac:dyDescent="0.25">
      <c r="O823" s="10"/>
      <c r="Q823" t="s">
        <v>494</v>
      </c>
    </row>
    <row r="824" spans="15:17" hidden="1" x14ac:dyDescent="0.25">
      <c r="O824" s="10"/>
      <c r="Q824" t="s">
        <v>494</v>
      </c>
    </row>
    <row r="825" spans="15:17" hidden="1" x14ac:dyDescent="0.25">
      <c r="O825" s="10"/>
      <c r="Q825" t="s">
        <v>494</v>
      </c>
    </row>
    <row r="826" spans="15:17" hidden="1" x14ac:dyDescent="0.25">
      <c r="O826" s="10"/>
      <c r="Q826" t="s">
        <v>494</v>
      </c>
    </row>
    <row r="827" spans="15:17" hidden="1" x14ac:dyDescent="0.25">
      <c r="O827" s="10"/>
      <c r="Q827" t="s">
        <v>494</v>
      </c>
    </row>
    <row r="828" spans="15:17" hidden="1" x14ac:dyDescent="0.25">
      <c r="O828" s="10"/>
      <c r="Q828" t="s">
        <v>494</v>
      </c>
    </row>
    <row r="829" spans="15:17" hidden="1" x14ac:dyDescent="0.25">
      <c r="O829" s="10"/>
      <c r="Q829" t="s">
        <v>494</v>
      </c>
    </row>
    <row r="830" spans="15:17" hidden="1" x14ac:dyDescent="0.25">
      <c r="O830" s="10"/>
      <c r="Q830" t="s">
        <v>494</v>
      </c>
    </row>
    <row r="831" spans="15:17" hidden="1" x14ac:dyDescent="0.25">
      <c r="O831" s="10"/>
      <c r="Q831" t="s">
        <v>494</v>
      </c>
    </row>
    <row r="832" spans="15:17" hidden="1" x14ac:dyDescent="0.25">
      <c r="O832" s="10"/>
      <c r="Q832" t="s">
        <v>494</v>
      </c>
    </row>
    <row r="833" spans="15:17" hidden="1" x14ac:dyDescent="0.25">
      <c r="O833" s="10"/>
      <c r="Q833" t="s">
        <v>494</v>
      </c>
    </row>
    <row r="834" spans="15:17" hidden="1" x14ac:dyDescent="0.25">
      <c r="O834" s="10"/>
      <c r="Q834" t="s">
        <v>494</v>
      </c>
    </row>
    <row r="835" spans="15:17" hidden="1" x14ac:dyDescent="0.25">
      <c r="O835" s="10"/>
      <c r="Q835" t="s">
        <v>494</v>
      </c>
    </row>
    <row r="836" spans="15:17" hidden="1" x14ac:dyDescent="0.25">
      <c r="O836" s="10"/>
      <c r="Q836" t="s">
        <v>494</v>
      </c>
    </row>
    <row r="837" spans="15:17" hidden="1" x14ac:dyDescent="0.25">
      <c r="O837" s="10"/>
      <c r="Q837" t="s">
        <v>494</v>
      </c>
    </row>
    <row r="838" spans="15:17" hidden="1" x14ac:dyDescent="0.25">
      <c r="O838" s="10"/>
      <c r="Q838" t="s">
        <v>494</v>
      </c>
    </row>
    <row r="839" spans="15:17" hidden="1" x14ac:dyDescent="0.25">
      <c r="O839" s="10"/>
      <c r="Q839" t="s">
        <v>494</v>
      </c>
    </row>
    <row r="840" spans="15:17" hidden="1" x14ac:dyDescent="0.25">
      <c r="O840" s="10"/>
      <c r="Q840" t="s">
        <v>494</v>
      </c>
    </row>
    <row r="841" spans="15:17" hidden="1" x14ac:dyDescent="0.25">
      <c r="O841" s="10"/>
      <c r="Q841" t="s">
        <v>494</v>
      </c>
    </row>
    <row r="842" spans="15:17" hidden="1" x14ac:dyDescent="0.25">
      <c r="O842" s="10"/>
      <c r="Q842" t="s">
        <v>494</v>
      </c>
    </row>
    <row r="843" spans="15:17" hidden="1" x14ac:dyDescent="0.25">
      <c r="O843" s="10"/>
      <c r="Q843" t="s">
        <v>494</v>
      </c>
    </row>
    <row r="844" spans="15:17" hidden="1" x14ac:dyDescent="0.25">
      <c r="O844" s="10"/>
      <c r="Q844" t="s">
        <v>494</v>
      </c>
    </row>
    <row r="845" spans="15:17" hidden="1" x14ac:dyDescent="0.25">
      <c r="O845" s="10"/>
      <c r="Q845" t="s">
        <v>494</v>
      </c>
    </row>
    <row r="846" spans="15:17" hidden="1" x14ac:dyDescent="0.25">
      <c r="O846" s="10"/>
      <c r="Q846" t="s">
        <v>494</v>
      </c>
    </row>
    <row r="847" spans="15:17" hidden="1" x14ac:dyDescent="0.25">
      <c r="O847" s="10"/>
      <c r="Q847" t="s">
        <v>494</v>
      </c>
    </row>
    <row r="848" spans="15:17" hidden="1" x14ac:dyDescent="0.25">
      <c r="O848" s="10"/>
      <c r="Q848" t="s">
        <v>494</v>
      </c>
    </row>
    <row r="849" spans="15:17" hidden="1" x14ac:dyDescent="0.25">
      <c r="O849" s="10"/>
      <c r="Q849" t="s">
        <v>494</v>
      </c>
    </row>
    <row r="850" spans="15:17" hidden="1" x14ac:dyDescent="0.25">
      <c r="O850" s="10"/>
      <c r="Q850" t="s">
        <v>494</v>
      </c>
    </row>
    <row r="851" spans="15:17" hidden="1" x14ac:dyDescent="0.25">
      <c r="O851" s="10"/>
      <c r="Q851" t="s">
        <v>494</v>
      </c>
    </row>
    <row r="852" spans="15:17" hidden="1" x14ac:dyDescent="0.25">
      <c r="O852" s="10"/>
      <c r="Q852" t="s">
        <v>494</v>
      </c>
    </row>
    <row r="853" spans="15:17" hidden="1" x14ac:dyDescent="0.25">
      <c r="O853" s="10"/>
      <c r="Q853" t="s">
        <v>494</v>
      </c>
    </row>
    <row r="854" spans="15:17" hidden="1" x14ac:dyDescent="0.25">
      <c r="O854" s="10"/>
      <c r="Q854" t="s">
        <v>494</v>
      </c>
    </row>
    <row r="855" spans="15:17" hidden="1" x14ac:dyDescent="0.25">
      <c r="O855" s="10"/>
      <c r="Q855" t="s">
        <v>494</v>
      </c>
    </row>
    <row r="856" spans="15:17" hidden="1" x14ac:dyDescent="0.25">
      <c r="O856" s="10"/>
      <c r="Q856" t="s">
        <v>494</v>
      </c>
    </row>
    <row r="857" spans="15:17" hidden="1" x14ac:dyDescent="0.25">
      <c r="O857" s="10"/>
      <c r="Q857" t="s">
        <v>494</v>
      </c>
    </row>
    <row r="858" spans="15:17" hidden="1" x14ac:dyDescent="0.25">
      <c r="O858" s="10"/>
      <c r="Q858" t="s">
        <v>494</v>
      </c>
    </row>
    <row r="859" spans="15:17" hidden="1" x14ac:dyDescent="0.25">
      <c r="O859" s="10"/>
      <c r="Q859" t="s">
        <v>494</v>
      </c>
    </row>
    <row r="860" spans="15:17" hidden="1" x14ac:dyDescent="0.25">
      <c r="O860" s="10"/>
      <c r="Q860" t="s">
        <v>494</v>
      </c>
    </row>
    <row r="861" spans="15:17" hidden="1" x14ac:dyDescent="0.25">
      <c r="O861" s="10"/>
      <c r="Q861" t="s">
        <v>494</v>
      </c>
    </row>
    <row r="862" spans="15:17" hidden="1" x14ac:dyDescent="0.25">
      <c r="O862" s="10"/>
      <c r="Q862" t="s">
        <v>494</v>
      </c>
    </row>
    <row r="863" spans="15:17" hidden="1" x14ac:dyDescent="0.25">
      <c r="O863" s="10"/>
      <c r="Q863" t="s">
        <v>494</v>
      </c>
    </row>
    <row r="864" spans="15:17" hidden="1" x14ac:dyDescent="0.25">
      <c r="O864" s="10"/>
      <c r="Q864" t="s">
        <v>494</v>
      </c>
    </row>
    <row r="865" spans="15:17" hidden="1" x14ac:dyDescent="0.25">
      <c r="O865" s="10"/>
      <c r="Q865" t="s">
        <v>494</v>
      </c>
    </row>
    <row r="866" spans="15:17" hidden="1" x14ac:dyDescent="0.25">
      <c r="O866" s="10"/>
      <c r="Q866" t="s">
        <v>494</v>
      </c>
    </row>
    <row r="867" spans="15:17" hidden="1" x14ac:dyDescent="0.25">
      <c r="O867" s="10"/>
      <c r="Q867" t="s">
        <v>494</v>
      </c>
    </row>
    <row r="868" spans="15:17" hidden="1" x14ac:dyDescent="0.25">
      <c r="O868" s="10"/>
      <c r="Q868" t="s">
        <v>494</v>
      </c>
    </row>
    <row r="869" spans="15:17" hidden="1" x14ac:dyDescent="0.25">
      <c r="O869" s="10"/>
      <c r="Q869" t="s">
        <v>494</v>
      </c>
    </row>
    <row r="870" spans="15:17" hidden="1" x14ac:dyDescent="0.25">
      <c r="O870" s="10"/>
      <c r="Q870" t="s">
        <v>494</v>
      </c>
    </row>
    <row r="871" spans="15:17" hidden="1" x14ac:dyDescent="0.25">
      <c r="O871" s="10"/>
      <c r="Q871" t="s">
        <v>494</v>
      </c>
    </row>
    <row r="872" spans="15:17" hidden="1" x14ac:dyDescent="0.25">
      <c r="O872" s="10"/>
      <c r="Q872" t="s">
        <v>494</v>
      </c>
    </row>
    <row r="873" spans="15:17" hidden="1" x14ac:dyDescent="0.25">
      <c r="O873" s="10"/>
      <c r="Q873" t="s">
        <v>494</v>
      </c>
    </row>
    <row r="874" spans="15:17" hidden="1" x14ac:dyDescent="0.25">
      <c r="O874" s="10"/>
      <c r="Q874" t="s">
        <v>494</v>
      </c>
    </row>
    <row r="875" spans="15:17" hidden="1" x14ac:dyDescent="0.25">
      <c r="O875" s="10"/>
      <c r="Q875" t="s">
        <v>494</v>
      </c>
    </row>
    <row r="876" spans="15:17" hidden="1" x14ac:dyDescent="0.25">
      <c r="O876" s="10"/>
      <c r="Q876" t="s">
        <v>494</v>
      </c>
    </row>
    <row r="877" spans="15:17" hidden="1" x14ac:dyDescent="0.25">
      <c r="O877" s="10"/>
      <c r="Q877" t="s">
        <v>494</v>
      </c>
    </row>
    <row r="878" spans="15:17" hidden="1" x14ac:dyDescent="0.25">
      <c r="O878" s="10"/>
      <c r="Q878" t="s">
        <v>494</v>
      </c>
    </row>
    <row r="879" spans="15:17" hidden="1" x14ac:dyDescent="0.25">
      <c r="O879" s="10"/>
      <c r="Q879" t="s">
        <v>494</v>
      </c>
    </row>
    <row r="880" spans="15:17" hidden="1" x14ac:dyDescent="0.25">
      <c r="O880" s="10"/>
      <c r="Q880" t="s">
        <v>494</v>
      </c>
    </row>
    <row r="881" spans="15:17" hidden="1" x14ac:dyDescent="0.25">
      <c r="O881" s="10"/>
      <c r="Q881" t="s">
        <v>494</v>
      </c>
    </row>
    <row r="882" spans="15:17" hidden="1" x14ac:dyDescent="0.25">
      <c r="O882" s="10"/>
      <c r="Q882" t="s">
        <v>494</v>
      </c>
    </row>
    <row r="883" spans="15:17" hidden="1" x14ac:dyDescent="0.25">
      <c r="O883" s="10"/>
      <c r="Q883" t="s">
        <v>494</v>
      </c>
    </row>
    <row r="884" spans="15:17" hidden="1" x14ac:dyDescent="0.25">
      <c r="O884" s="10"/>
      <c r="Q884" t="s">
        <v>494</v>
      </c>
    </row>
    <row r="885" spans="15:17" hidden="1" x14ac:dyDescent="0.25">
      <c r="O885" s="10"/>
      <c r="Q885" t="s">
        <v>494</v>
      </c>
    </row>
    <row r="886" spans="15:17" hidden="1" x14ac:dyDescent="0.25">
      <c r="O886" s="10"/>
      <c r="Q886" t="s">
        <v>494</v>
      </c>
    </row>
    <row r="887" spans="15:17" hidden="1" x14ac:dyDescent="0.25">
      <c r="O887" s="10"/>
      <c r="Q887" t="s">
        <v>494</v>
      </c>
    </row>
    <row r="888" spans="15:17" hidden="1" x14ac:dyDescent="0.25">
      <c r="O888" s="10"/>
      <c r="Q888" t="s">
        <v>494</v>
      </c>
    </row>
    <row r="889" spans="15:17" hidden="1" x14ac:dyDescent="0.25">
      <c r="O889" s="10"/>
      <c r="Q889" t="s">
        <v>494</v>
      </c>
    </row>
    <row r="890" spans="15:17" hidden="1" x14ac:dyDescent="0.25">
      <c r="O890" s="10"/>
      <c r="Q890" t="s">
        <v>494</v>
      </c>
    </row>
    <row r="891" spans="15:17" hidden="1" x14ac:dyDescent="0.25">
      <c r="O891" s="10"/>
      <c r="Q891" t="s">
        <v>494</v>
      </c>
    </row>
    <row r="892" spans="15:17" hidden="1" x14ac:dyDescent="0.25">
      <c r="O892" s="10"/>
      <c r="Q892" t="s">
        <v>494</v>
      </c>
    </row>
    <row r="893" spans="15:17" hidden="1" x14ac:dyDescent="0.25">
      <c r="O893" s="10"/>
      <c r="Q893" t="s">
        <v>494</v>
      </c>
    </row>
    <row r="894" spans="15:17" hidden="1" x14ac:dyDescent="0.25">
      <c r="O894" s="10"/>
      <c r="Q894" t="s">
        <v>494</v>
      </c>
    </row>
    <row r="895" spans="15:17" hidden="1" x14ac:dyDescent="0.25">
      <c r="O895" s="10"/>
      <c r="Q895" t="s">
        <v>494</v>
      </c>
    </row>
    <row r="896" spans="15:17" hidden="1" x14ac:dyDescent="0.25">
      <c r="O896" s="10"/>
      <c r="Q896" t="s">
        <v>494</v>
      </c>
    </row>
    <row r="897" spans="15:17" hidden="1" x14ac:dyDescent="0.25">
      <c r="O897" s="10"/>
      <c r="Q897" t="s">
        <v>494</v>
      </c>
    </row>
    <row r="898" spans="15:17" hidden="1" x14ac:dyDescent="0.25">
      <c r="O898" s="10"/>
      <c r="Q898" t="s">
        <v>494</v>
      </c>
    </row>
    <row r="899" spans="15:17" hidden="1" x14ac:dyDescent="0.25">
      <c r="O899" s="10"/>
      <c r="Q899" t="s">
        <v>494</v>
      </c>
    </row>
    <row r="900" spans="15:17" hidden="1" x14ac:dyDescent="0.25">
      <c r="O900" s="10"/>
      <c r="Q900" t="s">
        <v>494</v>
      </c>
    </row>
    <row r="901" spans="15:17" hidden="1" x14ac:dyDescent="0.25">
      <c r="O901" s="10"/>
      <c r="Q901" t="s">
        <v>494</v>
      </c>
    </row>
    <row r="902" spans="15:17" hidden="1" x14ac:dyDescent="0.25">
      <c r="O902" s="10"/>
      <c r="Q902" t="s">
        <v>494</v>
      </c>
    </row>
    <row r="903" spans="15:17" hidden="1" x14ac:dyDescent="0.25">
      <c r="O903" s="10"/>
      <c r="Q903" t="s">
        <v>494</v>
      </c>
    </row>
    <row r="904" spans="15:17" hidden="1" x14ac:dyDescent="0.25">
      <c r="O904" s="10"/>
      <c r="Q904" t="s">
        <v>494</v>
      </c>
    </row>
    <row r="905" spans="15:17" hidden="1" x14ac:dyDescent="0.25">
      <c r="O905" s="10"/>
      <c r="Q905" t="s">
        <v>494</v>
      </c>
    </row>
    <row r="906" spans="15:17" hidden="1" x14ac:dyDescent="0.25">
      <c r="O906" s="10"/>
      <c r="Q906" t="s">
        <v>494</v>
      </c>
    </row>
    <row r="907" spans="15:17" hidden="1" x14ac:dyDescent="0.25">
      <c r="O907" s="10"/>
      <c r="Q907" t="s">
        <v>494</v>
      </c>
    </row>
    <row r="908" spans="15:17" hidden="1" x14ac:dyDescent="0.25">
      <c r="O908" s="10"/>
      <c r="Q908" t="s">
        <v>494</v>
      </c>
    </row>
    <row r="909" spans="15:17" hidden="1" x14ac:dyDescent="0.25">
      <c r="O909" s="10"/>
      <c r="Q909" t="s">
        <v>494</v>
      </c>
    </row>
    <row r="910" spans="15:17" hidden="1" x14ac:dyDescent="0.25">
      <c r="O910" s="10"/>
      <c r="Q910" t="s">
        <v>494</v>
      </c>
    </row>
    <row r="911" spans="15:17" hidden="1" x14ac:dyDescent="0.25">
      <c r="O911" s="10"/>
      <c r="Q911" t="s">
        <v>494</v>
      </c>
    </row>
    <row r="912" spans="15:17" hidden="1" x14ac:dyDescent="0.25">
      <c r="O912" s="10"/>
      <c r="Q912" t="s">
        <v>494</v>
      </c>
    </row>
    <row r="913" spans="15:17" hidden="1" x14ac:dyDescent="0.25">
      <c r="O913" s="10"/>
      <c r="Q913" t="s">
        <v>494</v>
      </c>
    </row>
    <row r="914" spans="15:17" hidden="1" x14ac:dyDescent="0.25">
      <c r="O914" s="10"/>
      <c r="Q914" t="s">
        <v>494</v>
      </c>
    </row>
    <row r="915" spans="15:17" hidden="1" x14ac:dyDescent="0.25">
      <c r="O915" s="10"/>
      <c r="Q915" t="s">
        <v>494</v>
      </c>
    </row>
    <row r="916" spans="15:17" hidden="1" x14ac:dyDescent="0.25">
      <c r="O916" s="10"/>
      <c r="Q916" t="s">
        <v>494</v>
      </c>
    </row>
    <row r="917" spans="15:17" hidden="1" x14ac:dyDescent="0.25">
      <c r="O917" s="10"/>
      <c r="Q917" t="s">
        <v>494</v>
      </c>
    </row>
    <row r="918" spans="15:17" hidden="1" x14ac:dyDescent="0.25">
      <c r="O918" s="10"/>
      <c r="Q918" t="s">
        <v>494</v>
      </c>
    </row>
    <row r="919" spans="15:17" hidden="1" x14ac:dyDescent="0.25">
      <c r="O919" s="10"/>
      <c r="Q919" t="s">
        <v>494</v>
      </c>
    </row>
    <row r="920" spans="15:17" hidden="1" x14ac:dyDescent="0.25">
      <c r="O920" s="10"/>
      <c r="Q920" t="s">
        <v>494</v>
      </c>
    </row>
    <row r="921" spans="15:17" hidden="1" x14ac:dyDescent="0.25">
      <c r="O921" s="10"/>
      <c r="Q921" t="s">
        <v>494</v>
      </c>
    </row>
    <row r="922" spans="15:17" hidden="1" x14ac:dyDescent="0.25">
      <c r="O922" s="10"/>
      <c r="Q922" t="s">
        <v>494</v>
      </c>
    </row>
    <row r="923" spans="15:17" hidden="1" x14ac:dyDescent="0.25">
      <c r="O923" s="10"/>
      <c r="Q923" t="s">
        <v>494</v>
      </c>
    </row>
    <row r="924" spans="15:17" hidden="1" x14ac:dyDescent="0.25">
      <c r="O924" s="10"/>
      <c r="Q924" t="s">
        <v>494</v>
      </c>
    </row>
    <row r="925" spans="15:17" hidden="1" x14ac:dyDescent="0.25">
      <c r="O925" s="10"/>
      <c r="Q925" t="s">
        <v>494</v>
      </c>
    </row>
    <row r="926" spans="15:17" hidden="1" x14ac:dyDescent="0.25">
      <c r="O926" s="10"/>
      <c r="Q926" t="s">
        <v>494</v>
      </c>
    </row>
    <row r="927" spans="15:17" hidden="1" x14ac:dyDescent="0.25">
      <c r="O927" s="10"/>
      <c r="Q927" t="s">
        <v>494</v>
      </c>
    </row>
    <row r="928" spans="15:17" hidden="1" x14ac:dyDescent="0.25">
      <c r="O928" s="10"/>
      <c r="Q928" t="s">
        <v>494</v>
      </c>
    </row>
    <row r="929" spans="15:17" hidden="1" x14ac:dyDescent="0.25">
      <c r="O929" s="10"/>
      <c r="Q929" t="s">
        <v>494</v>
      </c>
    </row>
    <row r="930" spans="15:17" hidden="1" x14ac:dyDescent="0.25">
      <c r="O930" s="10"/>
      <c r="Q930" t="s">
        <v>494</v>
      </c>
    </row>
    <row r="931" spans="15:17" hidden="1" x14ac:dyDescent="0.25">
      <c r="O931" s="10"/>
      <c r="Q931" t="s">
        <v>494</v>
      </c>
    </row>
    <row r="932" spans="15:17" hidden="1" x14ac:dyDescent="0.25">
      <c r="O932" s="10"/>
      <c r="Q932" t="s">
        <v>494</v>
      </c>
    </row>
    <row r="933" spans="15:17" hidden="1" x14ac:dyDescent="0.25">
      <c r="O933" s="10"/>
      <c r="Q933" t="s">
        <v>494</v>
      </c>
    </row>
    <row r="934" spans="15:17" hidden="1" x14ac:dyDescent="0.25">
      <c r="O934" s="10"/>
      <c r="Q934" t="s">
        <v>494</v>
      </c>
    </row>
    <row r="935" spans="15:17" hidden="1" x14ac:dyDescent="0.25">
      <c r="O935" s="10"/>
      <c r="Q935" t="s">
        <v>494</v>
      </c>
    </row>
    <row r="936" spans="15:17" hidden="1" x14ac:dyDescent="0.25">
      <c r="O936" s="10"/>
      <c r="Q936" t="s">
        <v>494</v>
      </c>
    </row>
    <row r="937" spans="15:17" hidden="1" x14ac:dyDescent="0.25">
      <c r="O937" s="10"/>
      <c r="Q937" t="s">
        <v>494</v>
      </c>
    </row>
    <row r="938" spans="15:17" hidden="1" x14ac:dyDescent="0.25">
      <c r="O938" s="10"/>
      <c r="Q938" t="s">
        <v>494</v>
      </c>
    </row>
    <row r="939" spans="15:17" hidden="1" x14ac:dyDescent="0.25">
      <c r="O939" s="10"/>
      <c r="Q939" t="s">
        <v>494</v>
      </c>
    </row>
    <row r="940" spans="15:17" hidden="1" x14ac:dyDescent="0.25">
      <c r="O940" s="10"/>
      <c r="Q940" t="s">
        <v>494</v>
      </c>
    </row>
    <row r="941" spans="15:17" hidden="1" x14ac:dyDescent="0.25">
      <c r="O941" s="10"/>
      <c r="Q941" t="s">
        <v>494</v>
      </c>
    </row>
    <row r="942" spans="15:17" hidden="1" x14ac:dyDescent="0.25">
      <c r="O942" s="10"/>
      <c r="Q942" t="s">
        <v>494</v>
      </c>
    </row>
    <row r="943" spans="15:17" hidden="1" x14ac:dyDescent="0.25">
      <c r="O943" s="10"/>
      <c r="Q943" t="s">
        <v>494</v>
      </c>
    </row>
    <row r="944" spans="15:17" hidden="1" x14ac:dyDescent="0.25">
      <c r="O944" s="10"/>
      <c r="Q944" t="s">
        <v>494</v>
      </c>
    </row>
    <row r="945" spans="15:17" hidden="1" x14ac:dyDescent="0.25">
      <c r="O945" s="10"/>
      <c r="Q945" t="s">
        <v>494</v>
      </c>
    </row>
    <row r="946" spans="15:17" hidden="1" x14ac:dyDescent="0.25">
      <c r="O946" s="10"/>
      <c r="Q946" t="s">
        <v>494</v>
      </c>
    </row>
    <row r="947" spans="15:17" hidden="1" x14ac:dyDescent="0.25">
      <c r="O947" s="10"/>
      <c r="Q947" t="s">
        <v>494</v>
      </c>
    </row>
    <row r="948" spans="15:17" hidden="1" x14ac:dyDescent="0.25">
      <c r="O948" s="10"/>
      <c r="Q948" t="s">
        <v>494</v>
      </c>
    </row>
    <row r="949" spans="15:17" hidden="1" x14ac:dyDescent="0.25">
      <c r="O949" s="10"/>
      <c r="Q949" t="s">
        <v>494</v>
      </c>
    </row>
    <row r="950" spans="15:17" hidden="1" x14ac:dyDescent="0.25">
      <c r="O950" s="10"/>
      <c r="Q950" t="s">
        <v>494</v>
      </c>
    </row>
    <row r="951" spans="15:17" hidden="1" x14ac:dyDescent="0.25">
      <c r="O951" s="10"/>
      <c r="Q951" t="s">
        <v>494</v>
      </c>
    </row>
    <row r="952" spans="15:17" hidden="1" x14ac:dyDescent="0.25">
      <c r="O952" s="10"/>
      <c r="Q952" t="s">
        <v>494</v>
      </c>
    </row>
    <row r="953" spans="15:17" hidden="1" x14ac:dyDescent="0.25">
      <c r="O953" s="10"/>
      <c r="Q953" t="s">
        <v>494</v>
      </c>
    </row>
    <row r="954" spans="15:17" hidden="1" x14ac:dyDescent="0.25">
      <c r="O954" s="10"/>
      <c r="Q954" t="s">
        <v>494</v>
      </c>
    </row>
    <row r="955" spans="15:17" hidden="1" x14ac:dyDescent="0.25">
      <c r="O955" s="10"/>
      <c r="Q955" t="s">
        <v>494</v>
      </c>
    </row>
    <row r="956" spans="15:17" hidden="1" x14ac:dyDescent="0.25">
      <c r="O956" s="10"/>
      <c r="Q956" t="s">
        <v>494</v>
      </c>
    </row>
    <row r="957" spans="15:17" hidden="1" x14ac:dyDescent="0.25">
      <c r="O957" s="10"/>
      <c r="Q957" t="s">
        <v>494</v>
      </c>
    </row>
    <row r="958" spans="15:17" hidden="1" x14ac:dyDescent="0.25">
      <c r="O958" s="10"/>
      <c r="Q958" t="s">
        <v>494</v>
      </c>
    </row>
    <row r="959" spans="15:17" hidden="1" x14ac:dyDescent="0.25">
      <c r="O959" s="10"/>
      <c r="Q959" t="s">
        <v>494</v>
      </c>
    </row>
    <row r="960" spans="15:17" hidden="1" x14ac:dyDescent="0.25">
      <c r="O960" s="10"/>
      <c r="Q960" t="s">
        <v>494</v>
      </c>
    </row>
    <row r="961" spans="15:17" hidden="1" x14ac:dyDescent="0.25">
      <c r="O961" s="10"/>
      <c r="Q961" t="s">
        <v>494</v>
      </c>
    </row>
    <row r="962" spans="15:17" hidden="1" x14ac:dyDescent="0.25">
      <c r="O962" s="10"/>
      <c r="Q962" t="s">
        <v>494</v>
      </c>
    </row>
    <row r="963" spans="15:17" hidden="1" x14ac:dyDescent="0.25">
      <c r="O963" s="10"/>
      <c r="Q963" t="s">
        <v>494</v>
      </c>
    </row>
    <row r="964" spans="15:17" hidden="1" x14ac:dyDescent="0.25">
      <c r="O964" s="10"/>
      <c r="Q964" t="s">
        <v>494</v>
      </c>
    </row>
    <row r="965" spans="15:17" hidden="1" x14ac:dyDescent="0.25">
      <c r="O965" s="10"/>
      <c r="Q965" t="s">
        <v>494</v>
      </c>
    </row>
    <row r="966" spans="15:17" hidden="1" x14ac:dyDescent="0.25">
      <c r="O966" s="10"/>
      <c r="Q966" t="s">
        <v>494</v>
      </c>
    </row>
    <row r="967" spans="15:17" hidden="1" x14ac:dyDescent="0.25">
      <c r="O967" s="10"/>
      <c r="Q967" t="s">
        <v>494</v>
      </c>
    </row>
    <row r="968" spans="15:17" hidden="1" x14ac:dyDescent="0.25">
      <c r="O968" s="10"/>
      <c r="Q968" t="s">
        <v>494</v>
      </c>
    </row>
    <row r="969" spans="15:17" hidden="1" x14ac:dyDescent="0.25">
      <c r="O969" s="10"/>
      <c r="Q969" t="s">
        <v>494</v>
      </c>
    </row>
    <row r="970" spans="15:17" hidden="1" x14ac:dyDescent="0.25">
      <c r="O970" s="10"/>
      <c r="Q970" t="s">
        <v>494</v>
      </c>
    </row>
    <row r="971" spans="15:17" hidden="1" x14ac:dyDescent="0.25">
      <c r="O971" s="10"/>
      <c r="Q971" t="s">
        <v>494</v>
      </c>
    </row>
    <row r="972" spans="15:17" hidden="1" x14ac:dyDescent="0.25">
      <c r="O972" s="10"/>
      <c r="Q972" t="s">
        <v>494</v>
      </c>
    </row>
    <row r="973" spans="15:17" hidden="1" x14ac:dyDescent="0.25">
      <c r="O973" s="10"/>
      <c r="Q973" t="s">
        <v>494</v>
      </c>
    </row>
    <row r="974" spans="15:17" hidden="1" x14ac:dyDescent="0.25">
      <c r="O974" s="10"/>
      <c r="Q974" t="s">
        <v>494</v>
      </c>
    </row>
    <row r="975" spans="15:17" hidden="1" x14ac:dyDescent="0.25">
      <c r="O975" s="10"/>
      <c r="Q975" t="s">
        <v>494</v>
      </c>
    </row>
    <row r="976" spans="15:17" hidden="1" x14ac:dyDescent="0.25">
      <c r="O976" s="10"/>
      <c r="Q976" t="s">
        <v>494</v>
      </c>
    </row>
    <row r="977" spans="15:17" hidden="1" x14ac:dyDescent="0.25">
      <c r="O977" s="10"/>
      <c r="Q977" t="s">
        <v>494</v>
      </c>
    </row>
    <row r="978" spans="15:17" hidden="1" x14ac:dyDescent="0.25">
      <c r="O978" s="10"/>
      <c r="Q978" t="s">
        <v>494</v>
      </c>
    </row>
    <row r="979" spans="15:17" hidden="1" x14ac:dyDescent="0.25">
      <c r="O979" s="10"/>
      <c r="Q979" t="s">
        <v>494</v>
      </c>
    </row>
    <row r="980" spans="15:17" hidden="1" x14ac:dyDescent="0.25">
      <c r="O980" s="10"/>
      <c r="Q980" t="s">
        <v>494</v>
      </c>
    </row>
    <row r="981" spans="15:17" hidden="1" x14ac:dyDescent="0.25">
      <c r="O981" s="10"/>
      <c r="Q981" t="s">
        <v>494</v>
      </c>
    </row>
    <row r="982" spans="15:17" hidden="1" x14ac:dyDescent="0.25">
      <c r="O982" s="10"/>
      <c r="Q982" t="s">
        <v>494</v>
      </c>
    </row>
    <row r="983" spans="15:17" hidden="1" x14ac:dyDescent="0.25">
      <c r="O983" s="10"/>
      <c r="Q983" t="s">
        <v>494</v>
      </c>
    </row>
    <row r="984" spans="15:17" hidden="1" x14ac:dyDescent="0.25">
      <c r="O984" s="10"/>
      <c r="Q984" t="s">
        <v>494</v>
      </c>
    </row>
    <row r="985" spans="15:17" hidden="1" x14ac:dyDescent="0.25">
      <c r="O985" s="10"/>
      <c r="Q985" t="s">
        <v>494</v>
      </c>
    </row>
    <row r="986" spans="15:17" hidden="1" x14ac:dyDescent="0.25">
      <c r="O986" s="10"/>
      <c r="Q986" t="s">
        <v>494</v>
      </c>
    </row>
    <row r="987" spans="15:17" hidden="1" x14ac:dyDescent="0.25">
      <c r="O987" s="10"/>
      <c r="Q987" t="s">
        <v>494</v>
      </c>
    </row>
    <row r="988" spans="15:17" hidden="1" x14ac:dyDescent="0.25">
      <c r="O988" s="10"/>
      <c r="Q988" t="s">
        <v>494</v>
      </c>
    </row>
    <row r="989" spans="15:17" hidden="1" x14ac:dyDescent="0.25">
      <c r="O989" s="10"/>
      <c r="Q989" t="s">
        <v>494</v>
      </c>
    </row>
    <row r="990" spans="15:17" hidden="1" x14ac:dyDescent="0.25">
      <c r="O990" s="10"/>
      <c r="Q990" t="s">
        <v>494</v>
      </c>
    </row>
    <row r="991" spans="15:17" hidden="1" x14ac:dyDescent="0.25">
      <c r="O991" s="10"/>
      <c r="Q991" t="s">
        <v>494</v>
      </c>
    </row>
    <row r="992" spans="15:17" hidden="1" x14ac:dyDescent="0.25">
      <c r="O992" s="10"/>
      <c r="Q992" t="s">
        <v>494</v>
      </c>
    </row>
    <row r="993" spans="10:17" hidden="1" x14ac:dyDescent="0.25">
      <c r="O993" s="10"/>
      <c r="Q993" t="s">
        <v>494</v>
      </c>
    </row>
    <row r="994" spans="10:17" hidden="1" x14ac:dyDescent="0.25">
      <c r="O994" s="10"/>
      <c r="Q994" t="s">
        <v>494</v>
      </c>
    </row>
    <row r="995" spans="10:17" hidden="1" x14ac:dyDescent="0.25">
      <c r="O995" s="10"/>
      <c r="Q995" t="s">
        <v>494</v>
      </c>
    </row>
    <row r="996" spans="10:17" hidden="1" x14ac:dyDescent="0.25">
      <c r="O996" s="10"/>
      <c r="Q996" t="s">
        <v>494</v>
      </c>
    </row>
    <row r="997" spans="10:17" hidden="1" x14ac:dyDescent="0.25">
      <c r="O997" s="10"/>
      <c r="Q997" t="s">
        <v>494</v>
      </c>
    </row>
    <row r="998" spans="10:17" hidden="1" x14ac:dyDescent="0.25">
      <c r="O998" s="10"/>
      <c r="Q998" t="s">
        <v>494</v>
      </c>
    </row>
    <row r="999" spans="10:17" hidden="1" x14ac:dyDescent="0.25">
      <c r="O999" s="10"/>
      <c r="Q999" t="s">
        <v>494</v>
      </c>
    </row>
    <row r="1004" spans="10:17" x14ac:dyDescent="0.25">
      <c r="J1004" s="11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R1458"/>
  <sheetViews>
    <sheetView topLeftCell="J1150" workbookViewId="0">
      <selection activeCell="K95" sqref="K95"/>
    </sheetView>
  </sheetViews>
  <sheetFormatPr defaultColWidth="8.85546875" defaultRowHeight="15" x14ac:dyDescent="0.25"/>
  <cols>
    <col min="1" max="1" width="13.85546875" bestFit="1" customWidth="1"/>
    <col min="2" max="2" width="67.5703125" bestFit="1" customWidth="1"/>
    <col min="3" max="3" width="40.85546875" bestFit="1" customWidth="1"/>
    <col min="4" max="4" width="81.140625" bestFit="1" customWidth="1"/>
    <col min="5" max="5" width="13.140625" style="10" bestFit="1" customWidth="1"/>
    <col min="6" max="6" width="19" bestFit="1" customWidth="1"/>
    <col min="7" max="7" width="7.28515625" bestFit="1" customWidth="1"/>
    <col min="8" max="8" width="18.140625" style="10" bestFit="1" customWidth="1"/>
    <col min="9" max="9" width="13" bestFit="1" customWidth="1"/>
    <col min="10" max="10" width="16.28515625" bestFit="1" customWidth="1"/>
    <col min="11" max="11" width="16.85546875" bestFit="1" customWidth="1"/>
    <col min="12" max="12" width="28.85546875" bestFit="1" customWidth="1"/>
    <col min="13" max="13" width="29.85546875" bestFit="1" customWidth="1"/>
    <col min="14" max="14" width="22" bestFit="1" customWidth="1"/>
    <col min="15" max="15" width="24" bestFit="1" customWidth="1"/>
    <col min="16" max="16" width="12.7109375" bestFit="1" customWidth="1"/>
    <col min="17" max="17" width="41.5703125" bestFit="1" customWidth="1"/>
    <col min="18" max="18" width="29.85546875" bestFit="1" customWidth="1"/>
    <col min="19" max="19" width="17.28515625" bestFit="1" customWidth="1"/>
    <col min="20" max="20" width="17.7109375" bestFit="1" customWidth="1"/>
    <col min="21" max="21" width="39.42578125" bestFit="1" customWidth="1"/>
    <col min="22" max="22" width="28.28515625" bestFit="1" customWidth="1"/>
    <col min="23" max="23" width="21" bestFit="1" customWidth="1"/>
    <col min="24" max="24" width="12" bestFit="1" customWidth="1"/>
    <col min="25" max="25" width="16.28515625" bestFit="1" customWidth="1"/>
    <col min="26" max="26" width="34.28515625" bestFit="1" customWidth="1"/>
    <col min="27" max="27" width="14.5703125" bestFit="1" customWidth="1"/>
    <col min="28" max="28" width="11.28515625" bestFit="1" customWidth="1"/>
    <col min="29" max="29" width="16.28515625" bestFit="1" customWidth="1"/>
    <col min="30" max="30" width="16.28515625" customWidth="1"/>
    <col min="31" max="31" width="27.28515625" bestFit="1" customWidth="1"/>
    <col min="32" max="32" width="28.28515625" bestFit="1" customWidth="1"/>
    <col min="33" max="33" width="14.85546875" bestFit="1" customWidth="1"/>
    <col min="34" max="34" width="16.28515625" bestFit="1" customWidth="1"/>
    <col min="35" max="35" width="27.28515625" bestFit="1" customWidth="1"/>
    <col min="36" max="36" width="28.28515625" bestFit="1" customWidth="1"/>
    <col min="37" max="37" width="14.85546875" bestFit="1" customWidth="1"/>
  </cols>
  <sheetData>
    <row r="1" spans="1:18" x14ac:dyDescent="0.25">
      <c r="A1" t="s">
        <v>799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800</v>
      </c>
      <c r="N1" t="s">
        <v>690</v>
      </c>
      <c r="O1" t="s">
        <v>867</v>
      </c>
      <c r="P1" t="s">
        <v>868</v>
      </c>
      <c r="Q1" t="s">
        <v>749</v>
      </c>
      <c r="R1" t="s">
        <v>801</v>
      </c>
    </row>
    <row r="2" spans="1:18" hidden="1" x14ac:dyDescent="0.25">
      <c r="A2" s="143">
        <v>46111</v>
      </c>
      <c r="B2" t="s">
        <v>530</v>
      </c>
      <c r="C2" t="s">
        <v>774</v>
      </c>
      <c r="D2" t="s">
        <v>476</v>
      </c>
      <c r="E2" s="50">
        <v>945</v>
      </c>
      <c r="F2">
        <v>1541.07</v>
      </c>
      <c r="G2" t="s">
        <v>135</v>
      </c>
      <c r="H2" s="10">
        <v>2081068633.3499999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2081068633.3499999</v>
      </c>
      <c r="P2">
        <v>0</v>
      </c>
      <c r="Q2" t="s">
        <v>476</v>
      </c>
      <c r="R2" t="s">
        <v>80</v>
      </c>
    </row>
    <row r="3" spans="1:18" hidden="1" x14ac:dyDescent="0.25">
      <c r="A3" s="143">
        <v>46111</v>
      </c>
      <c r="B3" t="s">
        <v>530</v>
      </c>
      <c r="C3" t="s">
        <v>772</v>
      </c>
      <c r="D3" t="s">
        <v>474</v>
      </c>
      <c r="E3" s="50">
        <v>920</v>
      </c>
      <c r="F3">
        <v>97.74</v>
      </c>
      <c r="G3" t="s">
        <v>135</v>
      </c>
      <c r="H3" s="10">
        <v>128496823.2</v>
      </c>
      <c r="I3" t="s">
        <v>137</v>
      </c>
      <c r="J3" t="s">
        <v>473</v>
      </c>
      <c r="K3" t="s">
        <v>138</v>
      </c>
      <c r="L3" t="s">
        <v>136</v>
      </c>
      <c r="M3" t="s">
        <v>80</v>
      </c>
      <c r="N3" t="s">
        <v>34</v>
      </c>
      <c r="O3">
        <v>128496823.2</v>
      </c>
      <c r="P3">
        <v>0</v>
      </c>
      <c r="Q3" t="s">
        <v>474</v>
      </c>
      <c r="R3" t="s">
        <v>80</v>
      </c>
    </row>
    <row r="4" spans="1:18" hidden="1" x14ac:dyDescent="0.25">
      <c r="A4" s="143">
        <v>46111</v>
      </c>
      <c r="B4" t="s">
        <v>669</v>
      </c>
      <c r="C4" t="s">
        <v>759</v>
      </c>
      <c r="D4" t="s">
        <v>670</v>
      </c>
      <c r="E4" s="50">
        <v>387.66</v>
      </c>
      <c r="F4">
        <v>12224</v>
      </c>
      <c r="G4" t="s">
        <v>145</v>
      </c>
      <c r="H4" s="10">
        <v>4738755.84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4738755.84</v>
      </c>
      <c r="P4">
        <v>0</v>
      </c>
      <c r="Q4" t="s">
        <v>670</v>
      </c>
      <c r="R4" t="s">
        <v>72</v>
      </c>
    </row>
    <row r="5" spans="1:18" hidden="1" x14ac:dyDescent="0.25">
      <c r="A5" s="143">
        <v>46111</v>
      </c>
      <c r="B5" t="s">
        <v>530</v>
      </c>
      <c r="C5" t="s">
        <v>780</v>
      </c>
      <c r="D5" t="s">
        <v>140</v>
      </c>
      <c r="E5" s="50">
        <v>750</v>
      </c>
      <c r="F5">
        <v>83.44</v>
      </c>
      <c r="G5" t="s">
        <v>135</v>
      </c>
      <c r="H5" s="10">
        <v>89426820</v>
      </c>
      <c r="I5" t="s">
        <v>137</v>
      </c>
      <c r="J5" t="s">
        <v>473</v>
      </c>
      <c r="K5" t="s">
        <v>138</v>
      </c>
      <c r="L5" t="s">
        <v>136</v>
      </c>
      <c r="M5" t="s">
        <v>80</v>
      </c>
      <c r="N5" t="s">
        <v>34</v>
      </c>
      <c r="O5">
        <v>89426820</v>
      </c>
      <c r="P5">
        <v>0</v>
      </c>
      <c r="Q5" t="s">
        <v>140</v>
      </c>
      <c r="R5" t="s">
        <v>80</v>
      </c>
    </row>
    <row r="6" spans="1:18" hidden="1" x14ac:dyDescent="0.25">
      <c r="A6" s="143">
        <v>46111</v>
      </c>
      <c r="B6" t="s">
        <v>667</v>
      </c>
      <c r="C6" t="s">
        <v>761</v>
      </c>
      <c r="D6" t="s">
        <v>668</v>
      </c>
      <c r="E6" s="50">
        <v>632.33000000000004</v>
      </c>
      <c r="F6">
        <v>46167.3</v>
      </c>
      <c r="G6" t="s">
        <v>145</v>
      </c>
      <c r="H6" s="10">
        <v>29192968.809</v>
      </c>
      <c r="I6" t="s">
        <v>137</v>
      </c>
      <c r="J6" t="s">
        <v>473</v>
      </c>
      <c r="K6" t="s">
        <v>138</v>
      </c>
      <c r="L6" t="s">
        <v>18</v>
      </c>
      <c r="M6" t="s">
        <v>70</v>
      </c>
      <c r="N6" t="s">
        <v>45</v>
      </c>
      <c r="O6">
        <v>29192968.809</v>
      </c>
      <c r="P6">
        <v>0</v>
      </c>
      <c r="Q6" t="s">
        <v>668</v>
      </c>
      <c r="R6" t="s">
        <v>70</v>
      </c>
    </row>
    <row r="7" spans="1:18" hidden="1" x14ac:dyDescent="0.25">
      <c r="A7" s="143">
        <v>46111</v>
      </c>
      <c r="B7" t="s">
        <v>869</v>
      </c>
      <c r="C7" t="s">
        <v>770</v>
      </c>
      <c r="D7" t="s">
        <v>675</v>
      </c>
      <c r="E7" s="50">
        <v>360</v>
      </c>
      <c r="F7">
        <v>169.71100000000001</v>
      </c>
      <c r="G7" t="s">
        <v>135</v>
      </c>
      <c r="H7" s="10">
        <v>87306126.840000004</v>
      </c>
      <c r="I7" t="s">
        <v>137</v>
      </c>
      <c r="J7" t="s">
        <v>473</v>
      </c>
      <c r="K7" t="s">
        <v>138</v>
      </c>
      <c r="L7" t="s">
        <v>14</v>
      </c>
      <c r="M7" t="s">
        <v>70</v>
      </c>
      <c r="N7" t="s">
        <v>45</v>
      </c>
      <c r="O7">
        <v>87306126.840000004</v>
      </c>
      <c r="P7">
        <v>0</v>
      </c>
      <c r="Q7" t="s">
        <v>675</v>
      </c>
      <c r="R7" t="s">
        <v>70</v>
      </c>
    </row>
    <row r="8" spans="1:18" hidden="1" x14ac:dyDescent="0.25">
      <c r="A8" s="143">
        <v>46111</v>
      </c>
      <c r="B8" t="s">
        <v>667</v>
      </c>
      <c r="C8" t="s">
        <v>762</v>
      </c>
      <c r="D8" t="s">
        <v>668</v>
      </c>
      <c r="E8" s="50">
        <v>632.33000000000004</v>
      </c>
      <c r="F8">
        <v>6443.3519999999999</v>
      </c>
      <c r="G8" t="s">
        <v>145</v>
      </c>
      <c r="H8" s="10">
        <v>4074324.7702000001</v>
      </c>
      <c r="I8" t="s">
        <v>137</v>
      </c>
      <c r="J8" t="s">
        <v>473</v>
      </c>
      <c r="K8" t="s">
        <v>138</v>
      </c>
      <c r="L8" t="s">
        <v>18</v>
      </c>
      <c r="M8" t="s">
        <v>72</v>
      </c>
      <c r="N8" t="s">
        <v>43</v>
      </c>
      <c r="O8">
        <v>4074324.7702000001</v>
      </c>
      <c r="P8">
        <v>0</v>
      </c>
      <c r="Q8" t="s">
        <v>668</v>
      </c>
      <c r="R8" t="s">
        <v>72</v>
      </c>
    </row>
    <row r="9" spans="1:18" hidden="1" x14ac:dyDescent="0.25">
      <c r="A9" s="143">
        <v>46111</v>
      </c>
      <c r="B9" t="s">
        <v>530</v>
      </c>
      <c r="C9" t="s">
        <v>786</v>
      </c>
      <c r="D9" t="s">
        <v>142</v>
      </c>
      <c r="E9" s="50">
        <v>840</v>
      </c>
      <c r="F9">
        <v>67.09</v>
      </c>
      <c r="G9" t="s">
        <v>135</v>
      </c>
      <c r="H9" s="10">
        <v>80532152.400000006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80532152.400000006</v>
      </c>
      <c r="P9">
        <v>0</v>
      </c>
      <c r="Q9" t="s">
        <v>142</v>
      </c>
      <c r="R9" t="s">
        <v>80</v>
      </c>
    </row>
    <row r="10" spans="1:18" hidden="1" x14ac:dyDescent="0.25">
      <c r="A10" s="143">
        <v>46111</v>
      </c>
      <c r="B10" t="s">
        <v>663</v>
      </c>
      <c r="C10" t="s">
        <v>764</v>
      </c>
      <c r="D10" t="s">
        <v>665</v>
      </c>
      <c r="E10" s="50">
        <v>1472</v>
      </c>
      <c r="F10">
        <v>1000</v>
      </c>
      <c r="G10" t="s">
        <v>144</v>
      </c>
      <c r="H10" s="10">
        <v>1472000</v>
      </c>
      <c r="I10" t="s">
        <v>137</v>
      </c>
      <c r="J10" t="s">
        <v>473</v>
      </c>
      <c r="K10" t="s">
        <v>138</v>
      </c>
      <c r="L10" t="s">
        <v>18</v>
      </c>
      <c r="M10" t="s">
        <v>70</v>
      </c>
      <c r="N10" t="s">
        <v>45</v>
      </c>
      <c r="O10">
        <v>1472000</v>
      </c>
      <c r="P10">
        <v>0</v>
      </c>
      <c r="Q10" t="s">
        <v>665</v>
      </c>
      <c r="R10" t="s">
        <v>70</v>
      </c>
    </row>
    <row r="11" spans="1:18" hidden="1" x14ac:dyDescent="0.25">
      <c r="A11" s="143">
        <v>46111</v>
      </c>
      <c r="B11" t="s">
        <v>663</v>
      </c>
      <c r="C11" t="s">
        <v>765</v>
      </c>
      <c r="D11" t="s">
        <v>664</v>
      </c>
      <c r="E11" s="50">
        <v>2420</v>
      </c>
      <c r="F11">
        <v>4550</v>
      </c>
      <c r="G11" t="s">
        <v>144</v>
      </c>
      <c r="H11" s="10">
        <v>356946.1937</v>
      </c>
      <c r="I11" t="s">
        <v>137</v>
      </c>
      <c r="J11" t="s">
        <v>473</v>
      </c>
      <c r="K11" t="s">
        <v>138</v>
      </c>
      <c r="L11" t="s">
        <v>18</v>
      </c>
      <c r="M11" t="s">
        <v>72</v>
      </c>
      <c r="N11" t="s">
        <v>35</v>
      </c>
      <c r="O11">
        <v>11010999.999999998</v>
      </c>
      <c r="P11">
        <v>0</v>
      </c>
      <c r="Q11" t="s">
        <v>664</v>
      </c>
      <c r="R11" t="s">
        <v>166</v>
      </c>
    </row>
    <row r="12" spans="1:18" hidden="1" x14ac:dyDescent="0.25">
      <c r="A12" s="143">
        <v>46111</v>
      </c>
      <c r="B12" t="s">
        <v>663</v>
      </c>
      <c r="C12" t="s">
        <v>765</v>
      </c>
      <c r="D12" t="s">
        <v>664</v>
      </c>
      <c r="E12" s="50">
        <v>2420</v>
      </c>
      <c r="F12">
        <v>4550</v>
      </c>
      <c r="G12" t="s">
        <v>144</v>
      </c>
      <c r="H12" s="10">
        <v>77734.521500000003</v>
      </c>
      <c r="I12" t="s">
        <v>137</v>
      </c>
      <c r="J12" t="s">
        <v>473</v>
      </c>
      <c r="K12" t="s">
        <v>138</v>
      </c>
      <c r="L12" t="s">
        <v>18</v>
      </c>
      <c r="M12" t="s">
        <v>77</v>
      </c>
      <c r="N12" t="s">
        <v>35</v>
      </c>
      <c r="O12">
        <v>11010999.999999998</v>
      </c>
      <c r="P12">
        <v>0</v>
      </c>
      <c r="Q12" t="s">
        <v>664</v>
      </c>
      <c r="R12" t="s">
        <v>166</v>
      </c>
    </row>
    <row r="13" spans="1:18" hidden="1" x14ac:dyDescent="0.25">
      <c r="A13" s="143">
        <v>46111</v>
      </c>
      <c r="B13" t="s">
        <v>663</v>
      </c>
      <c r="C13" t="s">
        <v>765</v>
      </c>
      <c r="D13" t="s">
        <v>664</v>
      </c>
      <c r="E13" s="50">
        <v>2420</v>
      </c>
      <c r="F13">
        <v>4550</v>
      </c>
      <c r="G13" t="s">
        <v>144</v>
      </c>
      <c r="H13" s="10">
        <v>4476.3293000000003</v>
      </c>
      <c r="I13" t="s">
        <v>137</v>
      </c>
      <c r="J13" t="s">
        <v>473</v>
      </c>
      <c r="K13" t="s">
        <v>138</v>
      </c>
      <c r="L13" t="s">
        <v>18</v>
      </c>
      <c r="M13" t="s">
        <v>75</v>
      </c>
      <c r="N13" t="s">
        <v>35</v>
      </c>
      <c r="O13">
        <v>11010999.999999998</v>
      </c>
      <c r="P13">
        <v>0</v>
      </c>
      <c r="Q13" t="s">
        <v>664</v>
      </c>
      <c r="R13" t="s">
        <v>166</v>
      </c>
    </row>
    <row r="14" spans="1:18" hidden="1" x14ac:dyDescent="0.25">
      <c r="A14" s="143">
        <v>46111</v>
      </c>
      <c r="B14" t="s">
        <v>663</v>
      </c>
      <c r="C14" t="s">
        <v>765</v>
      </c>
      <c r="D14" t="s">
        <v>664</v>
      </c>
      <c r="E14" s="50">
        <v>2420</v>
      </c>
      <c r="F14">
        <v>4550</v>
      </c>
      <c r="G14" t="s">
        <v>144</v>
      </c>
      <c r="H14" s="10">
        <v>658359.56519999995</v>
      </c>
      <c r="I14" t="s">
        <v>137</v>
      </c>
      <c r="J14" t="s">
        <v>473</v>
      </c>
      <c r="K14" t="s">
        <v>138</v>
      </c>
      <c r="L14" t="s">
        <v>18</v>
      </c>
      <c r="M14" t="s">
        <v>681</v>
      </c>
      <c r="N14" t="s">
        <v>35</v>
      </c>
      <c r="O14">
        <v>11010999.999999998</v>
      </c>
      <c r="P14">
        <v>0</v>
      </c>
      <c r="Q14" t="s">
        <v>664</v>
      </c>
      <c r="R14" t="s">
        <v>166</v>
      </c>
    </row>
    <row r="15" spans="1:18" hidden="1" x14ac:dyDescent="0.25">
      <c r="A15" s="143">
        <v>46111</v>
      </c>
      <c r="B15" t="s">
        <v>663</v>
      </c>
      <c r="C15" t="s">
        <v>765</v>
      </c>
      <c r="D15" t="s">
        <v>664</v>
      </c>
      <c r="E15" s="50">
        <v>2420</v>
      </c>
      <c r="F15">
        <v>4550</v>
      </c>
      <c r="G15" t="s">
        <v>144</v>
      </c>
      <c r="H15" s="10">
        <v>53665.548999999999</v>
      </c>
      <c r="I15" t="s">
        <v>137</v>
      </c>
      <c r="J15" t="s">
        <v>473</v>
      </c>
      <c r="K15" t="s">
        <v>138</v>
      </c>
      <c r="L15" t="s">
        <v>18</v>
      </c>
      <c r="M15" t="s">
        <v>682</v>
      </c>
      <c r="N15" t="s">
        <v>35</v>
      </c>
      <c r="O15">
        <v>11010999.999999998</v>
      </c>
      <c r="P15">
        <v>0</v>
      </c>
      <c r="Q15" t="s">
        <v>664</v>
      </c>
      <c r="R15" t="s">
        <v>166</v>
      </c>
    </row>
    <row r="16" spans="1:18" hidden="1" x14ac:dyDescent="0.25">
      <c r="A16" s="143">
        <v>46111</v>
      </c>
      <c r="B16" t="s">
        <v>663</v>
      </c>
      <c r="C16" t="s">
        <v>765</v>
      </c>
      <c r="D16" t="s">
        <v>664</v>
      </c>
      <c r="E16" s="50">
        <v>2420</v>
      </c>
      <c r="F16">
        <v>4550</v>
      </c>
      <c r="G16" t="s">
        <v>144</v>
      </c>
      <c r="H16" s="10">
        <v>8083290.5957000004</v>
      </c>
      <c r="I16" t="s">
        <v>137</v>
      </c>
      <c r="J16" t="s">
        <v>473</v>
      </c>
      <c r="K16" t="s">
        <v>138</v>
      </c>
      <c r="L16" t="s">
        <v>18</v>
      </c>
      <c r="M16" t="s">
        <v>80</v>
      </c>
      <c r="N16" t="s">
        <v>35</v>
      </c>
      <c r="O16">
        <v>11010999.999999998</v>
      </c>
      <c r="P16">
        <v>0</v>
      </c>
      <c r="Q16" t="s">
        <v>664</v>
      </c>
      <c r="R16" t="s">
        <v>166</v>
      </c>
    </row>
    <row r="17" spans="1:18" hidden="1" x14ac:dyDescent="0.25">
      <c r="A17" s="143">
        <v>46111</v>
      </c>
      <c r="B17" t="s">
        <v>663</v>
      </c>
      <c r="C17" t="s">
        <v>765</v>
      </c>
      <c r="D17" t="s">
        <v>664</v>
      </c>
      <c r="E17" s="50">
        <v>2420</v>
      </c>
      <c r="F17">
        <v>4550</v>
      </c>
      <c r="G17" t="s">
        <v>144</v>
      </c>
      <c r="H17" s="10">
        <v>154873.9718</v>
      </c>
      <c r="I17" t="s">
        <v>137</v>
      </c>
      <c r="J17" t="s">
        <v>473</v>
      </c>
      <c r="K17" t="s">
        <v>138</v>
      </c>
      <c r="L17" t="s">
        <v>18</v>
      </c>
      <c r="M17" t="s">
        <v>50</v>
      </c>
      <c r="N17" t="s">
        <v>35</v>
      </c>
      <c r="O17">
        <v>11010999.999999998</v>
      </c>
      <c r="P17">
        <v>0</v>
      </c>
      <c r="Q17" t="s">
        <v>664</v>
      </c>
      <c r="R17" t="s">
        <v>166</v>
      </c>
    </row>
    <row r="18" spans="1:18" hidden="1" x14ac:dyDescent="0.25">
      <c r="A18" s="143">
        <v>46111</v>
      </c>
      <c r="B18" t="s">
        <v>663</v>
      </c>
      <c r="C18" t="s">
        <v>765</v>
      </c>
      <c r="D18" t="s">
        <v>664</v>
      </c>
      <c r="E18" s="50">
        <v>2420</v>
      </c>
      <c r="F18">
        <v>4550</v>
      </c>
      <c r="G18" t="s">
        <v>144</v>
      </c>
      <c r="H18" s="10">
        <v>1184787.2242000001</v>
      </c>
      <c r="I18" t="s">
        <v>137</v>
      </c>
      <c r="J18" t="s">
        <v>473</v>
      </c>
      <c r="K18" t="s">
        <v>138</v>
      </c>
      <c r="L18" t="s">
        <v>18</v>
      </c>
      <c r="M18" t="s">
        <v>68</v>
      </c>
      <c r="N18" t="s">
        <v>35</v>
      </c>
      <c r="O18">
        <v>11010999.999999998</v>
      </c>
      <c r="P18">
        <v>0</v>
      </c>
      <c r="Q18" t="s">
        <v>664</v>
      </c>
      <c r="R18" t="s">
        <v>166</v>
      </c>
    </row>
    <row r="19" spans="1:18" hidden="1" x14ac:dyDescent="0.25">
      <c r="A19" s="143">
        <v>46111</v>
      </c>
      <c r="B19" t="s">
        <v>663</v>
      </c>
      <c r="C19" t="s">
        <v>765</v>
      </c>
      <c r="D19" t="s">
        <v>664</v>
      </c>
      <c r="E19" s="50">
        <v>2420</v>
      </c>
      <c r="F19">
        <v>4550</v>
      </c>
      <c r="G19" t="s">
        <v>144</v>
      </c>
      <c r="H19" s="10">
        <v>436866.04969999997</v>
      </c>
      <c r="I19" t="s">
        <v>137</v>
      </c>
      <c r="J19" t="s">
        <v>473</v>
      </c>
      <c r="K19" t="s">
        <v>138</v>
      </c>
      <c r="L19" t="s">
        <v>18</v>
      </c>
      <c r="M19" t="s">
        <v>70</v>
      </c>
      <c r="N19" t="s">
        <v>35</v>
      </c>
      <c r="O19">
        <v>11010999.999999998</v>
      </c>
      <c r="P19">
        <v>0</v>
      </c>
      <c r="Q19" t="s">
        <v>664</v>
      </c>
      <c r="R19" t="s">
        <v>166</v>
      </c>
    </row>
    <row r="20" spans="1:18" hidden="1" x14ac:dyDescent="0.25">
      <c r="A20" s="143">
        <v>46111</v>
      </c>
      <c r="B20" t="s">
        <v>535</v>
      </c>
      <c r="C20" t="s">
        <v>783</v>
      </c>
      <c r="D20" t="s">
        <v>528</v>
      </c>
      <c r="E20" s="50">
        <v>500</v>
      </c>
      <c r="F20">
        <v>111.94</v>
      </c>
      <c r="G20" t="s">
        <v>135</v>
      </c>
      <c r="H20" s="10">
        <v>79981130</v>
      </c>
      <c r="I20" t="s">
        <v>137</v>
      </c>
      <c r="J20" t="s">
        <v>473</v>
      </c>
      <c r="K20" t="s">
        <v>138</v>
      </c>
      <c r="L20" t="s">
        <v>136</v>
      </c>
      <c r="M20" t="s">
        <v>72</v>
      </c>
      <c r="N20" t="s">
        <v>43</v>
      </c>
      <c r="O20">
        <v>79981130</v>
      </c>
      <c r="P20">
        <v>0</v>
      </c>
      <c r="Q20" t="s">
        <v>528</v>
      </c>
      <c r="R20" t="s">
        <v>72</v>
      </c>
    </row>
    <row r="21" spans="1:18" x14ac:dyDescent="0.25">
      <c r="A21" s="143">
        <v>46100</v>
      </c>
      <c r="B21" t="s">
        <v>821</v>
      </c>
      <c r="C21" t="s">
        <v>921</v>
      </c>
      <c r="D21" t="s">
        <v>822</v>
      </c>
      <c r="E21" s="50">
        <v>44800000</v>
      </c>
      <c r="F21">
        <v>1</v>
      </c>
      <c r="G21" t="s">
        <v>510</v>
      </c>
      <c r="H21" s="10">
        <v>54208000</v>
      </c>
      <c r="I21" t="s">
        <v>157</v>
      </c>
      <c r="J21" t="s">
        <v>473</v>
      </c>
      <c r="K21" t="s">
        <v>156</v>
      </c>
      <c r="L21" t="s">
        <v>17</v>
      </c>
      <c r="M21" t="s">
        <v>681</v>
      </c>
      <c r="N21" t="s">
        <v>83</v>
      </c>
      <c r="O21">
        <v>54208000</v>
      </c>
      <c r="P21">
        <v>0</v>
      </c>
      <c r="Q21" t="s">
        <v>823</v>
      </c>
      <c r="R21" t="s">
        <v>681</v>
      </c>
    </row>
    <row r="22" spans="1:18" hidden="1" x14ac:dyDescent="0.25">
      <c r="A22" s="143">
        <v>46111</v>
      </c>
      <c r="B22" t="s">
        <v>663</v>
      </c>
      <c r="C22" t="s">
        <v>767</v>
      </c>
      <c r="D22" t="s">
        <v>666</v>
      </c>
      <c r="E22" s="50">
        <v>2050</v>
      </c>
      <c r="F22">
        <v>1680</v>
      </c>
      <c r="G22" t="s">
        <v>144</v>
      </c>
      <c r="H22" s="10">
        <v>3444000</v>
      </c>
      <c r="I22" t="s">
        <v>137</v>
      </c>
      <c r="J22" t="s">
        <v>473</v>
      </c>
      <c r="K22" t="s">
        <v>138</v>
      </c>
      <c r="L22" t="s">
        <v>18</v>
      </c>
      <c r="M22" t="s">
        <v>68</v>
      </c>
      <c r="N22" t="s">
        <v>40</v>
      </c>
      <c r="O22">
        <v>3444000</v>
      </c>
      <c r="P22">
        <v>0</v>
      </c>
      <c r="Q22" t="s">
        <v>666</v>
      </c>
      <c r="R22" t="s">
        <v>68</v>
      </c>
    </row>
    <row r="23" spans="1:18" x14ac:dyDescent="0.25">
      <c r="A23" s="143">
        <v>46093</v>
      </c>
      <c r="B23" t="s">
        <v>821</v>
      </c>
      <c r="C23" t="s">
        <v>922</v>
      </c>
      <c r="D23" t="s">
        <v>923</v>
      </c>
      <c r="E23" s="50">
        <v>41901049.840000004</v>
      </c>
      <c r="F23">
        <v>1</v>
      </c>
      <c r="G23" t="s">
        <v>510</v>
      </c>
      <c r="H23" s="10">
        <v>50700270.310000002</v>
      </c>
      <c r="I23" t="s">
        <v>157</v>
      </c>
      <c r="J23" t="s">
        <v>473</v>
      </c>
      <c r="K23" t="s">
        <v>156</v>
      </c>
      <c r="L23" t="s">
        <v>17</v>
      </c>
      <c r="M23" t="s">
        <v>681</v>
      </c>
      <c r="N23" t="s">
        <v>83</v>
      </c>
      <c r="O23">
        <v>50700270.310000002</v>
      </c>
      <c r="P23">
        <v>0</v>
      </c>
      <c r="Q23" t="s">
        <v>823</v>
      </c>
      <c r="R23" t="s">
        <v>681</v>
      </c>
    </row>
    <row r="24" spans="1:18" hidden="1" x14ac:dyDescent="0.25">
      <c r="A24" s="143">
        <v>46111</v>
      </c>
      <c r="B24" t="s">
        <v>669</v>
      </c>
      <c r="C24" t="s">
        <v>769</v>
      </c>
      <c r="D24" t="s">
        <v>672</v>
      </c>
      <c r="E24" s="50">
        <v>962.2</v>
      </c>
      <c r="F24">
        <v>5867.2</v>
      </c>
      <c r="G24" t="s">
        <v>145</v>
      </c>
      <c r="H24" s="10">
        <v>5645419.8399999999</v>
      </c>
      <c r="I24" t="s">
        <v>137</v>
      </c>
      <c r="J24" t="s">
        <v>473</v>
      </c>
      <c r="K24" t="s">
        <v>138</v>
      </c>
      <c r="L24" t="s">
        <v>14</v>
      </c>
      <c r="M24" t="s">
        <v>70</v>
      </c>
      <c r="N24" t="s">
        <v>45</v>
      </c>
      <c r="O24">
        <v>5645419.8399999999</v>
      </c>
      <c r="P24">
        <v>0</v>
      </c>
      <c r="Q24" t="s">
        <v>672</v>
      </c>
      <c r="R24" t="s">
        <v>70</v>
      </c>
    </row>
    <row r="25" spans="1:18" hidden="1" x14ac:dyDescent="0.25">
      <c r="A25" s="143">
        <v>46111</v>
      </c>
      <c r="B25" t="s">
        <v>530</v>
      </c>
      <c r="C25" t="s">
        <v>776</v>
      </c>
      <c r="D25" t="s">
        <v>134</v>
      </c>
      <c r="E25" s="50">
        <v>850</v>
      </c>
      <c r="F25">
        <v>39.26</v>
      </c>
      <c r="G25" t="s">
        <v>135</v>
      </c>
      <c r="H25" s="10">
        <v>47687159</v>
      </c>
      <c r="I25" t="s">
        <v>137</v>
      </c>
      <c r="J25" t="s">
        <v>473</v>
      </c>
      <c r="K25" t="s">
        <v>138</v>
      </c>
      <c r="L25" t="s">
        <v>136</v>
      </c>
      <c r="M25" t="s">
        <v>80</v>
      </c>
      <c r="N25" t="s">
        <v>34</v>
      </c>
      <c r="O25">
        <v>47687159</v>
      </c>
      <c r="P25">
        <v>0</v>
      </c>
      <c r="Q25" t="s">
        <v>134</v>
      </c>
      <c r="R25" t="s">
        <v>80</v>
      </c>
    </row>
    <row r="26" spans="1:18" hidden="1" x14ac:dyDescent="0.25">
      <c r="A26" s="143">
        <v>46111</v>
      </c>
      <c r="B26" t="s">
        <v>535</v>
      </c>
      <c r="C26" t="s">
        <v>782</v>
      </c>
      <c r="D26" t="s">
        <v>140</v>
      </c>
      <c r="E26" s="50">
        <v>750</v>
      </c>
      <c r="F26">
        <v>42.271999999999998</v>
      </c>
      <c r="G26" t="s">
        <v>135</v>
      </c>
      <c r="H26" s="10">
        <v>45305016</v>
      </c>
      <c r="I26" t="s">
        <v>137</v>
      </c>
      <c r="J26" t="s">
        <v>473</v>
      </c>
      <c r="K26" t="s">
        <v>138</v>
      </c>
      <c r="L26" t="s">
        <v>136</v>
      </c>
      <c r="M26" t="s">
        <v>70</v>
      </c>
      <c r="N26" t="s">
        <v>45</v>
      </c>
      <c r="O26">
        <v>45305016</v>
      </c>
      <c r="P26">
        <v>0</v>
      </c>
      <c r="Q26" t="s">
        <v>140</v>
      </c>
      <c r="R26" t="s">
        <v>70</v>
      </c>
    </row>
    <row r="27" spans="1:18" hidden="1" x14ac:dyDescent="0.25">
      <c r="A27" s="143">
        <v>46111</v>
      </c>
      <c r="B27" t="s">
        <v>676</v>
      </c>
      <c r="C27" t="s">
        <v>862</v>
      </c>
      <c r="D27" t="s">
        <v>632</v>
      </c>
      <c r="E27" s="50">
        <v>39725</v>
      </c>
      <c r="F27">
        <v>1038.915</v>
      </c>
      <c r="G27" t="s">
        <v>135</v>
      </c>
      <c r="H27" s="10">
        <v>41270898.375</v>
      </c>
      <c r="I27" t="s">
        <v>137</v>
      </c>
      <c r="J27" t="s">
        <v>473</v>
      </c>
      <c r="K27" t="s">
        <v>138</v>
      </c>
      <c r="L27" t="s">
        <v>13</v>
      </c>
      <c r="M27" t="s">
        <v>80</v>
      </c>
      <c r="N27" t="s">
        <v>34</v>
      </c>
      <c r="O27">
        <v>63902892.274999999</v>
      </c>
      <c r="P27">
        <v>-22631993.899999999</v>
      </c>
      <c r="Q27" t="s">
        <v>632</v>
      </c>
      <c r="R27" t="s">
        <v>80</v>
      </c>
    </row>
    <row r="28" spans="1:18" hidden="1" x14ac:dyDescent="0.25">
      <c r="A28" s="143">
        <v>46111</v>
      </c>
      <c r="B28" t="s">
        <v>676</v>
      </c>
      <c r="C28" t="s">
        <v>862</v>
      </c>
      <c r="D28" t="s">
        <v>632</v>
      </c>
      <c r="E28" s="50">
        <v>39725</v>
      </c>
      <c r="F28">
        <v>1038.915</v>
      </c>
      <c r="G28" t="s">
        <v>135</v>
      </c>
      <c r="H28" s="10">
        <v>41270898.375</v>
      </c>
      <c r="I28" t="s">
        <v>137</v>
      </c>
      <c r="J28" t="s">
        <v>473</v>
      </c>
      <c r="K28" t="s">
        <v>138</v>
      </c>
      <c r="L28" t="s">
        <v>13</v>
      </c>
      <c r="M28" t="s">
        <v>80</v>
      </c>
      <c r="N28" t="s">
        <v>34</v>
      </c>
      <c r="O28">
        <v>63902892.274999999</v>
      </c>
      <c r="P28">
        <v>-22631993.899999999</v>
      </c>
      <c r="Q28" t="s">
        <v>632</v>
      </c>
      <c r="R28" t="s">
        <v>80</v>
      </c>
    </row>
    <row r="29" spans="1:18" hidden="1" x14ac:dyDescent="0.25">
      <c r="A29" s="143">
        <v>46111</v>
      </c>
      <c r="B29" t="s">
        <v>676</v>
      </c>
      <c r="C29" t="s">
        <v>862</v>
      </c>
      <c r="D29" t="s">
        <v>632</v>
      </c>
      <c r="E29" s="50">
        <v>39725</v>
      </c>
      <c r="F29">
        <v>1038.915</v>
      </c>
      <c r="G29" t="s">
        <v>135</v>
      </c>
      <c r="H29" s="10">
        <v>41270898.375</v>
      </c>
      <c r="I29" t="s">
        <v>137</v>
      </c>
      <c r="J29" t="s">
        <v>473</v>
      </c>
      <c r="K29" t="s">
        <v>138</v>
      </c>
      <c r="L29" t="s">
        <v>13</v>
      </c>
      <c r="M29" t="s">
        <v>80</v>
      </c>
      <c r="N29" t="s">
        <v>34</v>
      </c>
      <c r="O29">
        <v>63902892.274999999</v>
      </c>
      <c r="P29">
        <v>-22631993.899999999</v>
      </c>
      <c r="Q29" t="s">
        <v>632</v>
      </c>
      <c r="R29" t="s">
        <v>80</v>
      </c>
    </row>
    <row r="30" spans="1:18" hidden="1" x14ac:dyDescent="0.25">
      <c r="A30" s="143">
        <v>46111</v>
      </c>
      <c r="B30" t="s">
        <v>676</v>
      </c>
      <c r="C30" t="s">
        <v>862</v>
      </c>
      <c r="D30" t="s">
        <v>632</v>
      </c>
      <c r="E30" s="50">
        <v>39725</v>
      </c>
      <c r="F30">
        <v>1038.915</v>
      </c>
      <c r="G30" t="s">
        <v>135</v>
      </c>
      <c r="H30" s="10">
        <v>41270898.375</v>
      </c>
      <c r="I30" t="s">
        <v>137</v>
      </c>
      <c r="J30" t="s">
        <v>473</v>
      </c>
      <c r="K30" t="s">
        <v>138</v>
      </c>
      <c r="L30" t="s">
        <v>13</v>
      </c>
      <c r="M30" t="s">
        <v>80</v>
      </c>
      <c r="N30" t="s">
        <v>34</v>
      </c>
      <c r="O30">
        <v>63902892.274999999</v>
      </c>
      <c r="P30">
        <v>-22631993.899999999</v>
      </c>
      <c r="Q30" t="s">
        <v>632</v>
      </c>
      <c r="R30" t="s">
        <v>80</v>
      </c>
    </row>
    <row r="31" spans="1:18" hidden="1" x14ac:dyDescent="0.25">
      <c r="A31" s="143">
        <v>46111</v>
      </c>
      <c r="B31" t="s">
        <v>676</v>
      </c>
      <c r="C31" t="s">
        <v>862</v>
      </c>
      <c r="D31" t="s">
        <v>632</v>
      </c>
      <c r="E31" s="50">
        <v>39725</v>
      </c>
      <c r="F31">
        <v>1038.915</v>
      </c>
      <c r="G31" t="s">
        <v>135</v>
      </c>
      <c r="H31" s="10">
        <v>41270898.375</v>
      </c>
      <c r="I31" t="s">
        <v>137</v>
      </c>
      <c r="J31" t="s">
        <v>473</v>
      </c>
      <c r="K31" t="s">
        <v>138</v>
      </c>
      <c r="L31" t="s">
        <v>13</v>
      </c>
      <c r="M31" t="s">
        <v>80</v>
      </c>
      <c r="N31" t="s">
        <v>34</v>
      </c>
      <c r="O31">
        <v>63902892.274999999</v>
      </c>
      <c r="P31">
        <v>-22631993.899999999</v>
      </c>
      <c r="Q31" t="s">
        <v>632</v>
      </c>
      <c r="R31" t="s">
        <v>80</v>
      </c>
    </row>
    <row r="32" spans="1:18" hidden="1" x14ac:dyDescent="0.25">
      <c r="A32" s="143">
        <v>46111</v>
      </c>
      <c r="B32" t="s">
        <v>676</v>
      </c>
      <c r="C32" t="s">
        <v>862</v>
      </c>
      <c r="D32" t="s">
        <v>632</v>
      </c>
      <c r="E32" s="50">
        <v>39725</v>
      </c>
      <c r="F32">
        <v>1038.915</v>
      </c>
      <c r="G32" t="s">
        <v>135</v>
      </c>
      <c r="H32" s="10">
        <v>41270898.375</v>
      </c>
      <c r="I32" t="s">
        <v>137</v>
      </c>
      <c r="J32" t="s">
        <v>473</v>
      </c>
      <c r="K32" t="s">
        <v>138</v>
      </c>
      <c r="L32" t="s">
        <v>13</v>
      </c>
      <c r="M32" t="s">
        <v>80</v>
      </c>
      <c r="N32" t="s">
        <v>34</v>
      </c>
      <c r="O32">
        <v>63902892.274999999</v>
      </c>
      <c r="P32">
        <v>-22631993.899999999</v>
      </c>
      <c r="Q32" t="s">
        <v>591</v>
      </c>
      <c r="R32" t="s">
        <v>80</v>
      </c>
    </row>
    <row r="33" spans="1:18" hidden="1" x14ac:dyDescent="0.25">
      <c r="A33" s="143">
        <v>46111</v>
      </c>
      <c r="B33" t="s">
        <v>676</v>
      </c>
      <c r="C33" t="s">
        <v>862</v>
      </c>
      <c r="D33" t="s">
        <v>632</v>
      </c>
      <c r="E33" s="50">
        <v>39725</v>
      </c>
      <c r="F33">
        <v>1038.915</v>
      </c>
      <c r="G33" t="s">
        <v>135</v>
      </c>
      <c r="H33" s="10">
        <v>41270898.375</v>
      </c>
      <c r="I33" t="s">
        <v>137</v>
      </c>
      <c r="J33" t="s">
        <v>473</v>
      </c>
      <c r="K33" t="s">
        <v>138</v>
      </c>
      <c r="L33" t="s">
        <v>13</v>
      </c>
      <c r="M33" t="s">
        <v>80</v>
      </c>
      <c r="N33" t="s">
        <v>34</v>
      </c>
      <c r="O33">
        <v>63902892.274999999</v>
      </c>
      <c r="P33">
        <v>-22631993.899999999</v>
      </c>
      <c r="Q33" t="s">
        <v>591</v>
      </c>
      <c r="R33" t="s">
        <v>80</v>
      </c>
    </row>
    <row r="34" spans="1:18" hidden="1" x14ac:dyDescent="0.25">
      <c r="A34" s="143">
        <v>46111</v>
      </c>
      <c r="B34" t="s">
        <v>676</v>
      </c>
      <c r="C34" t="s">
        <v>862</v>
      </c>
      <c r="D34" t="s">
        <v>632</v>
      </c>
      <c r="E34" s="50">
        <v>39725</v>
      </c>
      <c r="F34">
        <v>1038.915</v>
      </c>
      <c r="G34" t="s">
        <v>135</v>
      </c>
      <c r="H34" s="10">
        <v>41270898.375</v>
      </c>
      <c r="I34" t="s">
        <v>137</v>
      </c>
      <c r="J34" t="s">
        <v>473</v>
      </c>
      <c r="K34" t="s">
        <v>138</v>
      </c>
      <c r="L34" t="s">
        <v>13</v>
      </c>
      <c r="M34" t="s">
        <v>80</v>
      </c>
      <c r="N34" t="s">
        <v>34</v>
      </c>
      <c r="O34">
        <v>63902892.274999999</v>
      </c>
      <c r="P34">
        <v>-22631993.899999999</v>
      </c>
      <c r="Q34" t="s">
        <v>591</v>
      </c>
      <c r="R34" t="s">
        <v>80</v>
      </c>
    </row>
    <row r="35" spans="1:18" hidden="1" x14ac:dyDescent="0.25">
      <c r="A35" s="143">
        <v>46111</v>
      </c>
      <c r="B35" t="s">
        <v>676</v>
      </c>
      <c r="C35" t="s">
        <v>862</v>
      </c>
      <c r="D35" t="s">
        <v>632</v>
      </c>
      <c r="E35" s="50">
        <v>39725</v>
      </c>
      <c r="F35">
        <v>1038.915</v>
      </c>
      <c r="G35" t="s">
        <v>135</v>
      </c>
      <c r="H35" s="10">
        <v>41270898.375</v>
      </c>
      <c r="I35" t="s">
        <v>137</v>
      </c>
      <c r="J35" t="s">
        <v>473</v>
      </c>
      <c r="K35" t="s">
        <v>138</v>
      </c>
      <c r="L35" t="s">
        <v>13</v>
      </c>
      <c r="M35" t="s">
        <v>80</v>
      </c>
      <c r="N35" t="s">
        <v>34</v>
      </c>
      <c r="O35">
        <v>63902892.274999999</v>
      </c>
      <c r="P35">
        <v>-22631993.899999999</v>
      </c>
      <c r="Q35" t="s">
        <v>591</v>
      </c>
      <c r="R35" t="s">
        <v>80</v>
      </c>
    </row>
    <row r="36" spans="1:18" hidden="1" x14ac:dyDescent="0.25">
      <c r="A36" s="143">
        <v>46111</v>
      </c>
      <c r="B36" t="s">
        <v>676</v>
      </c>
      <c r="C36" t="s">
        <v>862</v>
      </c>
      <c r="D36" t="s">
        <v>632</v>
      </c>
      <c r="E36" s="50">
        <v>39725</v>
      </c>
      <c r="F36">
        <v>1038.915</v>
      </c>
      <c r="G36" t="s">
        <v>135</v>
      </c>
      <c r="H36" s="10">
        <v>41270898.375</v>
      </c>
      <c r="I36" t="s">
        <v>137</v>
      </c>
      <c r="J36" t="s">
        <v>473</v>
      </c>
      <c r="K36" t="s">
        <v>138</v>
      </c>
      <c r="L36" t="s">
        <v>13</v>
      </c>
      <c r="M36" t="s">
        <v>80</v>
      </c>
      <c r="N36" t="s">
        <v>34</v>
      </c>
      <c r="O36">
        <v>63902892.274999999</v>
      </c>
      <c r="P36">
        <v>-22631993.899999999</v>
      </c>
      <c r="Q36" t="s">
        <v>591</v>
      </c>
      <c r="R36" t="s">
        <v>80</v>
      </c>
    </row>
    <row r="37" spans="1:18" hidden="1" x14ac:dyDescent="0.25">
      <c r="A37" s="143">
        <v>46111</v>
      </c>
      <c r="B37" t="s">
        <v>676</v>
      </c>
      <c r="C37" t="s">
        <v>862</v>
      </c>
      <c r="D37" t="s">
        <v>632</v>
      </c>
      <c r="E37" s="50">
        <v>39725</v>
      </c>
      <c r="F37">
        <v>1038.915</v>
      </c>
      <c r="G37" t="s">
        <v>135</v>
      </c>
      <c r="H37" s="10">
        <v>41270898.375</v>
      </c>
      <c r="I37" t="s">
        <v>137</v>
      </c>
      <c r="J37" t="s">
        <v>473</v>
      </c>
      <c r="K37" t="s">
        <v>138</v>
      </c>
      <c r="L37" t="s">
        <v>13</v>
      </c>
      <c r="M37" t="s">
        <v>80</v>
      </c>
      <c r="N37" t="s">
        <v>34</v>
      </c>
      <c r="O37">
        <v>63902892.274999999</v>
      </c>
      <c r="P37">
        <v>-22631993.899999999</v>
      </c>
      <c r="Q37" t="s">
        <v>735</v>
      </c>
      <c r="R37" t="s">
        <v>80</v>
      </c>
    </row>
    <row r="38" spans="1:18" hidden="1" x14ac:dyDescent="0.25">
      <c r="A38" s="143">
        <v>46111</v>
      </c>
      <c r="B38" t="s">
        <v>676</v>
      </c>
      <c r="C38" t="s">
        <v>862</v>
      </c>
      <c r="D38" t="s">
        <v>632</v>
      </c>
      <c r="E38" s="50">
        <v>39725</v>
      </c>
      <c r="F38">
        <v>1038.915</v>
      </c>
      <c r="G38" t="s">
        <v>135</v>
      </c>
      <c r="H38" s="10">
        <v>41270898.375</v>
      </c>
      <c r="I38" t="s">
        <v>137</v>
      </c>
      <c r="J38" t="s">
        <v>473</v>
      </c>
      <c r="K38" t="s">
        <v>138</v>
      </c>
      <c r="L38" t="s">
        <v>13</v>
      </c>
      <c r="M38" t="s">
        <v>80</v>
      </c>
      <c r="N38" t="s">
        <v>34</v>
      </c>
      <c r="O38">
        <v>63902892.274999999</v>
      </c>
      <c r="P38">
        <v>-22631993.899999999</v>
      </c>
      <c r="Q38" t="s">
        <v>735</v>
      </c>
      <c r="R38" t="s">
        <v>80</v>
      </c>
    </row>
    <row r="39" spans="1:18" hidden="1" x14ac:dyDescent="0.25">
      <c r="A39" s="143">
        <v>46111</v>
      </c>
      <c r="B39" t="s">
        <v>676</v>
      </c>
      <c r="C39" t="s">
        <v>862</v>
      </c>
      <c r="D39" t="s">
        <v>632</v>
      </c>
      <c r="E39" s="50">
        <v>39725</v>
      </c>
      <c r="F39">
        <v>1038.915</v>
      </c>
      <c r="G39" t="s">
        <v>135</v>
      </c>
      <c r="H39" s="10">
        <v>41270898.375</v>
      </c>
      <c r="I39" t="s">
        <v>137</v>
      </c>
      <c r="J39" t="s">
        <v>473</v>
      </c>
      <c r="K39" t="s">
        <v>138</v>
      </c>
      <c r="L39" t="s">
        <v>13</v>
      </c>
      <c r="M39" t="s">
        <v>80</v>
      </c>
      <c r="N39" t="s">
        <v>34</v>
      </c>
      <c r="O39">
        <v>63902892.274999999</v>
      </c>
      <c r="P39">
        <v>-22631993.899999999</v>
      </c>
      <c r="Q39" t="s">
        <v>735</v>
      </c>
      <c r="R39" t="s">
        <v>80</v>
      </c>
    </row>
    <row r="40" spans="1:18" hidden="1" x14ac:dyDescent="0.25">
      <c r="A40" s="143">
        <v>46111</v>
      </c>
      <c r="B40" t="s">
        <v>676</v>
      </c>
      <c r="C40" t="s">
        <v>862</v>
      </c>
      <c r="D40" t="s">
        <v>632</v>
      </c>
      <c r="E40" s="50">
        <v>39725</v>
      </c>
      <c r="F40">
        <v>1038.915</v>
      </c>
      <c r="G40" t="s">
        <v>135</v>
      </c>
      <c r="H40" s="10">
        <v>41270898.375</v>
      </c>
      <c r="I40" t="s">
        <v>137</v>
      </c>
      <c r="J40" t="s">
        <v>473</v>
      </c>
      <c r="K40" t="s">
        <v>138</v>
      </c>
      <c r="L40" t="s">
        <v>13</v>
      </c>
      <c r="M40" t="s">
        <v>80</v>
      </c>
      <c r="N40" t="s">
        <v>34</v>
      </c>
      <c r="O40">
        <v>63902892.274999999</v>
      </c>
      <c r="P40">
        <v>-22631993.899999999</v>
      </c>
      <c r="Q40" t="s">
        <v>735</v>
      </c>
      <c r="R40" t="s">
        <v>80</v>
      </c>
    </row>
    <row r="41" spans="1:18" hidden="1" x14ac:dyDescent="0.25">
      <c r="A41" s="143">
        <v>46111</v>
      </c>
      <c r="B41" t="s">
        <v>676</v>
      </c>
      <c r="C41" t="s">
        <v>862</v>
      </c>
      <c r="D41" t="s">
        <v>632</v>
      </c>
      <c r="E41" s="50">
        <v>39725</v>
      </c>
      <c r="F41">
        <v>1038.915</v>
      </c>
      <c r="G41" t="s">
        <v>135</v>
      </c>
      <c r="H41" s="10">
        <v>41270898.375</v>
      </c>
      <c r="I41" t="s">
        <v>137</v>
      </c>
      <c r="J41" t="s">
        <v>473</v>
      </c>
      <c r="K41" t="s">
        <v>138</v>
      </c>
      <c r="L41" t="s">
        <v>13</v>
      </c>
      <c r="M41" t="s">
        <v>80</v>
      </c>
      <c r="N41" t="s">
        <v>34</v>
      </c>
      <c r="O41">
        <v>63902892.274999999</v>
      </c>
      <c r="P41">
        <v>-22631993.899999999</v>
      </c>
      <c r="Q41" t="s">
        <v>735</v>
      </c>
      <c r="R41" t="s">
        <v>80</v>
      </c>
    </row>
    <row r="42" spans="1:18" hidden="1" x14ac:dyDescent="0.25">
      <c r="A42" s="143">
        <v>46111</v>
      </c>
      <c r="B42" t="s">
        <v>676</v>
      </c>
      <c r="C42" t="s">
        <v>862</v>
      </c>
      <c r="D42" t="s">
        <v>632</v>
      </c>
      <c r="E42" s="50">
        <v>39725</v>
      </c>
      <c r="F42">
        <v>1038.915</v>
      </c>
      <c r="G42" t="s">
        <v>135</v>
      </c>
      <c r="H42" s="10">
        <v>41270898.375</v>
      </c>
      <c r="I42" t="s">
        <v>137</v>
      </c>
      <c r="J42" t="s">
        <v>473</v>
      </c>
      <c r="K42" t="s">
        <v>138</v>
      </c>
      <c r="L42" t="s">
        <v>13</v>
      </c>
      <c r="M42" t="s">
        <v>80</v>
      </c>
      <c r="N42" t="s">
        <v>34</v>
      </c>
      <c r="O42">
        <v>63902892.274999999</v>
      </c>
      <c r="P42">
        <v>-22631993.899999999</v>
      </c>
      <c r="Q42" t="s">
        <v>13</v>
      </c>
      <c r="R42" t="s">
        <v>80</v>
      </c>
    </row>
    <row r="43" spans="1:18" hidden="1" x14ac:dyDescent="0.25">
      <c r="A43" s="143">
        <v>46111</v>
      </c>
      <c r="B43" t="s">
        <v>676</v>
      </c>
      <c r="C43" t="s">
        <v>862</v>
      </c>
      <c r="D43" t="s">
        <v>632</v>
      </c>
      <c r="E43" s="50">
        <v>39725</v>
      </c>
      <c r="F43">
        <v>1038.915</v>
      </c>
      <c r="G43" t="s">
        <v>135</v>
      </c>
      <c r="H43" s="10">
        <v>41270898.375</v>
      </c>
      <c r="I43" t="s">
        <v>137</v>
      </c>
      <c r="J43" t="s">
        <v>473</v>
      </c>
      <c r="K43" t="s">
        <v>138</v>
      </c>
      <c r="L43" t="s">
        <v>13</v>
      </c>
      <c r="M43" t="s">
        <v>80</v>
      </c>
      <c r="N43" t="s">
        <v>34</v>
      </c>
      <c r="O43">
        <v>63902892.274999999</v>
      </c>
      <c r="P43">
        <v>-22631993.899999999</v>
      </c>
      <c r="Q43" t="s">
        <v>13</v>
      </c>
      <c r="R43" t="s">
        <v>80</v>
      </c>
    </row>
    <row r="44" spans="1:18" hidden="1" x14ac:dyDescent="0.25">
      <c r="A44" s="143">
        <v>46111</v>
      </c>
      <c r="B44" t="s">
        <v>676</v>
      </c>
      <c r="C44" t="s">
        <v>862</v>
      </c>
      <c r="D44" t="s">
        <v>632</v>
      </c>
      <c r="E44" s="50">
        <v>39725</v>
      </c>
      <c r="F44">
        <v>1038.915</v>
      </c>
      <c r="G44" t="s">
        <v>135</v>
      </c>
      <c r="H44" s="10">
        <v>41270898.375</v>
      </c>
      <c r="I44" t="s">
        <v>137</v>
      </c>
      <c r="J44" t="s">
        <v>473</v>
      </c>
      <c r="K44" t="s">
        <v>138</v>
      </c>
      <c r="L44" t="s">
        <v>13</v>
      </c>
      <c r="M44" t="s">
        <v>80</v>
      </c>
      <c r="N44" t="s">
        <v>34</v>
      </c>
      <c r="O44">
        <v>63902892.274999999</v>
      </c>
      <c r="P44">
        <v>-22631993.899999999</v>
      </c>
      <c r="Q44" t="s">
        <v>13</v>
      </c>
      <c r="R44" t="s">
        <v>80</v>
      </c>
    </row>
    <row r="45" spans="1:18" hidden="1" x14ac:dyDescent="0.25">
      <c r="A45" s="143">
        <v>46111</v>
      </c>
      <c r="B45" t="s">
        <v>676</v>
      </c>
      <c r="C45" t="s">
        <v>862</v>
      </c>
      <c r="D45" t="s">
        <v>632</v>
      </c>
      <c r="E45" s="50">
        <v>39725</v>
      </c>
      <c r="F45">
        <v>1038.915</v>
      </c>
      <c r="G45" t="s">
        <v>135</v>
      </c>
      <c r="H45" s="10">
        <v>41270898.375</v>
      </c>
      <c r="I45" t="s">
        <v>137</v>
      </c>
      <c r="J45" t="s">
        <v>473</v>
      </c>
      <c r="K45" t="s">
        <v>138</v>
      </c>
      <c r="L45" t="s">
        <v>13</v>
      </c>
      <c r="M45" t="s">
        <v>80</v>
      </c>
      <c r="N45" t="s">
        <v>34</v>
      </c>
      <c r="O45">
        <v>63902892.274999999</v>
      </c>
      <c r="P45">
        <v>-22631993.899999999</v>
      </c>
      <c r="Q45" t="s">
        <v>13</v>
      </c>
      <c r="R45" t="s">
        <v>80</v>
      </c>
    </row>
    <row r="46" spans="1:18" hidden="1" x14ac:dyDescent="0.25">
      <c r="A46" s="143">
        <v>46111</v>
      </c>
      <c r="B46" t="s">
        <v>676</v>
      </c>
      <c r="C46" t="s">
        <v>862</v>
      </c>
      <c r="D46" t="s">
        <v>632</v>
      </c>
      <c r="E46" s="50">
        <v>39725</v>
      </c>
      <c r="F46">
        <v>1038.915</v>
      </c>
      <c r="G46" t="s">
        <v>135</v>
      </c>
      <c r="H46" s="10">
        <v>41270898.375</v>
      </c>
      <c r="I46" t="s">
        <v>137</v>
      </c>
      <c r="J46" t="s">
        <v>473</v>
      </c>
      <c r="K46" t="s">
        <v>138</v>
      </c>
      <c r="L46" t="s">
        <v>13</v>
      </c>
      <c r="M46" t="s">
        <v>80</v>
      </c>
      <c r="N46" t="s">
        <v>34</v>
      </c>
      <c r="O46">
        <v>63902892.274999999</v>
      </c>
      <c r="P46">
        <v>-22631993.899999999</v>
      </c>
      <c r="Q46" t="s">
        <v>13</v>
      </c>
      <c r="R46" t="s">
        <v>80</v>
      </c>
    </row>
    <row r="47" spans="1:18" hidden="1" x14ac:dyDescent="0.25">
      <c r="A47" s="143">
        <v>46111</v>
      </c>
      <c r="B47" t="s">
        <v>676</v>
      </c>
      <c r="C47" t="s">
        <v>862</v>
      </c>
      <c r="D47" t="s">
        <v>632</v>
      </c>
      <c r="E47" s="50">
        <v>39725</v>
      </c>
      <c r="F47">
        <v>1038.915</v>
      </c>
      <c r="G47" t="s">
        <v>135</v>
      </c>
      <c r="H47" s="10">
        <v>41270898.375</v>
      </c>
      <c r="I47" t="s">
        <v>137</v>
      </c>
      <c r="J47" t="s">
        <v>473</v>
      </c>
      <c r="K47" t="s">
        <v>138</v>
      </c>
      <c r="L47" t="s">
        <v>13</v>
      </c>
      <c r="M47" t="s">
        <v>80</v>
      </c>
      <c r="N47" t="s">
        <v>34</v>
      </c>
      <c r="O47">
        <v>63902892.274999999</v>
      </c>
      <c r="P47">
        <v>-22631993.899999999</v>
      </c>
      <c r="Q47" t="s">
        <v>644</v>
      </c>
      <c r="R47" t="s">
        <v>80</v>
      </c>
    </row>
    <row r="48" spans="1:18" hidden="1" x14ac:dyDescent="0.25">
      <c r="A48" s="143">
        <v>46111</v>
      </c>
      <c r="B48" t="s">
        <v>676</v>
      </c>
      <c r="C48" t="s">
        <v>862</v>
      </c>
      <c r="D48" t="s">
        <v>632</v>
      </c>
      <c r="E48" s="50">
        <v>39725</v>
      </c>
      <c r="F48">
        <v>1038.915</v>
      </c>
      <c r="G48" t="s">
        <v>135</v>
      </c>
      <c r="H48" s="10">
        <v>41270898.375</v>
      </c>
      <c r="I48" t="s">
        <v>137</v>
      </c>
      <c r="J48" t="s">
        <v>473</v>
      </c>
      <c r="K48" t="s">
        <v>138</v>
      </c>
      <c r="L48" t="s">
        <v>13</v>
      </c>
      <c r="M48" t="s">
        <v>80</v>
      </c>
      <c r="N48" t="s">
        <v>34</v>
      </c>
      <c r="O48">
        <v>63902892.274999999</v>
      </c>
      <c r="P48">
        <v>-22631993.899999999</v>
      </c>
      <c r="Q48" t="s">
        <v>644</v>
      </c>
      <c r="R48" t="s">
        <v>80</v>
      </c>
    </row>
    <row r="49" spans="1:18" hidden="1" x14ac:dyDescent="0.25">
      <c r="A49" s="143">
        <v>46111</v>
      </c>
      <c r="B49" t="s">
        <v>676</v>
      </c>
      <c r="C49" t="s">
        <v>862</v>
      </c>
      <c r="D49" t="s">
        <v>632</v>
      </c>
      <c r="E49" s="50">
        <v>39725</v>
      </c>
      <c r="F49">
        <v>1038.915</v>
      </c>
      <c r="G49" t="s">
        <v>135</v>
      </c>
      <c r="H49" s="10">
        <v>41270898.375</v>
      </c>
      <c r="I49" t="s">
        <v>137</v>
      </c>
      <c r="J49" t="s">
        <v>473</v>
      </c>
      <c r="K49" t="s">
        <v>138</v>
      </c>
      <c r="L49" t="s">
        <v>13</v>
      </c>
      <c r="M49" t="s">
        <v>80</v>
      </c>
      <c r="N49" t="s">
        <v>34</v>
      </c>
      <c r="O49">
        <v>63902892.274999999</v>
      </c>
      <c r="P49">
        <v>-22631993.899999999</v>
      </c>
      <c r="Q49" t="s">
        <v>644</v>
      </c>
      <c r="R49" t="s">
        <v>80</v>
      </c>
    </row>
    <row r="50" spans="1:18" hidden="1" x14ac:dyDescent="0.25">
      <c r="A50" s="143">
        <v>46111</v>
      </c>
      <c r="B50" t="s">
        <v>676</v>
      </c>
      <c r="C50" t="s">
        <v>862</v>
      </c>
      <c r="D50" t="s">
        <v>632</v>
      </c>
      <c r="E50" s="50">
        <v>39725</v>
      </c>
      <c r="F50">
        <v>1038.915</v>
      </c>
      <c r="G50" t="s">
        <v>135</v>
      </c>
      <c r="H50" s="10">
        <v>41270898.375</v>
      </c>
      <c r="I50" t="s">
        <v>137</v>
      </c>
      <c r="J50" t="s">
        <v>473</v>
      </c>
      <c r="K50" t="s">
        <v>138</v>
      </c>
      <c r="L50" t="s">
        <v>13</v>
      </c>
      <c r="M50" t="s">
        <v>80</v>
      </c>
      <c r="N50" t="s">
        <v>34</v>
      </c>
      <c r="O50">
        <v>63902892.274999999</v>
      </c>
      <c r="P50">
        <v>-22631993.899999999</v>
      </c>
      <c r="Q50" t="s">
        <v>644</v>
      </c>
      <c r="R50" t="s">
        <v>80</v>
      </c>
    </row>
    <row r="51" spans="1:18" hidden="1" x14ac:dyDescent="0.25">
      <c r="A51" s="143">
        <v>46111</v>
      </c>
      <c r="B51" t="s">
        <v>676</v>
      </c>
      <c r="C51" t="s">
        <v>862</v>
      </c>
      <c r="D51" t="s">
        <v>632</v>
      </c>
      <c r="E51" s="50">
        <v>39725</v>
      </c>
      <c r="F51">
        <v>1038.915</v>
      </c>
      <c r="G51" t="s">
        <v>135</v>
      </c>
      <c r="H51" s="10">
        <v>41270898.375</v>
      </c>
      <c r="I51" t="s">
        <v>137</v>
      </c>
      <c r="J51" t="s">
        <v>473</v>
      </c>
      <c r="K51" t="s">
        <v>138</v>
      </c>
      <c r="L51" t="s">
        <v>13</v>
      </c>
      <c r="M51" t="s">
        <v>80</v>
      </c>
      <c r="N51" t="s">
        <v>34</v>
      </c>
      <c r="O51">
        <v>63902892.274999999</v>
      </c>
      <c r="P51">
        <v>-22631993.899999999</v>
      </c>
      <c r="Q51" t="s">
        <v>644</v>
      </c>
      <c r="R51" t="s">
        <v>80</v>
      </c>
    </row>
    <row r="52" spans="1:18" hidden="1" x14ac:dyDescent="0.25">
      <c r="A52" s="143">
        <v>46111</v>
      </c>
      <c r="B52" t="s">
        <v>677</v>
      </c>
      <c r="C52" t="s">
        <v>862</v>
      </c>
      <c r="D52" t="s">
        <v>806</v>
      </c>
      <c r="E52" s="50">
        <v>8.5</v>
      </c>
      <c r="F52">
        <v>1828.6</v>
      </c>
      <c r="G52" t="s">
        <v>510</v>
      </c>
      <c r="H52" s="10">
        <v>22211089.899999999</v>
      </c>
      <c r="I52" t="s">
        <v>137</v>
      </c>
      <c r="J52" t="s">
        <v>473</v>
      </c>
      <c r="K52" t="s">
        <v>138</v>
      </c>
      <c r="L52" t="s">
        <v>10</v>
      </c>
      <c r="M52" t="s">
        <v>80</v>
      </c>
      <c r="N52" t="s">
        <v>34</v>
      </c>
      <c r="O52">
        <v>63902892.274999999</v>
      </c>
      <c r="P52">
        <v>-41691802.375</v>
      </c>
      <c r="Q52" t="s">
        <v>632</v>
      </c>
      <c r="R52" t="s">
        <v>80</v>
      </c>
    </row>
    <row r="53" spans="1:18" hidden="1" x14ac:dyDescent="0.25">
      <c r="A53" s="143">
        <v>46111</v>
      </c>
      <c r="B53" t="s">
        <v>677</v>
      </c>
      <c r="C53" t="s">
        <v>862</v>
      </c>
      <c r="D53" t="s">
        <v>806</v>
      </c>
      <c r="E53" s="50">
        <v>8.5</v>
      </c>
      <c r="F53">
        <v>1828.6</v>
      </c>
      <c r="G53" t="s">
        <v>510</v>
      </c>
      <c r="H53" s="10">
        <v>22211089.899999999</v>
      </c>
      <c r="I53" t="s">
        <v>137</v>
      </c>
      <c r="J53" t="s">
        <v>473</v>
      </c>
      <c r="K53" t="s">
        <v>138</v>
      </c>
      <c r="L53" t="s">
        <v>10</v>
      </c>
      <c r="M53" t="s">
        <v>80</v>
      </c>
      <c r="N53" t="s">
        <v>34</v>
      </c>
      <c r="O53">
        <v>63902892.274999999</v>
      </c>
      <c r="P53">
        <v>-41691802.375</v>
      </c>
      <c r="Q53" t="s">
        <v>632</v>
      </c>
      <c r="R53" t="s">
        <v>80</v>
      </c>
    </row>
    <row r="54" spans="1:18" hidden="1" x14ac:dyDescent="0.25">
      <c r="A54" s="143">
        <v>46111</v>
      </c>
      <c r="B54" t="s">
        <v>677</v>
      </c>
      <c r="C54" t="s">
        <v>862</v>
      </c>
      <c r="D54" t="s">
        <v>806</v>
      </c>
      <c r="E54" s="50">
        <v>8.5</v>
      </c>
      <c r="F54">
        <v>1828.6</v>
      </c>
      <c r="G54" t="s">
        <v>510</v>
      </c>
      <c r="H54" s="10">
        <v>22211089.899999999</v>
      </c>
      <c r="I54" t="s">
        <v>137</v>
      </c>
      <c r="J54" t="s">
        <v>473</v>
      </c>
      <c r="K54" t="s">
        <v>138</v>
      </c>
      <c r="L54" t="s">
        <v>10</v>
      </c>
      <c r="M54" t="s">
        <v>80</v>
      </c>
      <c r="N54" t="s">
        <v>34</v>
      </c>
      <c r="O54">
        <v>63902892.274999999</v>
      </c>
      <c r="P54">
        <v>-41691802.375</v>
      </c>
      <c r="Q54" t="s">
        <v>632</v>
      </c>
      <c r="R54" t="s">
        <v>80</v>
      </c>
    </row>
    <row r="55" spans="1:18" hidden="1" x14ac:dyDescent="0.25">
      <c r="A55" s="143">
        <v>46111</v>
      </c>
      <c r="B55" t="s">
        <v>677</v>
      </c>
      <c r="C55" t="s">
        <v>862</v>
      </c>
      <c r="D55" t="s">
        <v>806</v>
      </c>
      <c r="E55" s="50">
        <v>8.5</v>
      </c>
      <c r="F55">
        <v>1828.6</v>
      </c>
      <c r="G55" t="s">
        <v>510</v>
      </c>
      <c r="H55" s="10">
        <v>22211089.899999999</v>
      </c>
      <c r="I55" t="s">
        <v>137</v>
      </c>
      <c r="J55" t="s">
        <v>473</v>
      </c>
      <c r="K55" t="s">
        <v>138</v>
      </c>
      <c r="L55" t="s">
        <v>10</v>
      </c>
      <c r="M55" t="s">
        <v>80</v>
      </c>
      <c r="N55" t="s">
        <v>34</v>
      </c>
      <c r="O55">
        <v>63902892.274999999</v>
      </c>
      <c r="P55">
        <v>-41691802.375</v>
      </c>
      <c r="Q55" t="s">
        <v>632</v>
      </c>
      <c r="R55" t="s">
        <v>80</v>
      </c>
    </row>
    <row r="56" spans="1:18" hidden="1" x14ac:dyDescent="0.25">
      <c r="A56" s="143">
        <v>46111</v>
      </c>
      <c r="B56" t="s">
        <v>677</v>
      </c>
      <c r="C56" t="s">
        <v>862</v>
      </c>
      <c r="D56" t="s">
        <v>806</v>
      </c>
      <c r="E56" s="50">
        <v>8.5</v>
      </c>
      <c r="F56">
        <v>1828.6</v>
      </c>
      <c r="G56" t="s">
        <v>510</v>
      </c>
      <c r="H56" s="10">
        <v>22211089.899999999</v>
      </c>
      <c r="I56" t="s">
        <v>137</v>
      </c>
      <c r="J56" t="s">
        <v>473</v>
      </c>
      <c r="K56" t="s">
        <v>138</v>
      </c>
      <c r="L56" t="s">
        <v>10</v>
      </c>
      <c r="M56" t="s">
        <v>80</v>
      </c>
      <c r="N56" t="s">
        <v>34</v>
      </c>
      <c r="O56">
        <v>63902892.274999999</v>
      </c>
      <c r="P56">
        <v>-41691802.375</v>
      </c>
      <c r="Q56" t="s">
        <v>632</v>
      </c>
      <c r="R56" t="s">
        <v>80</v>
      </c>
    </row>
    <row r="57" spans="1:18" hidden="1" x14ac:dyDescent="0.25">
      <c r="A57" s="143">
        <v>46111</v>
      </c>
      <c r="B57" t="s">
        <v>677</v>
      </c>
      <c r="C57" t="s">
        <v>862</v>
      </c>
      <c r="D57" t="s">
        <v>806</v>
      </c>
      <c r="E57" s="50">
        <v>8.5</v>
      </c>
      <c r="F57">
        <v>1828.6</v>
      </c>
      <c r="G57" t="s">
        <v>510</v>
      </c>
      <c r="H57" s="10">
        <v>22211089.899999999</v>
      </c>
      <c r="I57" t="s">
        <v>137</v>
      </c>
      <c r="J57" t="s">
        <v>473</v>
      </c>
      <c r="K57" t="s">
        <v>138</v>
      </c>
      <c r="L57" t="s">
        <v>10</v>
      </c>
      <c r="M57" t="s">
        <v>80</v>
      </c>
      <c r="N57" t="s">
        <v>34</v>
      </c>
      <c r="O57">
        <v>63902892.274999999</v>
      </c>
      <c r="P57">
        <v>-41691802.375</v>
      </c>
      <c r="Q57" t="s">
        <v>591</v>
      </c>
      <c r="R57" t="s">
        <v>80</v>
      </c>
    </row>
    <row r="58" spans="1:18" hidden="1" x14ac:dyDescent="0.25">
      <c r="A58" s="143">
        <v>46111</v>
      </c>
      <c r="B58" t="s">
        <v>677</v>
      </c>
      <c r="C58" t="s">
        <v>862</v>
      </c>
      <c r="D58" t="s">
        <v>806</v>
      </c>
      <c r="E58" s="50">
        <v>8.5</v>
      </c>
      <c r="F58">
        <v>1828.6</v>
      </c>
      <c r="G58" t="s">
        <v>510</v>
      </c>
      <c r="H58" s="10">
        <v>22211089.899999999</v>
      </c>
      <c r="I58" t="s">
        <v>137</v>
      </c>
      <c r="J58" t="s">
        <v>473</v>
      </c>
      <c r="K58" t="s">
        <v>138</v>
      </c>
      <c r="L58" t="s">
        <v>10</v>
      </c>
      <c r="M58" t="s">
        <v>80</v>
      </c>
      <c r="N58" t="s">
        <v>34</v>
      </c>
      <c r="O58">
        <v>63902892.274999999</v>
      </c>
      <c r="P58">
        <v>-41691802.375</v>
      </c>
      <c r="Q58" t="s">
        <v>591</v>
      </c>
      <c r="R58" t="s">
        <v>80</v>
      </c>
    </row>
    <row r="59" spans="1:18" hidden="1" x14ac:dyDescent="0.25">
      <c r="A59" s="143">
        <v>46111</v>
      </c>
      <c r="B59" t="s">
        <v>677</v>
      </c>
      <c r="C59" t="s">
        <v>862</v>
      </c>
      <c r="D59" t="s">
        <v>806</v>
      </c>
      <c r="E59" s="50">
        <v>8.5</v>
      </c>
      <c r="F59">
        <v>1828.6</v>
      </c>
      <c r="G59" t="s">
        <v>510</v>
      </c>
      <c r="H59" s="10">
        <v>22211089.899999999</v>
      </c>
      <c r="I59" t="s">
        <v>137</v>
      </c>
      <c r="J59" t="s">
        <v>473</v>
      </c>
      <c r="K59" t="s">
        <v>138</v>
      </c>
      <c r="L59" t="s">
        <v>10</v>
      </c>
      <c r="M59" t="s">
        <v>80</v>
      </c>
      <c r="N59" t="s">
        <v>34</v>
      </c>
      <c r="O59">
        <v>63902892.274999999</v>
      </c>
      <c r="P59">
        <v>-41691802.375</v>
      </c>
      <c r="Q59" t="s">
        <v>591</v>
      </c>
      <c r="R59" t="s">
        <v>80</v>
      </c>
    </row>
    <row r="60" spans="1:18" hidden="1" x14ac:dyDescent="0.25">
      <c r="A60" s="143">
        <v>46111</v>
      </c>
      <c r="B60" t="s">
        <v>677</v>
      </c>
      <c r="C60" t="s">
        <v>862</v>
      </c>
      <c r="D60" t="s">
        <v>806</v>
      </c>
      <c r="E60" s="50">
        <v>8.5</v>
      </c>
      <c r="F60">
        <v>1828.6</v>
      </c>
      <c r="G60" t="s">
        <v>510</v>
      </c>
      <c r="H60" s="10">
        <v>22211089.899999999</v>
      </c>
      <c r="I60" t="s">
        <v>137</v>
      </c>
      <c r="J60" t="s">
        <v>473</v>
      </c>
      <c r="K60" t="s">
        <v>138</v>
      </c>
      <c r="L60" t="s">
        <v>10</v>
      </c>
      <c r="M60" t="s">
        <v>80</v>
      </c>
      <c r="N60" t="s">
        <v>34</v>
      </c>
      <c r="O60">
        <v>63902892.274999999</v>
      </c>
      <c r="P60">
        <v>-41691802.375</v>
      </c>
      <c r="Q60" t="s">
        <v>591</v>
      </c>
      <c r="R60" t="s">
        <v>80</v>
      </c>
    </row>
    <row r="61" spans="1:18" hidden="1" x14ac:dyDescent="0.25">
      <c r="A61" s="143">
        <v>46111</v>
      </c>
      <c r="B61" t="s">
        <v>677</v>
      </c>
      <c r="C61" t="s">
        <v>862</v>
      </c>
      <c r="D61" t="s">
        <v>806</v>
      </c>
      <c r="E61" s="50">
        <v>8.5</v>
      </c>
      <c r="F61">
        <v>1828.6</v>
      </c>
      <c r="G61" t="s">
        <v>510</v>
      </c>
      <c r="H61" s="10">
        <v>22211089.899999999</v>
      </c>
      <c r="I61" t="s">
        <v>137</v>
      </c>
      <c r="J61" t="s">
        <v>473</v>
      </c>
      <c r="K61" t="s">
        <v>138</v>
      </c>
      <c r="L61" t="s">
        <v>10</v>
      </c>
      <c r="M61" t="s">
        <v>80</v>
      </c>
      <c r="N61" t="s">
        <v>34</v>
      </c>
      <c r="O61">
        <v>63902892.274999999</v>
      </c>
      <c r="P61">
        <v>-41691802.375</v>
      </c>
      <c r="Q61" t="s">
        <v>591</v>
      </c>
      <c r="R61" t="s">
        <v>80</v>
      </c>
    </row>
    <row r="62" spans="1:18" hidden="1" x14ac:dyDescent="0.25">
      <c r="A62" s="143">
        <v>46111</v>
      </c>
      <c r="B62" t="s">
        <v>677</v>
      </c>
      <c r="C62" t="s">
        <v>862</v>
      </c>
      <c r="D62" t="s">
        <v>806</v>
      </c>
      <c r="E62" s="50">
        <v>8.5</v>
      </c>
      <c r="F62">
        <v>1828.6</v>
      </c>
      <c r="G62" t="s">
        <v>510</v>
      </c>
      <c r="H62" s="10">
        <v>22211089.899999999</v>
      </c>
      <c r="I62" t="s">
        <v>137</v>
      </c>
      <c r="J62" t="s">
        <v>473</v>
      </c>
      <c r="K62" t="s">
        <v>138</v>
      </c>
      <c r="L62" t="s">
        <v>10</v>
      </c>
      <c r="M62" t="s">
        <v>80</v>
      </c>
      <c r="N62" t="s">
        <v>34</v>
      </c>
      <c r="O62">
        <v>63902892.274999999</v>
      </c>
      <c r="P62">
        <v>-41691802.375</v>
      </c>
      <c r="Q62" t="s">
        <v>735</v>
      </c>
      <c r="R62" t="s">
        <v>80</v>
      </c>
    </row>
    <row r="63" spans="1:18" hidden="1" x14ac:dyDescent="0.25">
      <c r="A63" s="143">
        <v>46111</v>
      </c>
      <c r="B63" t="s">
        <v>677</v>
      </c>
      <c r="C63" t="s">
        <v>862</v>
      </c>
      <c r="D63" t="s">
        <v>806</v>
      </c>
      <c r="E63" s="50">
        <v>8.5</v>
      </c>
      <c r="F63">
        <v>1828.6</v>
      </c>
      <c r="G63" t="s">
        <v>510</v>
      </c>
      <c r="H63" s="10">
        <v>22211089.899999999</v>
      </c>
      <c r="I63" t="s">
        <v>137</v>
      </c>
      <c r="J63" t="s">
        <v>473</v>
      </c>
      <c r="K63" t="s">
        <v>138</v>
      </c>
      <c r="L63" t="s">
        <v>10</v>
      </c>
      <c r="M63" t="s">
        <v>80</v>
      </c>
      <c r="N63" t="s">
        <v>34</v>
      </c>
      <c r="O63">
        <v>63902892.274999999</v>
      </c>
      <c r="P63">
        <v>-41691802.375</v>
      </c>
      <c r="Q63" t="s">
        <v>735</v>
      </c>
      <c r="R63" t="s">
        <v>80</v>
      </c>
    </row>
    <row r="64" spans="1:18" hidden="1" x14ac:dyDescent="0.25">
      <c r="A64" s="143">
        <v>46111</v>
      </c>
      <c r="B64" t="s">
        <v>677</v>
      </c>
      <c r="C64" t="s">
        <v>862</v>
      </c>
      <c r="D64" t="s">
        <v>806</v>
      </c>
      <c r="E64" s="50">
        <v>8.5</v>
      </c>
      <c r="F64">
        <v>1828.6</v>
      </c>
      <c r="G64" t="s">
        <v>510</v>
      </c>
      <c r="H64" s="10">
        <v>22211089.899999999</v>
      </c>
      <c r="I64" t="s">
        <v>137</v>
      </c>
      <c r="J64" t="s">
        <v>473</v>
      </c>
      <c r="K64" t="s">
        <v>138</v>
      </c>
      <c r="L64" t="s">
        <v>10</v>
      </c>
      <c r="M64" t="s">
        <v>80</v>
      </c>
      <c r="N64" t="s">
        <v>34</v>
      </c>
      <c r="O64">
        <v>63902892.274999999</v>
      </c>
      <c r="P64">
        <v>-41691802.375</v>
      </c>
      <c r="Q64" t="s">
        <v>735</v>
      </c>
      <c r="R64" t="s">
        <v>80</v>
      </c>
    </row>
    <row r="65" spans="1:18" hidden="1" x14ac:dyDescent="0.25">
      <c r="A65" s="143">
        <v>46111</v>
      </c>
      <c r="B65" t="s">
        <v>677</v>
      </c>
      <c r="C65" t="s">
        <v>862</v>
      </c>
      <c r="D65" t="s">
        <v>806</v>
      </c>
      <c r="E65" s="50">
        <v>8.5</v>
      </c>
      <c r="F65">
        <v>1828.6</v>
      </c>
      <c r="G65" t="s">
        <v>510</v>
      </c>
      <c r="H65" s="10">
        <v>22211089.899999999</v>
      </c>
      <c r="I65" t="s">
        <v>137</v>
      </c>
      <c r="J65" t="s">
        <v>473</v>
      </c>
      <c r="K65" t="s">
        <v>138</v>
      </c>
      <c r="L65" t="s">
        <v>10</v>
      </c>
      <c r="M65" t="s">
        <v>80</v>
      </c>
      <c r="N65" t="s">
        <v>34</v>
      </c>
      <c r="O65">
        <v>63902892.274999999</v>
      </c>
      <c r="P65">
        <v>-41691802.375</v>
      </c>
      <c r="Q65" t="s">
        <v>735</v>
      </c>
      <c r="R65" t="s">
        <v>80</v>
      </c>
    </row>
    <row r="66" spans="1:18" hidden="1" x14ac:dyDescent="0.25">
      <c r="A66" s="143">
        <v>46111</v>
      </c>
      <c r="B66" t="s">
        <v>677</v>
      </c>
      <c r="C66" t="s">
        <v>862</v>
      </c>
      <c r="D66" t="s">
        <v>806</v>
      </c>
      <c r="E66" s="50">
        <v>8.5</v>
      </c>
      <c r="F66">
        <v>1828.6</v>
      </c>
      <c r="G66" t="s">
        <v>510</v>
      </c>
      <c r="H66" s="10">
        <v>22211089.899999999</v>
      </c>
      <c r="I66" t="s">
        <v>137</v>
      </c>
      <c r="J66" t="s">
        <v>473</v>
      </c>
      <c r="K66" t="s">
        <v>138</v>
      </c>
      <c r="L66" t="s">
        <v>10</v>
      </c>
      <c r="M66" t="s">
        <v>80</v>
      </c>
      <c r="N66" t="s">
        <v>34</v>
      </c>
      <c r="O66">
        <v>63902892.274999999</v>
      </c>
      <c r="P66">
        <v>-41691802.375</v>
      </c>
      <c r="Q66" t="s">
        <v>735</v>
      </c>
      <c r="R66" t="s">
        <v>80</v>
      </c>
    </row>
    <row r="67" spans="1:18" hidden="1" x14ac:dyDescent="0.25">
      <c r="A67" s="143">
        <v>46111</v>
      </c>
      <c r="B67" t="s">
        <v>677</v>
      </c>
      <c r="C67" t="s">
        <v>862</v>
      </c>
      <c r="D67" t="s">
        <v>806</v>
      </c>
      <c r="E67" s="50">
        <v>8.5</v>
      </c>
      <c r="F67">
        <v>1828.6</v>
      </c>
      <c r="G67" t="s">
        <v>510</v>
      </c>
      <c r="H67" s="10">
        <v>22211089.899999999</v>
      </c>
      <c r="I67" t="s">
        <v>137</v>
      </c>
      <c r="J67" t="s">
        <v>473</v>
      </c>
      <c r="K67" t="s">
        <v>138</v>
      </c>
      <c r="L67" t="s">
        <v>10</v>
      </c>
      <c r="M67" t="s">
        <v>80</v>
      </c>
      <c r="N67" t="s">
        <v>34</v>
      </c>
      <c r="O67">
        <v>63902892.274999999</v>
      </c>
      <c r="P67">
        <v>-41691802.375</v>
      </c>
      <c r="Q67" t="s">
        <v>13</v>
      </c>
      <c r="R67" t="s">
        <v>80</v>
      </c>
    </row>
    <row r="68" spans="1:18" hidden="1" x14ac:dyDescent="0.25">
      <c r="A68" s="143">
        <v>46111</v>
      </c>
      <c r="B68" t="s">
        <v>677</v>
      </c>
      <c r="C68" t="s">
        <v>862</v>
      </c>
      <c r="D68" t="s">
        <v>806</v>
      </c>
      <c r="E68" s="50">
        <v>8.5</v>
      </c>
      <c r="F68">
        <v>1828.6</v>
      </c>
      <c r="G68" t="s">
        <v>510</v>
      </c>
      <c r="H68" s="10">
        <v>22211089.899999999</v>
      </c>
      <c r="I68" t="s">
        <v>137</v>
      </c>
      <c r="J68" t="s">
        <v>473</v>
      </c>
      <c r="K68" t="s">
        <v>138</v>
      </c>
      <c r="L68" t="s">
        <v>10</v>
      </c>
      <c r="M68" t="s">
        <v>80</v>
      </c>
      <c r="N68" t="s">
        <v>34</v>
      </c>
      <c r="O68">
        <v>63902892.274999999</v>
      </c>
      <c r="P68">
        <v>-41691802.375</v>
      </c>
      <c r="Q68" t="s">
        <v>13</v>
      </c>
      <c r="R68" t="s">
        <v>80</v>
      </c>
    </row>
    <row r="69" spans="1:18" hidden="1" x14ac:dyDescent="0.25">
      <c r="A69" s="143">
        <v>46111</v>
      </c>
      <c r="B69" t="s">
        <v>677</v>
      </c>
      <c r="C69" t="s">
        <v>862</v>
      </c>
      <c r="D69" t="s">
        <v>806</v>
      </c>
      <c r="E69" s="50">
        <v>8.5</v>
      </c>
      <c r="F69">
        <v>1828.6</v>
      </c>
      <c r="G69" t="s">
        <v>510</v>
      </c>
      <c r="H69" s="10">
        <v>22211089.899999999</v>
      </c>
      <c r="I69" t="s">
        <v>137</v>
      </c>
      <c r="J69" t="s">
        <v>473</v>
      </c>
      <c r="K69" t="s">
        <v>138</v>
      </c>
      <c r="L69" t="s">
        <v>10</v>
      </c>
      <c r="M69" t="s">
        <v>80</v>
      </c>
      <c r="N69" t="s">
        <v>34</v>
      </c>
      <c r="O69">
        <v>63902892.274999999</v>
      </c>
      <c r="P69">
        <v>-41691802.375</v>
      </c>
      <c r="Q69" t="s">
        <v>13</v>
      </c>
      <c r="R69" t="s">
        <v>80</v>
      </c>
    </row>
    <row r="70" spans="1:18" hidden="1" x14ac:dyDescent="0.25">
      <c r="A70" s="143">
        <v>46111</v>
      </c>
      <c r="B70" t="s">
        <v>677</v>
      </c>
      <c r="C70" t="s">
        <v>862</v>
      </c>
      <c r="D70" t="s">
        <v>806</v>
      </c>
      <c r="E70" s="50">
        <v>8.5</v>
      </c>
      <c r="F70">
        <v>1828.6</v>
      </c>
      <c r="G70" t="s">
        <v>510</v>
      </c>
      <c r="H70" s="10">
        <v>22211089.899999999</v>
      </c>
      <c r="I70" t="s">
        <v>137</v>
      </c>
      <c r="J70" t="s">
        <v>473</v>
      </c>
      <c r="K70" t="s">
        <v>138</v>
      </c>
      <c r="L70" t="s">
        <v>10</v>
      </c>
      <c r="M70" t="s">
        <v>80</v>
      </c>
      <c r="N70" t="s">
        <v>34</v>
      </c>
      <c r="O70">
        <v>63902892.274999999</v>
      </c>
      <c r="P70">
        <v>-41691802.375</v>
      </c>
      <c r="Q70" t="s">
        <v>13</v>
      </c>
      <c r="R70" t="s">
        <v>80</v>
      </c>
    </row>
    <row r="71" spans="1:18" hidden="1" x14ac:dyDescent="0.25">
      <c r="A71" s="143">
        <v>46111</v>
      </c>
      <c r="B71" t="s">
        <v>677</v>
      </c>
      <c r="C71" t="s">
        <v>862</v>
      </c>
      <c r="D71" t="s">
        <v>806</v>
      </c>
      <c r="E71" s="50">
        <v>8.5</v>
      </c>
      <c r="F71">
        <v>1828.6</v>
      </c>
      <c r="G71" t="s">
        <v>510</v>
      </c>
      <c r="H71" s="10">
        <v>22211089.899999999</v>
      </c>
      <c r="I71" t="s">
        <v>137</v>
      </c>
      <c r="J71" t="s">
        <v>473</v>
      </c>
      <c r="K71" t="s">
        <v>138</v>
      </c>
      <c r="L71" t="s">
        <v>10</v>
      </c>
      <c r="M71" t="s">
        <v>80</v>
      </c>
      <c r="N71" t="s">
        <v>34</v>
      </c>
      <c r="O71">
        <v>63902892.274999999</v>
      </c>
      <c r="P71">
        <v>-41691802.375</v>
      </c>
      <c r="Q71" t="s">
        <v>13</v>
      </c>
      <c r="R71" t="s">
        <v>80</v>
      </c>
    </row>
    <row r="72" spans="1:18" hidden="1" x14ac:dyDescent="0.25">
      <c r="A72" s="143">
        <v>46111</v>
      </c>
      <c r="B72" t="s">
        <v>677</v>
      </c>
      <c r="C72" t="s">
        <v>862</v>
      </c>
      <c r="D72" t="s">
        <v>806</v>
      </c>
      <c r="E72" s="50">
        <v>8.5</v>
      </c>
      <c r="F72">
        <v>1828.6</v>
      </c>
      <c r="G72" t="s">
        <v>510</v>
      </c>
      <c r="H72" s="10">
        <v>22211089.899999999</v>
      </c>
      <c r="I72" t="s">
        <v>137</v>
      </c>
      <c r="J72" t="s">
        <v>473</v>
      </c>
      <c r="K72" t="s">
        <v>138</v>
      </c>
      <c r="L72" t="s">
        <v>10</v>
      </c>
      <c r="M72" t="s">
        <v>80</v>
      </c>
      <c r="N72" t="s">
        <v>34</v>
      </c>
      <c r="O72">
        <v>63902892.274999999</v>
      </c>
      <c r="P72">
        <v>-41691802.375</v>
      </c>
      <c r="Q72" t="s">
        <v>644</v>
      </c>
      <c r="R72" t="s">
        <v>80</v>
      </c>
    </row>
    <row r="73" spans="1:18" hidden="1" x14ac:dyDescent="0.25">
      <c r="A73" s="143">
        <v>46111</v>
      </c>
      <c r="B73" t="s">
        <v>677</v>
      </c>
      <c r="C73" t="s">
        <v>862</v>
      </c>
      <c r="D73" t="s">
        <v>806</v>
      </c>
      <c r="E73" s="50">
        <v>8.5</v>
      </c>
      <c r="F73">
        <v>1828.6</v>
      </c>
      <c r="G73" t="s">
        <v>510</v>
      </c>
      <c r="H73" s="10">
        <v>22211089.899999999</v>
      </c>
      <c r="I73" t="s">
        <v>137</v>
      </c>
      <c r="J73" t="s">
        <v>473</v>
      </c>
      <c r="K73" t="s">
        <v>138</v>
      </c>
      <c r="L73" t="s">
        <v>10</v>
      </c>
      <c r="M73" t="s">
        <v>80</v>
      </c>
      <c r="N73" t="s">
        <v>34</v>
      </c>
      <c r="O73">
        <v>63902892.274999999</v>
      </c>
      <c r="P73">
        <v>-41691802.375</v>
      </c>
      <c r="Q73" t="s">
        <v>644</v>
      </c>
      <c r="R73" t="s">
        <v>80</v>
      </c>
    </row>
    <row r="74" spans="1:18" hidden="1" x14ac:dyDescent="0.25">
      <c r="A74" s="143">
        <v>46111</v>
      </c>
      <c r="B74" t="s">
        <v>677</v>
      </c>
      <c r="C74" t="s">
        <v>862</v>
      </c>
      <c r="D74" t="s">
        <v>806</v>
      </c>
      <c r="E74" s="50">
        <v>8.5</v>
      </c>
      <c r="F74">
        <v>1828.6</v>
      </c>
      <c r="G74" t="s">
        <v>510</v>
      </c>
      <c r="H74" s="10">
        <v>22211089.899999999</v>
      </c>
      <c r="I74" t="s">
        <v>137</v>
      </c>
      <c r="J74" t="s">
        <v>473</v>
      </c>
      <c r="K74" t="s">
        <v>138</v>
      </c>
      <c r="L74" t="s">
        <v>10</v>
      </c>
      <c r="M74" t="s">
        <v>80</v>
      </c>
      <c r="N74" t="s">
        <v>34</v>
      </c>
      <c r="O74">
        <v>63902892.274999999</v>
      </c>
      <c r="P74">
        <v>-41691802.375</v>
      </c>
      <c r="Q74" t="s">
        <v>644</v>
      </c>
      <c r="R74" t="s">
        <v>80</v>
      </c>
    </row>
    <row r="75" spans="1:18" hidden="1" x14ac:dyDescent="0.25">
      <c r="A75" s="143">
        <v>46111</v>
      </c>
      <c r="B75" t="s">
        <v>677</v>
      </c>
      <c r="C75" t="s">
        <v>862</v>
      </c>
      <c r="D75" t="s">
        <v>806</v>
      </c>
      <c r="E75" s="50">
        <v>8.5</v>
      </c>
      <c r="F75">
        <v>1828.6</v>
      </c>
      <c r="G75" t="s">
        <v>510</v>
      </c>
      <c r="H75" s="10">
        <v>22211089.899999999</v>
      </c>
      <c r="I75" t="s">
        <v>137</v>
      </c>
      <c r="J75" t="s">
        <v>473</v>
      </c>
      <c r="K75" t="s">
        <v>138</v>
      </c>
      <c r="L75" t="s">
        <v>10</v>
      </c>
      <c r="M75" t="s">
        <v>80</v>
      </c>
      <c r="N75" t="s">
        <v>34</v>
      </c>
      <c r="O75">
        <v>63902892.274999999</v>
      </c>
      <c r="P75">
        <v>-41691802.375</v>
      </c>
      <c r="Q75" t="s">
        <v>644</v>
      </c>
      <c r="R75" t="s">
        <v>80</v>
      </c>
    </row>
    <row r="76" spans="1:18" hidden="1" x14ac:dyDescent="0.25">
      <c r="A76" s="143">
        <v>46111</v>
      </c>
      <c r="B76" t="s">
        <v>677</v>
      </c>
      <c r="C76" t="s">
        <v>862</v>
      </c>
      <c r="D76" t="s">
        <v>806</v>
      </c>
      <c r="E76" s="50">
        <v>8.5</v>
      </c>
      <c r="F76">
        <v>1828.6</v>
      </c>
      <c r="G76" t="s">
        <v>510</v>
      </c>
      <c r="H76" s="10">
        <v>22211089.899999999</v>
      </c>
      <c r="I76" t="s">
        <v>137</v>
      </c>
      <c r="J76" t="s">
        <v>473</v>
      </c>
      <c r="K76" t="s">
        <v>138</v>
      </c>
      <c r="L76" t="s">
        <v>10</v>
      </c>
      <c r="M76" t="s">
        <v>80</v>
      </c>
      <c r="N76" t="s">
        <v>34</v>
      </c>
      <c r="O76">
        <v>63902892.274999999</v>
      </c>
      <c r="P76">
        <v>-41691802.375</v>
      </c>
      <c r="Q76" t="s">
        <v>644</v>
      </c>
      <c r="R76" t="s">
        <v>80</v>
      </c>
    </row>
    <row r="77" spans="1:18" hidden="1" x14ac:dyDescent="0.25">
      <c r="A77" s="143">
        <v>46111</v>
      </c>
      <c r="B77" t="s">
        <v>535</v>
      </c>
      <c r="C77" t="s">
        <v>790</v>
      </c>
      <c r="D77" t="s">
        <v>803</v>
      </c>
      <c r="E77" s="50">
        <v>500</v>
      </c>
      <c r="F77">
        <v>10.577</v>
      </c>
      <c r="G77" t="s">
        <v>135</v>
      </c>
      <c r="H77" s="10">
        <v>7557266.5</v>
      </c>
      <c r="I77" t="s">
        <v>137</v>
      </c>
      <c r="J77" t="s">
        <v>473</v>
      </c>
      <c r="K77" t="s">
        <v>138</v>
      </c>
      <c r="L77" t="s">
        <v>136</v>
      </c>
      <c r="M77" t="s">
        <v>72</v>
      </c>
      <c r="N77" t="s">
        <v>43</v>
      </c>
      <c r="O77">
        <v>7557266.5</v>
      </c>
      <c r="P77">
        <v>0</v>
      </c>
      <c r="Q77" t="s">
        <v>803</v>
      </c>
      <c r="R77" t="s">
        <v>72</v>
      </c>
    </row>
    <row r="78" spans="1:18" hidden="1" x14ac:dyDescent="0.25">
      <c r="A78" s="143">
        <v>46085</v>
      </c>
      <c r="B78" t="s">
        <v>1014</v>
      </c>
      <c r="C78" t="s">
        <v>1015</v>
      </c>
      <c r="D78" t="s">
        <v>1016</v>
      </c>
      <c r="E78" s="50">
        <v>31889700</v>
      </c>
      <c r="F78">
        <v>1</v>
      </c>
      <c r="G78" t="s">
        <v>510</v>
      </c>
      <c r="H78" s="10">
        <v>38586537</v>
      </c>
      <c r="I78" t="s">
        <v>157</v>
      </c>
      <c r="J78" t="s">
        <v>473</v>
      </c>
      <c r="K78" t="s">
        <v>138</v>
      </c>
      <c r="L78" t="s">
        <v>17</v>
      </c>
      <c r="M78" t="s">
        <v>681</v>
      </c>
      <c r="N78" t="s">
        <v>83</v>
      </c>
      <c r="O78">
        <v>38586537</v>
      </c>
      <c r="P78">
        <v>0</v>
      </c>
      <c r="R78" t="s">
        <v>681</v>
      </c>
    </row>
    <row r="79" spans="1:18" hidden="1" x14ac:dyDescent="0.25">
      <c r="A79" s="143">
        <v>46085</v>
      </c>
      <c r="B79" t="s">
        <v>1014</v>
      </c>
      <c r="C79" t="s">
        <v>1017</v>
      </c>
      <c r="D79" t="s">
        <v>1018</v>
      </c>
      <c r="E79" s="50">
        <v>31889700</v>
      </c>
      <c r="F79">
        <v>1</v>
      </c>
      <c r="G79" t="s">
        <v>510</v>
      </c>
      <c r="H79" s="10">
        <v>38586537</v>
      </c>
      <c r="I79" t="s">
        <v>157</v>
      </c>
      <c r="J79" t="s">
        <v>473</v>
      </c>
      <c r="K79" t="s">
        <v>138</v>
      </c>
      <c r="L79" t="s">
        <v>17</v>
      </c>
      <c r="M79" t="s">
        <v>681</v>
      </c>
      <c r="N79" t="s">
        <v>83</v>
      </c>
      <c r="O79">
        <v>38586537</v>
      </c>
      <c r="P79">
        <v>0</v>
      </c>
      <c r="R79" t="s">
        <v>681</v>
      </c>
    </row>
    <row r="80" spans="1:18" hidden="1" x14ac:dyDescent="0.25">
      <c r="A80" s="143">
        <v>46083</v>
      </c>
      <c r="B80" t="s">
        <v>831</v>
      </c>
      <c r="C80" t="s">
        <v>965</v>
      </c>
      <c r="D80" t="s">
        <v>966</v>
      </c>
      <c r="E80" s="50">
        <v>31500000</v>
      </c>
      <c r="F80">
        <v>1</v>
      </c>
      <c r="G80" t="s">
        <v>510</v>
      </c>
      <c r="H80" s="10">
        <v>31500000</v>
      </c>
      <c r="I80" t="s">
        <v>157</v>
      </c>
      <c r="J80" t="s">
        <v>473</v>
      </c>
      <c r="K80" t="s">
        <v>138</v>
      </c>
      <c r="L80" t="s">
        <v>17</v>
      </c>
      <c r="M80" t="s">
        <v>50</v>
      </c>
      <c r="N80" t="s">
        <v>39</v>
      </c>
      <c r="O80">
        <v>31500000</v>
      </c>
      <c r="P80">
        <v>0</v>
      </c>
      <c r="Q80" t="s">
        <v>733</v>
      </c>
      <c r="R80" t="s">
        <v>50</v>
      </c>
    </row>
    <row r="81" spans="1:18" hidden="1" x14ac:dyDescent="0.25">
      <c r="A81" s="143">
        <v>46090</v>
      </c>
      <c r="B81" t="s">
        <v>825</v>
      </c>
      <c r="C81" t="s">
        <v>933</v>
      </c>
      <c r="D81" t="s">
        <v>934</v>
      </c>
      <c r="E81" s="50">
        <v>20171433.48</v>
      </c>
      <c r="F81">
        <v>1</v>
      </c>
      <c r="G81" t="s">
        <v>510</v>
      </c>
      <c r="H81" s="10">
        <v>1573243.7418</v>
      </c>
      <c r="I81" t="s">
        <v>137</v>
      </c>
      <c r="J81" t="s">
        <v>473</v>
      </c>
      <c r="K81" t="s">
        <v>138</v>
      </c>
      <c r="L81" t="s">
        <v>18</v>
      </c>
      <c r="M81" t="s">
        <v>72</v>
      </c>
      <c r="N81" t="s">
        <v>38</v>
      </c>
      <c r="O81">
        <v>27732938.666456696</v>
      </c>
      <c r="P81">
        <v>-992.85645669698715</v>
      </c>
      <c r="Q81" t="s">
        <v>18</v>
      </c>
      <c r="R81" t="s">
        <v>72</v>
      </c>
    </row>
    <row r="82" spans="1:18" hidden="1" x14ac:dyDescent="0.25">
      <c r="A82" s="143">
        <v>46090</v>
      </c>
      <c r="B82" t="s">
        <v>825</v>
      </c>
      <c r="C82" t="s">
        <v>933</v>
      </c>
      <c r="D82" t="s">
        <v>934</v>
      </c>
      <c r="E82" s="50">
        <v>20171433.48</v>
      </c>
      <c r="F82">
        <v>1</v>
      </c>
      <c r="G82" t="s">
        <v>510</v>
      </c>
      <c r="H82" s="10">
        <v>23242.194</v>
      </c>
      <c r="I82" t="s">
        <v>137</v>
      </c>
      <c r="J82" t="s">
        <v>473</v>
      </c>
      <c r="K82" t="s">
        <v>138</v>
      </c>
      <c r="L82" t="s">
        <v>18</v>
      </c>
      <c r="M82" t="s">
        <v>77</v>
      </c>
      <c r="N82" t="s">
        <v>38</v>
      </c>
      <c r="O82">
        <v>27732938.666456696</v>
      </c>
      <c r="P82">
        <v>-992.85645669698715</v>
      </c>
      <c r="Q82" t="s">
        <v>18</v>
      </c>
      <c r="R82" t="s">
        <v>77</v>
      </c>
    </row>
    <row r="83" spans="1:18" hidden="1" x14ac:dyDescent="0.25">
      <c r="A83" s="143">
        <v>46090</v>
      </c>
      <c r="B83" t="s">
        <v>825</v>
      </c>
      <c r="C83" t="s">
        <v>933</v>
      </c>
      <c r="D83" t="s">
        <v>934</v>
      </c>
      <c r="E83" s="50">
        <v>20171433.48</v>
      </c>
      <c r="F83">
        <v>1</v>
      </c>
      <c r="G83" t="s">
        <v>510</v>
      </c>
      <c r="H83" s="10">
        <v>1518.2252000000001</v>
      </c>
      <c r="I83" t="s">
        <v>137</v>
      </c>
      <c r="J83" t="s">
        <v>473</v>
      </c>
      <c r="K83" t="s">
        <v>138</v>
      </c>
      <c r="L83" t="s">
        <v>18</v>
      </c>
      <c r="M83" t="s">
        <v>75</v>
      </c>
      <c r="N83" t="s">
        <v>38</v>
      </c>
      <c r="O83">
        <v>27732938.666456696</v>
      </c>
      <c r="P83">
        <v>-992.85645669698715</v>
      </c>
      <c r="Q83" t="s">
        <v>18</v>
      </c>
      <c r="R83" t="s">
        <v>75</v>
      </c>
    </row>
    <row r="84" spans="1:18" hidden="1" x14ac:dyDescent="0.25">
      <c r="A84" s="143">
        <v>46090</v>
      </c>
      <c r="B84" t="s">
        <v>825</v>
      </c>
      <c r="C84" t="s">
        <v>933</v>
      </c>
      <c r="D84" t="s">
        <v>934</v>
      </c>
      <c r="E84" s="50">
        <v>20171433.48</v>
      </c>
      <c r="F84">
        <v>1</v>
      </c>
      <c r="G84" t="s">
        <v>510</v>
      </c>
      <c r="H84" s="10">
        <v>2046185.1624</v>
      </c>
      <c r="I84" t="s">
        <v>137</v>
      </c>
      <c r="J84" t="s">
        <v>473</v>
      </c>
      <c r="K84" t="s">
        <v>138</v>
      </c>
      <c r="L84" t="s">
        <v>18</v>
      </c>
      <c r="M84" t="s">
        <v>681</v>
      </c>
      <c r="N84" t="s">
        <v>38</v>
      </c>
      <c r="O84">
        <v>27732938.666456696</v>
      </c>
      <c r="P84">
        <v>-992.85645669698715</v>
      </c>
      <c r="Q84" t="s">
        <v>18</v>
      </c>
      <c r="R84" t="s">
        <v>681</v>
      </c>
    </row>
    <row r="85" spans="1:18" hidden="1" x14ac:dyDescent="0.25">
      <c r="A85" s="143">
        <v>46090</v>
      </c>
      <c r="B85" t="s">
        <v>825</v>
      </c>
      <c r="C85" t="s">
        <v>933</v>
      </c>
      <c r="D85" t="s">
        <v>934</v>
      </c>
      <c r="E85" s="50">
        <v>20171433.48</v>
      </c>
      <c r="F85">
        <v>1</v>
      </c>
      <c r="G85" t="s">
        <v>510</v>
      </c>
      <c r="H85" s="10">
        <v>3418.0540000000001</v>
      </c>
      <c r="I85" t="s">
        <v>137</v>
      </c>
      <c r="J85" t="s">
        <v>473</v>
      </c>
      <c r="K85" t="s">
        <v>138</v>
      </c>
      <c r="L85" t="s">
        <v>18</v>
      </c>
      <c r="M85" t="s">
        <v>682</v>
      </c>
      <c r="N85" t="s">
        <v>38</v>
      </c>
      <c r="O85">
        <v>27732938.666456696</v>
      </c>
      <c r="P85">
        <v>-992.85645669698715</v>
      </c>
      <c r="Q85" t="s">
        <v>18</v>
      </c>
      <c r="R85" t="s">
        <v>682</v>
      </c>
    </row>
    <row r="86" spans="1:18" hidden="1" x14ac:dyDescent="0.25">
      <c r="A86" s="143">
        <v>46090</v>
      </c>
      <c r="B86" t="s">
        <v>825</v>
      </c>
      <c r="C86" t="s">
        <v>933</v>
      </c>
      <c r="D86" t="s">
        <v>934</v>
      </c>
      <c r="E86" s="50">
        <v>20171433.48</v>
      </c>
      <c r="F86">
        <v>1</v>
      </c>
      <c r="G86" t="s">
        <v>510</v>
      </c>
      <c r="H86" s="10">
        <v>3337094.0125000002</v>
      </c>
      <c r="I86" t="s">
        <v>137</v>
      </c>
      <c r="J86" t="s">
        <v>473</v>
      </c>
      <c r="K86" t="s">
        <v>138</v>
      </c>
      <c r="L86" t="s">
        <v>18</v>
      </c>
      <c r="M86" t="s">
        <v>80</v>
      </c>
      <c r="N86" t="s">
        <v>38</v>
      </c>
      <c r="O86">
        <v>27732938.666456696</v>
      </c>
      <c r="P86">
        <v>-992.85645669698715</v>
      </c>
      <c r="Q86" t="s">
        <v>18</v>
      </c>
      <c r="R86" t="s">
        <v>80</v>
      </c>
    </row>
    <row r="87" spans="1:18" hidden="1" x14ac:dyDescent="0.25">
      <c r="A87" s="143">
        <v>46090</v>
      </c>
      <c r="B87" t="s">
        <v>825</v>
      </c>
      <c r="C87" t="s">
        <v>933</v>
      </c>
      <c r="D87" t="s">
        <v>934</v>
      </c>
      <c r="E87" s="50">
        <v>20171433.48</v>
      </c>
      <c r="F87">
        <v>1</v>
      </c>
      <c r="G87" t="s">
        <v>510</v>
      </c>
      <c r="H87" s="10">
        <v>14134780.5375</v>
      </c>
      <c r="I87" t="s">
        <v>137</v>
      </c>
      <c r="J87" t="s">
        <v>473</v>
      </c>
      <c r="K87" t="s">
        <v>138</v>
      </c>
      <c r="L87" t="s">
        <v>18</v>
      </c>
      <c r="M87" t="s">
        <v>50</v>
      </c>
      <c r="N87" t="s">
        <v>38</v>
      </c>
      <c r="O87">
        <v>27732938.666456696</v>
      </c>
      <c r="P87">
        <v>-992.85645669698715</v>
      </c>
      <c r="Q87" t="s">
        <v>18</v>
      </c>
      <c r="R87" t="s">
        <v>50</v>
      </c>
    </row>
    <row r="88" spans="1:18" hidden="1" x14ac:dyDescent="0.25">
      <c r="A88" s="143">
        <v>46090</v>
      </c>
      <c r="B88" t="s">
        <v>825</v>
      </c>
      <c r="C88" t="s">
        <v>933</v>
      </c>
      <c r="D88" t="s">
        <v>934</v>
      </c>
      <c r="E88" s="50">
        <v>20171433.48</v>
      </c>
      <c r="F88">
        <v>1</v>
      </c>
      <c r="G88" t="s">
        <v>510</v>
      </c>
      <c r="H88" s="10">
        <v>477166.288</v>
      </c>
      <c r="I88" t="s">
        <v>137</v>
      </c>
      <c r="J88" t="s">
        <v>473</v>
      </c>
      <c r="K88" t="s">
        <v>138</v>
      </c>
      <c r="L88" t="s">
        <v>18</v>
      </c>
      <c r="M88" t="s">
        <v>68</v>
      </c>
      <c r="N88" t="s">
        <v>38</v>
      </c>
      <c r="O88">
        <v>27732938.666456696</v>
      </c>
      <c r="P88">
        <v>-992.85645669698715</v>
      </c>
      <c r="Q88" t="s">
        <v>18</v>
      </c>
      <c r="R88" t="s">
        <v>68</v>
      </c>
    </row>
    <row r="89" spans="1:18" hidden="1" x14ac:dyDescent="0.25">
      <c r="A89" s="143">
        <v>46090</v>
      </c>
      <c r="B89" t="s">
        <v>825</v>
      </c>
      <c r="C89" t="s">
        <v>933</v>
      </c>
      <c r="D89" t="s">
        <v>934</v>
      </c>
      <c r="E89" s="50">
        <v>20171433.48</v>
      </c>
      <c r="F89">
        <v>1</v>
      </c>
      <c r="G89" t="s">
        <v>510</v>
      </c>
      <c r="H89" s="10">
        <v>6136290.4510000004</v>
      </c>
      <c r="I89" t="s">
        <v>137</v>
      </c>
      <c r="J89" t="s">
        <v>473</v>
      </c>
      <c r="K89" t="s">
        <v>138</v>
      </c>
      <c r="L89" t="s">
        <v>18</v>
      </c>
      <c r="M89" t="s">
        <v>70</v>
      </c>
      <c r="N89" t="s">
        <v>38</v>
      </c>
      <c r="O89">
        <v>27732938.666456696</v>
      </c>
      <c r="P89">
        <v>-992.85645669698715</v>
      </c>
      <c r="Q89" t="s">
        <v>18</v>
      </c>
      <c r="R89" t="s">
        <v>70</v>
      </c>
    </row>
    <row r="90" spans="1:18" x14ac:dyDescent="0.25">
      <c r="A90" s="143">
        <v>46084</v>
      </c>
      <c r="B90" t="s">
        <v>807</v>
      </c>
      <c r="C90" t="s">
        <v>879</v>
      </c>
      <c r="D90" t="s">
        <v>880</v>
      </c>
      <c r="E90" s="50">
        <v>2950000</v>
      </c>
      <c r="F90">
        <v>1</v>
      </c>
      <c r="G90" t="s">
        <v>510</v>
      </c>
      <c r="H90" s="10">
        <v>95630.848400000003</v>
      </c>
      <c r="I90" t="s">
        <v>137</v>
      </c>
      <c r="J90" t="s">
        <v>473</v>
      </c>
      <c r="K90" t="s">
        <v>156</v>
      </c>
      <c r="L90" t="s">
        <v>10</v>
      </c>
      <c r="M90" t="s">
        <v>72</v>
      </c>
      <c r="N90" t="s">
        <v>35</v>
      </c>
      <c r="O90">
        <v>2950000</v>
      </c>
      <c r="P90">
        <v>0</v>
      </c>
      <c r="Q90" t="s">
        <v>638</v>
      </c>
      <c r="R90" t="s">
        <v>166</v>
      </c>
    </row>
    <row r="91" spans="1:18" x14ac:dyDescent="0.25">
      <c r="A91" s="143">
        <v>46084</v>
      </c>
      <c r="B91" t="s">
        <v>807</v>
      </c>
      <c r="C91" t="s">
        <v>879</v>
      </c>
      <c r="D91" t="s">
        <v>880</v>
      </c>
      <c r="E91" s="50">
        <v>2950000</v>
      </c>
      <c r="F91">
        <v>1</v>
      </c>
      <c r="G91" t="s">
        <v>510</v>
      </c>
      <c r="H91" s="10">
        <v>20826.159100000001</v>
      </c>
      <c r="I91" t="s">
        <v>137</v>
      </c>
      <c r="J91" t="s">
        <v>473</v>
      </c>
      <c r="K91" t="s">
        <v>156</v>
      </c>
      <c r="L91" t="s">
        <v>10</v>
      </c>
      <c r="M91" t="s">
        <v>77</v>
      </c>
      <c r="N91" t="s">
        <v>35</v>
      </c>
      <c r="O91">
        <v>2950000</v>
      </c>
      <c r="P91">
        <v>0</v>
      </c>
      <c r="Q91" t="s">
        <v>638</v>
      </c>
      <c r="R91" t="s">
        <v>166</v>
      </c>
    </row>
    <row r="92" spans="1:18" x14ac:dyDescent="0.25">
      <c r="A92" s="143">
        <v>46084</v>
      </c>
      <c r="B92" t="s">
        <v>807</v>
      </c>
      <c r="C92" t="s">
        <v>879</v>
      </c>
      <c r="D92" t="s">
        <v>880</v>
      </c>
      <c r="E92" s="50">
        <v>2950000</v>
      </c>
      <c r="F92">
        <v>1</v>
      </c>
      <c r="G92" t="s">
        <v>510</v>
      </c>
      <c r="H92" s="10">
        <v>1199.2709</v>
      </c>
      <c r="I92" t="s">
        <v>137</v>
      </c>
      <c r="J92" t="s">
        <v>473</v>
      </c>
      <c r="K92" t="s">
        <v>156</v>
      </c>
      <c r="L92" t="s">
        <v>10</v>
      </c>
      <c r="M92" t="s">
        <v>75</v>
      </c>
      <c r="N92" t="s">
        <v>35</v>
      </c>
      <c r="O92">
        <v>2950000</v>
      </c>
      <c r="P92">
        <v>0</v>
      </c>
      <c r="Q92" t="s">
        <v>638</v>
      </c>
      <c r="R92" t="s">
        <v>166</v>
      </c>
    </row>
    <row r="93" spans="1:18" x14ac:dyDescent="0.25">
      <c r="A93" s="143">
        <v>46084</v>
      </c>
      <c r="B93" t="s">
        <v>807</v>
      </c>
      <c r="C93" t="s">
        <v>879</v>
      </c>
      <c r="D93" t="s">
        <v>880</v>
      </c>
      <c r="E93" s="50">
        <v>2950000</v>
      </c>
      <c r="F93">
        <v>1</v>
      </c>
      <c r="G93" t="s">
        <v>510</v>
      </c>
      <c r="H93" s="10">
        <v>176383.68150000001</v>
      </c>
      <c r="I93" t="s">
        <v>137</v>
      </c>
      <c r="J93" t="s">
        <v>473</v>
      </c>
      <c r="K93" t="s">
        <v>156</v>
      </c>
      <c r="L93" t="s">
        <v>10</v>
      </c>
      <c r="M93" t="s">
        <v>681</v>
      </c>
      <c r="N93" t="s">
        <v>35</v>
      </c>
      <c r="O93">
        <v>2950000</v>
      </c>
      <c r="P93">
        <v>0</v>
      </c>
      <c r="Q93" t="s">
        <v>638</v>
      </c>
      <c r="R93" t="s">
        <v>166</v>
      </c>
    </row>
    <row r="94" spans="1:18" x14ac:dyDescent="0.25">
      <c r="A94" s="143">
        <v>46084</v>
      </c>
      <c r="B94" t="s">
        <v>807</v>
      </c>
      <c r="C94" t="s">
        <v>879</v>
      </c>
      <c r="D94" t="s">
        <v>880</v>
      </c>
      <c r="E94" s="50">
        <v>2950000</v>
      </c>
      <c r="F94">
        <v>1</v>
      </c>
      <c r="G94" t="s">
        <v>510</v>
      </c>
      <c r="H94" s="10">
        <v>14377.746800000001</v>
      </c>
      <c r="I94" t="s">
        <v>137</v>
      </c>
      <c r="J94" t="s">
        <v>473</v>
      </c>
      <c r="K94" t="s">
        <v>156</v>
      </c>
      <c r="L94" t="s">
        <v>10</v>
      </c>
      <c r="M94" t="s">
        <v>682</v>
      </c>
      <c r="N94" t="s">
        <v>35</v>
      </c>
      <c r="O94">
        <v>2950000</v>
      </c>
      <c r="P94">
        <v>0</v>
      </c>
      <c r="Q94" t="s">
        <v>638</v>
      </c>
      <c r="R94" t="s">
        <v>166</v>
      </c>
    </row>
    <row r="95" spans="1:18" x14ac:dyDescent="0.25">
      <c r="A95" s="143">
        <v>46084</v>
      </c>
      <c r="B95" t="s">
        <v>807</v>
      </c>
      <c r="C95" t="s">
        <v>879</v>
      </c>
      <c r="D95" t="s">
        <v>880</v>
      </c>
      <c r="E95" s="50">
        <v>2950000</v>
      </c>
      <c r="F95">
        <v>1</v>
      </c>
      <c r="G95" t="s">
        <v>510</v>
      </c>
      <c r="H95" s="10">
        <v>2165625.9429000001</v>
      </c>
      <c r="I95" t="s">
        <v>137</v>
      </c>
      <c r="J95" t="s">
        <v>473</v>
      </c>
      <c r="K95" t="s">
        <v>156</v>
      </c>
      <c r="L95" t="s">
        <v>10</v>
      </c>
      <c r="M95" t="s">
        <v>80</v>
      </c>
      <c r="N95" t="s">
        <v>35</v>
      </c>
      <c r="O95">
        <v>2950000</v>
      </c>
      <c r="P95">
        <v>0</v>
      </c>
      <c r="Q95" t="s">
        <v>638</v>
      </c>
      <c r="R95" t="s">
        <v>166</v>
      </c>
    </row>
    <row r="96" spans="1:18" x14ac:dyDescent="0.25">
      <c r="A96" s="143">
        <v>46084</v>
      </c>
      <c r="B96" t="s">
        <v>807</v>
      </c>
      <c r="C96" t="s">
        <v>879</v>
      </c>
      <c r="D96" t="s">
        <v>880</v>
      </c>
      <c r="E96" s="50">
        <v>2950000</v>
      </c>
      <c r="F96">
        <v>1</v>
      </c>
      <c r="G96" t="s">
        <v>510</v>
      </c>
      <c r="H96" s="10">
        <v>41492.890500000001</v>
      </c>
      <c r="I96" t="s">
        <v>137</v>
      </c>
      <c r="J96" t="s">
        <v>473</v>
      </c>
      <c r="K96" t="s">
        <v>156</v>
      </c>
      <c r="L96" t="s">
        <v>10</v>
      </c>
      <c r="M96" t="s">
        <v>50</v>
      </c>
      <c r="N96" t="s">
        <v>35</v>
      </c>
      <c r="O96">
        <v>2950000</v>
      </c>
      <c r="P96">
        <v>0</v>
      </c>
      <c r="Q96" t="s">
        <v>638</v>
      </c>
      <c r="R96" t="s">
        <v>166</v>
      </c>
    </row>
    <row r="97" spans="1:18" x14ac:dyDescent="0.25">
      <c r="A97" s="143">
        <v>46084</v>
      </c>
      <c r="B97" t="s">
        <v>807</v>
      </c>
      <c r="C97" t="s">
        <v>879</v>
      </c>
      <c r="D97" t="s">
        <v>880</v>
      </c>
      <c r="E97" s="50">
        <v>2950000</v>
      </c>
      <c r="F97">
        <v>1</v>
      </c>
      <c r="G97" t="s">
        <v>510</v>
      </c>
      <c r="H97" s="10">
        <v>317420.97100000002</v>
      </c>
      <c r="I97" t="s">
        <v>137</v>
      </c>
      <c r="J97" t="s">
        <v>473</v>
      </c>
      <c r="K97" t="s">
        <v>156</v>
      </c>
      <c r="L97" t="s">
        <v>10</v>
      </c>
      <c r="M97" t="s">
        <v>68</v>
      </c>
      <c r="N97" t="s">
        <v>35</v>
      </c>
      <c r="O97">
        <v>2950000</v>
      </c>
      <c r="P97">
        <v>0</v>
      </c>
      <c r="Q97" t="s">
        <v>638</v>
      </c>
      <c r="R97" t="s">
        <v>166</v>
      </c>
    </row>
    <row r="98" spans="1:18" x14ac:dyDescent="0.25">
      <c r="A98" s="143">
        <v>46084</v>
      </c>
      <c r="B98" t="s">
        <v>807</v>
      </c>
      <c r="C98" t="s">
        <v>879</v>
      </c>
      <c r="D98" t="s">
        <v>880</v>
      </c>
      <c r="E98" s="50">
        <v>2950000</v>
      </c>
      <c r="F98">
        <v>1</v>
      </c>
      <c r="G98" t="s">
        <v>510</v>
      </c>
      <c r="H98" s="10">
        <v>117042.489</v>
      </c>
      <c r="I98" t="s">
        <v>137</v>
      </c>
      <c r="J98" t="s">
        <v>473</v>
      </c>
      <c r="K98" t="s">
        <v>156</v>
      </c>
      <c r="L98" t="s">
        <v>10</v>
      </c>
      <c r="M98" t="s">
        <v>70</v>
      </c>
      <c r="N98" t="s">
        <v>35</v>
      </c>
      <c r="O98">
        <v>2950000</v>
      </c>
      <c r="P98">
        <v>0</v>
      </c>
      <c r="Q98" t="s">
        <v>638</v>
      </c>
      <c r="R98" t="s">
        <v>166</v>
      </c>
    </row>
    <row r="99" spans="1:18" x14ac:dyDescent="0.25">
      <c r="A99" s="143">
        <v>46082</v>
      </c>
      <c r="B99" t="s">
        <v>808</v>
      </c>
      <c r="C99" t="s">
        <v>881</v>
      </c>
      <c r="D99" t="s">
        <v>882</v>
      </c>
      <c r="E99" s="50">
        <v>1885338</v>
      </c>
      <c r="F99">
        <v>1</v>
      </c>
      <c r="G99" t="s">
        <v>510</v>
      </c>
      <c r="H99" s="10">
        <v>73952.112399999998</v>
      </c>
      <c r="I99" t="s">
        <v>137</v>
      </c>
      <c r="J99" t="s">
        <v>512</v>
      </c>
      <c r="K99" t="s">
        <v>156</v>
      </c>
      <c r="L99" t="s">
        <v>10</v>
      </c>
      <c r="M99" t="s">
        <v>72</v>
      </c>
      <c r="N99" t="s">
        <v>35</v>
      </c>
      <c r="O99">
        <v>2281258.9799999995</v>
      </c>
      <c r="P99">
        <v>0</v>
      </c>
      <c r="Q99" t="s">
        <v>726</v>
      </c>
      <c r="R99" t="s">
        <v>164</v>
      </c>
    </row>
    <row r="100" spans="1:18" x14ac:dyDescent="0.25">
      <c r="A100" s="143">
        <v>46082</v>
      </c>
      <c r="B100" t="s">
        <v>808</v>
      </c>
      <c r="C100" t="s">
        <v>881</v>
      </c>
      <c r="D100" t="s">
        <v>882</v>
      </c>
      <c r="E100" s="50">
        <v>1885338</v>
      </c>
      <c r="F100">
        <v>1</v>
      </c>
      <c r="G100" t="s">
        <v>510</v>
      </c>
      <c r="H100" s="10">
        <v>16105.038200000001</v>
      </c>
      <c r="I100" t="s">
        <v>137</v>
      </c>
      <c r="J100" t="s">
        <v>512</v>
      </c>
      <c r="K100" t="s">
        <v>156</v>
      </c>
      <c r="L100" t="s">
        <v>10</v>
      </c>
      <c r="M100" t="s">
        <v>77</v>
      </c>
      <c r="N100" t="s">
        <v>35</v>
      </c>
      <c r="O100">
        <v>2281258.9799999995</v>
      </c>
      <c r="P100">
        <v>0</v>
      </c>
      <c r="Q100" t="s">
        <v>726</v>
      </c>
      <c r="R100" t="s">
        <v>164</v>
      </c>
    </row>
    <row r="101" spans="1:18" x14ac:dyDescent="0.25">
      <c r="A101" s="143">
        <v>46082</v>
      </c>
      <c r="B101" t="s">
        <v>808</v>
      </c>
      <c r="C101" t="s">
        <v>881</v>
      </c>
      <c r="D101" t="s">
        <v>882</v>
      </c>
      <c r="E101" s="50">
        <v>1885338</v>
      </c>
      <c r="F101">
        <v>1</v>
      </c>
      <c r="G101" t="s">
        <v>510</v>
      </c>
      <c r="H101" s="10">
        <v>927.40589999999997</v>
      </c>
      <c r="I101" t="s">
        <v>137</v>
      </c>
      <c r="J101" t="s">
        <v>512</v>
      </c>
      <c r="K101" t="s">
        <v>156</v>
      </c>
      <c r="L101" t="s">
        <v>10</v>
      </c>
      <c r="M101" t="s">
        <v>75</v>
      </c>
      <c r="N101" t="s">
        <v>35</v>
      </c>
      <c r="O101">
        <v>2281258.9799999995</v>
      </c>
      <c r="P101">
        <v>0</v>
      </c>
      <c r="Q101" t="s">
        <v>726</v>
      </c>
      <c r="R101" t="s">
        <v>164</v>
      </c>
    </row>
    <row r="102" spans="1:18" x14ac:dyDescent="0.25">
      <c r="A102" s="143">
        <v>46082</v>
      </c>
      <c r="B102" t="s">
        <v>808</v>
      </c>
      <c r="C102" t="s">
        <v>881</v>
      </c>
      <c r="D102" t="s">
        <v>882</v>
      </c>
      <c r="E102" s="50">
        <v>1885338</v>
      </c>
      <c r="F102">
        <v>1</v>
      </c>
      <c r="G102" t="s">
        <v>510</v>
      </c>
      <c r="H102" s="10">
        <v>136398.93470000001</v>
      </c>
      <c r="I102" t="s">
        <v>137</v>
      </c>
      <c r="J102" t="s">
        <v>512</v>
      </c>
      <c r="K102" t="s">
        <v>156</v>
      </c>
      <c r="L102" t="s">
        <v>10</v>
      </c>
      <c r="M102" t="s">
        <v>681</v>
      </c>
      <c r="N102" t="s">
        <v>35</v>
      </c>
      <c r="O102">
        <v>2281258.9799999995</v>
      </c>
      <c r="P102">
        <v>0</v>
      </c>
      <c r="Q102" t="s">
        <v>726</v>
      </c>
      <c r="R102" t="s">
        <v>164</v>
      </c>
    </row>
    <row r="103" spans="1:18" x14ac:dyDescent="0.25">
      <c r="A103" s="143">
        <v>46082</v>
      </c>
      <c r="B103" t="s">
        <v>808</v>
      </c>
      <c r="C103" t="s">
        <v>881</v>
      </c>
      <c r="D103" t="s">
        <v>882</v>
      </c>
      <c r="E103" s="50">
        <v>1885338</v>
      </c>
      <c r="F103">
        <v>1</v>
      </c>
      <c r="G103" t="s">
        <v>510</v>
      </c>
      <c r="H103" s="10">
        <v>11118.428400000001</v>
      </c>
      <c r="I103" t="s">
        <v>137</v>
      </c>
      <c r="J103" t="s">
        <v>512</v>
      </c>
      <c r="K103" t="s">
        <v>156</v>
      </c>
      <c r="L103" t="s">
        <v>10</v>
      </c>
      <c r="M103" t="s">
        <v>682</v>
      </c>
      <c r="N103" t="s">
        <v>35</v>
      </c>
      <c r="O103">
        <v>2281258.9799999995</v>
      </c>
      <c r="P103">
        <v>0</v>
      </c>
      <c r="Q103" t="s">
        <v>726</v>
      </c>
      <c r="R103" t="s">
        <v>164</v>
      </c>
    </row>
    <row r="104" spans="1:18" x14ac:dyDescent="0.25">
      <c r="A104" s="143">
        <v>46082</v>
      </c>
      <c r="B104" t="s">
        <v>808</v>
      </c>
      <c r="C104" t="s">
        <v>881</v>
      </c>
      <c r="D104" t="s">
        <v>882</v>
      </c>
      <c r="E104" s="50">
        <v>1885338</v>
      </c>
      <c r="F104">
        <v>1</v>
      </c>
      <c r="G104" t="s">
        <v>510</v>
      </c>
      <c r="H104" s="10">
        <v>1674696.1455999999</v>
      </c>
      <c r="I104" t="s">
        <v>137</v>
      </c>
      <c r="J104" t="s">
        <v>512</v>
      </c>
      <c r="K104" t="s">
        <v>156</v>
      </c>
      <c r="L104" t="s">
        <v>10</v>
      </c>
      <c r="M104" t="s">
        <v>80</v>
      </c>
      <c r="N104" t="s">
        <v>35</v>
      </c>
      <c r="O104">
        <v>2281258.9799999995</v>
      </c>
      <c r="P104">
        <v>0</v>
      </c>
      <c r="Q104" t="s">
        <v>726</v>
      </c>
      <c r="R104" t="s">
        <v>164</v>
      </c>
    </row>
    <row r="105" spans="1:18" x14ac:dyDescent="0.25">
      <c r="A105" s="143">
        <v>46082</v>
      </c>
      <c r="B105" t="s">
        <v>808</v>
      </c>
      <c r="C105" t="s">
        <v>881</v>
      </c>
      <c r="D105" t="s">
        <v>882</v>
      </c>
      <c r="E105" s="50">
        <v>1885338</v>
      </c>
      <c r="F105">
        <v>1</v>
      </c>
      <c r="G105" t="s">
        <v>510</v>
      </c>
      <c r="H105" s="10">
        <v>32086.789499999999</v>
      </c>
      <c r="I105" t="s">
        <v>137</v>
      </c>
      <c r="J105" t="s">
        <v>512</v>
      </c>
      <c r="K105" t="s">
        <v>156</v>
      </c>
      <c r="L105" t="s">
        <v>10</v>
      </c>
      <c r="M105" t="s">
        <v>50</v>
      </c>
      <c r="N105" t="s">
        <v>35</v>
      </c>
      <c r="O105">
        <v>2281258.9799999995</v>
      </c>
      <c r="P105">
        <v>0</v>
      </c>
      <c r="Q105" t="s">
        <v>726</v>
      </c>
      <c r="R105" t="s">
        <v>164</v>
      </c>
    </row>
    <row r="106" spans="1:18" x14ac:dyDescent="0.25">
      <c r="A106" s="143">
        <v>46082</v>
      </c>
      <c r="B106" t="s">
        <v>808</v>
      </c>
      <c r="C106" t="s">
        <v>881</v>
      </c>
      <c r="D106" t="s">
        <v>882</v>
      </c>
      <c r="E106" s="50">
        <v>1885338</v>
      </c>
      <c r="F106">
        <v>1</v>
      </c>
      <c r="G106" t="s">
        <v>510</v>
      </c>
      <c r="H106" s="10">
        <v>245464.21710000001</v>
      </c>
      <c r="I106" t="s">
        <v>137</v>
      </c>
      <c r="J106" t="s">
        <v>512</v>
      </c>
      <c r="K106" t="s">
        <v>156</v>
      </c>
      <c r="L106" t="s">
        <v>10</v>
      </c>
      <c r="M106" t="s">
        <v>68</v>
      </c>
      <c r="N106" t="s">
        <v>35</v>
      </c>
      <c r="O106">
        <v>2281258.9799999995</v>
      </c>
      <c r="P106">
        <v>0</v>
      </c>
      <c r="Q106" t="s">
        <v>726</v>
      </c>
      <c r="R106" t="s">
        <v>164</v>
      </c>
    </row>
    <row r="107" spans="1:18" x14ac:dyDescent="0.25">
      <c r="A107" s="143">
        <v>46082</v>
      </c>
      <c r="B107" t="s">
        <v>808</v>
      </c>
      <c r="C107" t="s">
        <v>881</v>
      </c>
      <c r="D107" t="s">
        <v>882</v>
      </c>
      <c r="E107" s="50">
        <v>1885338</v>
      </c>
      <c r="F107">
        <v>1</v>
      </c>
      <c r="G107" t="s">
        <v>510</v>
      </c>
      <c r="H107" s="10">
        <v>90509.908200000005</v>
      </c>
      <c r="I107" t="s">
        <v>137</v>
      </c>
      <c r="J107" t="s">
        <v>512</v>
      </c>
      <c r="K107" t="s">
        <v>156</v>
      </c>
      <c r="L107" t="s">
        <v>10</v>
      </c>
      <c r="M107" t="s">
        <v>70</v>
      </c>
      <c r="N107" t="s">
        <v>35</v>
      </c>
      <c r="O107">
        <v>2281258.9799999995</v>
      </c>
      <c r="P107">
        <v>0</v>
      </c>
      <c r="Q107" t="s">
        <v>726</v>
      </c>
      <c r="R107" t="s">
        <v>164</v>
      </c>
    </row>
    <row r="108" spans="1:18" x14ac:dyDescent="0.25">
      <c r="A108" s="143">
        <v>46106</v>
      </c>
      <c r="B108" t="s">
        <v>929</v>
      </c>
      <c r="C108" t="s">
        <v>930</v>
      </c>
      <c r="D108" t="s">
        <v>931</v>
      </c>
      <c r="E108" s="50">
        <v>23215002</v>
      </c>
      <c r="F108">
        <v>1</v>
      </c>
      <c r="G108" t="s">
        <v>510</v>
      </c>
      <c r="H108" s="10">
        <v>23215002.949999999</v>
      </c>
      <c r="I108" t="s">
        <v>157</v>
      </c>
      <c r="J108" t="s">
        <v>473</v>
      </c>
      <c r="K108" t="s">
        <v>156</v>
      </c>
      <c r="L108" t="s">
        <v>17</v>
      </c>
      <c r="M108" t="s">
        <v>80</v>
      </c>
      <c r="N108" t="s">
        <v>34</v>
      </c>
      <c r="O108">
        <v>23215002.949999999</v>
      </c>
      <c r="P108">
        <v>0</v>
      </c>
      <c r="Q108" t="s">
        <v>932</v>
      </c>
      <c r="R108" t="s">
        <v>80</v>
      </c>
    </row>
    <row r="109" spans="1:18" x14ac:dyDescent="0.25">
      <c r="A109" s="143">
        <v>46086</v>
      </c>
      <c r="B109" t="s">
        <v>980</v>
      </c>
      <c r="C109" t="s">
        <v>981</v>
      </c>
      <c r="D109" t="s">
        <v>982</v>
      </c>
      <c r="E109" s="50">
        <v>80000</v>
      </c>
      <c r="F109">
        <v>60</v>
      </c>
      <c r="G109" t="s">
        <v>510</v>
      </c>
      <c r="H109" s="10">
        <v>14157000</v>
      </c>
      <c r="I109" t="s">
        <v>137</v>
      </c>
      <c r="J109" t="s">
        <v>473</v>
      </c>
      <c r="K109" t="s">
        <v>156</v>
      </c>
      <c r="L109" t="s">
        <v>10</v>
      </c>
      <c r="M109" t="s">
        <v>681</v>
      </c>
      <c r="N109" t="s">
        <v>83</v>
      </c>
      <c r="O109">
        <v>14157000</v>
      </c>
      <c r="P109">
        <v>0</v>
      </c>
      <c r="R109" t="s">
        <v>681</v>
      </c>
    </row>
    <row r="110" spans="1:18" x14ac:dyDescent="0.25">
      <c r="A110" s="143">
        <v>46087</v>
      </c>
      <c r="B110" t="s">
        <v>1041</v>
      </c>
      <c r="C110" t="s">
        <v>1042</v>
      </c>
      <c r="D110" t="s">
        <v>1043</v>
      </c>
      <c r="E110" s="50">
        <v>13172300</v>
      </c>
      <c r="F110">
        <v>1</v>
      </c>
      <c r="G110" t="s">
        <v>510</v>
      </c>
      <c r="H110" s="10">
        <v>13172300</v>
      </c>
      <c r="I110" t="s">
        <v>157</v>
      </c>
      <c r="J110" t="s">
        <v>473</v>
      </c>
      <c r="K110" t="s">
        <v>156</v>
      </c>
      <c r="L110" t="s">
        <v>17</v>
      </c>
      <c r="M110" t="s">
        <v>70</v>
      </c>
      <c r="N110" t="s">
        <v>45</v>
      </c>
      <c r="O110">
        <v>13172300</v>
      </c>
      <c r="P110">
        <v>0</v>
      </c>
      <c r="R110" t="s">
        <v>70</v>
      </c>
    </row>
    <row r="111" spans="1:18" x14ac:dyDescent="0.25">
      <c r="A111" s="143">
        <v>46112</v>
      </c>
      <c r="B111" t="s">
        <v>1191</v>
      </c>
      <c r="C111" t="s">
        <v>1112</v>
      </c>
      <c r="D111" t="s">
        <v>1111</v>
      </c>
      <c r="E111" s="50">
        <v>6866469.6836000001</v>
      </c>
      <c r="F111">
        <v>1</v>
      </c>
      <c r="G111" t="s">
        <v>1192</v>
      </c>
      <c r="H111" s="10">
        <v>534058.75320000004</v>
      </c>
      <c r="I111" t="s">
        <v>137</v>
      </c>
      <c r="J111" t="s">
        <v>512</v>
      </c>
      <c r="K111" t="s">
        <v>156</v>
      </c>
      <c r="L111" t="s">
        <v>9</v>
      </c>
      <c r="M111" t="s">
        <v>72</v>
      </c>
      <c r="N111" t="s">
        <v>321</v>
      </c>
      <c r="O111">
        <v>4806528.7785199992</v>
      </c>
      <c r="P111">
        <v>2059940.9050800009</v>
      </c>
      <c r="R111" t="s">
        <v>72</v>
      </c>
    </row>
    <row r="112" spans="1:18" x14ac:dyDescent="0.25">
      <c r="A112" s="143">
        <v>46112</v>
      </c>
      <c r="B112" t="s">
        <v>1191</v>
      </c>
      <c r="C112" t="s">
        <v>1112</v>
      </c>
      <c r="D112" t="s">
        <v>1111</v>
      </c>
      <c r="E112" s="50">
        <v>6866469.6836000001</v>
      </c>
      <c r="F112">
        <v>1</v>
      </c>
      <c r="G112" t="s">
        <v>1192</v>
      </c>
      <c r="H112" s="10">
        <v>534058.75320000004</v>
      </c>
      <c r="I112" t="s">
        <v>137</v>
      </c>
      <c r="J112" t="s">
        <v>512</v>
      </c>
      <c r="K112" t="s">
        <v>156</v>
      </c>
      <c r="L112" t="s">
        <v>9</v>
      </c>
      <c r="M112" t="s">
        <v>77</v>
      </c>
      <c r="N112" t="s">
        <v>321</v>
      </c>
      <c r="O112">
        <v>4806528.7785199992</v>
      </c>
      <c r="P112">
        <v>2059940.9050800009</v>
      </c>
      <c r="R112" t="s">
        <v>77</v>
      </c>
    </row>
    <row r="113" spans="1:18" x14ac:dyDescent="0.25">
      <c r="A113" s="143">
        <v>46112</v>
      </c>
      <c r="B113" t="s">
        <v>1191</v>
      </c>
      <c r="C113" t="s">
        <v>1112</v>
      </c>
      <c r="D113" t="s">
        <v>1111</v>
      </c>
      <c r="E113" s="50">
        <v>6866469.6836000001</v>
      </c>
      <c r="F113">
        <v>1</v>
      </c>
      <c r="G113" t="s">
        <v>1192</v>
      </c>
      <c r="H113" s="10">
        <v>534058.75320000004</v>
      </c>
      <c r="I113" t="s">
        <v>137</v>
      </c>
      <c r="J113" t="s">
        <v>512</v>
      </c>
      <c r="K113" t="s">
        <v>156</v>
      </c>
      <c r="L113" t="s">
        <v>9</v>
      </c>
      <c r="M113" t="s">
        <v>75</v>
      </c>
      <c r="N113" t="s">
        <v>321</v>
      </c>
      <c r="O113">
        <v>4806528.7785199992</v>
      </c>
      <c r="P113">
        <v>2059940.9050800009</v>
      </c>
      <c r="R113" t="s">
        <v>75</v>
      </c>
    </row>
    <row r="114" spans="1:18" x14ac:dyDescent="0.25">
      <c r="A114" s="143">
        <v>46112</v>
      </c>
      <c r="B114" t="s">
        <v>1191</v>
      </c>
      <c r="C114" t="s">
        <v>1112</v>
      </c>
      <c r="D114" t="s">
        <v>1111</v>
      </c>
      <c r="E114" s="50">
        <v>6866469.6836000001</v>
      </c>
      <c r="F114">
        <v>1</v>
      </c>
      <c r="G114" t="s">
        <v>1192</v>
      </c>
      <c r="H114" s="10">
        <v>534058.75320000004</v>
      </c>
      <c r="I114" t="s">
        <v>137</v>
      </c>
      <c r="J114" t="s">
        <v>512</v>
      </c>
      <c r="K114" t="s">
        <v>156</v>
      </c>
      <c r="L114" t="s">
        <v>9</v>
      </c>
      <c r="M114" t="s">
        <v>681</v>
      </c>
      <c r="N114" t="s">
        <v>321</v>
      </c>
      <c r="O114">
        <v>4806528.7785199992</v>
      </c>
      <c r="P114">
        <v>2059940.9050800009</v>
      </c>
      <c r="R114" t="s">
        <v>681</v>
      </c>
    </row>
    <row r="115" spans="1:18" x14ac:dyDescent="0.25">
      <c r="A115" s="143">
        <v>46112</v>
      </c>
      <c r="B115" t="s">
        <v>1191</v>
      </c>
      <c r="C115" t="s">
        <v>1112</v>
      </c>
      <c r="D115" t="s">
        <v>1111</v>
      </c>
      <c r="E115" s="50">
        <v>6866469.6836000001</v>
      </c>
      <c r="F115">
        <v>1</v>
      </c>
      <c r="G115" t="s">
        <v>1192</v>
      </c>
      <c r="H115" s="10">
        <v>534058.75320000004</v>
      </c>
      <c r="I115" t="s">
        <v>137</v>
      </c>
      <c r="J115" t="s">
        <v>512</v>
      </c>
      <c r="K115" t="s">
        <v>156</v>
      </c>
      <c r="L115" t="s">
        <v>9</v>
      </c>
      <c r="M115" t="s">
        <v>682</v>
      </c>
      <c r="N115" t="s">
        <v>321</v>
      </c>
      <c r="O115">
        <v>4806528.7785199992</v>
      </c>
      <c r="P115">
        <v>2059940.9050800009</v>
      </c>
      <c r="R115" t="s">
        <v>682</v>
      </c>
    </row>
    <row r="116" spans="1:18" x14ac:dyDescent="0.25">
      <c r="A116" s="143">
        <v>46112</v>
      </c>
      <c r="B116" t="s">
        <v>1191</v>
      </c>
      <c r="C116" t="s">
        <v>1112</v>
      </c>
      <c r="D116" t="s">
        <v>1111</v>
      </c>
      <c r="E116" s="50">
        <v>6866469.6836000001</v>
      </c>
      <c r="F116">
        <v>1</v>
      </c>
      <c r="G116" t="s">
        <v>1192</v>
      </c>
      <c r="H116" s="10">
        <v>534058.75320000004</v>
      </c>
      <c r="I116" t="s">
        <v>137</v>
      </c>
      <c r="J116" t="s">
        <v>512</v>
      </c>
      <c r="K116" t="s">
        <v>156</v>
      </c>
      <c r="L116" t="s">
        <v>9</v>
      </c>
      <c r="M116" t="s">
        <v>80</v>
      </c>
      <c r="N116" t="s">
        <v>321</v>
      </c>
      <c r="O116">
        <v>4806528.7785199992</v>
      </c>
      <c r="P116">
        <v>2059940.9050800009</v>
      </c>
      <c r="R116" t="s">
        <v>80</v>
      </c>
    </row>
    <row r="117" spans="1:18" x14ac:dyDescent="0.25">
      <c r="A117" s="143">
        <v>46112</v>
      </c>
      <c r="B117" t="s">
        <v>1191</v>
      </c>
      <c r="C117" t="s">
        <v>1112</v>
      </c>
      <c r="D117" t="s">
        <v>1111</v>
      </c>
      <c r="E117" s="50">
        <v>6866469.6836000001</v>
      </c>
      <c r="F117">
        <v>1</v>
      </c>
      <c r="G117" t="s">
        <v>1192</v>
      </c>
      <c r="H117" s="10">
        <v>534058.75320000004</v>
      </c>
      <c r="I117" t="s">
        <v>137</v>
      </c>
      <c r="J117" t="s">
        <v>512</v>
      </c>
      <c r="K117" t="s">
        <v>156</v>
      </c>
      <c r="L117" t="s">
        <v>9</v>
      </c>
      <c r="M117" t="s">
        <v>50</v>
      </c>
      <c r="N117" t="s">
        <v>321</v>
      </c>
      <c r="O117">
        <v>4806528.7785199992</v>
      </c>
      <c r="P117">
        <v>2059940.9050800009</v>
      </c>
      <c r="R117" t="s">
        <v>50</v>
      </c>
    </row>
    <row r="118" spans="1:18" x14ac:dyDescent="0.25">
      <c r="A118" s="143">
        <v>46112</v>
      </c>
      <c r="B118" t="s">
        <v>1191</v>
      </c>
      <c r="C118" t="s">
        <v>1112</v>
      </c>
      <c r="D118" t="s">
        <v>1111</v>
      </c>
      <c r="E118" s="50">
        <v>6866469.6836000001</v>
      </c>
      <c r="F118">
        <v>1</v>
      </c>
      <c r="G118" t="s">
        <v>1192</v>
      </c>
      <c r="H118" s="10">
        <v>534058.75320000004</v>
      </c>
      <c r="I118" t="s">
        <v>137</v>
      </c>
      <c r="J118" t="s">
        <v>512</v>
      </c>
      <c r="K118" t="s">
        <v>156</v>
      </c>
      <c r="L118" t="s">
        <v>9</v>
      </c>
      <c r="M118" t="s">
        <v>68</v>
      </c>
      <c r="N118" t="s">
        <v>321</v>
      </c>
      <c r="O118">
        <v>4806528.7785199992</v>
      </c>
      <c r="P118">
        <v>2059940.9050800009</v>
      </c>
      <c r="R118" t="s">
        <v>68</v>
      </c>
    </row>
    <row r="119" spans="1:18" x14ac:dyDescent="0.25">
      <c r="A119" s="143">
        <v>46112</v>
      </c>
      <c r="B119" t="s">
        <v>1191</v>
      </c>
      <c r="C119" t="s">
        <v>1112</v>
      </c>
      <c r="D119" t="s">
        <v>1111</v>
      </c>
      <c r="E119" s="50">
        <v>6866469.6836000001</v>
      </c>
      <c r="F119">
        <v>1</v>
      </c>
      <c r="G119" t="s">
        <v>1192</v>
      </c>
      <c r="H119" s="10">
        <v>534058.75320000004</v>
      </c>
      <c r="I119" t="s">
        <v>137</v>
      </c>
      <c r="J119" t="s">
        <v>512</v>
      </c>
      <c r="K119" t="s">
        <v>156</v>
      </c>
      <c r="L119" t="s">
        <v>9</v>
      </c>
      <c r="M119" t="s">
        <v>70</v>
      </c>
      <c r="N119" t="s">
        <v>321</v>
      </c>
      <c r="O119">
        <v>4806528.7785199992</v>
      </c>
      <c r="P119">
        <v>2059940.9050800009</v>
      </c>
      <c r="R119" t="s">
        <v>70</v>
      </c>
    </row>
    <row r="120" spans="1:18" hidden="1" x14ac:dyDescent="0.25">
      <c r="A120" s="143">
        <v>46091</v>
      </c>
      <c r="B120" t="s">
        <v>824</v>
      </c>
      <c r="C120" t="s">
        <v>927</v>
      </c>
      <c r="D120" t="s">
        <v>928</v>
      </c>
      <c r="E120" s="50">
        <v>1435000</v>
      </c>
      <c r="F120">
        <v>1</v>
      </c>
      <c r="G120" t="s">
        <v>510</v>
      </c>
      <c r="H120" s="10">
        <v>1435000</v>
      </c>
      <c r="I120" t="s">
        <v>137</v>
      </c>
      <c r="J120" t="s">
        <v>473</v>
      </c>
      <c r="K120" t="s">
        <v>138</v>
      </c>
      <c r="L120" t="s">
        <v>22</v>
      </c>
      <c r="M120" t="s">
        <v>80</v>
      </c>
      <c r="N120" t="s">
        <v>34</v>
      </c>
      <c r="O120">
        <v>1435000</v>
      </c>
      <c r="P120">
        <v>0</v>
      </c>
      <c r="Q120" t="s">
        <v>623</v>
      </c>
      <c r="R120" t="s">
        <v>80</v>
      </c>
    </row>
    <row r="121" spans="1:18" x14ac:dyDescent="0.25">
      <c r="A121" s="143">
        <v>46086</v>
      </c>
      <c r="B121" t="s">
        <v>980</v>
      </c>
      <c r="C121" t="s">
        <v>983</v>
      </c>
      <c r="D121" t="s">
        <v>984</v>
      </c>
      <c r="E121" s="50">
        <v>5280000</v>
      </c>
      <c r="F121">
        <v>1</v>
      </c>
      <c r="G121" t="s">
        <v>510</v>
      </c>
      <c r="H121" s="10">
        <v>6388800</v>
      </c>
      <c r="I121" t="s">
        <v>137</v>
      </c>
      <c r="J121" t="s">
        <v>473</v>
      </c>
      <c r="K121" t="s">
        <v>156</v>
      </c>
      <c r="L121" t="s">
        <v>10</v>
      </c>
      <c r="M121" t="s">
        <v>681</v>
      </c>
      <c r="N121" t="s">
        <v>83</v>
      </c>
      <c r="O121">
        <v>6388800</v>
      </c>
      <c r="P121">
        <v>0</v>
      </c>
      <c r="R121" t="s">
        <v>681</v>
      </c>
    </row>
    <row r="122" spans="1:18" hidden="1" x14ac:dyDescent="0.25">
      <c r="A122" s="143">
        <v>46112</v>
      </c>
      <c r="B122" t="s">
        <v>1191</v>
      </c>
      <c r="C122" t="s">
        <v>1094</v>
      </c>
      <c r="D122" t="s">
        <v>391</v>
      </c>
      <c r="E122" s="50">
        <v>5428026.1179999998</v>
      </c>
      <c r="F122">
        <v>1</v>
      </c>
      <c r="G122" t="s">
        <v>1192</v>
      </c>
      <c r="H122" s="10">
        <v>603053.70169999998</v>
      </c>
      <c r="I122" t="s">
        <v>137</v>
      </c>
      <c r="J122" t="s">
        <v>512</v>
      </c>
      <c r="K122" t="s">
        <v>138</v>
      </c>
      <c r="L122" t="s">
        <v>9</v>
      </c>
      <c r="M122" t="s">
        <v>72</v>
      </c>
      <c r="N122" t="s">
        <v>389</v>
      </c>
      <c r="O122">
        <v>5427483.3153882008</v>
      </c>
      <c r="P122">
        <v>542.80261179897934</v>
      </c>
      <c r="R122" t="s">
        <v>72</v>
      </c>
    </row>
    <row r="123" spans="1:18" hidden="1" x14ac:dyDescent="0.25">
      <c r="A123" s="143">
        <v>46112</v>
      </c>
      <c r="B123" t="s">
        <v>1191</v>
      </c>
      <c r="C123" t="s">
        <v>1094</v>
      </c>
      <c r="D123" t="s">
        <v>391</v>
      </c>
      <c r="E123" s="50">
        <v>5428026.1179999998</v>
      </c>
      <c r="F123">
        <v>1</v>
      </c>
      <c r="G123" t="s">
        <v>1192</v>
      </c>
      <c r="H123" s="10">
        <v>603053.70169999998</v>
      </c>
      <c r="I123" t="s">
        <v>137</v>
      </c>
      <c r="J123" t="s">
        <v>512</v>
      </c>
      <c r="K123" t="s">
        <v>138</v>
      </c>
      <c r="L123" t="s">
        <v>9</v>
      </c>
      <c r="M123" t="s">
        <v>77</v>
      </c>
      <c r="N123" t="s">
        <v>389</v>
      </c>
      <c r="O123">
        <v>5427483.3153882008</v>
      </c>
      <c r="P123">
        <v>542.80261179897934</v>
      </c>
      <c r="R123" t="s">
        <v>77</v>
      </c>
    </row>
    <row r="124" spans="1:18" hidden="1" x14ac:dyDescent="0.25">
      <c r="A124" s="143">
        <v>46112</v>
      </c>
      <c r="B124" t="s">
        <v>1191</v>
      </c>
      <c r="C124" t="s">
        <v>1094</v>
      </c>
      <c r="D124" t="s">
        <v>391</v>
      </c>
      <c r="E124" s="50">
        <v>5428026.1179999998</v>
      </c>
      <c r="F124">
        <v>1</v>
      </c>
      <c r="G124" t="s">
        <v>1192</v>
      </c>
      <c r="H124" s="10">
        <v>603053.70169999998</v>
      </c>
      <c r="I124" t="s">
        <v>137</v>
      </c>
      <c r="J124" t="s">
        <v>512</v>
      </c>
      <c r="K124" t="s">
        <v>138</v>
      </c>
      <c r="L124" t="s">
        <v>9</v>
      </c>
      <c r="M124" t="s">
        <v>75</v>
      </c>
      <c r="N124" t="s">
        <v>389</v>
      </c>
      <c r="O124">
        <v>5427483.3153882008</v>
      </c>
      <c r="P124">
        <v>542.80261179897934</v>
      </c>
      <c r="R124" t="s">
        <v>75</v>
      </c>
    </row>
    <row r="125" spans="1:18" hidden="1" x14ac:dyDescent="0.25">
      <c r="A125" s="143">
        <v>46112</v>
      </c>
      <c r="B125" t="s">
        <v>1191</v>
      </c>
      <c r="C125" t="s">
        <v>1094</v>
      </c>
      <c r="D125" t="s">
        <v>391</v>
      </c>
      <c r="E125" s="50">
        <v>5428026.1179999998</v>
      </c>
      <c r="F125">
        <v>1</v>
      </c>
      <c r="G125" t="s">
        <v>1192</v>
      </c>
      <c r="H125" s="10">
        <v>603053.70169999998</v>
      </c>
      <c r="I125" t="s">
        <v>137</v>
      </c>
      <c r="J125" t="s">
        <v>512</v>
      </c>
      <c r="K125" t="s">
        <v>138</v>
      </c>
      <c r="L125" t="s">
        <v>9</v>
      </c>
      <c r="M125" t="s">
        <v>681</v>
      </c>
      <c r="N125" t="s">
        <v>389</v>
      </c>
      <c r="O125">
        <v>5427483.3153882008</v>
      </c>
      <c r="P125">
        <v>542.80261179897934</v>
      </c>
      <c r="R125" t="s">
        <v>681</v>
      </c>
    </row>
    <row r="126" spans="1:18" hidden="1" x14ac:dyDescent="0.25">
      <c r="A126" s="143">
        <v>46112</v>
      </c>
      <c r="B126" t="s">
        <v>1191</v>
      </c>
      <c r="C126" t="s">
        <v>1094</v>
      </c>
      <c r="D126" t="s">
        <v>391</v>
      </c>
      <c r="E126" s="50">
        <v>5428026.1179999998</v>
      </c>
      <c r="F126">
        <v>1</v>
      </c>
      <c r="G126" t="s">
        <v>1192</v>
      </c>
      <c r="H126" s="10">
        <v>603053.70169999998</v>
      </c>
      <c r="I126" t="s">
        <v>137</v>
      </c>
      <c r="J126" t="s">
        <v>512</v>
      </c>
      <c r="K126" t="s">
        <v>138</v>
      </c>
      <c r="L126" t="s">
        <v>9</v>
      </c>
      <c r="M126" t="s">
        <v>682</v>
      </c>
      <c r="N126" t="s">
        <v>389</v>
      </c>
      <c r="O126">
        <v>5427483.3153882008</v>
      </c>
      <c r="P126">
        <v>542.80261179897934</v>
      </c>
      <c r="R126" t="s">
        <v>682</v>
      </c>
    </row>
    <row r="127" spans="1:18" hidden="1" x14ac:dyDescent="0.25">
      <c r="A127" s="143">
        <v>46112</v>
      </c>
      <c r="B127" t="s">
        <v>1191</v>
      </c>
      <c r="C127" t="s">
        <v>1094</v>
      </c>
      <c r="D127" t="s">
        <v>391</v>
      </c>
      <c r="E127" s="50">
        <v>5428026.1179999998</v>
      </c>
      <c r="F127">
        <v>1</v>
      </c>
      <c r="G127" t="s">
        <v>1192</v>
      </c>
      <c r="H127" s="10">
        <v>603053.70169999998</v>
      </c>
      <c r="I127" t="s">
        <v>137</v>
      </c>
      <c r="J127" t="s">
        <v>512</v>
      </c>
      <c r="K127" t="s">
        <v>138</v>
      </c>
      <c r="L127" t="s">
        <v>9</v>
      </c>
      <c r="M127" t="s">
        <v>80</v>
      </c>
      <c r="N127" t="s">
        <v>389</v>
      </c>
      <c r="O127">
        <v>5427483.3153882008</v>
      </c>
      <c r="P127">
        <v>542.80261179897934</v>
      </c>
      <c r="R127" t="s">
        <v>80</v>
      </c>
    </row>
    <row r="128" spans="1:18" hidden="1" x14ac:dyDescent="0.25">
      <c r="A128" s="143">
        <v>46112</v>
      </c>
      <c r="B128" t="s">
        <v>1191</v>
      </c>
      <c r="C128" t="s">
        <v>1094</v>
      </c>
      <c r="D128" t="s">
        <v>391</v>
      </c>
      <c r="E128" s="50">
        <v>5428026.1179999998</v>
      </c>
      <c r="F128">
        <v>1</v>
      </c>
      <c r="G128" t="s">
        <v>1192</v>
      </c>
      <c r="H128" s="10">
        <v>603053.70169999998</v>
      </c>
      <c r="I128" t="s">
        <v>137</v>
      </c>
      <c r="J128" t="s">
        <v>512</v>
      </c>
      <c r="K128" t="s">
        <v>138</v>
      </c>
      <c r="L128" t="s">
        <v>9</v>
      </c>
      <c r="M128" t="s">
        <v>50</v>
      </c>
      <c r="N128" t="s">
        <v>389</v>
      </c>
      <c r="O128">
        <v>5427483.3153882008</v>
      </c>
      <c r="P128">
        <v>542.80261179897934</v>
      </c>
      <c r="R128" t="s">
        <v>50</v>
      </c>
    </row>
    <row r="129" spans="1:18" hidden="1" x14ac:dyDescent="0.25">
      <c r="A129" s="143">
        <v>46112</v>
      </c>
      <c r="B129" t="s">
        <v>1191</v>
      </c>
      <c r="C129" t="s">
        <v>1094</v>
      </c>
      <c r="D129" t="s">
        <v>391</v>
      </c>
      <c r="E129" s="50">
        <v>5428026.1179999998</v>
      </c>
      <c r="F129">
        <v>1</v>
      </c>
      <c r="G129" t="s">
        <v>1192</v>
      </c>
      <c r="H129" s="10">
        <v>603053.70169999998</v>
      </c>
      <c r="I129" t="s">
        <v>137</v>
      </c>
      <c r="J129" t="s">
        <v>512</v>
      </c>
      <c r="K129" t="s">
        <v>138</v>
      </c>
      <c r="L129" t="s">
        <v>9</v>
      </c>
      <c r="M129" t="s">
        <v>68</v>
      </c>
      <c r="N129" t="s">
        <v>389</v>
      </c>
      <c r="O129">
        <v>5427483.3153882008</v>
      </c>
      <c r="P129">
        <v>542.80261179897934</v>
      </c>
      <c r="R129" t="s">
        <v>68</v>
      </c>
    </row>
    <row r="130" spans="1:18" hidden="1" x14ac:dyDescent="0.25">
      <c r="A130" s="143">
        <v>46112</v>
      </c>
      <c r="B130" t="s">
        <v>1191</v>
      </c>
      <c r="C130" t="s">
        <v>1094</v>
      </c>
      <c r="D130" t="s">
        <v>391</v>
      </c>
      <c r="E130" s="50">
        <v>5428026.1179999998</v>
      </c>
      <c r="F130">
        <v>1</v>
      </c>
      <c r="G130" t="s">
        <v>1192</v>
      </c>
      <c r="H130" s="10">
        <v>603053.70169999998</v>
      </c>
      <c r="I130" t="s">
        <v>137</v>
      </c>
      <c r="J130" t="s">
        <v>512</v>
      </c>
      <c r="K130" t="s">
        <v>138</v>
      </c>
      <c r="L130" t="s">
        <v>9</v>
      </c>
      <c r="M130" t="s">
        <v>70</v>
      </c>
      <c r="N130" t="s">
        <v>389</v>
      </c>
      <c r="O130">
        <v>5427483.3153882008</v>
      </c>
      <c r="P130">
        <v>542.80261179897934</v>
      </c>
      <c r="R130" t="s">
        <v>70</v>
      </c>
    </row>
    <row r="131" spans="1:18" hidden="1" x14ac:dyDescent="0.25">
      <c r="A131" s="143">
        <v>46086</v>
      </c>
      <c r="B131" t="s">
        <v>828</v>
      </c>
      <c r="C131" t="s">
        <v>947</v>
      </c>
      <c r="D131" t="s">
        <v>948</v>
      </c>
      <c r="E131" s="50">
        <v>840.3</v>
      </c>
      <c r="F131">
        <v>3585.12</v>
      </c>
      <c r="G131" t="s">
        <v>510</v>
      </c>
      <c r="H131" s="10">
        <v>3012576.34</v>
      </c>
      <c r="I131" t="s">
        <v>157</v>
      </c>
      <c r="J131" t="s">
        <v>473</v>
      </c>
      <c r="K131" t="s">
        <v>138</v>
      </c>
      <c r="L131" t="s">
        <v>10</v>
      </c>
      <c r="M131" t="s">
        <v>50</v>
      </c>
      <c r="N131" t="s">
        <v>39</v>
      </c>
      <c r="O131">
        <v>3012576.34</v>
      </c>
      <c r="P131">
        <v>0</v>
      </c>
      <c r="R131" t="s">
        <v>50</v>
      </c>
    </row>
    <row r="132" spans="1:18" x14ac:dyDescent="0.25">
      <c r="A132" s="143">
        <v>46087</v>
      </c>
      <c r="B132" t="s">
        <v>962</v>
      </c>
      <c r="C132" t="s">
        <v>963</v>
      </c>
      <c r="D132" t="s">
        <v>964</v>
      </c>
      <c r="E132" s="50">
        <v>1445000</v>
      </c>
      <c r="F132">
        <v>1</v>
      </c>
      <c r="G132" t="s">
        <v>510</v>
      </c>
      <c r="H132" s="10">
        <v>46842.907099999997</v>
      </c>
      <c r="I132" t="s">
        <v>137</v>
      </c>
      <c r="J132" t="s">
        <v>473</v>
      </c>
      <c r="K132" t="s">
        <v>156</v>
      </c>
      <c r="L132" t="s">
        <v>22</v>
      </c>
      <c r="M132" t="s">
        <v>72</v>
      </c>
      <c r="N132" t="s">
        <v>35</v>
      </c>
      <c r="O132">
        <v>1445000</v>
      </c>
      <c r="P132">
        <v>0</v>
      </c>
      <c r="Q132" t="s">
        <v>726</v>
      </c>
      <c r="R132" t="s">
        <v>164</v>
      </c>
    </row>
    <row r="133" spans="1:18" x14ac:dyDescent="0.25">
      <c r="A133" s="143">
        <v>46087</v>
      </c>
      <c r="B133" t="s">
        <v>962</v>
      </c>
      <c r="C133" t="s">
        <v>963</v>
      </c>
      <c r="D133" t="s">
        <v>964</v>
      </c>
      <c r="E133" s="50">
        <v>1445000</v>
      </c>
      <c r="F133">
        <v>1</v>
      </c>
      <c r="G133" t="s">
        <v>510</v>
      </c>
      <c r="H133" s="10">
        <v>10201.2881</v>
      </c>
      <c r="I133" t="s">
        <v>137</v>
      </c>
      <c r="J133" t="s">
        <v>473</v>
      </c>
      <c r="K133" t="s">
        <v>156</v>
      </c>
      <c r="L133" t="s">
        <v>22</v>
      </c>
      <c r="M133" t="s">
        <v>77</v>
      </c>
      <c r="N133" t="s">
        <v>35</v>
      </c>
      <c r="O133">
        <v>1445000</v>
      </c>
      <c r="P133">
        <v>0</v>
      </c>
      <c r="Q133" t="s">
        <v>726</v>
      </c>
      <c r="R133" t="s">
        <v>164</v>
      </c>
    </row>
    <row r="134" spans="1:18" x14ac:dyDescent="0.25">
      <c r="A134" s="143">
        <v>46087</v>
      </c>
      <c r="B134" t="s">
        <v>962</v>
      </c>
      <c r="C134" t="s">
        <v>963</v>
      </c>
      <c r="D134" t="s">
        <v>964</v>
      </c>
      <c r="E134" s="50">
        <v>1445000</v>
      </c>
      <c r="F134">
        <v>1</v>
      </c>
      <c r="G134" t="s">
        <v>510</v>
      </c>
      <c r="H134" s="10">
        <v>587.43949999999995</v>
      </c>
      <c r="I134" t="s">
        <v>137</v>
      </c>
      <c r="J134" t="s">
        <v>473</v>
      </c>
      <c r="K134" t="s">
        <v>156</v>
      </c>
      <c r="L134" t="s">
        <v>22</v>
      </c>
      <c r="M134" t="s">
        <v>75</v>
      </c>
      <c r="N134" t="s">
        <v>35</v>
      </c>
      <c r="O134">
        <v>1445000</v>
      </c>
      <c r="P134">
        <v>0</v>
      </c>
      <c r="Q134" t="s">
        <v>726</v>
      </c>
      <c r="R134" t="s">
        <v>164</v>
      </c>
    </row>
    <row r="135" spans="1:18" x14ac:dyDescent="0.25">
      <c r="A135" s="143">
        <v>46087</v>
      </c>
      <c r="B135" t="s">
        <v>962</v>
      </c>
      <c r="C135" t="s">
        <v>963</v>
      </c>
      <c r="D135" t="s">
        <v>964</v>
      </c>
      <c r="E135" s="50">
        <v>1445000</v>
      </c>
      <c r="F135">
        <v>1</v>
      </c>
      <c r="G135" t="s">
        <v>510</v>
      </c>
      <c r="H135" s="10">
        <v>86398.108399999997</v>
      </c>
      <c r="I135" t="s">
        <v>137</v>
      </c>
      <c r="J135" t="s">
        <v>473</v>
      </c>
      <c r="K135" t="s">
        <v>156</v>
      </c>
      <c r="L135" t="s">
        <v>22</v>
      </c>
      <c r="M135" t="s">
        <v>681</v>
      </c>
      <c r="N135" t="s">
        <v>35</v>
      </c>
      <c r="O135">
        <v>1445000</v>
      </c>
      <c r="P135">
        <v>0</v>
      </c>
      <c r="Q135" t="s">
        <v>726</v>
      </c>
      <c r="R135" t="s">
        <v>164</v>
      </c>
    </row>
    <row r="136" spans="1:18" x14ac:dyDescent="0.25">
      <c r="A136" s="143">
        <v>46087</v>
      </c>
      <c r="B136" t="s">
        <v>962</v>
      </c>
      <c r="C136" t="s">
        <v>963</v>
      </c>
      <c r="D136" t="s">
        <v>964</v>
      </c>
      <c r="E136" s="50">
        <v>1445000</v>
      </c>
      <c r="F136">
        <v>1</v>
      </c>
      <c r="G136" t="s">
        <v>510</v>
      </c>
      <c r="H136" s="10">
        <v>7042.6589999999997</v>
      </c>
      <c r="I136" t="s">
        <v>137</v>
      </c>
      <c r="J136" t="s">
        <v>473</v>
      </c>
      <c r="K136" t="s">
        <v>156</v>
      </c>
      <c r="L136" t="s">
        <v>22</v>
      </c>
      <c r="M136" t="s">
        <v>682</v>
      </c>
      <c r="N136" t="s">
        <v>35</v>
      </c>
      <c r="O136">
        <v>1445000</v>
      </c>
      <c r="P136">
        <v>0</v>
      </c>
      <c r="Q136" t="s">
        <v>726</v>
      </c>
      <c r="R136" t="s">
        <v>164</v>
      </c>
    </row>
    <row r="137" spans="1:18" x14ac:dyDescent="0.25">
      <c r="A137" s="143">
        <v>46087</v>
      </c>
      <c r="B137" t="s">
        <v>962</v>
      </c>
      <c r="C137" t="s">
        <v>963</v>
      </c>
      <c r="D137" t="s">
        <v>964</v>
      </c>
      <c r="E137" s="50">
        <v>1445000</v>
      </c>
      <c r="F137">
        <v>1</v>
      </c>
      <c r="G137" t="s">
        <v>510</v>
      </c>
      <c r="H137" s="10">
        <v>1060789.6568</v>
      </c>
      <c r="I137" t="s">
        <v>137</v>
      </c>
      <c r="J137" t="s">
        <v>473</v>
      </c>
      <c r="K137" t="s">
        <v>156</v>
      </c>
      <c r="L137" t="s">
        <v>22</v>
      </c>
      <c r="M137" t="s">
        <v>80</v>
      </c>
      <c r="N137" t="s">
        <v>35</v>
      </c>
      <c r="O137">
        <v>1445000</v>
      </c>
      <c r="P137">
        <v>0</v>
      </c>
      <c r="Q137" t="s">
        <v>726</v>
      </c>
      <c r="R137" t="s">
        <v>164</v>
      </c>
    </row>
    <row r="138" spans="1:18" x14ac:dyDescent="0.25">
      <c r="A138" s="143">
        <v>46087</v>
      </c>
      <c r="B138" t="s">
        <v>962</v>
      </c>
      <c r="C138" t="s">
        <v>963</v>
      </c>
      <c r="D138" t="s">
        <v>964</v>
      </c>
      <c r="E138" s="50">
        <v>1445000</v>
      </c>
      <c r="F138">
        <v>1</v>
      </c>
      <c r="G138" t="s">
        <v>510</v>
      </c>
      <c r="H138" s="10">
        <v>20324.4836</v>
      </c>
      <c r="I138" t="s">
        <v>137</v>
      </c>
      <c r="J138" t="s">
        <v>473</v>
      </c>
      <c r="K138" t="s">
        <v>156</v>
      </c>
      <c r="L138" t="s">
        <v>22</v>
      </c>
      <c r="M138" t="s">
        <v>50</v>
      </c>
      <c r="N138" t="s">
        <v>35</v>
      </c>
      <c r="O138">
        <v>1445000</v>
      </c>
      <c r="P138">
        <v>0</v>
      </c>
      <c r="Q138" t="s">
        <v>726</v>
      </c>
      <c r="R138" t="s">
        <v>164</v>
      </c>
    </row>
    <row r="139" spans="1:18" x14ac:dyDescent="0.25">
      <c r="A139" s="143">
        <v>46087</v>
      </c>
      <c r="B139" t="s">
        <v>962</v>
      </c>
      <c r="C139" t="s">
        <v>963</v>
      </c>
      <c r="D139" t="s">
        <v>964</v>
      </c>
      <c r="E139" s="50">
        <v>1445000</v>
      </c>
      <c r="F139">
        <v>1</v>
      </c>
      <c r="G139" t="s">
        <v>510</v>
      </c>
      <c r="H139" s="10">
        <v>155482.47560000001</v>
      </c>
      <c r="I139" t="s">
        <v>137</v>
      </c>
      <c r="J139" t="s">
        <v>473</v>
      </c>
      <c r="K139" t="s">
        <v>156</v>
      </c>
      <c r="L139" t="s">
        <v>22</v>
      </c>
      <c r="M139" t="s">
        <v>68</v>
      </c>
      <c r="N139" t="s">
        <v>35</v>
      </c>
      <c r="O139">
        <v>1445000</v>
      </c>
      <c r="P139">
        <v>0</v>
      </c>
      <c r="Q139" t="s">
        <v>726</v>
      </c>
      <c r="R139" t="s">
        <v>164</v>
      </c>
    </row>
    <row r="140" spans="1:18" x14ac:dyDescent="0.25">
      <c r="A140" s="143">
        <v>46087</v>
      </c>
      <c r="B140" t="s">
        <v>962</v>
      </c>
      <c r="C140" t="s">
        <v>963</v>
      </c>
      <c r="D140" t="s">
        <v>964</v>
      </c>
      <c r="E140" s="50">
        <v>1445000</v>
      </c>
      <c r="F140">
        <v>1</v>
      </c>
      <c r="G140" t="s">
        <v>510</v>
      </c>
      <c r="H140" s="10">
        <v>57330.981899999999</v>
      </c>
      <c r="I140" t="s">
        <v>137</v>
      </c>
      <c r="J140" t="s">
        <v>473</v>
      </c>
      <c r="K140" t="s">
        <v>156</v>
      </c>
      <c r="L140" t="s">
        <v>22</v>
      </c>
      <c r="M140" t="s">
        <v>70</v>
      </c>
      <c r="N140" t="s">
        <v>35</v>
      </c>
      <c r="O140">
        <v>1445000</v>
      </c>
      <c r="P140">
        <v>0</v>
      </c>
      <c r="Q140" t="s">
        <v>726</v>
      </c>
      <c r="R140" t="s">
        <v>164</v>
      </c>
    </row>
    <row r="141" spans="1:18" x14ac:dyDescent="0.25">
      <c r="A141" s="143">
        <v>46111</v>
      </c>
      <c r="B141" t="s">
        <v>20</v>
      </c>
      <c r="C141" t="s">
        <v>793</v>
      </c>
      <c r="D141" t="s">
        <v>20</v>
      </c>
      <c r="E141" s="50">
        <v>5039229.71</v>
      </c>
      <c r="F141">
        <v>1</v>
      </c>
      <c r="G141" t="s">
        <v>510</v>
      </c>
      <c r="H141" s="10">
        <v>163357.9025</v>
      </c>
      <c r="I141" t="s">
        <v>137</v>
      </c>
      <c r="J141" t="s">
        <v>473</v>
      </c>
      <c r="K141" t="s">
        <v>156</v>
      </c>
      <c r="L141" t="s">
        <v>20</v>
      </c>
      <c r="M141" t="s">
        <v>72</v>
      </c>
      <c r="N141" t="s">
        <v>35</v>
      </c>
      <c r="O141">
        <v>5039229.71</v>
      </c>
      <c r="P141">
        <v>0</v>
      </c>
      <c r="Q141" t="s">
        <v>511</v>
      </c>
      <c r="R141" t="s">
        <v>72</v>
      </c>
    </row>
    <row r="142" spans="1:18" x14ac:dyDescent="0.25">
      <c r="A142" s="143">
        <v>46111</v>
      </c>
      <c r="B142" t="s">
        <v>20</v>
      </c>
      <c r="C142" t="s">
        <v>793</v>
      </c>
      <c r="D142" t="s">
        <v>20</v>
      </c>
      <c r="E142" s="50">
        <v>5039229.71</v>
      </c>
      <c r="F142">
        <v>1</v>
      </c>
      <c r="G142" t="s">
        <v>510</v>
      </c>
      <c r="H142" s="10">
        <v>35575.525399999999</v>
      </c>
      <c r="I142" t="s">
        <v>137</v>
      </c>
      <c r="J142" t="s">
        <v>473</v>
      </c>
      <c r="K142" t="s">
        <v>156</v>
      </c>
      <c r="L142" t="s">
        <v>20</v>
      </c>
      <c r="M142" t="s">
        <v>77</v>
      </c>
      <c r="N142" t="s">
        <v>35</v>
      </c>
      <c r="O142">
        <v>5039229.71</v>
      </c>
      <c r="P142">
        <v>0</v>
      </c>
      <c r="Q142" t="s">
        <v>511</v>
      </c>
      <c r="R142" t="s">
        <v>77</v>
      </c>
    </row>
    <row r="143" spans="1:18" x14ac:dyDescent="0.25">
      <c r="A143" s="143">
        <v>46111</v>
      </c>
      <c r="B143" t="s">
        <v>20</v>
      </c>
      <c r="C143" t="s">
        <v>793</v>
      </c>
      <c r="D143" t="s">
        <v>20</v>
      </c>
      <c r="E143" s="50">
        <v>5039229.71</v>
      </c>
      <c r="F143">
        <v>1</v>
      </c>
      <c r="G143" t="s">
        <v>510</v>
      </c>
      <c r="H143" s="10">
        <v>2048.6106</v>
      </c>
      <c r="I143" t="s">
        <v>137</v>
      </c>
      <c r="J143" t="s">
        <v>473</v>
      </c>
      <c r="K143" t="s">
        <v>156</v>
      </c>
      <c r="L143" t="s">
        <v>20</v>
      </c>
      <c r="M143" t="s">
        <v>75</v>
      </c>
      <c r="N143" t="s">
        <v>35</v>
      </c>
      <c r="O143">
        <v>5039229.71</v>
      </c>
      <c r="P143">
        <v>0</v>
      </c>
      <c r="Q143" t="s">
        <v>511</v>
      </c>
      <c r="R143" t="s">
        <v>75</v>
      </c>
    </row>
    <row r="144" spans="1:18" x14ac:dyDescent="0.25">
      <c r="A144" s="143">
        <v>46111</v>
      </c>
      <c r="B144" t="s">
        <v>20</v>
      </c>
      <c r="C144" t="s">
        <v>793</v>
      </c>
      <c r="D144" t="s">
        <v>20</v>
      </c>
      <c r="E144" s="50">
        <v>5039229.71</v>
      </c>
      <c r="F144">
        <v>1</v>
      </c>
      <c r="G144" t="s">
        <v>510</v>
      </c>
      <c r="H144" s="10">
        <v>301300.9791</v>
      </c>
      <c r="I144" t="s">
        <v>137</v>
      </c>
      <c r="J144" t="s">
        <v>473</v>
      </c>
      <c r="K144" t="s">
        <v>156</v>
      </c>
      <c r="L144" t="s">
        <v>20</v>
      </c>
      <c r="M144" t="s">
        <v>681</v>
      </c>
      <c r="N144" t="s">
        <v>35</v>
      </c>
      <c r="O144">
        <v>5039229.71</v>
      </c>
      <c r="P144">
        <v>0</v>
      </c>
      <c r="Q144" t="s">
        <v>511</v>
      </c>
      <c r="R144" t="s">
        <v>681</v>
      </c>
    </row>
    <row r="145" spans="1:18" x14ac:dyDescent="0.25">
      <c r="A145" s="143">
        <v>46111</v>
      </c>
      <c r="B145" t="s">
        <v>20</v>
      </c>
      <c r="C145" t="s">
        <v>793</v>
      </c>
      <c r="D145" t="s">
        <v>20</v>
      </c>
      <c r="E145" s="50">
        <v>5039229.71</v>
      </c>
      <c r="F145">
        <v>1</v>
      </c>
      <c r="G145" t="s">
        <v>510</v>
      </c>
      <c r="H145" s="10">
        <v>24560.260600000001</v>
      </c>
      <c r="I145" t="s">
        <v>137</v>
      </c>
      <c r="J145" t="s">
        <v>473</v>
      </c>
      <c r="K145" t="s">
        <v>156</v>
      </c>
      <c r="L145" t="s">
        <v>20</v>
      </c>
      <c r="M145" t="s">
        <v>682</v>
      </c>
      <c r="N145" t="s">
        <v>35</v>
      </c>
      <c r="O145">
        <v>5039229.71</v>
      </c>
      <c r="P145">
        <v>0</v>
      </c>
      <c r="Q145" t="s">
        <v>511</v>
      </c>
      <c r="R145" t="s">
        <v>682</v>
      </c>
    </row>
    <row r="146" spans="1:18" x14ac:dyDescent="0.25">
      <c r="A146" s="143">
        <v>46111</v>
      </c>
      <c r="B146" t="s">
        <v>20</v>
      </c>
      <c r="C146" t="s">
        <v>793</v>
      </c>
      <c r="D146" t="s">
        <v>20</v>
      </c>
      <c r="E146" s="50">
        <v>5039229.71</v>
      </c>
      <c r="F146">
        <v>1</v>
      </c>
      <c r="G146" t="s">
        <v>510</v>
      </c>
      <c r="H146" s="10">
        <v>3699351.3872000002</v>
      </c>
      <c r="I146" t="s">
        <v>137</v>
      </c>
      <c r="J146" t="s">
        <v>473</v>
      </c>
      <c r="K146" t="s">
        <v>156</v>
      </c>
      <c r="L146" t="s">
        <v>20</v>
      </c>
      <c r="M146" t="s">
        <v>80</v>
      </c>
      <c r="N146" t="s">
        <v>35</v>
      </c>
      <c r="O146">
        <v>5039229.71</v>
      </c>
      <c r="P146">
        <v>0</v>
      </c>
      <c r="Q146" t="s">
        <v>511</v>
      </c>
      <c r="R146" t="s">
        <v>80</v>
      </c>
    </row>
    <row r="147" spans="1:18" x14ac:dyDescent="0.25">
      <c r="A147" s="143">
        <v>46111</v>
      </c>
      <c r="B147" t="s">
        <v>20</v>
      </c>
      <c r="C147" t="s">
        <v>793</v>
      </c>
      <c r="D147" t="s">
        <v>20</v>
      </c>
      <c r="E147" s="50">
        <v>5039229.71</v>
      </c>
      <c r="F147">
        <v>1</v>
      </c>
      <c r="G147" t="s">
        <v>510</v>
      </c>
      <c r="H147" s="10">
        <v>70878.714000000007</v>
      </c>
      <c r="I147" t="s">
        <v>137</v>
      </c>
      <c r="J147" t="s">
        <v>473</v>
      </c>
      <c r="K147" t="s">
        <v>156</v>
      </c>
      <c r="L147" t="s">
        <v>20</v>
      </c>
      <c r="M147" t="s">
        <v>50</v>
      </c>
      <c r="N147" t="s">
        <v>35</v>
      </c>
      <c r="O147">
        <v>5039229.71</v>
      </c>
      <c r="P147">
        <v>0</v>
      </c>
      <c r="Q147" t="s">
        <v>511</v>
      </c>
      <c r="R147" t="s">
        <v>50</v>
      </c>
    </row>
    <row r="148" spans="1:18" x14ac:dyDescent="0.25">
      <c r="A148" s="143">
        <v>46111</v>
      </c>
      <c r="B148" t="s">
        <v>20</v>
      </c>
      <c r="C148" t="s">
        <v>793</v>
      </c>
      <c r="D148" t="s">
        <v>20</v>
      </c>
      <c r="E148" s="50">
        <v>5039229.71</v>
      </c>
      <c r="F148">
        <v>1</v>
      </c>
      <c r="G148" t="s">
        <v>510</v>
      </c>
      <c r="H148" s="10">
        <v>542222.77540000004</v>
      </c>
      <c r="I148" t="s">
        <v>137</v>
      </c>
      <c r="J148" t="s">
        <v>473</v>
      </c>
      <c r="K148" t="s">
        <v>156</v>
      </c>
      <c r="L148" t="s">
        <v>20</v>
      </c>
      <c r="M148" t="s">
        <v>68</v>
      </c>
      <c r="N148" t="s">
        <v>35</v>
      </c>
      <c r="O148">
        <v>5039229.71</v>
      </c>
      <c r="P148">
        <v>0</v>
      </c>
      <c r="Q148" t="s">
        <v>511</v>
      </c>
      <c r="R148" t="s">
        <v>68</v>
      </c>
    </row>
    <row r="149" spans="1:18" x14ac:dyDescent="0.25">
      <c r="A149" s="143">
        <v>46111</v>
      </c>
      <c r="B149" t="s">
        <v>20</v>
      </c>
      <c r="C149" t="s">
        <v>793</v>
      </c>
      <c r="D149" t="s">
        <v>20</v>
      </c>
      <c r="E149" s="50">
        <v>5039229.71</v>
      </c>
      <c r="F149">
        <v>1</v>
      </c>
      <c r="G149" t="s">
        <v>510</v>
      </c>
      <c r="H149" s="10">
        <v>199933.55530000001</v>
      </c>
      <c r="I149" t="s">
        <v>137</v>
      </c>
      <c r="J149" t="s">
        <v>473</v>
      </c>
      <c r="K149" t="s">
        <v>156</v>
      </c>
      <c r="L149" t="s">
        <v>20</v>
      </c>
      <c r="M149" t="s">
        <v>70</v>
      </c>
      <c r="N149" t="s">
        <v>35</v>
      </c>
      <c r="O149">
        <v>5039229.71</v>
      </c>
      <c r="P149">
        <v>0</v>
      </c>
      <c r="Q149" t="s">
        <v>511</v>
      </c>
      <c r="R149" t="s">
        <v>70</v>
      </c>
    </row>
    <row r="150" spans="1:18" x14ac:dyDescent="0.25">
      <c r="A150" s="143">
        <v>46084</v>
      </c>
      <c r="B150" t="s">
        <v>834</v>
      </c>
      <c r="C150" t="s">
        <v>974</v>
      </c>
      <c r="D150" t="s">
        <v>975</v>
      </c>
      <c r="E150" s="50">
        <v>2950000</v>
      </c>
      <c r="F150">
        <v>1</v>
      </c>
      <c r="G150" t="s">
        <v>510</v>
      </c>
      <c r="H150" s="10">
        <v>95630.848400000003</v>
      </c>
      <c r="I150" t="s">
        <v>137</v>
      </c>
      <c r="J150" t="s">
        <v>473</v>
      </c>
      <c r="K150" t="s">
        <v>156</v>
      </c>
      <c r="L150" t="s">
        <v>10</v>
      </c>
      <c r="M150" t="s">
        <v>72</v>
      </c>
      <c r="N150" t="s">
        <v>35</v>
      </c>
      <c r="O150">
        <v>2950000</v>
      </c>
      <c r="P150">
        <v>0</v>
      </c>
      <c r="Q150" t="s">
        <v>638</v>
      </c>
      <c r="R150" t="s">
        <v>166</v>
      </c>
    </row>
    <row r="151" spans="1:18" x14ac:dyDescent="0.25">
      <c r="A151" s="143">
        <v>46084</v>
      </c>
      <c r="B151" t="s">
        <v>834</v>
      </c>
      <c r="C151" t="s">
        <v>974</v>
      </c>
      <c r="D151" t="s">
        <v>975</v>
      </c>
      <c r="E151" s="50">
        <v>2950000</v>
      </c>
      <c r="F151">
        <v>1</v>
      </c>
      <c r="G151" t="s">
        <v>510</v>
      </c>
      <c r="H151" s="10">
        <v>20826.159100000001</v>
      </c>
      <c r="I151" t="s">
        <v>137</v>
      </c>
      <c r="J151" t="s">
        <v>473</v>
      </c>
      <c r="K151" t="s">
        <v>156</v>
      </c>
      <c r="L151" t="s">
        <v>10</v>
      </c>
      <c r="M151" t="s">
        <v>77</v>
      </c>
      <c r="N151" t="s">
        <v>35</v>
      </c>
      <c r="O151">
        <v>2950000</v>
      </c>
      <c r="P151">
        <v>0</v>
      </c>
      <c r="Q151" t="s">
        <v>638</v>
      </c>
      <c r="R151" t="s">
        <v>166</v>
      </c>
    </row>
    <row r="152" spans="1:18" x14ac:dyDescent="0.25">
      <c r="A152" s="143">
        <v>46084</v>
      </c>
      <c r="B152" t="s">
        <v>834</v>
      </c>
      <c r="C152" t="s">
        <v>974</v>
      </c>
      <c r="D152" t="s">
        <v>975</v>
      </c>
      <c r="E152" s="50">
        <v>2950000</v>
      </c>
      <c r="F152">
        <v>1</v>
      </c>
      <c r="G152" t="s">
        <v>510</v>
      </c>
      <c r="H152" s="10">
        <v>1199.2709</v>
      </c>
      <c r="I152" t="s">
        <v>137</v>
      </c>
      <c r="J152" t="s">
        <v>473</v>
      </c>
      <c r="K152" t="s">
        <v>156</v>
      </c>
      <c r="L152" t="s">
        <v>10</v>
      </c>
      <c r="M152" t="s">
        <v>75</v>
      </c>
      <c r="N152" t="s">
        <v>35</v>
      </c>
      <c r="O152">
        <v>2950000</v>
      </c>
      <c r="P152">
        <v>0</v>
      </c>
      <c r="Q152" t="s">
        <v>638</v>
      </c>
      <c r="R152" t="s">
        <v>166</v>
      </c>
    </row>
    <row r="153" spans="1:18" x14ac:dyDescent="0.25">
      <c r="A153" s="143">
        <v>46084</v>
      </c>
      <c r="B153" t="s">
        <v>834</v>
      </c>
      <c r="C153" t="s">
        <v>974</v>
      </c>
      <c r="D153" t="s">
        <v>975</v>
      </c>
      <c r="E153" s="50">
        <v>2950000</v>
      </c>
      <c r="F153">
        <v>1</v>
      </c>
      <c r="G153" t="s">
        <v>510</v>
      </c>
      <c r="H153" s="10">
        <v>176383.68150000001</v>
      </c>
      <c r="I153" t="s">
        <v>137</v>
      </c>
      <c r="J153" t="s">
        <v>473</v>
      </c>
      <c r="K153" t="s">
        <v>156</v>
      </c>
      <c r="L153" t="s">
        <v>10</v>
      </c>
      <c r="M153" t="s">
        <v>681</v>
      </c>
      <c r="N153" t="s">
        <v>35</v>
      </c>
      <c r="O153">
        <v>2950000</v>
      </c>
      <c r="P153">
        <v>0</v>
      </c>
      <c r="Q153" t="s">
        <v>638</v>
      </c>
      <c r="R153" t="s">
        <v>166</v>
      </c>
    </row>
    <row r="154" spans="1:18" x14ac:dyDescent="0.25">
      <c r="A154" s="143">
        <v>46084</v>
      </c>
      <c r="B154" t="s">
        <v>834</v>
      </c>
      <c r="C154" t="s">
        <v>974</v>
      </c>
      <c r="D154" t="s">
        <v>975</v>
      </c>
      <c r="E154" s="50">
        <v>2950000</v>
      </c>
      <c r="F154">
        <v>1</v>
      </c>
      <c r="G154" t="s">
        <v>510</v>
      </c>
      <c r="H154" s="10">
        <v>14377.746800000001</v>
      </c>
      <c r="I154" t="s">
        <v>137</v>
      </c>
      <c r="J154" t="s">
        <v>473</v>
      </c>
      <c r="K154" t="s">
        <v>156</v>
      </c>
      <c r="L154" t="s">
        <v>10</v>
      </c>
      <c r="M154" t="s">
        <v>682</v>
      </c>
      <c r="N154" t="s">
        <v>35</v>
      </c>
      <c r="O154">
        <v>2950000</v>
      </c>
      <c r="P154">
        <v>0</v>
      </c>
      <c r="Q154" t="s">
        <v>638</v>
      </c>
      <c r="R154" t="s">
        <v>166</v>
      </c>
    </row>
    <row r="155" spans="1:18" x14ac:dyDescent="0.25">
      <c r="A155" s="143">
        <v>46084</v>
      </c>
      <c r="B155" t="s">
        <v>834</v>
      </c>
      <c r="C155" t="s">
        <v>974</v>
      </c>
      <c r="D155" t="s">
        <v>975</v>
      </c>
      <c r="E155" s="50">
        <v>2950000</v>
      </c>
      <c r="F155">
        <v>1</v>
      </c>
      <c r="G155" t="s">
        <v>510</v>
      </c>
      <c r="H155" s="10">
        <v>2165625.9429000001</v>
      </c>
      <c r="I155" t="s">
        <v>137</v>
      </c>
      <c r="J155" t="s">
        <v>473</v>
      </c>
      <c r="K155" t="s">
        <v>156</v>
      </c>
      <c r="L155" t="s">
        <v>10</v>
      </c>
      <c r="M155" t="s">
        <v>80</v>
      </c>
      <c r="N155" t="s">
        <v>35</v>
      </c>
      <c r="O155">
        <v>2950000</v>
      </c>
      <c r="P155">
        <v>0</v>
      </c>
      <c r="Q155" t="s">
        <v>638</v>
      </c>
      <c r="R155" t="s">
        <v>166</v>
      </c>
    </row>
    <row r="156" spans="1:18" x14ac:dyDescent="0.25">
      <c r="A156" s="143">
        <v>46084</v>
      </c>
      <c r="B156" t="s">
        <v>834</v>
      </c>
      <c r="C156" t="s">
        <v>974</v>
      </c>
      <c r="D156" t="s">
        <v>975</v>
      </c>
      <c r="E156" s="50">
        <v>2950000</v>
      </c>
      <c r="F156">
        <v>1</v>
      </c>
      <c r="G156" t="s">
        <v>510</v>
      </c>
      <c r="H156" s="10">
        <v>41492.890500000001</v>
      </c>
      <c r="I156" t="s">
        <v>137</v>
      </c>
      <c r="J156" t="s">
        <v>473</v>
      </c>
      <c r="K156" t="s">
        <v>156</v>
      </c>
      <c r="L156" t="s">
        <v>10</v>
      </c>
      <c r="M156" t="s">
        <v>50</v>
      </c>
      <c r="N156" t="s">
        <v>35</v>
      </c>
      <c r="O156">
        <v>2950000</v>
      </c>
      <c r="P156">
        <v>0</v>
      </c>
      <c r="Q156" t="s">
        <v>638</v>
      </c>
      <c r="R156" t="s">
        <v>166</v>
      </c>
    </row>
    <row r="157" spans="1:18" x14ac:dyDescent="0.25">
      <c r="A157" s="143">
        <v>46112</v>
      </c>
      <c r="B157" t="s">
        <v>1191</v>
      </c>
      <c r="C157" t="s">
        <v>1102</v>
      </c>
      <c r="D157" t="s">
        <v>164</v>
      </c>
      <c r="E157" s="50">
        <v>4823227.7193</v>
      </c>
      <c r="F157">
        <v>1</v>
      </c>
      <c r="G157" t="s">
        <v>1192</v>
      </c>
      <c r="H157" s="10">
        <v>375139.93369999999</v>
      </c>
      <c r="I157" t="s">
        <v>137</v>
      </c>
      <c r="J157" t="s">
        <v>512</v>
      </c>
      <c r="K157" t="s">
        <v>156</v>
      </c>
      <c r="L157" t="s">
        <v>9</v>
      </c>
      <c r="M157" t="s">
        <v>72</v>
      </c>
      <c r="N157" t="s">
        <v>32</v>
      </c>
      <c r="O157">
        <v>3376259.4035100001</v>
      </c>
      <c r="P157">
        <v>1446968.3157899999</v>
      </c>
      <c r="R157" t="s">
        <v>72</v>
      </c>
    </row>
    <row r="158" spans="1:18" x14ac:dyDescent="0.25">
      <c r="A158" s="143">
        <v>46112</v>
      </c>
      <c r="B158" t="s">
        <v>1191</v>
      </c>
      <c r="C158" t="s">
        <v>1102</v>
      </c>
      <c r="D158" t="s">
        <v>164</v>
      </c>
      <c r="E158" s="50">
        <v>4823227.7193</v>
      </c>
      <c r="F158">
        <v>1</v>
      </c>
      <c r="G158" t="s">
        <v>1192</v>
      </c>
      <c r="H158" s="10">
        <v>375139.93369999999</v>
      </c>
      <c r="I158" t="s">
        <v>137</v>
      </c>
      <c r="J158" t="s">
        <v>512</v>
      </c>
      <c r="K158" t="s">
        <v>156</v>
      </c>
      <c r="L158" t="s">
        <v>9</v>
      </c>
      <c r="M158" t="s">
        <v>77</v>
      </c>
      <c r="N158" t="s">
        <v>32</v>
      </c>
      <c r="O158">
        <v>3376259.4035100001</v>
      </c>
      <c r="P158">
        <v>1446968.3157899999</v>
      </c>
      <c r="R158" t="s">
        <v>77</v>
      </c>
    </row>
    <row r="159" spans="1:18" x14ac:dyDescent="0.25">
      <c r="A159" s="143">
        <v>46112</v>
      </c>
      <c r="B159" t="s">
        <v>1191</v>
      </c>
      <c r="C159" t="s">
        <v>1102</v>
      </c>
      <c r="D159" t="s">
        <v>164</v>
      </c>
      <c r="E159" s="50">
        <v>4823227.7193</v>
      </c>
      <c r="F159">
        <v>1</v>
      </c>
      <c r="G159" t="s">
        <v>1192</v>
      </c>
      <c r="H159" s="10">
        <v>375139.93369999999</v>
      </c>
      <c r="I159" t="s">
        <v>137</v>
      </c>
      <c r="J159" t="s">
        <v>512</v>
      </c>
      <c r="K159" t="s">
        <v>156</v>
      </c>
      <c r="L159" t="s">
        <v>9</v>
      </c>
      <c r="M159" t="s">
        <v>75</v>
      </c>
      <c r="N159" t="s">
        <v>32</v>
      </c>
      <c r="O159">
        <v>3376259.4035100001</v>
      </c>
      <c r="P159">
        <v>1446968.3157899999</v>
      </c>
      <c r="R159" t="s">
        <v>75</v>
      </c>
    </row>
    <row r="160" spans="1:18" x14ac:dyDescent="0.25">
      <c r="A160" s="143">
        <v>46112</v>
      </c>
      <c r="B160" t="s">
        <v>1191</v>
      </c>
      <c r="C160" t="s">
        <v>1102</v>
      </c>
      <c r="D160" t="s">
        <v>164</v>
      </c>
      <c r="E160" s="50">
        <v>4823227.7193</v>
      </c>
      <c r="F160">
        <v>1</v>
      </c>
      <c r="G160" t="s">
        <v>1192</v>
      </c>
      <c r="H160" s="10">
        <v>375139.93369999999</v>
      </c>
      <c r="I160" t="s">
        <v>137</v>
      </c>
      <c r="J160" t="s">
        <v>512</v>
      </c>
      <c r="K160" t="s">
        <v>156</v>
      </c>
      <c r="L160" t="s">
        <v>9</v>
      </c>
      <c r="M160" t="s">
        <v>681</v>
      </c>
      <c r="N160" t="s">
        <v>32</v>
      </c>
      <c r="O160">
        <v>3376259.4035100001</v>
      </c>
      <c r="P160">
        <v>1446968.3157899999</v>
      </c>
      <c r="R160" t="s">
        <v>681</v>
      </c>
    </row>
    <row r="161" spans="1:18" x14ac:dyDescent="0.25">
      <c r="A161" s="143">
        <v>46112</v>
      </c>
      <c r="B161" t="s">
        <v>1191</v>
      </c>
      <c r="C161" t="s">
        <v>1102</v>
      </c>
      <c r="D161" t="s">
        <v>164</v>
      </c>
      <c r="E161" s="50">
        <v>4823227.7193</v>
      </c>
      <c r="F161">
        <v>1</v>
      </c>
      <c r="G161" t="s">
        <v>1192</v>
      </c>
      <c r="H161" s="10">
        <v>375139.93369999999</v>
      </c>
      <c r="I161" t="s">
        <v>137</v>
      </c>
      <c r="J161" t="s">
        <v>512</v>
      </c>
      <c r="K161" t="s">
        <v>156</v>
      </c>
      <c r="L161" t="s">
        <v>9</v>
      </c>
      <c r="M161" t="s">
        <v>682</v>
      </c>
      <c r="N161" t="s">
        <v>32</v>
      </c>
      <c r="O161">
        <v>3376259.4035100001</v>
      </c>
      <c r="P161">
        <v>1446968.3157899999</v>
      </c>
      <c r="R161" t="s">
        <v>682</v>
      </c>
    </row>
    <row r="162" spans="1:18" x14ac:dyDescent="0.25">
      <c r="A162" s="143">
        <v>46112</v>
      </c>
      <c r="B162" t="s">
        <v>1191</v>
      </c>
      <c r="C162" t="s">
        <v>1102</v>
      </c>
      <c r="D162" t="s">
        <v>164</v>
      </c>
      <c r="E162" s="50">
        <v>4823227.7193</v>
      </c>
      <c r="F162">
        <v>1</v>
      </c>
      <c r="G162" t="s">
        <v>1192</v>
      </c>
      <c r="H162" s="10">
        <v>375139.93369999999</v>
      </c>
      <c r="I162" t="s">
        <v>137</v>
      </c>
      <c r="J162" t="s">
        <v>512</v>
      </c>
      <c r="K162" t="s">
        <v>156</v>
      </c>
      <c r="L162" t="s">
        <v>9</v>
      </c>
      <c r="M162" t="s">
        <v>80</v>
      </c>
      <c r="N162" t="s">
        <v>32</v>
      </c>
      <c r="O162">
        <v>3376259.4035100001</v>
      </c>
      <c r="P162">
        <v>1446968.3157899999</v>
      </c>
      <c r="R162" t="s">
        <v>80</v>
      </c>
    </row>
    <row r="163" spans="1:18" x14ac:dyDescent="0.25">
      <c r="A163" s="143">
        <v>46112</v>
      </c>
      <c r="B163" t="s">
        <v>1191</v>
      </c>
      <c r="C163" t="s">
        <v>1102</v>
      </c>
      <c r="D163" t="s">
        <v>164</v>
      </c>
      <c r="E163" s="50">
        <v>4823227.7193</v>
      </c>
      <c r="F163">
        <v>1</v>
      </c>
      <c r="G163" t="s">
        <v>1192</v>
      </c>
      <c r="H163" s="10">
        <v>375139.93369999999</v>
      </c>
      <c r="I163" t="s">
        <v>137</v>
      </c>
      <c r="J163" t="s">
        <v>512</v>
      </c>
      <c r="K163" t="s">
        <v>156</v>
      </c>
      <c r="L163" t="s">
        <v>9</v>
      </c>
      <c r="M163" t="s">
        <v>50</v>
      </c>
      <c r="N163" t="s">
        <v>32</v>
      </c>
      <c r="O163">
        <v>3376259.4035100001</v>
      </c>
      <c r="P163">
        <v>1446968.3157899999</v>
      </c>
      <c r="R163" t="s">
        <v>50</v>
      </c>
    </row>
    <row r="164" spans="1:18" x14ac:dyDescent="0.25">
      <c r="A164" s="143">
        <v>46112</v>
      </c>
      <c r="B164" t="s">
        <v>1191</v>
      </c>
      <c r="C164" t="s">
        <v>1102</v>
      </c>
      <c r="D164" t="s">
        <v>164</v>
      </c>
      <c r="E164" s="50">
        <v>4823227.7193</v>
      </c>
      <c r="F164">
        <v>1</v>
      </c>
      <c r="G164" t="s">
        <v>1192</v>
      </c>
      <c r="H164" s="10">
        <v>375139.93369999999</v>
      </c>
      <c r="I164" t="s">
        <v>137</v>
      </c>
      <c r="J164" t="s">
        <v>512</v>
      </c>
      <c r="K164" t="s">
        <v>156</v>
      </c>
      <c r="L164" t="s">
        <v>9</v>
      </c>
      <c r="M164" t="s">
        <v>68</v>
      </c>
      <c r="N164" t="s">
        <v>32</v>
      </c>
      <c r="O164">
        <v>3376259.4035100001</v>
      </c>
      <c r="P164">
        <v>1446968.3157899999</v>
      </c>
      <c r="R164" t="s">
        <v>68</v>
      </c>
    </row>
    <row r="165" spans="1:18" x14ac:dyDescent="0.25">
      <c r="A165" s="143">
        <v>46112</v>
      </c>
      <c r="B165" t="s">
        <v>1191</v>
      </c>
      <c r="C165" t="s">
        <v>1102</v>
      </c>
      <c r="D165" t="s">
        <v>164</v>
      </c>
      <c r="E165" s="50">
        <v>4823227.7193</v>
      </c>
      <c r="F165">
        <v>1</v>
      </c>
      <c r="G165" t="s">
        <v>1192</v>
      </c>
      <c r="H165" s="10">
        <v>375139.93369999999</v>
      </c>
      <c r="I165" t="s">
        <v>137</v>
      </c>
      <c r="J165" t="s">
        <v>512</v>
      </c>
      <c r="K165" t="s">
        <v>156</v>
      </c>
      <c r="L165" t="s">
        <v>9</v>
      </c>
      <c r="M165" t="s">
        <v>70</v>
      </c>
      <c r="N165" t="s">
        <v>32</v>
      </c>
      <c r="O165">
        <v>3376259.4035100001</v>
      </c>
      <c r="P165">
        <v>1446968.3157899999</v>
      </c>
      <c r="R165" t="s">
        <v>70</v>
      </c>
    </row>
    <row r="166" spans="1:18" x14ac:dyDescent="0.25">
      <c r="A166" s="143">
        <v>46112</v>
      </c>
      <c r="B166" t="s">
        <v>1191</v>
      </c>
      <c r="C166" t="s">
        <v>1114</v>
      </c>
      <c r="D166" t="s">
        <v>1111</v>
      </c>
      <c r="E166" s="50">
        <v>4693346.0138999997</v>
      </c>
      <c r="F166">
        <v>1</v>
      </c>
      <c r="G166" t="s">
        <v>1192</v>
      </c>
      <c r="H166" s="10">
        <v>365038.0233</v>
      </c>
      <c r="I166" t="s">
        <v>137</v>
      </c>
      <c r="J166" t="s">
        <v>512</v>
      </c>
      <c r="K166" t="s">
        <v>156</v>
      </c>
      <c r="L166" t="s">
        <v>9</v>
      </c>
      <c r="M166" t="s">
        <v>72</v>
      </c>
      <c r="N166" t="s">
        <v>321</v>
      </c>
      <c r="O166">
        <v>3285342.2097299993</v>
      </c>
      <c r="P166">
        <v>1408003.8041700004</v>
      </c>
      <c r="R166" t="s">
        <v>72</v>
      </c>
    </row>
    <row r="167" spans="1:18" x14ac:dyDescent="0.25">
      <c r="A167" s="143">
        <v>46112</v>
      </c>
      <c r="B167" t="s">
        <v>1191</v>
      </c>
      <c r="C167" t="s">
        <v>1114</v>
      </c>
      <c r="D167" t="s">
        <v>1111</v>
      </c>
      <c r="E167" s="50">
        <v>4693346.0138999997</v>
      </c>
      <c r="F167">
        <v>1</v>
      </c>
      <c r="G167" t="s">
        <v>1192</v>
      </c>
      <c r="H167" s="10">
        <v>365038.0233</v>
      </c>
      <c r="I167" t="s">
        <v>137</v>
      </c>
      <c r="J167" t="s">
        <v>512</v>
      </c>
      <c r="K167" t="s">
        <v>156</v>
      </c>
      <c r="L167" t="s">
        <v>9</v>
      </c>
      <c r="M167" t="s">
        <v>77</v>
      </c>
      <c r="N167" t="s">
        <v>321</v>
      </c>
      <c r="O167">
        <v>3285342.2097299993</v>
      </c>
      <c r="P167">
        <v>1408003.8041700004</v>
      </c>
      <c r="R167" t="s">
        <v>77</v>
      </c>
    </row>
    <row r="168" spans="1:18" x14ac:dyDescent="0.25">
      <c r="A168" s="143">
        <v>46112</v>
      </c>
      <c r="B168" t="s">
        <v>1191</v>
      </c>
      <c r="C168" t="s">
        <v>1114</v>
      </c>
      <c r="D168" t="s">
        <v>1111</v>
      </c>
      <c r="E168" s="50">
        <v>4693346.0138999997</v>
      </c>
      <c r="F168">
        <v>1</v>
      </c>
      <c r="G168" t="s">
        <v>1192</v>
      </c>
      <c r="H168" s="10">
        <v>365038.0233</v>
      </c>
      <c r="I168" t="s">
        <v>137</v>
      </c>
      <c r="J168" t="s">
        <v>512</v>
      </c>
      <c r="K168" t="s">
        <v>156</v>
      </c>
      <c r="L168" t="s">
        <v>9</v>
      </c>
      <c r="M168" t="s">
        <v>75</v>
      </c>
      <c r="N168" t="s">
        <v>321</v>
      </c>
      <c r="O168">
        <v>3285342.2097299993</v>
      </c>
      <c r="P168">
        <v>1408003.8041700004</v>
      </c>
      <c r="R168" t="s">
        <v>75</v>
      </c>
    </row>
    <row r="169" spans="1:18" x14ac:dyDescent="0.25">
      <c r="A169" s="143">
        <v>46112</v>
      </c>
      <c r="B169" t="s">
        <v>1191</v>
      </c>
      <c r="C169" t="s">
        <v>1114</v>
      </c>
      <c r="D169" t="s">
        <v>1111</v>
      </c>
      <c r="E169" s="50">
        <v>4693346.0138999997</v>
      </c>
      <c r="F169">
        <v>1</v>
      </c>
      <c r="G169" t="s">
        <v>1192</v>
      </c>
      <c r="H169" s="10">
        <v>365038.0233</v>
      </c>
      <c r="I169" t="s">
        <v>137</v>
      </c>
      <c r="J169" t="s">
        <v>512</v>
      </c>
      <c r="K169" t="s">
        <v>156</v>
      </c>
      <c r="L169" t="s">
        <v>9</v>
      </c>
      <c r="M169" t="s">
        <v>681</v>
      </c>
      <c r="N169" t="s">
        <v>321</v>
      </c>
      <c r="O169">
        <v>3285342.2097299993</v>
      </c>
      <c r="P169">
        <v>1408003.8041700004</v>
      </c>
      <c r="R169" t="s">
        <v>681</v>
      </c>
    </row>
    <row r="170" spans="1:18" x14ac:dyDescent="0.25">
      <c r="A170" s="143">
        <v>46112</v>
      </c>
      <c r="B170" t="s">
        <v>1191</v>
      </c>
      <c r="C170" t="s">
        <v>1114</v>
      </c>
      <c r="D170" t="s">
        <v>1111</v>
      </c>
      <c r="E170" s="50">
        <v>4693346.0138999997</v>
      </c>
      <c r="F170">
        <v>1</v>
      </c>
      <c r="G170" t="s">
        <v>1192</v>
      </c>
      <c r="H170" s="10">
        <v>365038.0233</v>
      </c>
      <c r="I170" t="s">
        <v>137</v>
      </c>
      <c r="J170" t="s">
        <v>512</v>
      </c>
      <c r="K170" t="s">
        <v>156</v>
      </c>
      <c r="L170" t="s">
        <v>9</v>
      </c>
      <c r="M170" t="s">
        <v>682</v>
      </c>
      <c r="N170" t="s">
        <v>321</v>
      </c>
      <c r="O170">
        <v>3285342.2097299993</v>
      </c>
      <c r="P170">
        <v>1408003.8041700004</v>
      </c>
      <c r="R170" t="s">
        <v>682</v>
      </c>
    </row>
    <row r="171" spans="1:18" x14ac:dyDescent="0.25">
      <c r="A171" s="143">
        <v>46112</v>
      </c>
      <c r="B171" t="s">
        <v>1191</v>
      </c>
      <c r="C171" t="s">
        <v>1114</v>
      </c>
      <c r="D171" t="s">
        <v>1111</v>
      </c>
      <c r="E171" s="50">
        <v>4693346.0138999997</v>
      </c>
      <c r="F171">
        <v>1</v>
      </c>
      <c r="G171" t="s">
        <v>1192</v>
      </c>
      <c r="H171" s="10">
        <v>365038.0233</v>
      </c>
      <c r="I171" t="s">
        <v>137</v>
      </c>
      <c r="J171" t="s">
        <v>512</v>
      </c>
      <c r="K171" t="s">
        <v>156</v>
      </c>
      <c r="L171" t="s">
        <v>9</v>
      </c>
      <c r="M171" t="s">
        <v>80</v>
      </c>
      <c r="N171" t="s">
        <v>321</v>
      </c>
      <c r="O171">
        <v>3285342.2097299993</v>
      </c>
      <c r="P171">
        <v>1408003.8041700004</v>
      </c>
      <c r="R171" t="s">
        <v>80</v>
      </c>
    </row>
    <row r="172" spans="1:18" x14ac:dyDescent="0.25">
      <c r="A172" s="143">
        <v>46112</v>
      </c>
      <c r="B172" t="s">
        <v>1191</v>
      </c>
      <c r="C172" t="s">
        <v>1114</v>
      </c>
      <c r="D172" t="s">
        <v>1111</v>
      </c>
      <c r="E172" s="50">
        <v>4693346.0138999997</v>
      </c>
      <c r="F172">
        <v>1</v>
      </c>
      <c r="G172" t="s">
        <v>1192</v>
      </c>
      <c r="H172" s="10">
        <v>365038.0233</v>
      </c>
      <c r="I172" t="s">
        <v>137</v>
      </c>
      <c r="J172" t="s">
        <v>512</v>
      </c>
      <c r="K172" t="s">
        <v>156</v>
      </c>
      <c r="L172" t="s">
        <v>9</v>
      </c>
      <c r="M172" t="s">
        <v>50</v>
      </c>
      <c r="N172" t="s">
        <v>321</v>
      </c>
      <c r="O172">
        <v>3285342.2097299993</v>
      </c>
      <c r="P172">
        <v>1408003.8041700004</v>
      </c>
      <c r="R172" t="s">
        <v>50</v>
      </c>
    </row>
    <row r="173" spans="1:18" x14ac:dyDescent="0.25">
      <c r="A173" s="143">
        <v>46112</v>
      </c>
      <c r="B173" t="s">
        <v>1191</v>
      </c>
      <c r="C173" t="s">
        <v>1114</v>
      </c>
      <c r="D173" t="s">
        <v>1111</v>
      </c>
      <c r="E173" s="50">
        <v>4693346.0138999997</v>
      </c>
      <c r="F173">
        <v>1</v>
      </c>
      <c r="G173" t="s">
        <v>1192</v>
      </c>
      <c r="H173" s="10">
        <v>365038.0233</v>
      </c>
      <c r="I173" t="s">
        <v>137</v>
      </c>
      <c r="J173" t="s">
        <v>512</v>
      </c>
      <c r="K173" t="s">
        <v>156</v>
      </c>
      <c r="L173" t="s">
        <v>9</v>
      </c>
      <c r="M173" t="s">
        <v>68</v>
      </c>
      <c r="N173" t="s">
        <v>321</v>
      </c>
      <c r="O173">
        <v>3285342.2097299993</v>
      </c>
      <c r="P173">
        <v>1408003.8041700004</v>
      </c>
      <c r="R173" t="s">
        <v>68</v>
      </c>
    </row>
    <row r="174" spans="1:18" x14ac:dyDescent="0.25">
      <c r="A174" s="143">
        <v>46112</v>
      </c>
      <c r="B174" t="s">
        <v>1191</v>
      </c>
      <c r="C174" t="s">
        <v>1114</v>
      </c>
      <c r="D174" t="s">
        <v>1111</v>
      </c>
      <c r="E174" s="50">
        <v>4693346.0138999997</v>
      </c>
      <c r="F174">
        <v>1</v>
      </c>
      <c r="G174" t="s">
        <v>1192</v>
      </c>
      <c r="H174" s="10">
        <v>365038.0233</v>
      </c>
      <c r="I174" t="s">
        <v>137</v>
      </c>
      <c r="J174" t="s">
        <v>512</v>
      </c>
      <c r="K174" t="s">
        <v>156</v>
      </c>
      <c r="L174" t="s">
        <v>9</v>
      </c>
      <c r="M174" t="s">
        <v>70</v>
      </c>
      <c r="N174" t="s">
        <v>321</v>
      </c>
      <c r="O174">
        <v>3285342.2097299993</v>
      </c>
      <c r="P174">
        <v>1408003.8041700004</v>
      </c>
      <c r="R174" t="s">
        <v>70</v>
      </c>
    </row>
    <row r="175" spans="1:18" x14ac:dyDescent="0.25">
      <c r="A175" s="143">
        <v>46112</v>
      </c>
      <c r="B175" t="s">
        <v>1191</v>
      </c>
      <c r="C175" t="s">
        <v>1104</v>
      </c>
      <c r="D175" t="s">
        <v>164</v>
      </c>
      <c r="E175" s="50">
        <v>3357574.6752999998</v>
      </c>
      <c r="F175">
        <v>1</v>
      </c>
      <c r="G175" t="s">
        <v>1192</v>
      </c>
      <c r="H175" s="10">
        <v>261144.69699999999</v>
      </c>
      <c r="I175" t="s">
        <v>137</v>
      </c>
      <c r="J175" t="s">
        <v>512</v>
      </c>
      <c r="K175" t="s">
        <v>156</v>
      </c>
      <c r="L175" t="s">
        <v>9</v>
      </c>
      <c r="M175" t="s">
        <v>72</v>
      </c>
      <c r="N175" t="s">
        <v>32</v>
      </c>
      <c r="O175">
        <v>2350302.2727099997</v>
      </c>
      <c r="P175">
        <v>1007272.4025900001</v>
      </c>
      <c r="R175" t="s">
        <v>72</v>
      </c>
    </row>
    <row r="176" spans="1:18" x14ac:dyDescent="0.25">
      <c r="A176" s="143">
        <v>46112</v>
      </c>
      <c r="B176" t="s">
        <v>1191</v>
      </c>
      <c r="C176" t="s">
        <v>1104</v>
      </c>
      <c r="D176" t="s">
        <v>164</v>
      </c>
      <c r="E176" s="50">
        <v>3357574.6752999998</v>
      </c>
      <c r="F176">
        <v>1</v>
      </c>
      <c r="G176" t="s">
        <v>1192</v>
      </c>
      <c r="H176" s="10">
        <v>261144.69699999999</v>
      </c>
      <c r="I176" t="s">
        <v>137</v>
      </c>
      <c r="J176" t="s">
        <v>512</v>
      </c>
      <c r="K176" t="s">
        <v>156</v>
      </c>
      <c r="L176" t="s">
        <v>9</v>
      </c>
      <c r="M176" t="s">
        <v>77</v>
      </c>
      <c r="N176" t="s">
        <v>32</v>
      </c>
      <c r="O176">
        <v>2350302.2727099997</v>
      </c>
      <c r="P176">
        <v>1007272.4025900001</v>
      </c>
      <c r="R176" t="s">
        <v>77</v>
      </c>
    </row>
    <row r="177" spans="1:18" x14ac:dyDescent="0.25">
      <c r="A177" s="143">
        <v>46112</v>
      </c>
      <c r="B177" t="s">
        <v>1191</v>
      </c>
      <c r="C177" t="s">
        <v>1104</v>
      </c>
      <c r="D177" t="s">
        <v>164</v>
      </c>
      <c r="E177" s="50">
        <v>3357574.6752999998</v>
      </c>
      <c r="F177">
        <v>1</v>
      </c>
      <c r="G177" t="s">
        <v>1192</v>
      </c>
      <c r="H177" s="10">
        <v>261144.69699999999</v>
      </c>
      <c r="I177" t="s">
        <v>137</v>
      </c>
      <c r="J177" t="s">
        <v>512</v>
      </c>
      <c r="K177" t="s">
        <v>156</v>
      </c>
      <c r="L177" t="s">
        <v>9</v>
      </c>
      <c r="M177" t="s">
        <v>75</v>
      </c>
      <c r="N177" t="s">
        <v>32</v>
      </c>
      <c r="O177">
        <v>2350302.2727099997</v>
      </c>
      <c r="P177">
        <v>1007272.4025900001</v>
      </c>
      <c r="R177" t="s">
        <v>75</v>
      </c>
    </row>
    <row r="178" spans="1:18" x14ac:dyDescent="0.25">
      <c r="A178" s="143">
        <v>46112</v>
      </c>
      <c r="B178" t="s">
        <v>1191</v>
      </c>
      <c r="C178" t="s">
        <v>1104</v>
      </c>
      <c r="D178" t="s">
        <v>164</v>
      </c>
      <c r="E178" s="50">
        <v>3357574.6752999998</v>
      </c>
      <c r="F178">
        <v>1</v>
      </c>
      <c r="G178" t="s">
        <v>1192</v>
      </c>
      <c r="H178" s="10">
        <v>261144.69699999999</v>
      </c>
      <c r="I178" t="s">
        <v>137</v>
      </c>
      <c r="J178" t="s">
        <v>512</v>
      </c>
      <c r="K178" t="s">
        <v>156</v>
      </c>
      <c r="L178" t="s">
        <v>9</v>
      </c>
      <c r="M178" t="s">
        <v>681</v>
      </c>
      <c r="N178" t="s">
        <v>32</v>
      </c>
      <c r="O178">
        <v>2350302.2727099997</v>
      </c>
      <c r="P178">
        <v>1007272.4025900001</v>
      </c>
      <c r="R178" t="s">
        <v>681</v>
      </c>
    </row>
    <row r="179" spans="1:18" x14ac:dyDescent="0.25">
      <c r="A179" s="143">
        <v>46112</v>
      </c>
      <c r="B179" t="s">
        <v>1191</v>
      </c>
      <c r="C179" t="s">
        <v>1104</v>
      </c>
      <c r="D179" t="s">
        <v>164</v>
      </c>
      <c r="E179" s="50">
        <v>3357574.6752999998</v>
      </c>
      <c r="F179">
        <v>1</v>
      </c>
      <c r="G179" t="s">
        <v>1192</v>
      </c>
      <c r="H179" s="10">
        <v>261144.69699999999</v>
      </c>
      <c r="I179" t="s">
        <v>137</v>
      </c>
      <c r="J179" t="s">
        <v>512</v>
      </c>
      <c r="K179" t="s">
        <v>156</v>
      </c>
      <c r="L179" t="s">
        <v>9</v>
      </c>
      <c r="M179" t="s">
        <v>682</v>
      </c>
      <c r="N179" t="s">
        <v>32</v>
      </c>
      <c r="O179">
        <v>2350302.2727099997</v>
      </c>
      <c r="P179">
        <v>1007272.4025900001</v>
      </c>
      <c r="R179" t="s">
        <v>682</v>
      </c>
    </row>
    <row r="180" spans="1:18" x14ac:dyDescent="0.25">
      <c r="A180" s="143">
        <v>46112</v>
      </c>
      <c r="B180" t="s">
        <v>1191</v>
      </c>
      <c r="C180" t="s">
        <v>1104</v>
      </c>
      <c r="D180" t="s">
        <v>164</v>
      </c>
      <c r="E180" s="50">
        <v>3357574.6752999998</v>
      </c>
      <c r="F180">
        <v>1</v>
      </c>
      <c r="G180" t="s">
        <v>1192</v>
      </c>
      <c r="H180" s="10">
        <v>261144.69699999999</v>
      </c>
      <c r="I180" t="s">
        <v>137</v>
      </c>
      <c r="J180" t="s">
        <v>512</v>
      </c>
      <c r="K180" t="s">
        <v>156</v>
      </c>
      <c r="L180" t="s">
        <v>9</v>
      </c>
      <c r="M180" t="s">
        <v>80</v>
      </c>
      <c r="N180" t="s">
        <v>32</v>
      </c>
      <c r="O180">
        <v>2350302.2727099997</v>
      </c>
      <c r="P180">
        <v>1007272.4025900001</v>
      </c>
      <c r="R180" t="s">
        <v>80</v>
      </c>
    </row>
    <row r="181" spans="1:18" x14ac:dyDescent="0.25">
      <c r="A181" s="143">
        <v>46112</v>
      </c>
      <c r="B181" t="s">
        <v>1191</v>
      </c>
      <c r="C181" t="s">
        <v>1104</v>
      </c>
      <c r="D181" t="s">
        <v>164</v>
      </c>
      <c r="E181" s="50">
        <v>3357574.6752999998</v>
      </c>
      <c r="F181">
        <v>1</v>
      </c>
      <c r="G181" t="s">
        <v>1192</v>
      </c>
      <c r="H181" s="10">
        <v>261144.69699999999</v>
      </c>
      <c r="I181" t="s">
        <v>137</v>
      </c>
      <c r="J181" t="s">
        <v>512</v>
      </c>
      <c r="K181" t="s">
        <v>156</v>
      </c>
      <c r="L181" t="s">
        <v>9</v>
      </c>
      <c r="M181" t="s">
        <v>50</v>
      </c>
      <c r="N181" t="s">
        <v>32</v>
      </c>
      <c r="O181">
        <v>2350302.2727099997</v>
      </c>
      <c r="P181">
        <v>1007272.4025900001</v>
      </c>
      <c r="R181" t="s">
        <v>50</v>
      </c>
    </row>
    <row r="182" spans="1:18" x14ac:dyDescent="0.25">
      <c r="A182" s="143">
        <v>46112</v>
      </c>
      <c r="B182" t="s">
        <v>1191</v>
      </c>
      <c r="C182" t="s">
        <v>1104</v>
      </c>
      <c r="D182" t="s">
        <v>164</v>
      </c>
      <c r="E182" s="50">
        <v>3357574.6752999998</v>
      </c>
      <c r="F182">
        <v>1</v>
      </c>
      <c r="G182" t="s">
        <v>1192</v>
      </c>
      <c r="H182" s="10">
        <v>261144.69699999999</v>
      </c>
      <c r="I182" t="s">
        <v>137</v>
      </c>
      <c r="J182" t="s">
        <v>512</v>
      </c>
      <c r="K182" t="s">
        <v>156</v>
      </c>
      <c r="L182" t="s">
        <v>9</v>
      </c>
      <c r="M182" t="s">
        <v>68</v>
      </c>
      <c r="N182" t="s">
        <v>32</v>
      </c>
      <c r="O182">
        <v>2350302.2727099997</v>
      </c>
      <c r="P182">
        <v>1007272.4025900001</v>
      </c>
      <c r="R182" t="s">
        <v>68</v>
      </c>
    </row>
    <row r="183" spans="1:18" x14ac:dyDescent="0.25">
      <c r="A183" s="143">
        <v>46112</v>
      </c>
      <c r="B183" t="s">
        <v>1191</v>
      </c>
      <c r="C183" t="s">
        <v>1104</v>
      </c>
      <c r="D183" t="s">
        <v>164</v>
      </c>
      <c r="E183" s="50">
        <v>3357574.6752999998</v>
      </c>
      <c r="F183">
        <v>1</v>
      </c>
      <c r="G183" t="s">
        <v>1192</v>
      </c>
      <c r="H183" s="10">
        <v>261144.69699999999</v>
      </c>
      <c r="I183" t="s">
        <v>137</v>
      </c>
      <c r="J183" t="s">
        <v>512</v>
      </c>
      <c r="K183" t="s">
        <v>156</v>
      </c>
      <c r="L183" t="s">
        <v>9</v>
      </c>
      <c r="M183" t="s">
        <v>70</v>
      </c>
      <c r="N183" t="s">
        <v>32</v>
      </c>
      <c r="O183">
        <v>2350302.2727099997</v>
      </c>
      <c r="P183">
        <v>1007272.4025900001</v>
      </c>
      <c r="R183" t="s">
        <v>70</v>
      </c>
    </row>
    <row r="184" spans="1:18" x14ac:dyDescent="0.25">
      <c r="A184" s="143">
        <v>46084</v>
      </c>
      <c r="B184" t="s">
        <v>834</v>
      </c>
      <c r="C184" t="s">
        <v>974</v>
      </c>
      <c r="D184" t="s">
        <v>975</v>
      </c>
      <c r="E184" s="50">
        <v>2950000</v>
      </c>
      <c r="F184">
        <v>1</v>
      </c>
      <c r="G184" t="s">
        <v>510</v>
      </c>
      <c r="H184" s="10">
        <v>317420.97100000002</v>
      </c>
      <c r="I184" t="s">
        <v>137</v>
      </c>
      <c r="J184" t="s">
        <v>473</v>
      </c>
      <c r="K184" t="s">
        <v>156</v>
      </c>
      <c r="L184" t="s">
        <v>10</v>
      </c>
      <c r="M184" t="s">
        <v>68</v>
      </c>
      <c r="N184" t="s">
        <v>35</v>
      </c>
      <c r="O184">
        <v>2950000</v>
      </c>
      <c r="P184">
        <v>0</v>
      </c>
      <c r="Q184" t="s">
        <v>638</v>
      </c>
      <c r="R184" t="s">
        <v>166</v>
      </c>
    </row>
    <row r="185" spans="1:18" x14ac:dyDescent="0.25">
      <c r="A185" s="143">
        <v>46084</v>
      </c>
      <c r="B185" t="s">
        <v>834</v>
      </c>
      <c r="C185" t="s">
        <v>974</v>
      </c>
      <c r="D185" t="s">
        <v>975</v>
      </c>
      <c r="E185" s="50">
        <v>2950000</v>
      </c>
      <c r="F185">
        <v>1</v>
      </c>
      <c r="G185" t="s">
        <v>510</v>
      </c>
      <c r="H185" s="10">
        <v>117042.489</v>
      </c>
      <c r="I185" t="s">
        <v>137</v>
      </c>
      <c r="J185" t="s">
        <v>473</v>
      </c>
      <c r="K185" t="s">
        <v>156</v>
      </c>
      <c r="L185" t="s">
        <v>10</v>
      </c>
      <c r="M185" t="s">
        <v>70</v>
      </c>
      <c r="N185" t="s">
        <v>35</v>
      </c>
      <c r="O185">
        <v>2950000</v>
      </c>
      <c r="P185">
        <v>0</v>
      </c>
      <c r="Q185" t="s">
        <v>638</v>
      </c>
      <c r="R185" t="s">
        <v>166</v>
      </c>
    </row>
    <row r="186" spans="1:18" x14ac:dyDescent="0.25">
      <c r="A186" s="143">
        <v>46094</v>
      </c>
      <c r="B186" t="s">
        <v>976</v>
      </c>
      <c r="C186" t="s">
        <v>977</v>
      </c>
      <c r="D186" t="s">
        <v>978</v>
      </c>
      <c r="E186" s="50">
        <v>1780000</v>
      </c>
      <c r="F186">
        <v>1</v>
      </c>
      <c r="G186" t="s">
        <v>510</v>
      </c>
      <c r="H186" s="10">
        <v>69820.244500000001</v>
      </c>
      <c r="I186" t="s">
        <v>137</v>
      </c>
      <c r="J186" t="s">
        <v>473</v>
      </c>
      <c r="K186" t="s">
        <v>156</v>
      </c>
      <c r="L186" t="s">
        <v>10</v>
      </c>
      <c r="M186" t="s">
        <v>72</v>
      </c>
      <c r="N186" t="s">
        <v>35</v>
      </c>
      <c r="O186">
        <v>2153799.9999999995</v>
      </c>
      <c r="P186">
        <v>0</v>
      </c>
      <c r="Q186" t="s">
        <v>979</v>
      </c>
      <c r="R186" t="s">
        <v>166</v>
      </c>
    </row>
    <row r="187" spans="1:18" x14ac:dyDescent="0.25">
      <c r="A187" s="143">
        <v>46094</v>
      </c>
      <c r="B187" t="s">
        <v>976</v>
      </c>
      <c r="C187" t="s">
        <v>977</v>
      </c>
      <c r="D187" t="s">
        <v>978</v>
      </c>
      <c r="E187" s="50">
        <v>1780000</v>
      </c>
      <c r="F187">
        <v>1</v>
      </c>
      <c r="G187" t="s">
        <v>510</v>
      </c>
      <c r="H187" s="10">
        <v>15205.214099999999</v>
      </c>
      <c r="I187" t="s">
        <v>137</v>
      </c>
      <c r="J187" t="s">
        <v>473</v>
      </c>
      <c r="K187" t="s">
        <v>156</v>
      </c>
      <c r="L187" t="s">
        <v>10</v>
      </c>
      <c r="M187" t="s">
        <v>77</v>
      </c>
      <c r="N187" t="s">
        <v>35</v>
      </c>
      <c r="O187">
        <v>2153799.9999999995</v>
      </c>
      <c r="P187">
        <v>0</v>
      </c>
      <c r="Q187" t="s">
        <v>979</v>
      </c>
      <c r="R187" t="s">
        <v>166</v>
      </c>
    </row>
    <row r="188" spans="1:18" x14ac:dyDescent="0.25">
      <c r="A188" s="143">
        <v>46094</v>
      </c>
      <c r="B188" t="s">
        <v>976</v>
      </c>
      <c r="C188" t="s">
        <v>977</v>
      </c>
      <c r="D188" t="s">
        <v>978</v>
      </c>
      <c r="E188" s="50">
        <v>1780000</v>
      </c>
      <c r="F188">
        <v>1</v>
      </c>
      <c r="G188" t="s">
        <v>510</v>
      </c>
      <c r="H188" s="10">
        <v>875.58969999999999</v>
      </c>
      <c r="I188" t="s">
        <v>137</v>
      </c>
      <c r="J188" t="s">
        <v>473</v>
      </c>
      <c r="K188" t="s">
        <v>156</v>
      </c>
      <c r="L188" t="s">
        <v>10</v>
      </c>
      <c r="M188" t="s">
        <v>75</v>
      </c>
      <c r="N188" t="s">
        <v>35</v>
      </c>
      <c r="O188">
        <v>2153799.9999999995</v>
      </c>
      <c r="P188">
        <v>0</v>
      </c>
      <c r="Q188" t="s">
        <v>979</v>
      </c>
      <c r="R188" t="s">
        <v>166</v>
      </c>
    </row>
    <row r="189" spans="1:18" x14ac:dyDescent="0.25">
      <c r="A189" s="143">
        <v>46094</v>
      </c>
      <c r="B189" t="s">
        <v>976</v>
      </c>
      <c r="C189" t="s">
        <v>977</v>
      </c>
      <c r="D189" t="s">
        <v>978</v>
      </c>
      <c r="E189" s="50">
        <v>1780000</v>
      </c>
      <c r="F189">
        <v>1</v>
      </c>
      <c r="G189" t="s">
        <v>510</v>
      </c>
      <c r="H189" s="10">
        <v>128778.0248</v>
      </c>
      <c r="I189" t="s">
        <v>137</v>
      </c>
      <c r="J189" t="s">
        <v>473</v>
      </c>
      <c r="K189" t="s">
        <v>156</v>
      </c>
      <c r="L189" t="s">
        <v>10</v>
      </c>
      <c r="M189" t="s">
        <v>681</v>
      </c>
      <c r="N189" t="s">
        <v>35</v>
      </c>
      <c r="O189">
        <v>2153799.9999999995</v>
      </c>
      <c r="P189">
        <v>0</v>
      </c>
      <c r="Q189" t="s">
        <v>979</v>
      </c>
      <c r="R189" t="s">
        <v>166</v>
      </c>
    </row>
    <row r="190" spans="1:18" x14ac:dyDescent="0.25">
      <c r="A190" s="143">
        <v>46094</v>
      </c>
      <c r="B190" t="s">
        <v>976</v>
      </c>
      <c r="C190" t="s">
        <v>977</v>
      </c>
      <c r="D190" t="s">
        <v>978</v>
      </c>
      <c r="E190" s="50">
        <v>1780000</v>
      </c>
      <c r="F190">
        <v>1</v>
      </c>
      <c r="G190" t="s">
        <v>510</v>
      </c>
      <c r="H190" s="10">
        <v>10497.2173</v>
      </c>
      <c r="I190" t="s">
        <v>137</v>
      </c>
      <c r="J190" t="s">
        <v>473</v>
      </c>
      <c r="K190" t="s">
        <v>156</v>
      </c>
      <c r="L190" t="s">
        <v>10</v>
      </c>
      <c r="M190" t="s">
        <v>682</v>
      </c>
      <c r="N190" t="s">
        <v>35</v>
      </c>
      <c r="O190">
        <v>2153799.9999999995</v>
      </c>
      <c r="P190">
        <v>0</v>
      </c>
      <c r="Q190" t="s">
        <v>979</v>
      </c>
      <c r="R190" t="s">
        <v>166</v>
      </c>
    </row>
    <row r="191" spans="1:18" x14ac:dyDescent="0.25">
      <c r="A191" s="143">
        <v>46094</v>
      </c>
      <c r="B191" t="s">
        <v>976</v>
      </c>
      <c r="C191" t="s">
        <v>977</v>
      </c>
      <c r="D191" t="s">
        <v>978</v>
      </c>
      <c r="E191" s="50">
        <v>1780000</v>
      </c>
      <c r="F191">
        <v>1</v>
      </c>
      <c r="G191" t="s">
        <v>510</v>
      </c>
      <c r="H191" s="10">
        <v>1581127.1714999999</v>
      </c>
      <c r="I191" t="s">
        <v>137</v>
      </c>
      <c r="J191" t="s">
        <v>473</v>
      </c>
      <c r="K191" t="s">
        <v>156</v>
      </c>
      <c r="L191" t="s">
        <v>10</v>
      </c>
      <c r="M191" t="s">
        <v>80</v>
      </c>
      <c r="N191" t="s">
        <v>35</v>
      </c>
      <c r="O191">
        <v>2153799.9999999995</v>
      </c>
      <c r="P191">
        <v>0</v>
      </c>
      <c r="Q191" t="s">
        <v>979</v>
      </c>
      <c r="R191" t="s">
        <v>166</v>
      </c>
    </row>
    <row r="192" spans="1:18" x14ac:dyDescent="0.25">
      <c r="A192" s="143">
        <v>46094</v>
      </c>
      <c r="B192" t="s">
        <v>976</v>
      </c>
      <c r="C192" t="s">
        <v>977</v>
      </c>
      <c r="D192" t="s">
        <v>978</v>
      </c>
      <c r="E192" s="50">
        <v>1780000</v>
      </c>
      <c r="F192">
        <v>1</v>
      </c>
      <c r="G192" t="s">
        <v>510</v>
      </c>
      <c r="H192" s="10">
        <v>30294.029699999999</v>
      </c>
      <c r="I192" t="s">
        <v>137</v>
      </c>
      <c r="J192" t="s">
        <v>473</v>
      </c>
      <c r="K192" t="s">
        <v>156</v>
      </c>
      <c r="L192" t="s">
        <v>10</v>
      </c>
      <c r="M192" t="s">
        <v>50</v>
      </c>
      <c r="N192" t="s">
        <v>35</v>
      </c>
      <c r="O192">
        <v>2153799.9999999995</v>
      </c>
      <c r="P192">
        <v>0</v>
      </c>
      <c r="Q192" t="s">
        <v>979</v>
      </c>
      <c r="R192" t="s">
        <v>166</v>
      </c>
    </row>
    <row r="193" spans="1:18" x14ac:dyDescent="0.25">
      <c r="A193" s="143">
        <v>46094</v>
      </c>
      <c r="B193" t="s">
        <v>976</v>
      </c>
      <c r="C193" t="s">
        <v>977</v>
      </c>
      <c r="D193" t="s">
        <v>978</v>
      </c>
      <c r="E193" s="50">
        <v>1780000</v>
      </c>
      <c r="F193">
        <v>1</v>
      </c>
      <c r="G193" t="s">
        <v>510</v>
      </c>
      <c r="H193" s="10">
        <v>231749.5889</v>
      </c>
      <c r="I193" t="s">
        <v>137</v>
      </c>
      <c r="J193" t="s">
        <v>473</v>
      </c>
      <c r="K193" t="s">
        <v>156</v>
      </c>
      <c r="L193" t="s">
        <v>10</v>
      </c>
      <c r="M193" t="s">
        <v>68</v>
      </c>
      <c r="N193" t="s">
        <v>35</v>
      </c>
      <c r="O193">
        <v>2153799.9999999995</v>
      </c>
      <c r="P193">
        <v>0</v>
      </c>
      <c r="Q193" t="s">
        <v>979</v>
      </c>
      <c r="R193" t="s">
        <v>166</v>
      </c>
    </row>
    <row r="194" spans="1:18" x14ac:dyDescent="0.25">
      <c r="A194" s="143">
        <v>46094</v>
      </c>
      <c r="B194" t="s">
        <v>976</v>
      </c>
      <c r="C194" t="s">
        <v>977</v>
      </c>
      <c r="D194" t="s">
        <v>978</v>
      </c>
      <c r="E194" s="50">
        <v>1780000</v>
      </c>
      <c r="F194">
        <v>1</v>
      </c>
      <c r="G194" t="s">
        <v>510</v>
      </c>
      <c r="H194" s="10">
        <v>85452.919599999994</v>
      </c>
      <c r="I194" t="s">
        <v>137</v>
      </c>
      <c r="J194" t="s">
        <v>473</v>
      </c>
      <c r="K194" t="s">
        <v>156</v>
      </c>
      <c r="L194" t="s">
        <v>10</v>
      </c>
      <c r="M194" t="s">
        <v>70</v>
      </c>
      <c r="N194" t="s">
        <v>35</v>
      </c>
      <c r="O194">
        <v>2153799.9999999995</v>
      </c>
      <c r="P194">
        <v>0</v>
      </c>
      <c r="Q194" t="s">
        <v>979</v>
      </c>
      <c r="R194" t="s">
        <v>166</v>
      </c>
    </row>
    <row r="195" spans="1:18" x14ac:dyDescent="0.25">
      <c r="A195" s="143">
        <v>46091</v>
      </c>
      <c r="B195" t="s">
        <v>837</v>
      </c>
      <c r="C195" t="s">
        <v>1007</v>
      </c>
      <c r="D195" t="s">
        <v>1008</v>
      </c>
      <c r="E195" s="50">
        <v>420000</v>
      </c>
      <c r="F195">
        <v>4</v>
      </c>
      <c r="G195" t="s">
        <v>510</v>
      </c>
      <c r="H195" s="10">
        <v>2541000</v>
      </c>
      <c r="I195" t="s">
        <v>137</v>
      </c>
      <c r="J195" t="s">
        <v>473</v>
      </c>
      <c r="K195" t="s">
        <v>156</v>
      </c>
      <c r="L195" t="s">
        <v>10</v>
      </c>
      <c r="M195" t="s">
        <v>50</v>
      </c>
      <c r="N195" t="s">
        <v>39</v>
      </c>
      <c r="O195">
        <v>2541000</v>
      </c>
      <c r="P195">
        <v>0</v>
      </c>
      <c r="Q195" t="s">
        <v>737</v>
      </c>
      <c r="R195" t="s">
        <v>50</v>
      </c>
    </row>
    <row r="196" spans="1:18" x14ac:dyDescent="0.25">
      <c r="A196" s="143">
        <v>46091</v>
      </c>
      <c r="B196" t="s">
        <v>852</v>
      </c>
      <c r="C196" t="s">
        <v>1086</v>
      </c>
      <c r="D196" t="s">
        <v>1087</v>
      </c>
      <c r="E196" s="50">
        <v>2850000</v>
      </c>
      <c r="F196">
        <v>1</v>
      </c>
      <c r="G196" t="s">
        <v>510</v>
      </c>
      <c r="H196" s="10">
        <v>92389.1247</v>
      </c>
      <c r="I196" t="s">
        <v>137</v>
      </c>
      <c r="J196" t="s">
        <v>473</v>
      </c>
      <c r="K196" t="s">
        <v>156</v>
      </c>
      <c r="L196" t="s">
        <v>10</v>
      </c>
      <c r="M196" t="s">
        <v>72</v>
      </c>
      <c r="N196" t="s">
        <v>35</v>
      </c>
      <c r="O196">
        <v>2850000</v>
      </c>
      <c r="P196">
        <v>0</v>
      </c>
      <c r="Q196" t="s">
        <v>728</v>
      </c>
      <c r="R196" t="s">
        <v>164</v>
      </c>
    </row>
    <row r="197" spans="1:18" x14ac:dyDescent="0.25">
      <c r="A197" s="143">
        <v>46091</v>
      </c>
      <c r="B197" t="s">
        <v>852</v>
      </c>
      <c r="C197" t="s">
        <v>1086</v>
      </c>
      <c r="D197" t="s">
        <v>1087</v>
      </c>
      <c r="E197" s="50">
        <v>2850000</v>
      </c>
      <c r="F197">
        <v>1</v>
      </c>
      <c r="G197" t="s">
        <v>510</v>
      </c>
      <c r="H197" s="10">
        <v>20120.187600000001</v>
      </c>
      <c r="I197" t="s">
        <v>137</v>
      </c>
      <c r="J197" t="s">
        <v>473</v>
      </c>
      <c r="K197" t="s">
        <v>156</v>
      </c>
      <c r="L197" t="s">
        <v>10</v>
      </c>
      <c r="M197" t="s">
        <v>77</v>
      </c>
      <c r="N197" t="s">
        <v>35</v>
      </c>
      <c r="O197">
        <v>2850000</v>
      </c>
      <c r="P197">
        <v>0</v>
      </c>
      <c r="Q197" t="s">
        <v>728</v>
      </c>
      <c r="R197" t="s">
        <v>164</v>
      </c>
    </row>
    <row r="198" spans="1:18" x14ac:dyDescent="0.25">
      <c r="A198" s="143">
        <v>46091</v>
      </c>
      <c r="B198" t="s">
        <v>852</v>
      </c>
      <c r="C198" t="s">
        <v>1086</v>
      </c>
      <c r="D198" t="s">
        <v>1087</v>
      </c>
      <c r="E198" s="50">
        <v>2850000</v>
      </c>
      <c r="F198">
        <v>1</v>
      </c>
      <c r="G198" t="s">
        <v>510</v>
      </c>
      <c r="H198" s="10">
        <v>1158.6176</v>
      </c>
      <c r="I198" t="s">
        <v>137</v>
      </c>
      <c r="J198" t="s">
        <v>473</v>
      </c>
      <c r="K198" t="s">
        <v>156</v>
      </c>
      <c r="L198" t="s">
        <v>10</v>
      </c>
      <c r="M198" t="s">
        <v>75</v>
      </c>
      <c r="N198" t="s">
        <v>35</v>
      </c>
      <c r="O198">
        <v>2850000</v>
      </c>
      <c r="P198">
        <v>0</v>
      </c>
      <c r="Q198" t="s">
        <v>728</v>
      </c>
      <c r="R198" t="s">
        <v>164</v>
      </c>
    </row>
    <row r="199" spans="1:18" x14ac:dyDescent="0.25">
      <c r="A199" s="143">
        <v>46091</v>
      </c>
      <c r="B199" t="s">
        <v>852</v>
      </c>
      <c r="C199" t="s">
        <v>1086</v>
      </c>
      <c r="D199" t="s">
        <v>1087</v>
      </c>
      <c r="E199" s="50">
        <v>2850000</v>
      </c>
      <c r="F199">
        <v>1</v>
      </c>
      <c r="G199" t="s">
        <v>510</v>
      </c>
      <c r="H199" s="10">
        <v>170404.57370000001</v>
      </c>
      <c r="I199" t="s">
        <v>137</v>
      </c>
      <c r="J199" t="s">
        <v>473</v>
      </c>
      <c r="K199" t="s">
        <v>156</v>
      </c>
      <c r="L199" t="s">
        <v>10</v>
      </c>
      <c r="M199" t="s">
        <v>681</v>
      </c>
      <c r="N199" t="s">
        <v>35</v>
      </c>
      <c r="O199">
        <v>2850000</v>
      </c>
      <c r="P199">
        <v>0</v>
      </c>
      <c r="Q199" t="s">
        <v>728</v>
      </c>
      <c r="R199" t="s">
        <v>164</v>
      </c>
    </row>
    <row r="200" spans="1:18" x14ac:dyDescent="0.25">
      <c r="A200" s="143">
        <v>46091</v>
      </c>
      <c r="B200" t="s">
        <v>852</v>
      </c>
      <c r="C200" t="s">
        <v>1086</v>
      </c>
      <c r="D200" t="s">
        <v>1087</v>
      </c>
      <c r="E200" s="50">
        <v>2850000</v>
      </c>
      <c r="F200">
        <v>1</v>
      </c>
      <c r="G200" t="s">
        <v>510</v>
      </c>
      <c r="H200" s="10">
        <v>13890.3655</v>
      </c>
      <c r="I200" t="s">
        <v>137</v>
      </c>
      <c r="J200" t="s">
        <v>473</v>
      </c>
      <c r="K200" t="s">
        <v>156</v>
      </c>
      <c r="L200" t="s">
        <v>10</v>
      </c>
      <c r="M200" t="s">
        <v>682</v>
      </c>
      <c r="N200" t="s">
        <v>35</v>
      </c>
      <c r="O200">
        <v>2850000</v>
      </c>
      <c r="P200">
        <v>0</v>
      </c>
      <c r="Q200" t="s">
        <v>728</v>
      </c>
      <c r="R200" t="s">
        <v>164</v>
      </c>
    </row>
    <row r="201" spans="1:18" x14ac:dyDescent="0.25">
      <c r="A201" s="143">
        <v>46091</v>
      </c>
      <c r="B201" t="s">
        <v>852</v>
      </c>
      <c r="C201" t="s">
        <v>1086</v>
      </c>
      <c r="D201" t="s">
        <v>1087</v>
      </c>
      <c r="E201" s="50">
        <v>2850000</v>
      </c>
      <c r="F201">
        <v>1</v>
      </c>
      <c r="G201" t="s">
        <v>510</v>
      </c>
      <c r="H201" s="10">
        <v>2092214.8940000001</v>
      </c>
      <c r="I201" t="s">
        <v>137</v>
      </c>
      <c r="J201" t="s">
        <v>473</v>
      </c>
      <c r="K201" t="s">
        <v>156</v>
      </c>
      <c r="L201" t="s">
        <v>10</v>
      </c>
      <c r="M201" t="s">
        <v>80</v>
      </c>
      <c r="N201" t="s">
        <v>35</v>
      </c>
      <c r="O201">
        <v>2850000</v>
      </c>
      <c r="P201">
        <v>0</v>
      </c>
      <c r="Q201" t="s">
        <v>728</v>
      </c>
      <c r="R201" t="s">
        <v>164</v>
      </c>
    </row>
    <row r="202" spans="1:18" x14ac:dyDescent="0.25">
      <c r="A202" s="143">
        <v>46091</v>
      </c>
      <c r="B202" t="s">
        <v>852</v>
      </c>
      <c r="C202" t="s">
        <v>1086</v>
      </c>
      <c r="D202" t="s">
        <v>1087</v>
      </c>
      <c r="E202" s="50">
        <v>2850000</v>
      </c>
      <c r="F202">
        <v>1</v>
      </c>
      <c r="G202" t="s">
        <v>510</v>
      </c>
      <c r="H202" s="10">
        <v>40086.351799999997</v>
      </c>
      <c r="I202" t="s">
        <v>137</v>
      </c>
      <c r="J202" t="s">
        <v>473</v>
      </c>
      <c r="K202" t="s">
        <v>156</v>
      </c>
      <c r="L202" t="s">
        <v>10</v>
      </c>
      <c r="M202" t="s">
        <v>50</v>
      </c>
      <c r="N202" t="s">
        <v>35</v>
      </c>
      <c r="O202">
        <v>2850000</v>
      </c>
      <c r="P202">
        <v>0</v>
      </c>
      <c r="Q202" t="s">
        <v>728</v>
      </c>
      <c r="R202" t="s">
        <v>164</v>
      </c>
    </row>
    <row r="203" spans="1:18" x14ac:dyDescent="0.25">
      <c r="A203" s="143">
        <v>46091</v>
      </c>
      <c r="B203" t="s">
        <v>852</v>
      </c>
      <c r="C203" t="s">
        <v>1086</v>
      </c>
      <c r="D203" t="s">
        <v>1087</v>
      </c>
      <c r="E203" s="50">
        <v>2850000</v>
      </c>
      <c r="F203">
        <v>1</v>
      </c>
      <c r="G203" t="s">
        <v>510</v>
      </c>
      <c r="H203" s="10">
        <v>306660.93810000003</v>
      </c>
      <c r="I203" t="s">
        <v>137</v>
      </c>
      <c r="J203" t="s">
        <v>473</v>
      </c>
      <c r="K203" t="s">
        <v>156</v>
      </c>
      <c r="L203" t="s">
        <v>10</v>
      </c>
      <c r="M203" t="s">
        <v>68</v>
      </c>
      <c r="N203" t="s">
        <v>35</v>
      </c>
      <c r="O203">
        <v>2850000</v>
      </c>
      <c r="P203">
        <v>0</v>
      </c>
      <c r="Q203" t="s">
        <v>728</v>
      </c>
      <c r="R203" t="s">
        <v>164</v>
      </c>
    </row>
    <row r="204" spans="1:18" x14ac:dyDescent="0.25">
      <c r="A204" s="143">
        <v>46091</v>
      </c>
      <c r="B204" t="s">
        <v>852</v>
      </c>
      <c r="C204" t="s">
        <v>1086</v>
      </c>
      <c r="D204" t="s">
        <v>1087</v>
      </c>
      <c r="E204" s="50">
        <v>2850000</v>
      </c>
      <c r="F204">
        <v>1</v>
      </c>
      <c r="G204" t="s">
        <v>510</v>
      </c>
      <c r="H204" s="10">
        <v>113074.947</v>
      </c>
      <c r="I204" t="s">
        <v>137</v>
      </c>
      <c r="J204" t="s">
        <v>473</v>
      </c>
      <c r="K204" t="s">
        <v>156</v>
      </c>
      <c r="L204" t="s">
        <v>10</v>
      </c>
      <c r="M204" t="s">
        <v>70</v>
      </c>
      <c r="N204" t="s">
        <v>35</v>
      </c>
      <c r="O204">
        <v>2850000</v>
      </c>
      <c r="P204">
        <v>0</v>
      </c>
      <c r="Q204" t="s">
        <v>728</v>
      </c>
      <c r="R204" t="s">
        <v>164</v>
      </c>
    </row>
    <row r="205" spans="1:18" x14ac:dyDescent="0.25">
      <c r="A205" s="143">
        <v>46092</v>
      </c>
      <c r="B205" t="s">
        <v>841</v>
      </c>
      <c r="C205" t="s">
        <v>1037</v>
      </c>
      <c r="D205" t="s">
        <v>842</v>
      </c>
      <c r="E205" s="50">
        <v>1065000</v>
      </c>
      <c r="F205">
        <v>1</v>
      </c>
      <c r="G205" t="s">
        <v>510</v>
      </c>
      <c r="H205" s="10">
        <v>44307.593200000003</v>
      </c>
      <c r="I205" t="s">
        <v>137</v>
      </c>
      <c r="J205" t="s">
        <v>473</v>
      </c>
      <c r="K205" t="s">
        <v>156</v>
      </c>
      <c r="L205" t="s">
        <v>14</v>
      </c>
      <c r="M205" t="s">
        <v>72</v>
      </c>
      <c r="N205" t="s">
        <v>35</v>
      </c>
      <c r="O205">
        <v>1366791.18</v>
      </c>
      <c r="P205">
        <v>0</v>
      </c>
      <c r="Q205" t="s">
        <v>679</v>
      </c>
      <c r="R205" t="s">
        <v>168</v>
      </c>
    </row>
    <row r="206" spans="1:18" x14ac:dyDescent="0.25">
      <c r="A206" s="143">
        <v>46092</v>
      </c>
      <c r="B206" t="s">
        <v>841</v>
      </c>
      <c r="C206" t="s">
        <v>1037</v>
      </c>
      <c r="D206" t="s">
        <v>842</v>
      </c>
      <c r="E206" s="50">
        <v>1065000</v>
      </c>
      <c r="F206">
        <v>1</v>
      </c>
      <c r="G206" t="s">
        <v>510</v>
      </c>
      <c r="H206" s="10">
        <v>9649.1561000000002</v>
      </c>
      <c r="I206" t="s">
        <v>137</v>
      </c>
      <c r="J206" t="s">
        <v>473</v>
      </c>
      <c r="K206" t="s">
        <v>156</v>
      </c>
      <c r="L206" t="s">
        <v>14</v>
      </c>
      <c r="M206" t="s">
        <v>77</v>
      </c>
      <c r="N206" t="s">
        <v>35</v>
      </c>
      <c r="O206">
        <v>1366791.18</v>
      </c>
      <c r="P206">
        <v>0</v>
      </c>
      <c r="Q206" t="s">
        <v>679</v>
      </c>
      <c r="R206" t="s">
        <v>168</v>
      </c>
    </row>
    <row r="207" spans="1:18" x14ac:dyDescent="0.25">
      <c r="A207" s="143">
        <v>46092</v>
      </c>
      <c r="B207" t="s">
        <v>841</v>
      </c>
      <c r="C207" t="s">
        <v>1037</v>
      </c>
      <c r="D207" t="s">
        <v>842</v>
      </c>
      <c r="E207" s="50">
        <v>1065000</v>
      </c>
      <c r="F207">
        <v>1</v>
      </c>
      <c r="G207" t="s">
        <v>510</v>
      </c>
      <c r="H207" s="10">
        <v>555.64499999999998</v>
      </c>
      <c r="I207" t="s">
        <v>137</v>
      </c>
      <c r="J207" t="s">
        <v>473</v>
      </c>
      <c r="K207" t="s">
        <v>156</v>
      </c>
      <c r="L207" t="s">
        <v>14</v>
      </c>
      <c r="M207" t="s">
        <v>75</v>
      </c>
      <c r="N207" t="s">
        <v>35</v>
      </c>
      <c r="O207">
        <v>1366791.18</v>
      </c>
      <c r="P207">
        <v>0</v>
      </c>
      <c r="Q207" t="s">
        <v>679</v>
      </c>
      <c r="R207" t="s">
        <v>168</v>
      </c>
    </row>
    <row r="208" spans="1:18" x14ac:dyDescent="0.25">
      <c r="A208" s="143">
        <v>46092</v>
      </c>
      <c r="B208" t="s">
        <v>841</v>
      </c>
      <c r="C208" t="s">
        <v>1037</v>
      </c>
      <c r="D208" t="s">
        <v>842</v>
      </c>
      <c r="E208" s="50">
        <v>1065000</v>
      </c>
      <c r="F208">
        <v>1</v>
      </c>
      <c r="G208" t="s">
        <v>510</v>
      </c>
      <c r="H208" s="10">
        <v>81721.918699999995</v>
      </c>
      <c r="I208" t="s">
        <v>137</v>
      </c>
      <c r="J208" t="s">
        <v>473</v>
      </c>
      <c r="K208" t="s">
        <v>156</v>
      </c>
      <c r="L208" t="s">
        <v>14</v>
      </c>
      <c r="M208" t="s">
        <v>681</v>
      </c>
      <c r="N208" t="s">
        <v>35</v>
      </c>
      <c r="O208">
        <v>1366791.18</v>
      </c>
      <c r="P208">
        <v>0</v>
      </c>
      <c r="Q208" t="s">
        <v>679</v>
      </c>
      <c r="R208" t="s">
        <v>168</v>
      </c>
    </row>
    <row r="209" spans="1:18" x14ac:dyDescent="0.25">
      <c r="A209" s="143">
        <v>46092</v>
      </c>
      <c r="B209" t="s">
        <v>841</v>
      </c>
      <c r="C209" t="s">
        <v>1037</v>
      </c>
      <c r="D209" t="s">
        <v>842</v>
      </c>
      <c r="E209" s="50">
        <v>1065000</v>
      </c>
      <c r="F209">
        <v>1</v>
      </c>
      <c r="G209" t="s">
        <v>510</v>
      </c>
      <c r="H209" s="10">
        <v>6661.4839000000002</v>
      </c>
      <c r="I209" t="s">
        <v>137</v>
      </c>
      <c r="J209" t="s">
        <v>473</v>
      </c>
      <c r="K209" t="s">
        <v>156</v>
      </c>
      <c r="L209" t="s">
        <v>14</v>
      </c>
      <c r="M209" t="s">
        <v>682</v>
      </c>
      <c r="N209" t="s">
        <v>35</v>
      </c>
      <c r="O209">
        <v>1366791.18</v>
      </c>
      <c r="P209">
        <v>0</v>
      </c>
      <c r="Q209" t="s">
        <v>679</v>
      </c>
      <c r="R209" t="s">
        <v>168</v>
      </c>
    </row>
    <row r="210" spans="1:18" x14ac:dyDescent="0.25">
      <c r="A210" s="143">
        <v>46092</v>
      </c>
      <c r="B210" t="s">
        <v>841</v>
      </c>
      <c r="C210" t="s">
        <v>1037</v>
      </c>
      <c r="D210" t="s">
        <v>842</v>
      </c>
      <c r="E210" s="50">
        <v>1065000</v>
      </c>
      <c r="F210">
        <v>1</v>
      </c>
      <c r="G210" t="s">
        <v>510</v>
      </c>
      <c r="H210" s="10">
        <v>1003375.7417</v>
      </c>
      <c r="I210" t="s">
        <v>137</v>
      </c>
      <c r="J210" t="s">
        <v>473</v>
      </c>
      <c r="K210" t="s">
        <v>156</v>
      </c>
      <c r="L210" t="s">
        <v>14</v>
      </c>
      <c r="M210" t="s">
        <v>80</v>
      </c>
      <c r="N210" t="s">
        <v>35</v>
      </c>
      <c r="O210">
        <v>1366791.18</v>
      </c>
      <c r="P210">
        <v>0</v>
      </c>
      <c r="Q210" t="s">
        <v>679</v>
      </c>
      <c r="R210" t="s">
        <v>168</v>
      </c>
    </row>
    <row r="211" spans="1:18" x14ac:dyDescent="0.25">
      <c r="A211" s="143">
        <v>46092</v>
      </c>
      <c r="B211" t="s">
        <v>841</v>
      </c>
      <c r="C211" t="s">
        <v>1037</v>
      </c>
      <c r="D211" t="s">
        <v>842</v>
      </c>
      <c r="E211" s="50">
        <v>1065000</v>
      </c>
      <c r="F211">
        <v>1</v>
      </c>
      <c r="G211" t="s">
        <v>510</v>
      </c>
      <c r="H211" s="10">
        <v>19224.4463</v>
      </c>
      <c r="I211" t="s">
        <v>137</v>
      </c>
      <c r="J211" t="s">
        <v>473</v>
      </c>
      <c r="K211" t="s">
        <v>156</v>
      </c>
      <c r="L211" t="s">
        <v>14</v>
      </c>
      <c r="M211" t="s">
        <v>50</v>
      </c>
      <c r="N211" t="s">
        <v>35</v>
      </c>
      <c r="O211">
        <v>1366791.18</v>
      </c>
      <c r="P211">
        <v>0</v>
      </c>
      <c r="Q211" t="s">
        <v>679</v>
      </c>
      <c r="R211" t="s">
        <v>168</v>
      </c>
    </row>
    <row r="212" spans="1:18" x14ac:dyDescent="0.25">
      <c r="A212" s="143">
        <v>46092</v>
      </c>
      <c r="B212" t="s">
        <v>841</v>
      </c>
      <c r="C212" t="s">
        <v>1037</v>
      </c>
      <c r="D212" t="s">
        <v>842</v>
      </c>
      <c r="E212" s="50">
        <v>1065000</v>
      </c>
      <c r="F212">
        <v>1</v>
      </c>
      <c r="G212" t="s">
        <v>510</v>
      </c>
      <c r="H212" s="10">
        <v>147067.1808</v>
      </c>
      <c r="I212" t="s">
        <v>137</v>
      </c>
      <c r="J212" t="s">
        <v>473</v>
      </c>
      <c r="K212" t="s">
        <v>156</v>
      </c>
      <c r="L212" t="s">
        <v>14</v>
      </c>
      <c r="M212" t="s">
        <v>68</v>
      </c>
      <c r="N212" t="s">
        <v>35</v>
      </c>
      <c r="O212">
        <v>1366791.18</v>
      </c>
      <c r="P212">
        <v>0</v>
      </c>
      <c r="Q212" t="s">
        <v>679</v>
      </c>
      <c r="R212" t="s">
        <v>168</v>
      </c>
    </row>
    <row r="213" spans="1:18" x14ac:dyDescent="0.25">
      <c r="A213" s="143">
        <v>46092</v>
      </c>
      <c r="B213" t="s">
        <v>841</v>
      </c>
      <c r="C213" t="s">
        <v>1037</v>
      </c>
      <c r="D213" t="s">
        <v>842</v>
      </c>
      <c r="E213" s="50">
        <v>1065000</v>
      </c>
      <c r="F213">
        <v>1</v>
      </c>
      <c r="G213" t="s">
        <v>510</v>
      </c>
      <c r="H213" s="10">
        <v>54228.0141</v>
      </c>
      <c r="I213" t="s">
        <v>137</v>
      </c>
      <c r="J213" t="s">
        <v>473</v>
      </c>
      <c r="K213" t="s">
        <v>156</v>
      </c>
      <c r="L213" t="s">
        <v>14</v>
      </c>
      <c r="M213" t="s">
        <v>70</v>
      </c>
      <c r="N213" t="s">
        <v>35</v>
      </c>
      <c r="O213">
        <v>1366791.18</v>
      </c>
      <c r="P213">
        <v>0</v>
      </c>
      <c r="Q213" t="s">
        <v>679</v>
      </c>
      <c r="R213" t="s">
        <v>168</v>
      </c>
    </row>
    <row r="214" spans="1:18" x14ac:dyDescent="0.25">
      <c r="A214" s="143">
        <v>46108</v>
      </c>
      <c r="B214" t="s">
        <v>1038</v>
      </c>
      <c r="C214" t="s">
        <v>1039</v>
      </c>
      <c r="D214" t="s">
        <v>1040</v>
      </c>
      <c r="E214" s="50">
        <v>1171074.3899999999</v>
      </c>
      <c r="F214">
        <v>1</v>
      </c>
      <c r="G214" t="s">
        <v>510</v>
      </c>
      <c r="H214" s="10">
        <v>45935.224800000004</v>
      </c>
      <c r="I214" t="s">
        <v>137</v>
      </c>
      <c r="J214" t="s">
        <v>473</v>
      </c>
      <c r="K214" t="s">
        <v>156</v>
      </c>
      <c r="L214" t="s">
        <v>12</v>
      </c>
      <c r="M214" t="s">
        <v>72</v>
      </c>
      <c r="N214" t="s">
        <v>35</v>
      </c>
      <c r="O214">
        <v>1417000.0099999998</v>
      </c>
      <c r="P214">
        <v>0</v>
      </c>
      <c r="Q214" t="s">
        <v>731</v>
      </c>
      <c r="R214" t="s">
        <v>656</v>
      </c>
    </row>
    <row r="215" spans="1:18" x14ac:dyDescent="0.25">
      <c r="A215" s="143">
        <v>46108</v>
      </c>
      <c r="B215" t="s">
        <v>1038</v>
      </c>
      <c r="C215" t="s">
        <v>1039</v>
      </c>
      <c r="D215" t="s">
        <v>1040</v>
      </c>
      <c r="E215" s="50">
        <v>1171074.3899999999</v>
      </c>
      <c r="F215">
        <v>1</v>
      </c>
      <c r="G215" t="s">
        <v>510</v>
      </c>
      <c r="H215" s="10">
        <v>10003.6162</v>
      </c>
      <c r="I215" t="s">
        <v>137</v>
      </c>
      <c r="J215" t="s">
        <v>473</v>
      </c>
      <c r="K215" t="s">
        <v>156</v>
      </c>
      <c r="L215" t="s">
        <v>12</v>
      </c>
      <c r="M215" t="s">
        <v>77</v>
      </c>
      <c r="N215" t="s">
        <v>35</v>
      </c>
      <c r="O215">
        <v>1417000.0099999998</v>
      </c>
      <c r="P215">
        <v>0</v>
      </c>
      <c r="Q215" t="s">
        <v>731</v>
      </c>
      <c r="R215" t="s">
        <v>656</v>
      </c>
    </row>
    <row r="216" spans="1:18" x14ac:dyDescent="0.25">
      <c r="A216" s="143">
        <v>46108</v>
      </c>
      <c r="B216" t="s">
        <v>1038</v>
      </c>
      <c r="C216" t="s">
        <v>1039</v>
      </c>
      <c r="D216" t="s">
        <v>1040</v>
      </c>
      <c r="E216" s="50">
        <v>1171074.3899999999</v>
      </c>
      <c r="F216">
        <v>1</v>
      </c>
      <c r="G216" t="s">
        <v>510</v>
      </c>
      <c r="H216" s="10">
        <v>576.05650000000003</v>
      </c>
      <c r="I216" t="s">
        <v>137</v>
      </c>
      <c r="J216" t="s">
        <v>473</v>
      </c>
      <c r="K216" t="s">
        <v>156</v>
      </c>
      <c r="L216" t="s">
        <v>12</v>
      </c>
      <c r="M216" t="s">
        <v>75</v>
      </c>
      <c r="N216" t="s">
        <v>35</v>
      </c>
      <c r="O216">
        <v>1417000.0099999998</v>
      </c>
      <c r="P216">
        <v>0</v>
      </c>
      <c r="Q216" t="s">
        <v>731</v>
      </c>
      <c r="R216" t="s">
        <v>656</v>
      </c>
    </row>
    <row r="217" spans="1:18" x14ac:dyDescent="0.25">
      <c r="A217" s="143">
        <v>46108</v>
      </c>
      <c r="B217" t="s">
        <v>1038</v>
      </c>
      <c r="C217" t="s">
        <v>1039</v>
      </c>
      <c r="D217" t="s">
        <v>1040</v>
      </c>
      <c r="E217" s="50">
        <v>1171074.3899999999</v>
      </c>
      <c r="F217">
        <v>1</v>
      </c>
      <c r="G217" t="s">
        <v>510</v>
      </c>
      <c r="H217" s="10">
        <v>84723.958799999993</v>
      </c>
      <c r="I217" t="s">
        <v>137</v>
      </c>
      <c r="J217" t="s">
        <v>473</v>
      </c>
      <c r="K217" t="s">
        <v>156</v>
      </c>
      <c r="L217" t="s">
        <v>12</v>
      </c>
      <c r="M217" t="s">
        <v>681</v>
      </c>
      <c r="N217" t="s">
        <v>35</v>
      </c>
      <c r="O217">
        <v>1417000.0099999998</v>
      </c>
      <c r="P217">
        <v>0</v>
      </c>
      <c r="Q217" t="s">
        <v>731</v>
      </c>
      <c r="R217" t="s">
        <v>656</v>
      </c>
    </row>
    <row r="218" spans="1:18" x14ac:dyDescent="0.25">
      <c r="A218" s="143">
        <v>46108</v>
      </c>
      <c r="B218" t="s">
        <v>1038</v>
      </c>
      <c r="C218" t="s">
        <v>1039</v>
      </c>
      <c r="D218" t="s">
        <v>1040</v>
      </c>
      <c r="E218" s="50">
        <v>1171074.3899999999</v>
      </c>
      <c r="F218">
        <v>1</v>
      </c>
      <c r="G218" t="s">
        <v>510</v>
      </c>
      <c r="H218" s="10">
        <v>6906.1922999999997</v>
      </c>
      <c r="I218" t="s">
        <v>137</v>
      </c>
      <c r="J218" t="s">
        <v>473</v>
      </c>
      <c r="K218" t="s">
        <v>156</v>
      </c>
      <c r="L218" t="s">
        <v>12</v>
      </c>
      <c r="M218" t="s">
        <v>682</v>
      </c>
      <c r="N218" t="s">
        <v>35</v>
      </c>
      <c r="O218">
        <v>1417000.0099999998</v>
      </c>
      <c r="P218">
        <v>0</v>
      </c>
      <c r="Q218" t="s">
        <v>731</v>
      </c>
      <c r="R218" t="s">
        <v>656</v>
      </c>
    </row>
    <row r="219" spans="1:18" x14ac:dyDescent="0.25">
      <c r="A219" s="143">
        <v>46108</v>
      </c>
      <c r="B219" t="s">
        <v>1038</v>
      </c>
      <c r="C219" t="s">
        <v>1039</v>
      </c>
      <c r="D219" t="s">
        <v>1040</v>
      </c>
      <c r="E219" s="50">
        <v>1171074.3899999999</v>
      </c>
      <c r="F219">
        <v>1</v>
      </c>
      <c r="G219" t="s">
        <v>510</v>
      </c>
      <c r="H219" s="10">
        <v>1040234.5704</v>
      </c>
      <c r="I219" t="s">
        <v>137</v>
      </c>
      <c r="J219" t="s">
        <v>473</v>
      </c>
      <c r="K219" t="s">
        <v>156</v>
      </c>
      <c r="L219" t="s">
        <v>12</v>
      </c>
      <c r="M219" t="s">
        <v>80</v>
      </c>
      <c r="N219" t="s">
        <v>35</v>
      </c>
      <c r="O219">
        <v>1417000.0099999998</v>
      </c>
      <c r="P219">
        <v>0</v>
      </c>
      <c r="Q219" t="s">
        <v>731</v>
      </c>
      <c r="R219" t="s">
        <v>656</v>
      </c>
    </row>
    <row r="220" spans="1:18" x14ac:dyDescent="0.25">
      <c r="A220" s="143">
        <v>46108</v>
      </c>
      <c r="B220" t="s">
        <v>1038</v>
      </c>
      <c r="C220" t="s">
        <v>1039</v>
      </c>
      <c r="D220" t="s">
        <v>1040</v>
      </c>
      <c r="E220" s="50">
        <v>1171074.3899999999</v>
      </c>
      <c r="F220">
        <v>1</v>
      </c>
      <c r="G220" t="s">
        <v>510</v>
      </c>
      <c r="H220" s="10">
        <v>19930.652900000001</v>
      </c>
      <c r="I220" t="s">
        <v>137</v>
      </c>
      <c r="J220" t="s">
        <v>473</v>
      </c>
      <c r="K220" t="s">
        <v>156</v>
      </c>
      <c r="L220" t="s">
        <v>12</v>
      </c>
      <c r="M220" t="s">
        <v>50</v>
      </c>
      <c r="N220" t="s">
        <v>35</v>
      </c>
      <c r="O220">
        <v>1417000.0099999998</v>
      </c>
      <c r="P220">
        <v>0</v>
      </c>
      <c r="Q220" t="s">
        <v>731</v>
      </c>
      <c r="R220" t="s">
        <v>656</v>
      </c>
    </row>
    <row r="221" spans="1:18" x14ac:dyDescent="0.25">
      <c r="A221" s="143">
        <v>46108</v>
      </c>
      <c r="B221" t="s">
        <v>1038</v>
      </c>
      <c r="C221" t="s">
        <v>1039</v>
      </c>
      <c r="D221" t="s">
        <v>1040</v>
      </c>
      <c r="E221" s="50">
        <v>1171074.3899999999</v>
      </c>
      <c r="F221">
        <v>1</v>
      </c>
      <c r="G221" t="s">
        <v>510</v>
      </c>
      <c r="H221" s="10">
        <v>152469.66750000001</v>
      </c>
      <c r="I221" t="s">
        <v>137</v>
      </c>
      <c r="J221" t="s">
        <v>473</v>
      </c>
      <c r="K221" t="s">
        <v>156</v>
      </c>
      <c r="L221" t="s">
        <v>12</v>
      </c>
      <c r="M221" t="s">
        <v>68</v>
      </c>
      <c r="N221" t="s">
        <v>35</v>
      </c>
      <c r="O221">
        <v>1417000.0099999998</v>
      </c>
      <c r="P221">
        <v>0</v>
      </c>
      <c r="Q221" t="s">
        <v>731</v>
      </c>
      <c r="R221" t="s">
        <v>656</v>
      </c>
    </row>
    <row r="222" spans="1:18" x14ac:dyDescent="0.25">
      <c r="A222" s="143">
        <v>46108</v>
      </c>
      <c r="B222" t="s">
        <v>1038</v>
      </c>
      <c r="C222" t="s">
        <v>1039</v>
      </c>
      <c r="D222" t="s">
        <v>1040</v>
      </c>
      <c r="E222" s="50">
        <v>1171074.3899999999</v>
      </c>
      <c r="F222">
        <v>1</v>
      </c>
      <c r="G222" t="s">
        <v>510</v>
      </c>
      <c r="H222" s="10">
        <v>56220.070500000002</v>
      </c>
      <c r="I222" t="s">
        <v>137</v>
      </c>
      <c r="J222" t="s">
        <v>473</v>
      </c>
      <c r="K222" t="s">
        <v>156</v>
      </c>
      <c r="L222" t="s">
        <v>12</v>
      </c>
      <c r="M222" t="s">
        <v>70</v>
      </c>
      <c r="N222" t="s">
        <v>35</v>
      </c>
      <c r="O222">
        <v>1417000.0099999998</v>
      </c>
      <c r="P222">
        <v>0</v>
      </c>
      <c r="Q222" t="s">
        <v>731</v>
      </c>
      <c r="R222" t="s">
        <v>656</v>
      </c>
    </row>
    <row r="223" spans="1:18" hidden="1" x14ac:dyDescent="0.25">
      <c r="A223" s="143">
        <v>46112</v>
      </c>
      <c r="B223" t="s">
        <v>1191</v>
      </c>
      <c r="C223" t="s">
        <v>1175</v>
      </c>
      <c r="D223" t="s">
        <v>391</v>
      </c>
      <c r="E223" s="50">
        <v>2640353.7094999999</v>
      </c>
      <c r="F223">
        <v>1</v>
      </c>
      <c r="G223" t="s">
        <v>1192</v>
      </c>
      <c r="H223" s="10">
        <v>293343.29710000003</v>
      </c>
      <c r="I223" t="s">
        <v>137</v>
      </c>
      <c r="J223" t="s">
        <v>512</v>
      </c>
      <c r="K223" t="s">
        <v>138</v>
      </c>
      <c r="L223" t="s">
        <v>9</v>
      </c>
      <c r="M223" t="s">
        <v>72</v>
      </c>
      <c r="N223" t="s">
        <v>389</v>
      </c>
      <c r="O223">
        <v>2640089.6741290493</v>
      </c>
      <c r="P223">
        <v>264.03537095058709</v>
      </c>
      <c r="R223" t="s">
        <v>72</v>
      </c>
    </row>
    <row r="224" spans="1:18" hidden="1" x14ac:dyDescent="0.25">
      <c r="A224" s="143">
        <v>46112</v>
      </c>
      <c r="B224" t="s">
        <v>1191</v>
      </c>
      <c r="C224" t="s">
        <v>1175</v>
      </c>
      <c r="D224" t="s">
        <v>391</v>
      </c>
      <c r="E224" s="50">
        <v>2640353.7094999999</v>
      </c>
      <c r="F224">
        <v>1</v>
      </c>
      <c r="G224" t="s">
        <v>1192</v>
      </c>
      <c r="H224" s="10">
        <v>293343.29710000003</v>
      </c>
      <c r="I224" t="s">
        <v>137</v>
      </c>
      <c r="J224" t="s">
        <v>512</v>
      </c>
      <c r="K224" t="s">
        <v>138</v>
      </c>
      <c r="L224" t="s">
        <v>9</v>
      </c>
      <c r="M224" t="s">
        <v>77</v>
      </c>
      <c r="N224" t="s">
        <v>389</v>
      </c>
      <c r="O224">
        <v>2640089.6741290493</v>
      </c>
      <c r="P224">
        <v>264.03537095058709</v>
      </c>
      <c r="R224" t="s">
        <v>77</v>
      </c>
    </row>
    <row r="225" spans="1:18" hidden="1" x14ac:dyDescent="0.25">
      <c r="A225" s="143">
        <v>46112</v>
      </c>
      <c r="B225" t="s">
        <v>1191</v>
      </c>
      <c r="C225" t="s">
        <v>1175</v>
      </c>
      <c r="D225" t="s">
        <v>391</v>
      </c>
      <c r="E225" s="50">
        <v>2640353.7094999999</v>
      </c>
      <c r="F225">
        <v>1</v>
      </c>
      <c r="G225" t="s">
        <v>1192</v>
      </c>
      <c r="H225" s="10">
        <v>293343.29710000003</v>
      </c>
      <c r="I225" t="s">
        <v>137</v>
      </c>
      <c r="J225" t="s">
        <v>512</v>
      </c>
      <c r="K225" t="s">
        <v>138</v>
      </c>
      <c r="L225" t="s">
        <v>9</v>
      </c>
      <c r="M225" t="s">
        <v>75</v>
      </c>
      <c r="N225" t="s">
        <v>389</v>
      </c>
      <c r="O225">
        <v>2640089.6741290493</v>
      </c>
      <c r="P225">
        <v>264.03537095058709</v>
      </c>
      <c r="R225" t="s">
        <v>75</v>
      </c>
    </row>
    <row r="226" spans="1:18" hidden="1" x14ac:dyDescent="0.25">
      <c r="A226" s="143">
        <v>46112</v>
      </c>
      <c r="B226" t="s">
        <v>1191</v>
      </c>
      <c r="C226" t="s">
        <v>1175</v>
      </c>
      <c r="D226" t="s">
        <v>391</v>
      </c>
      <c r="E226" s="50">
        <v>2640353.7094999999</v>
      </c>
      <c r="F226">
        <v>1</v>
      </c>
      <c r="G226" t="s">
        <v>1192</v>
      </c>
      <c r="H226" s="10">
        <v>293343.29710000003</v>
      </c>
      <c r="I226" t="s">
        <v>137</v>
      </c>
      <c r="J226" t="s">
        <v>512</v>
      </c>
      <c r="K226" t="s">
        <v>138</v>
      </c>
      <c r="L226" t="s">
        <v>9</v>
      </c>
      <c r="M226" t="s">
        <v>681</v>
      </c>
      <c r="N226" t="s">
        <v>389</v>
      </c>
      <c r="O226">
        <v>2640089.6741290493</v>
      </c>
      <c r="P226">
        <v>264.03537095058709</v>
      </c>
      <c r="R226" t="s">
        <v>681</v>
      </c>
    </row>
    <row r="227" spans="1:18" hidden="1" x14ac:dyDescent="0.25">
      <c r="A227" s="143">
        <v>46112</v>
      </c>
      <c r="B227" t="s">
        <v>1191</v>
      </c>
      <c r="C227" t="s">
        <v>1175</v>
      </c>
      <c r="D227" t="s">
        <v>391</v>
      </c>
      <c r="E227" s="50">
        <v>2640353.7094999999</v>
      </c>
      <c r="F227">
        <v>1</v>
      </c>
      <c r="G227" t="s">
        <v>1192</v>
      </c>
      <c r="H227" s="10">
        <v>293343.29710000003</v>
      </c>
      <c r="I227" t="s">
        <v>137</v>
      </c>
      <c r="J227" t="s">
        <v>512</v>
      </c>
      <c r="K227" t="s">
        <v>138</v>
      </c>
      <c r="L227" t="s">
        <v>9</v>
      </c>
      <c r="M227" t="s">
        <v>682</v>
      </c>
      <c r="N227" t="s">
        <v>389</v>
      </c>
      <c r="O227">
        <v>2640089.6741290493</v>
      </c>
      <c r="P227">
        <v>264.03537095058709</v>
      </c>
      <c r="R227" t="s">
        <v>682</v>
      </c>
    </row>
    <row r="228" spans="1:18" hidden="1" x14ac:dyDescent="0.25">
      <c r="A228" s="143">
        <v>46112</v>
      </c>
      <c r="B228" t="s">
        <v>1191</v>
      </c>
      <c r="C228" t="s">
        <v>1175</v>
      </c>
      <c r="D228" t="s">
        <v>391</v>
      </c>
      <c r="E228" s="50">
        <v>2640353.7094999999</v>
      </c>
      <c r="F228">
        <v>1</v>
      </c>
      <c r="G228" t="s">
        <v>1192</v>
      </c>
      <c r="H228" s="10">
        <v>293343.29710000003</v>
      </c>
      <c r="I228" t="s">
        <v>137</v>
      </c>
      <c r="J228" t="s">
        <v>512</v>
      </c>
      <c r="K228" t="s">
        <v>138</v>
      </c>
      <c r="L228" t="s">
        <v>9</v>
      </c>
      <c r="M228" t="s">
        <v>80</v>
      </c>
      <c r="N228" t="s">
        <v>389</v>
      </c>
      <c r="O228">
        <v>2640089.6741290493</v>
      </c>
      <c r="P228">
        <v>264.03537095058709</v>
      </c>
      <c r="R228" t="s">
        <v>80</v>
      </c>
    </row>
    <row r="229" spans="1:18" hidden="1" x14ac:dyDescent="0.25">
      <c r="A229" s="143">
        <v>46112</v>
      </c>
      <c r="B229" t="s">
        <v>1191</v>
      </c>
      <c r="C229" t="s">
        <v>1175</v>
      </c>
      <c r="D229" t="s">
        <v>391</v>
      </c>
      <c r="E229" s="50">
        <v>2640353.7094999999</v>
      </c>
      <c r="F229">
        <v>1</v>
      </c>
      <c r="G229" t="s">
        <v>1192</v>
      </c>
      <c r="H229" s="10">
        <v>293343.29710000003</v>
      </c>
      <c r="I229" t="s">
        <v>137</v>
      </c>
      <c r="J229" t="s">
        <v>512</v>
      </c>
      <c r="K229" t="s">
        <v>138</v>
      </c>
      <c r="L229" t="s">
        <v>9</v>
      </c>
      <c r="M229" t="s">
        <v>50</v>
      </c>
      <c r="N229" t="s">
        <v>389</v>
      </c>
      <c r="O229">
        <v>2640089.6741290493</v>
      </c>
      <c r="P229">
        <v>264.03537095058709</v>
      </c>
      <c r="R229" t="s">
        <v>50</v>
      </c>
    </row>
    <row r="230" spans="1:18" hidden="1" x14ac:dyDescent="0.25">
      <c r="A230" s="143">
        <v>46112</v>
      </c>
      <c r="B230" t="s">
        <v>1191</v>
      </c>
      <c r="C230" t="s">
        <v>1175</v>
      </c>
      <c r="D230" t="s">
        <v>391</v>
      </c>
      <c r="E230" s="50">
        <v>2640353.7094999999</v>
      </c>
      <c r="F230">
        <v>1</v>
      </c>
      <c r="G230" t="s">
        <v>1192</v>
      </c>
      <c r="H230" s="10">
        <v>293343.29710000003</v>
      </c>
      <c r="I230" t="s">
        <v>137</v>
      </c>
      <c r="J230" t="s">
        <v>512</v>
      </c>
      <c r="K230" t="s">
        <v>138</v>
      </c>
      <c r="L230" t="s">
        <v>9</v>
      </c>
      <c r="M230" t="s">
        <v>68</v>
      </c>
      <c r="N230" t="s">
        <v>389</v>
      </c>
      <c r="O230">
        <v>2640089.6741290493</v>
      </c>
      <c r="P230">
        <v>264.03537095058709</v>
      </c>
      <c r="R230" t="s">
        <v>68</v>
      </c>
    </row>
    <row r="231" spans="1:18" hidden="1" x14ac:dyDescent="0.25">
      <c r="A231" s="143">
        <v>46112</v>
      </c>
      <c r="B231" t="s">
        <v>1191</v>
      </c>
      <c r="C231" t="s">
        <v>1175</v>
      </c>
      <c r="D231" t="s">
        <v>391</v>
      </c>
      <c r="E231" s="50">
        <v>2640353.7094999999</v>
      </c>
      <c r="F231">
        <v>1</v>
      </c>
      <c r="G231" t="s">
        <v>1192</v>
      </c>
      <c r="H231" s="10">
        <v>293343.29710000003</v>
      </c>
      <c r="I231" t="s">
        <v>137</v>
      </c>
      <c r="J231" t="s">
        <v>512</v>
      </c>
      <c r="K231" t="s">
        <v>138</v>
      </c>
      <c r="L231" t="s">
        <v>9</v>
      </c>
      <c r="M231" t="s">
        <v>70</v>
      </c>
      <c r="N231" t="s">
        <v>389</v>
      </c>
      <c r="O231">
        <v>2640089.6741290493</v>
      </c>
      <c r="P231">
        <v>264.03537095058709</v>
      </c>
      <c r="R231" t="s">
        <v>70</v>
      </c>
    </row>
    <row r="232" spans="1:18" x14ac:dyDescent="0.25">
      <c r="A232" s="143">
        <v>46092</v>
      </c>
      <c r="B232" t="s">
        <v>1061</v>
      </c>
      <c r="C232" t="s">
        <v>1064</v>
      </c>
      <c r="D232" t="s">
        <v>1065</v>
      </c>
      <c r="E232" s="50">
        <v>1158000</v>
      </c>
      <c r="F232">
        <v>1</v>
      </c>
      <c r="G232" t="s">
        <v>510</v>
      </c>
      <c r="H232" s="10">
        <v>45422.383800000003</v>
      </c>
      <c r="I232" t="s">
        <v>137</v>
      </c>
      <c r="J232" t="s">
        <v>473</v>
      </c>
      <c r="K232" t="s">
        <v>156</v>
      </c>
      <c r="L232" t="s">
        <v>12</v>
      </c>
      <c r="M232" t="s">
        <v>72</v>
      </c>
      <c r="N232" t="s">
        <v>35</v>
      </c>
      <c r="O232">
        <v>1401179.9999999998</v>
      </c>
      <c r="P232">
        <v>0</v>
      </c>
      <c r="Q232" t="s">
        <v>731</v>
      </c>
      <c r="R232" t="s">
        <v>656</v>
      </c>
    </row>
    <row r="233" spans="1:18" x14ac:dyDescent="0.25">
      <c r="A233" s="143">
        <v>46092</v>
      </c>
      <c r="B233" t="s">
        <v>1061</v>
      </c>
      <c r="C233" t="s">
        <v>1064</v>
      </c>
      <c r="D233" t="s">
        <v>1065</v>
      </c>
      <c r="E233" s="50">
        <v>1158000</v>
      </c>
      <c r="F233">
        <v>1</v>
      </c>
      <c r="G233" t="s">
        <v>510</v>
      </c>
      <c r="H233" s="10">
        <v>9891.9313999999995</v>
      </c>
      <c r="I233" t="s">
        <v>137</v>
      </c>
      <c r="J233" t="s">
        <v>473</v>
      </c>
      <c r="K233" t="s">
        <v>156</v>
      </c>
      <c r="L233" t="s">
        <v>12</v>
      </c>
      <c r="M233" t="s">
        <v>77</v>
      </c>
      <c r="N233" t="s">
        <v>35</v>
      </c>
      <c r="O233">
        <v>1401179.9999999998</v>
      </c>
      <c r="P233">
        <v>0</v>
      </c>
      <c r="Q233" t="s">
        <v>731</v>
      </c>
      <c r="R233" t="s">
        <v>656</v>
      </c>
    </row>
    <row r="234" spans="1:18" x14ac:dyDescent="0.25">
      <c r="A234" s="143">
        <v>46092</v>
      </c>
      <c r="B234" t="s">
        <v>1061</v>
      </c>
      <c r="C234" t="s">
        <v>1064</v>
      </c>
      <c r="D234" t="s">
        <v>1065</v>
      </c>
      <c r="E234" s="50">
        <v>1158000</v>
      </c>
      <c r="F234">
        <v>1</v>
      </c>
      <c r="G234" t="s">
        <v>510</v>
      </c>
      <c r="H234" s="10">
        <v>569.62519999999995</v>
      </c>
      <c r="I234" t="s">
        <v>137</v>
      </c>
      <c r="J234" t="s">
        <v>473</v>
      </c>
      <c r="K234" t="s">
        <v>156</v>
      </c>
      <c r="L234" t="s">
        <v>12</v>
      </c>
      <c r="M234" t="s">
        <v>75</v>
      </c>
      <c r="N234" t="s">
        <v>35</v>
      </c>
      <c r="O234">
        <v>1401179.9999999998</v>
      </c>
      <c r="P234">
        <v>0</v>
      </c>
      <c r="Q234" t="s">
        <v>731</v>
      </c>
      <c r="R234" t="s">
        <v>656</v>
      </c>
    </row>
    <row r="235" spans="1:18" x14ac:dyDescent="0.25">
      <c r="A235" s="143">
        <v>46092</v>
      </c>
      <c r="B235" t="s">
        <v>1061</v>
      </c>
      <c r="C235" t="s">
        <v>1064</v>
      </c>
      <c r="D235" t="s">
        <v>1065</v>
      </c>
      <c r="E235" s="50">
        <v>1158000</v>
      </c>
      <c r="F235">
        <v>1</v>
      </c>
      <c r="G235" t="s">
        <v>510</v>
      </c>
      <c r="H235" s="10">
        <v>83778.063299999994</v>
      </c>
      <c r="I235" t="s">
        <v>137</v>
      </c>
      <c r="J235" t="s">
        <v>473</v>
      </c>
      <c r="K235" t="s">
        <v>156</v>
      </c>
      <c r="L235" t="s">
        <v>12</v>
      </c>
      <c r="M235" t="s">
        <v>681</v>
      </c>
      <c r="N235" t="s">
        <v>35</v>
      </c>
      <c r="O235">
        <v>1401179.9999999998</v>
      </c>
      <c r="P235">
        <v>0</v>
      </c>
      <c r="Q235" t="s">
        <v>731</v>
      </c>
      <c r="R235" t="s">
        <v>656</v>
      </c>
    </row>
    <row r="236" spans="1:18" x14ac:dyDescent="0.25">
      <c r="A236" s="143">
        <v>46092</v>
      </c>
      <c r="B236" t="s">
        <v>1061</v>
      </c>
      <c r="C236" t="s">
        <v>1064</v>
      </c>
      <c r="D236" t="s">
        <v>1065</v>
      </c>
      <c r="E236" s="50">
        <v>1158000</v>
      </c>
      <c r="F236">
        <v>1</v>
      </c>
      <c r="G236" t="s">
        <v>510</v>
      </c>
      <c r="H236" s="10">
        <v>6829.0884999999998</v>
      </c>
      <c r="I236" t="s">
        <v>137</v>
      </c>
      <c r="J236" t="s">
        <v>473</v>
      </c>
      <c r="K236" t="s">
        <v>156</v>
      </c>
      <c r="L236" t="s">
        <v>12</v>
      </c>
      <c r="M236" t="s">
        <v>682</v>
      </c>
      <c r="N236" t="s">
        <v>35</v>
      </c>
      <c r="O236">
        <v>1401179.9999999998</v>
      </c>
      <c r="P236">
        <v>0</v>
      </c>
      <c r="Q236" t="s">
        <v>731</v>
      </c>
      <c r="R236" t="s">
        <v>656</v>
      </c>
    </row>
    <row r="237" spans="1:18" x14ac:dyDescent="0.25">
      <c r="A237" s="143">
        <v>46092</v>
      </c>
      <c r="B237" t="s">
        <v>1061</v>
      </c>
      <c r="C237" t="s">
        <v>1064</v>
      </c>
      <c r="D237" t="s">
        <v>1065</v>
      </c>
      <c r="E237" s="50">
        <v>1158000</v>
      </c>
      <c r="F237">
        <v>1</v>
      </c>
      <c r="G237" t="s">
        <v>510</v>
      </c>
      <c r="H237" s="10">
        <v>1028620.9351</v>
      </c>
      <c r="I237" t="s">
        <v>137</v>
      </c>
      <c r="J237" t="s">
        <v>473</v>
      </c>
      <c r="K237" t="s">
        <v>156</v>
      </c>
      <c r="L237" t="s">
        <v>12</v>
      </c>
      <c r="M237" t="s">
        <v>80</v>
      </c>
      <c r="N237" t="s">
        <v>35</v>
      </c>
      <c r="O237">
        <v>1401179.9999999998</v>
      </c>
      <c r="P237">
        <v>0</v>
      </c>
      <c r="Q237" t="s">
        <v>731</v>
      </c>
      <c r="R237" t="s">
        <v>656</v>
      </c>
    </row>
    <row r="238" spans="1:18" x14ac:dyDescent="0.25">
      <c r="A238" s="143">
        <v>46092</v>
      </c>
      <c r="B238" t="s">
        <v>1061</v>
      </c>
      <c r="C238" t="s">
        <v>1064</v>
      </c>
      <c r="D238" t="s">
        <v>1065</v>
      </c>
      <c r="E238" s="50">
        <v>1158000</v>
      </c>
      <c r="F238">
        <v>1</v>
      </c>
      <c r="G238" t="s">
        <v>510</v>
      </c>
      <c r="H238" s="10">
        <v>19708.1384</v>
      </c>
      <c r="I238" t="s">
        <v>137</v>
      </c>
      <c r="J238" t="s">
        <v>473</v>
      </c>
      <c r="K238" t="s">
        <v>156</v>
      </c>
      <c r="L238" t="s">
        <v>12</v>
      </c>
      <c r="M238" t="s">
        <v>50</v>
      </c>
      <c r="N238" t="s">
        <v>35</v>
      </c>
      <c r="O238">
        <v>1401179.9999999998</v>
      </c>
      <c r="P238">
        <v>0</v>
      </c>
      <c r="Q238" t="s">
        <v>731</v>
      </c>
      <c r="R238" t="s">
        <v>656</v>
      </c>
    </row>
    <row r="239" spans="1:18" x14ac:dyDescent="0.25">
      <c r="A239" s="143">
        <v>46092</v>
      </c>
      <c r="B239" t="s">
        <v>1061</v>
      </c>
      <c r="C239" t="s">
        <v>1064</v>
      </c>
      <c r="D239" t="s">
        <v>1065</v>
      </c>
      <c r="E239" s="50">
        <v>1158000</v>
      </c>
      <c r="F239">
        <v>1</v>
      </c>
      <c r="G239" t="s">
        <v>510</v>
      </c>
      <c r="H239" s="10">
        <v>150767.42920000001</v>
      </c>
      <c r="I239" t="s">
        <v>137</v>
      </c>
      <c r="J239" t="s">
        <v>473</v>
      </c>
      <c r="K239" t="s">
        <v>156</v>
      </c>
      <c r="L239" t="s">
        <v>12</v>
      </c>
      <c r="M239" t="s">
        <v>68</v>
      </c>
      <c r="N239" t="s">
        <v>35</v>
      </c>
      <c r="O239">
        <v>1401179.9999999998</v>
      </c>
      <c r="P239">
        <v>0</v>
      </c>
      <c r="Q239" t="s">
        <v>731</v>
      </c>
      <c r="R239" t="s">
        <v>656</v>
      </c>
    </row>
    <row r="240" spans="1:18" x14ac:dyDescent="0.25">
      <c r="A240" s="143">
        <v>46092</v>
      </c>
      <c r="B240" t="s">
        <v>1061</v>
      </c>
      <c r="C240" t="s">
        <v>1064</v>
      </c>
      <c r="D240" t="s">
        <v>1065</v>
      </c>
      <c r="E240" s="50">
        <v>1158000</v>
      </c>
      <c r="F240">
        <v>1</v>
      </c>
      <c r="G240" t="s">
        <v>510</v>
      </c>
      <c r="H240" s="10">
        <v>55592.404999999999</v>
      </c>
      <c r="I240" t="s">
        <v>137</v>
      </c>
      <c r="J240" t="s">
        <v>473</v>
      </c>
      <c r="K240" t="s">
        <v>156</v>
      </c>
      <c r="L240" t="s">
        <v>12</v>
      </c>
      <c r="M240" t="s">
        <v>70</v>
      </c>
      <c r="N240" t="s">
        <v>35</v>
      </c>
      <c r="O240">
        <v>1401179.9999999998</v>
      </c>
      <c r="P240">
        <v>0</v>
      </c>
      <c r="Q240" t="s">
        <v>731</v>
      </c>
      <c r="R240" t="s">
        <v>656</v>
      </c>
    </row>
    <row r="241" spans="1:18" hidden="1" x14ac:dyDescent="0.25">
      <c r="A241" s="143">
        <v>46112</v>
      </c>
      <c r="B241" t="s">
        <v>1191</v>
      </c>
      <c r="C241" t="s">
        <v>1155</v>
      </c>
      <c r="D241" t="s">
        <v>1152</v>
      </c>
      <c r="E241" s="50">
        <v>2499379.2574</v>
      </c>
      <c r="F241">
        <v>1</v>
      </c>
      <c r="G241" t="s">
        <v>1192</v>
      </c>
      <c r="H241" s="10">
        <v>74981.377699999997</v>
      </c>
      <c r="I241" t="s">
        <v>137</v>
      </c>
      <c r="J241" t="s">
        <v>512</v>
      </c>
      <c r="K241" t="s">
        <v>138</v>
      </c>
      <c r="L241" t="s">
        <v>9</v>
      </c>
      <c r="M241" t="s">
        <v>682</v>
      </c>
      <c r="N241" t="s">
        <v>347</v>
      </c>
      <c r="O241">
        <v>2499379.2573999995</v>
      </c>
      <c r="P241">
        <v>0</v>
      </c>
      <c r="R241" t="s">
        <v>682</v>
      </c>
    </row>
    <row r="242" spans="1:18" hidden="1" x14ac:dyDescent="0.25">
      <c r="A242" s="143">
        <v>46112</v>
      </c>
      <c r="B242" t="s">
        <v>1191</v>
      </c>
      <c r="C242" t="s">
        <v>1155</v>
      </c>
      <c r="D242" t="s">
        <v>1152</v>
      </c>
      <c r="E242" s="50">
        <v>2499379.2574</v>
      </c>
      <c r="F242">
        <v>1</v>
      </c>
      <c r="G242" t="s">
        <v>1192</v>
      </c>
      <c r="H242" s="10">
        <v>2424397.8796999999</v>
      </c>
      <c r="I242" t="s">
        <v>137</v>
      </c>
      <c r="J242" t="s">
        <v>512</v>
      </c>
      <c r="K242" t="s">
        <v>138</v>
      </c>
      <c r="L242" t="s">
        <v>9</v>
      </c>
      <c r="M242" t="s">
        <v>50</v>
      </c>
      <c r="N242" t="s">
        <v>347</v>
      </c>
      <c r="O242">
        <v>2499379.2573999995</v>
      </c>
      <c r="P242">
        <v>0</v>
      </c>
      <c r="R242" t="s">
        <v>50</v>
      </c>
    </row>
    <row r="243" spans="1:18" x14ac:dyDescent="0.25">
      <c r="A243" s="143">
        <v>46112</v>
      </c>
      <c r="B243" t="s">
        <v>1191</v>
      </c>
      <c r="C243" t="s">
        <v>1113</v>
      </c>
      <c r="D243" t="s">
        <v>1111</v>
      </c>
      <c r="E243" s="50">
        <v>2485063.7573000002</v>
      </c>
      <c r="F243">
        <v>1</v>
      </c>
      <c r="G243" t="s">
        <v>1192</v>
      </c>
      <c r="H243" s="10">
        <v>193282.73670000001</v>
      </c>
      <c r="I243" t="s">
        <v>137</v>
      </c>
      <c r="J243" t="s">
        <v>512</v>
      </c>
      <c r="K243" t="s">
        <v>156</v>
      </c>
      <c r="L243" t="s">
        <v>9</v>
      </c>
      <c r="M243" t="s">
        <v>72</v>
      </c>
      <c r="N243" t="s">
        <v>321</v>
      </c>
      <c r="O243">
        <v>1739544.6301100003</v>
      </c>
      <c r="P243">
        <v>745519.12718999991</v>
      </c>
      <c r="R243" t="s">
        <v>72</v>
      </c>
    </row>
    <row r="244" spans="1:18" x14ac:dyDescent="0.25">
      <c r="A244" s="143">
        <v>46112</v>
      </c>
      <c r="B244" t="s">
        <v>1191</v>
      </c>
      <c r="C244" t="s">
        <v>1113</v>
      </c>
      <c r="D244" t="s">
        <v>1111</v>
      </c>
      <c r="E244" s="50">
        <v>2485063.7573000002</v>
      </c>
      <c r="F244">
        <v>1</v>
      </c>
      <c r="G244" t="s">
        <v>1192</v>
      </c>
      <c r="H244" s="10">
        <v>193282.73670000001</v>
      </c>
      <c r="I244" t="s">
        <v>137</v>
      </c>
      <c r="J244" t="s">
        <v>512</v>
      </c>
      <c r="K244" t="s">
        <v>156</v>
      </c>
      <c r="L244" t="s">
        <v>9</v>
      </c>
      <c r="M244" t="s">
        <v>77</v>
      </c>
      <c r="N244" t="s">
        <v>321</v>
      </c>
      <c r="O244">
        <v>1739544.6301100003</v>
      </c>
      <c r="P244">
        <v>745519.12718999991</v>
      </c>
      <c r="R244" t="s">
        <v>77</v>
      </c>
    </row>
    <row r="245" spans="1:18" x14ac:dyDescent="0.25">
      <c r="A245" s="143">
        <v>46112</v>
      </c>
      <c r="B245" t="s">
        <v>1191</v>
      </c>
      <c r="C245" t="s">
        <v>1113</v>
      </c>
      <c r="D245" t="s">
        <v>1111</v>
      </c>
      <c r="E245" s="50">
        <v>2485063.7573000002</v>
      </c>
      <c r="F245">
        <v>1</v>
      </c>
      <c r="G245" t="s">
        <v>1192</v>
      </c>
      <c r="H245" s="10">
        <v>193282.73670000001</v>
      </c>
      <c r="I245" t="s">
        <v>137</v>
      </c>
      <c r="J245" t="s">
        <v>512</v>
      </c>
      <c r="K245" t="s">
        <v>156</v>
      </c>
      <c r="L245" t="s">
        <v>9</v>
      </c>
      <c r="M245" t="s">
        <v>75</v>
      </c>
      <c r="N245" t="s">
        <v>321</v>
      </c>
      <c r="O245">
        <v>1739544.6301100003</v>
      </c>
      <c r="P245">
        <v>745519.12718999991</v>
      </c>
      <c r="R245" t="s">
        <v>75</v>
      </c>
    </row>
    <row r="246" spans="1:18" x14ac:dyDescent="0.25">
      <c r="A246" s="143">
        <v>46112</v>
      </c>
      <c r="B246" t="s">
        <v>1191</v>
      </c>
      <c r="C246" t="s">
        <v>1113</v>
      </c>
      <c r="D246" t="s">
        <v>1111</v>
      </c>
      <c r="E246" s="50">
        <v>2485063.7573000002</v>
      </c>
      <c r="F246">
        <v>1</v>
      </c>
      <c r="G246" t="s">
        <v>1192</v>
      </c>
      <c r="H246" s="10">
        <v>193282.73670000001</v>
      </c>
      <c r="I246" t="s">
        <v>137</v>
      </c>
      <c r="J246" t="s">
        <v>512</v>
      </c>
      <c r="K246" t="s">
        <v>156</v>
      </c>
      <c r="L246" t="s">
        <v>9</v>
      </c>
      <c r="M246" t="s">
        <v>681</v>
      </c>
      <c r="N246" t="s">
        <v>321</v>
      </c>
      <c r="O246">
        <v>1739544.6301100003</v>
      </c>
      <c r="P246">
        <v>745519.12718999991</v>
      </c>
      <c r="R246" t="s">
        <v>681</v>
      </c>
    </row>
    <row r="247" spans="1:18" x14ac:dyDescent="0.25">
      <c r="A247" s="143">
        <v>46112</v>
      </c>
      <c r="B247" t="s">
        <v>1191</v>
      </c>
      <c r="C247" t="s">
        <v>1113</v>
      </c>
      <c r="D247" t="s">
        <v>1111</v>
      </c>
      <c r="E247" s="50">
        <v>2485063.7573000002</v>
      </c>
      <c r="F247">
        <v>1</v>
      </c>
      <c r="G247" t="s">
        <v>1192</v>
      </c>
      <c r="H247" s="10">
        <v>193282.73670000001</v>
      </c>
      <c r="I247" t="s">
        <v>137</v>
      </c>
      <c r="J247" t="s">
        <v>512</v>
      </c>
      <c r="K247" t="s">
        <v>156</v>
      </c>
      <c r="L247" t="s">
        <v>9</v>
      </c>
      <c r="M247" t="s">
        <v>682</v>
      </c>
      <c r="N247" t="s">
        <v>321</v>
      </c>
      <c r="O247">
        <v>1739544.6301100003</v>
      </c>
      <c r="P247">
        <v>745519.12718999991</v>
      </c>
      <c r="R247" t="s">
        <v>682</v>
      </c>
    </row>
    <row r="248" spans="1:18" x14ac:dyDescent="0.25">
      <c r="A248" s="143">
        <v>46112</v>
      </c>
      <c r="B248" t="s">
        <v>1191</v>
      </c>
      <c r="C248" t="s">
        <v>1113</v>
      </c>
      <c r="D248" t="s">
        <v>1111</v>
      </c>
      <c r="E248" s="50">
        <v>2485063.7573000002</v>
      </c>
      <c r="F248">
        <v>1</v>
      </c>
      <c r="G248" t="s">
        <v>1192</v>
      </c>
      <c r="H248" s="10">
        <v>193282.73670000001</v>
      </c>
      <c r="I248" t="s">
        <v>137</v>
      </c>
      <c r="J248" t="s">
        <v>512</v>
      </c>
      <c r="K248" t="s">
        <v>156</v>
      </c>
      <c r="L248" t="s">
        <v>9</v>
      </c>
      <c r="M248" t="s">
        <v>80</v>
      </c>
      <c r="N248" t="s">
        <v>321</v>
      </c>
      <c r="O248">
        <v>1739544.6301100003</v>
      </c>
      <c r="P248">
        <v>745519.12718999991</v>
      </c>
      <c r="R248" t="s">
        <v>80</v>
      </c>
    </row>
    <row r="249" spans="1:18" x14ac:dyDescent="0.25">
      <c r="A249" s="143">
        <v>46112</v>
      </c>
      <c r="B249" t="s">
        <v>1191</v>
      </c>
      <c r="C249" t="s">
        <v>1113</v>
      </c>
      <c r="D249" t="s">
        <v>1111</v>
      </c>
      <c r="E249" s="50">
        <v>2485063.7573000002</v>
      </c>
      <c r="F249">
        <v>1</v>
      </c>
      <c r="G249" t="s">
        <v>1192</v>
      </c>
      <c r="H249" s="10">
        <v>193282.73670000001</v>
      </c>
      <c r="I249" t="s">
        <v>137</v>
      </c>
      <c r="J249" t="s">
        <v>512</v>
      </c>
      <c r="K249" t="s">
        <v>156</v>
      </c>
      <c r="L249" t="s">
        <v>9</v>
      </c>
      <c r="M249" t="s">
        <v>50</v>
      </c>
      <c r="N249" t="s">
        <v>321</v>
      </c>
      <c r="O249">
        <v>1739544.6301100003</v>
      </c>
      <c r="P249">
        <v>745519.12718999991</v>
      </c>
      <c r="R249" t="s">
        <v>50</v>
      </c>
    </row>
    <row r="250" spans="1:18" x14ac:dyDescent="0.25">
      <c r="A250" s="143">
        <v>46112</v>
      </c>
      <c r="B250" t="s">
        <v>1191</v>
      </c>
      <c r="C250" t="s">
        <v>1113</v>
      </c>
      <c r="D250" t="s">
        <v>1111</v>
      </c>
      <c r="E250" s="50">
        <v>2485063.7573000002</v>
      </c>
      <c r="F250">
        <v>1</v>
      </c>
      <c r="G250" t="s">
        <v>1192</v>
      </c>
      <c r="H250" s="10">
        <v>193282.73670000001</v>
      </c>
      <c r="I250" t="s">
        <v>137</v>
      </c>
      <c r="J250" t="s">
        <v>512</v>
      </c>
      <c r="K250" t="s">
        <v>156</v>
      </c>
      <c r="L250" t="s">
        <v>9</v>
      </c>
      <c r="M250" t="s">
        <v>68</v>
      </c>
      <c r="N250" t="s">
        <v>321</v>
      </c>
      <c r="O250">
        <v>1739544.6301100003</v>
      </c>
      <c r="P250">
        <v>745519.12718999991</v>
      </c>
      <c r="R250" t="s">
        <v>68</v>
      </c>
    </row>
    <row r="251" spans="1:18" x14ac:dyDescent="0.25">
      <c r="A251" s="143">
        <v>46112</v>
      </c>
      <c r="B251" t="s">
        <v>1191</v>
      </c>
      <c r="C251" t="s">
        <v>1113</v>
      </c>
      <c r="D251" t="s">
        <v>1111</v>
      </c>
      <c r="E251" s="50">
        <v>2485063.7573000002</v>
      </c>
      <c r="F251">
        <v>1</v>
      </c>
      <c r="G251" t="s">
        <v>1192</v>
      </c>
      <c r="H251" s="10">
        <v>193282.73670000001</v>
      </c>
      <c r="I251" t="s">
        <v>137</v>
      </c>
      <c r="J251" t="s">
        <v>512</v>
      </c>
      <c r="K251" t="s">
        <v>156</v>
      </c>
      <c r="L251" t="s">
        <v>9</v>
      </c>
      <c r="M251" t="s">
        <v>70</v>
      </c>
      <c r="N251" t="s">
        <v>321</v>
      </c>
      <c r="O251">
        <v>1739544.6301100003</v>
      </c>
      <c r="P251">
        <v>745519.12718999991</v>
      </c>
      <c r="R251" t="s">
        <v>70</v>
      </c>
    </row>
    <row r="252" spans="1:18" hidden="1" x14ac:dyDescent="0.25">
      <c r="A252" s="143">
        <v>46111</v>
      </c>
      <c r="B252" t="s">
        <v>20</v>
      </c>
      <c r="C252" t="s">
        <v>792</v>
      </c>
      <c r="D252" t="s">
        <v>20</v>
      </c>
      <c r="E252" s="50">
        <v>0.5</v>
      </c>
      <c r="F252">
        <v>1828.6</v>
      </c>
      <c r="G252" t="s">
        <v>510</v>
      </c>
      <c r="H252" s="10">
        <v>1338535.2</v>
      </c>
      <c r="I252" t="s">
        <v>137</v>
      </c>
      <c r="J252" t="s">
        <v>473</v>
      </c>
      <c r="K252" t="s">
        <v>138</v>
      </c>
      <c r="L252" t="s">
        <v>20</v>
      </c>
      <c r="M252" t="s">
        <v>80</v>
      </c>
      <c r="N252" t="s">
        <v>34</v>
      </c>
      <c r="O252">
        <v>1338535.2</v>
      </c>
      <c r="P252">
        <v>0</v>
      </c>
      <c r="Q252" t="s">
        <v>509</v>
      </c>
      <c r="R252" t="s">
        <v>80</v>
      </c>
    </row>
    <row r="253" spans="1:18" hidden="1" x14ac:dyDescent="0.25">
      <c r="A253" s="143">
        <v>46112</v>
      </c>
      <c r="B253" t="s">
        <v>1191</v>
      </c>
      <c r="C253" t="s">
        <v>1176</v>
      </c>
      <c r="D253" t="s">
        <v>187</v>
      </c>
      <c r="E253" s="50">
        <v>1404307.017</v>
      </c>
      <c r="F253">
        <v>1</v>
      </c>
      <c r="G253" t="s">
        <v>1192</v>
      </c>
      <c r="H253" s="10">
        <v>1404307.017</v>
      </c>
      <c r="I253" t="s">
        <v>137</v>
      </c>
      <c r="J253" t="s">
        <v>512</v>
      </c>
      <c r="K253" t="s">
        <v>138</v>
      </c>
      <c r="L253" t="s">
        <v>9</v>
      </c>
      <c r="M253" t="s">
        <v>70</v>
      </c>
      <c r="N253" t="s">
        <v>45</v>
      </c>
      <c r="O253">
        <v>1404307.017</v>
      </c>
      <c r="P253">
        <v>0</v>
      </c>
      <c r="R253" t="s">
        <v>70</v>
      </c>
    </row>
    <row r="254" spans="1:18" hidden="1" x14ac:dyDescent="0.25">
      <c r="A254" s="143">
        <v>46112</v>
      </c>
      <c r="B254" t="s">
        <v>1191</v>
      </c>
      <c r="C254" t="s">
        <v>1171</v>
      </c>
      <c r="D254" t="s">
        <v>173</v>
      </c>
      <c r="E254" s="50">
        <v>2064817.7889</v>
      </c>
      <c r="F254">
        <v>1</v>
      </c>
      <c r="G254" t="s">
        <v>1192</v>
      </c>
      <c r="H254" s="10">
        <v>41296.355799999998</v>
      </c>
      <c r="I254" t="s">
        <v>137</v>
      </c>
      <c r="J254" t="s">
        <v>512</v>
      </c>
      <c r="K254" t="s">
        <v>138</v>
      </c>
      <c r="L254" t="s">
        <v>9</v>
      </c>
      <c r="M254" t="s">
        <v>72</v>
      </c>
      <c r="N254" t="s">
        <v>353</v>
      </c>
      <c r="O254">
        <v>2064817.7889</v>
      </c>
      <c r="P254">
        <v>0</v>
      </c>
      <c r="R254" t="s">
        <v>72</v>
      </c>
    </row>
    <row r="255" spans="1:18" hidden="1" x14ac:dyDescent="0.25">
      <c r="A255" s="143">
        <v>46112</v>
      </c>
      <c r="B255" t="s">
        <v>1191</v>
      </c>
      <c r="C255" t="s">
        <v>1171</v>
      </c>
      <c r="D255" t="s">
        <v>173</v>
      </c>
      <c r="E255" s="50">
        <v>2064817.7889</v>
      </c>
      <c r="F255">
        <v>1</v>
      </c>
      <c r="G255" t="s">
        <v>1192</v>
      </c>
      <c r="H255" s="10">
        <v>43567.655299999999</v>
      </c>
      <c r="I255" t="s">
        <v>137</v>
      </c>
      <c r="J255" t="s">
        <v>512</v>
      </c>
      <c r="K255" t="s">
        <v>138</v>
      </c>
      <c r="L255" t="s">
        <v>9</v>
      </c>
      <c r="M255" t="s">
        <v>75</v>
      </c>
      <c r="N255" t="s">
        <v>353</v>
      </c>
      <c r="O255">
        <v>2064817.7889</v>
      </c>
      <c r="P255">
        <v>0</v>
      </c>
      <c r="R255" t="s">
        <v>75</v>
      </c>
    </row>
    <row r="256" spans="1:18" hidden="1" x14ac:dyDescent="0.25">
      <c r="A256" s="143">
        <v>46112</v>
      </c>
      <c r="B256" t="s">
        <v>1191</v>
      </c>
      <c r="C256" t="s">
        <v>1171</v>
      </c>
      <c r="D256" t="s">
        <v>173</v>
      </c>
      <c r="E256" s="50">
        <v>2064817.7889</v>
      </c>
      <c r="F256">
        <v>1</v>
      </c>
      <c r="G256" t="s">
        <v>1192</v>
      </c>
      <c r="H256" s="10">
        <v>1194084.1273000001</v>
      </c>
      <c r="I256" t="s">
        <v>137</v>
      </c>
      <c r="J256" t="s">
        <v>512</v>
      </c>
      <c r="K256" t="s">
        <v>138</v>
      </c>
      <c r="L256" t="s">
        <v>9</v>
      </c>
      <c r="M256" t="s">
        <v>681</v>
      </c>
      <c r="N256" t="s">
        <v>353</v>
      </c>
      <c r="O256">
        <v>2064817.7889</v>
      </c>
      <c r="P256">
        <v>0</v>
      </c>
      <c r="R256" t="s">
        <v>681</v>
      </c>
    </row>
    <row r="257" spans="1:18" hidden="1" x14ac:dyDescent="0.25">
      <c r="A257" s="143">
        <v>46112</v>
      </c>
      <c r="B257" t="s">
        <v>1191</v>
      </c>
      <c r="C257" t="s">
        <v>1171</v>
      </c>
      <c r="D257" t="s">
        <v>173</v>
      </c>
      <c r="E257" s="50">
        <v>2064817.7889</v>
      </c>
      <c r="F257">
        <v>1</v>
      </c>
      <c r="G257" t="s">
        <v>1192</v>
      </c>
      <c r="H257" s="10">
        <v>474908.09139999998</v>
      </c>
      <c r="I257" t="s">
        <v>137</v>
      </c>
      <c r="J257" t="s">
        <v>512</v>
      </c>
      <c r="K257" t="s">
        <v>138</v>
      </c>
      <c r="L257" t="s">
        <v>9</v>
      </c>
      <c r="M257" t="s">
        <v>682</v>
      </c>
      <c r="N257" t="s">
        <v>353</v>
      </c>
      <c r="O257">
        <v>2064817.7889</v>
      </c>
      <c r="P257">
        <v>0</v>
      </c>
      <c r="R257" t="s">
        <v>682</v>
      </c>
    </row>
    <row r="258" spans="1:18" hidden="1" x14ac:dyDescent="0.25">
      <c r="A258" s="143">
        <v>46112</v>
      </c>
      <c r="B258" t="s">
        <v>1191</v>
      </c>
      <c r="C258" t="s">
        <v>1171</v>
      </c>
      <c r="D258" t="s">
        <v>173</v>
      </c>
      <c r="E258" s="50">
        <v>2064817.7889</v>
      </c>
      <c r="F258">
        <v>1</v>
      </c>
      <c r="G258" t="s">
        <v>1192</v>
      </c>
      <c r="H258" s="10">
        <v>220522.5399</v>
      </c>
      <c r="I258" t="s">
        <v>137</v>
      </c>
      <c r="J258" t="s">
        <v>512</v>
      </c>
      <c r="K258" t="s">
        <v>138</v>
      </c>
      <c r="L258" t="s">
        <v>9</v>
      </c>
      <c r="M258" t="s">
        <v>80</v>
      </c>
      <c r="N258" t="s">
        <v>353</v>
      </c>
      <c r="O258">
        <v>2064817.7889</v>
      </c>
      <c r="P258">
        <v>0</v>
      </c>
      <c r="R258" t="s">
        <v>80</v>
      </c>
    </row>
    <row r="259" spans="1:18" hidden="1" x14ac:dyDescent="0.25">
      <c r="A259" s="143">
        <v>46112</v>
      </c>
      <c r="B259" t="s">
        <v>1191</v>
      </c>
      <c r="C259" t="s">
        <v>1171</v>
      </c>
      <c r="D259" t="s">
        <v>173</v>
      </c>
      <c r="E259" s="50">
        <v>2064817.7889</v>
      </c>
      <c r="F259">
        <v>1</v>
      </c>
      <c r="G259" t="s">
        <v>1192</v>
      </c>
      <c r="H259" s="10">
        <v>53891.744299999998</v>
      </c>
      <c r="I259" t="s">
        <v>137</v>
      </c>
      <c r="J259" t="s">
        <v>512</v>
      </c>
      <c r="K259" t="s">
        <v>138</v>
      </c>
      <c r="L259" t="s">
        <v>9</v>
      </c>
      <c r="M259" t="s">
        <v>50</v>
      </c>
      <c r="N259" t="s">
        <v>353</v>
      </c>
      <c r="O259">
        <v>2064817.7889</v>
      </c>
      <c r="P259">
        <v>0</v>
      </c>
      <c r="R259" t="s">
        <v>50</v>
      </c>
    </row>
    <row r="260" spans="1:18" hidden="1" x14ac:dyDescent="0.25">
      <c r="A260" s="143">
        <v>46112</v>
      </c>
      <c r="B260" t="s">
        <v>1191</v>
      </c>
      <c r="C260" t="s">
        <v>1171</v>
      </c>
      <c r="D260" t="s">
        <v>173</v>
      </c>
      <c r="E260" s="50">
        <v>2064817.7889</v>
      </c>
      <c r="F260">
        <v>1</v>
      </c>
      <c r="G260" t="s">
        <v>1192</v>
      </c>
      <c r="H260" s="10">
        <v>36547.274899999997</v>
      </c>
      <c r="I260" t="s">
        <v>137</v>
      </c>
      <c r="J260" t="s">
        <v>512</v>
      </c>
      <c r="K260" t="s">
        <v>138</v>
      </c>
      <c r="L260" t="s">
        <v>9</v>
      </c>
      <c r="M260" t="s">
        <v>70</v>
      </c>
      <c r="N260" t="s">
        <v>353</v>
      </c>
      <c r="O260">
        <v>2064817.7889</v>
      </c>
      <c r="P260">
        <v>0</v>
      </c>
      <c r="R260" t="s">
        <v>70</v>
      </c>
    </row>
    <row r="261" spans="1:18" hidden="1" x14ac:dyDescent="0.25">
      <c r="A261" s="143">
        <v>46112</v>
      </c>
      <c r="B261" t="s">
        <v>1191</v>
      </c>
      <c r="C261" t="s">
        <v>436</v>
      </c>
      <c r="D261" t="s">
        <v>1328</v>
      </c>
      <c r="E261" s="50">
        <v>1768620.1683</v>
      </c>
      <c r="F261">
        <v>1</v>
      </c>
      <c r="G261" t="s">
        <v>1192</v>
      </c>
      <c r="H261" s="10">
        <v>265293.02519999997</v>
      </c>
      <c r="I261" t="s">
        <v>137</v>
      </c>
      <c r="J261" t="s">
        <v>512</v>
      </c>
      <c r="K261" t="s">
        <v>138</v>
      </c>
      <c r="L261" t="s">
        <v>9</v>
      </c>
      <c r="M261" t="s">
        <v>681</v>
      </c>
      <c r="N261" t="s">
        <v>373</v>
      </c>
      <c r="O261">
        <v>1768620.1682999998</v>
      </c>
      <c r="P261">
        <v>0</v>
      </c>
      <c r="R261" t="s">
        <v>681</v>
      </c>
    </row>
    <row r="262" spans="1:18" hidden="1" x14ac:dyDescent="0.25">
      <c r="A262" s="143">
        <v>46112</v>
      </c>
      <c r="B262" t="s">
        <v>1191</v>
      </c>
      <c r="C262" t="s">
        <v>436</v>
      </c>
      <c r="D262" t="s">
        <v>1328</v>
      </c>
      <c r="E262" s="50">
        <v>1768620.1683</v>
      </c>
      <c r="F262">
        <v>1</v>
      </c>
      <c r="G262" t="s">
        <v>1192</v>
      </c>
      <c r="H262" s="10">
        <v>1503327.1431</v>
      </c>
      <c r="I262" t="s">
        <v>137</v>
      </c>
      <c r="J262" t="s">
        <v>512</v>
      </c>
      <c r="K262" t="s">
        <v>138</v>
      </c>
      <c r="L262" t="s">
        <v>9</v>
      </c>
      <c r="M262" t="s">
        <v>80</v>
      </c>
      <c r="N262" t="s">
        <v>373</v>
      </c>
      <c r="O262">
        <v>1768620.1682999998</v>
      </c>
      <c r="P262">
        <v>0</v>
      </c>
      <c r="R262" t="s">
        <v>80</v>
      </c>
    </row>
    <row r="263" spans="1:18" hidden="1" x14ac:dyDescent="0.25">
      <c r="A263" s="143">
        <v>46112</v>
      </c>
      <c r="B263" t="s">
        <v>1191</v>
      </c>
      <c r="C263" t="s">
        <v>1177</v>
      </c>
      <c r="D263" t="s">
        <v>187</v>
      </c>
      <c r="E263" s="50">
        <v>1570631.831</v>
      </c>
      <c r="F263">
        <v>1</v>
      </c>
      <c r="G263" t="s">
        <v>1192</v>
      </c>
      <c r="H263" s="10">
        <v>1570631.831</v>
      </c>
      <c r="I263" t="s">
        <v>137</v>
      </c>
      <c r="J263" t="s">
        <v>512</v>
      </c>
      <c r="K263" t="s">
        <v>138</v>
      </c>
      <c r="L263" t="s">
        <v>9</v>
      </c>
      <c r="M263" t="s">
        <v>70</v>
      </c>
      <c r="N263" t="s">
        <v>45</v>
      </c>
      <c r="O263">
        <v>1570631.831</v>
      </c>
      <c r="P263">
        <v>0</v>
      </c>
      <c r="R263" t="s">
        <v>70</v>
      </c>
    </row>
    <row r="264" spans="1:18" x14ac:dyDescent="0.25">
      <c r="A264" s="143">
        <v>46112</v>
      </c>
      <c r="B264" t="s">
        <v>1191</v>
      </c>
      <c r="C264" t="s">
        <v>1105</v>
      </c>
      <c r="D264" t="s">
        <v>164</v>
      </c>
      <c r="E264" s="50">
        <v>1303056.6799000001</v>
      </c>
      <c r="F264">
        <v>1</v>
      </c>
      <c r="G264" t="s">
        <v>1192</v>
      </c>
      <c r="H264" s="10">
        <v>101348.8529</v>
      </c>
      <c r="I264" t="s">
        <v>137</v>
      </c>
      <c r="J264" t="s">
        <v>512</v>
      </c>
      <c r="K264" t="s">
        <v>156</v>
      </c>
      <c r="L264" t="s">
        <v>9</v>
      </c>
      <c r="M264" t="s">
        <v>72</v>
      </c>
      <c r="N264" t="s">
        <v>32</v>
      </c>
      <c r="O264">
        <v>912139.67592999991</v>
      </c>
      <c r="P264">
        <v>390917.00397000019</v>
      </c>
      <c r="R264" t="s">
        <v>72</v>
      </c>
    </row>
    <row r="265" spans="1:18" x14ac:dyDescent="0.25">
      <c r="A265" s="143">
        <v>46112</v>
      </c>
      <c r="B265" t="s">
        <v>1191</v>
      </c>
      <c r="C265" t="s">
        <v>1105</v>
      </c>
      <c r="D265" t="s">
        <v>164</v>
      </c>
      <c r="E265" s="50">
        <v>1303056.6799000001</v>
      </c>
      <c r="F265">
        <v>1</v>
      </c>
      <c r="G265" t="s">
        <v>1192</v>
      </c>
      <c r="H265" s="10">
        <v>101348.8529</v>
      </c>
      <c r="I265" t="s">
        <v>137</v>
      </c>
      <c r="J265" t="s">
        <v>512</v>
      </c>
      <c r="K265" t="s">
        <v>156</v>
      </c>
      <c r="L265" t="s">
        <v>9</v>
      </c>
      <c r="M265" t="s">
        <v>77</v>
      </c>
      <c r="N265" t="s">
        <v>32</v>
      </c>
      <c r="O265">
        <v>912139.67592999991</v>
      </c>
      <c r="P265">
        <v>390917.00397000019</v>
      </c>
      <c r="R265" t="s">
        <v>77</v>
      </c>
    </row>
    <row r="266" spans="1:18" x14ac:dyDescent="0.25">
      <c r="A266" s="143">
        <v>46112</v>
      </c>
      <c r="B266" t="s">
        <v>1191</v>
      </c>
      <c r="C266" t="s">
        <v>1105</v>
      </c>
      <c r="D266" t="s">
        <v>164</v>
      </c>
      <c r="E266" s="50">
        <v>1303056.6799000001</v>
      </c>
      <c r="F266">
        <v>1</v>
      </c>
      <c r="G266" t="s">
        <v>1192</v>
      </c>
      <c r="H266" s="10">
        <v>101348.8529</v>
      </c>
      <c r="I266" t="s">
        <v>137</v>
      </c>
      <c r="J266" t="s">
        <v>512</v>
      </c>
      <c r="K266" t="s">
        <v>156</v>
      </c>
      <c r="L266" t="s">
        <v>9</v>
      </c>
      <c r="M266" t="s">
        <v>75</v>
      </c>
      <c r="N266" t="s">
        <v>32</v>
      </c>
      <c r="O266">
        <v>912139.67592999991</v>
      </c>
      <c r="P266">
        <v>390917.00397000019</v>
      </c>
      <c r="R266" t="s">
        <v>75</v>
      </c>
    </row>
    <row r="267" spans="1:18" x14ac:dyDescent="0.25">
      <c r="A267" s="143">
        <v>46112</v>
      </c>
      <c r="B267" t="s">
        <v>1191</v>
      </c>
      <c r="C267" t="s">
        <v>1105</v>
      </c>
      <c r="D267" t="s">
        <v>164</v>
      </c>
      <c r="E267" s="50">
        <v>1303056.6799000001</v>
      </c>
      <c r="F267">
        <v>1</v>
      </c>
      <c r="G267" t="s">
        <v>1192</v>
      </c>
      <c r="H267" s="10">
        <v>101348.8529</v>
      </c>
      <c r="I267" t="s">
        <v>137</v>
      </c>
      <c r="J267" t="s">
        <v>512</v>
      </c>
      <c r="K267" t="s">
        <v>156</v>
      </c>
      <c r="L267" t="s">
        <v>9</v>
      </c>
      <c r="M267" t="s">
        <v>681</v>
      </c>
      <c r="N267" t="s">
        <v>32</v>
      </c>
      <c r="O267">
        <v>912139.67592999991</v>
      </c>
      <c r="P267">
        <v>390917.00397000019</v>
      </c>
      <c r="R267" t="s">
        <v>681</v>
      </c>
    </row>
    <row r="268" spans="1:18" x14ac:dyDescent="0.25">
      <c r="A268" s="143">
        <v>46112</v>
      </c>
      <c r="B268" t="s">
        <v>1191</v>
      </c>
      <c r="C268" t="s">
        <v>1105</v>
      </c>
      <c r="D268" t="s">
        <v>164</v>
      </c>
      <c r="E268" s="50">
        <v>1303056.6799000001</v>
      </c>
      <c r="F268">
        <v>1</v>
      </c>
      <c r="G268" t="s">
        <v>1192</v>
      </c>
      <c r="H268" s="10">
        <v>101348.8529</v>
      </c>
      <c r="I268" t="s">
        <v>137</v>
      </c>
      <c r="J268" t="s">
        <v>512</v>
      </c>
      <c r="K268" t="s">
        <v>156</v>
      </c>
      <c r="L268" t="s">
        <v>9</v>
      </c>
      <c r="M268" t="s">
        <v>682</v>
      </c>
      <c r="N268" t="s">
        <v>32</v>
      </c>
      <c r="O268">
        <v>912139.67592999991</v>
      </c>
      <c r="P268">
        <v>390917.00397000019</v>
      </c>
      <c r="R268" t="s">
        <v>682</v>
      </c>
    </row>
    <row r="269" spans="1:18" x14ac:dyDescent="0.25">
      <c r="A269" s="143">
        <v>46112</v>
      </c>
      <c r="B269" t="s">
        <v>1191</v>
      </c>
      <c r="C269" t="s">
        <v>1105</v>
      </c>
      <c r="D269" t="s">
        <v>164</v>
      </c>
      <c r="E269" s="50">
        <v>1303056.6799000001</v>
      </c>
      <c r="F269">
        <v>1</v>
      </c>
      <c r="G269" t="s">
        <v>1192</v>
      </c>
      <c r="H269" s="10">
        <v>101348.8529</v>
      </c>
      <c r="I269" t="s">
        <v>137</v>
      </c>
      <c r="J269" t="s">
        <v>512</v>
      </c>
      <c r="K269" t="s">
        <v>156</v>
      </c>
      <c r="L269" t="s">
        <v>9</v>
      </c>
      <c r="M269" t="s">
        <v>80</v>
      </c>
      <c r="N269" t="s">
        <v>32</v>
      </c>
      <c r="O269">
        <v>912139.67592999991</v>
      </c>
      <c r="P269">
        <v>390917.00397000019</v>
      </c>
      <c r="R269" t="s">
        <v>80</v>
      </c>
    </row>
    <row r="270" spans="1:18" x14ac:dyDescent="0.25">
      <c r="A270" s="143">
        <v>46112</v>
      </c>
      <c r="B270" t="s">
        <v>1191</v>
      </c>
      <c r="C270" t="s">
        <v>1105</v>
      </c>
      <c r="D270" t="s">
        <v>164</v>
      </c>
      <c r="E270" s="50">
        <v>1303056.6799000001</v>
      </c>
      <c r="F270">
        <v>1</v>
      </c>
      <c r="G270" t="s">
        <v>1192</v>
      </c>
      <c r="H270" s="10">
        <v>101348.8529</v>
      </c>
      <c r="I270" t="s">
        <v>137</v>
      </c>
      <c r="J270" t="s">
        <v>512</v>
      </c>
      <c r="K270" t="s">
        <v>156</v>
      </c>
      <c r="L270" t="s">
        <v>9</v>
      </c>
      <c r="M270" t="s">
        <v>50</v>
      </c>
      <c r="N270" t="s">
        <v>32</v>
      </c>
      <c r="O270">
        <v>912139.67592999991</v>
      </c>
      <c r="P270">
        <v>390917.00397000019</v>
      </c>
      <c r="R270" t="s">
        <v>50</v>
      </c>
    </row>
    <row r="271" spans="1:18" x14ac:dyDescent="0.25">
      <c r="A271" s="143">
        <v>46112</v>
      </c>
      <c r="B271" t="s">
        <v>1191</v>
      </c>
      <c r="C271" t="s">
        <v>1105</v>
      </c>
      <c r="D271" t="s">
        <v>164</v>
      </c>
      <c r="E271" s="50">
        <v>1303056.6799000001</v>
      </c>
      <c r="F271">
        <v>1</v>
      </c>
      <c r="G271" t="s">
        <v>1192</v>
      </c>
      <c r="H271" s="10">
        <v>101348.8529</v>
      </c>
      <c r="I271" t="s">
        <v>137</v>
      </c>
      <c r="J271" t="s">
        <v>512</v>
      </c>
      <c r="K271" t="s">
        <v>156</v>
      </c>
      <c r="L271" t="s">
        <v>9</v>
      </c>
      <c r="M271" t="s">
        <v>68</v>
      </c>
      <c r="N271" t="s">
        <v>32</v>
      </c>
      <c r="O271">
        <v>912139.67592999991</v>
      </c>
      <c r="P271">
        <v>390917.00397000019</v>
      </c>
      <c r="R271" t="s">
        <v>68</v>
      </c>
    </row>
    <row r="272" spans="1:18" x14ac:dyDescent="0.25">
      <c r="A272" s="143">
        <v>46112</v>
      </c>
      <c r="B272" t="s">
        <v>1191</v>
      </c>
      <c r="C272" t="s">
        <v>1105</v>
      </c>
      <c r="D272" t="s">
        <v>164</v>
      </c>
      <c r="E272" s="50">
        <v>1303056.6799000001</v>
      </c>
      <c r="F272">
        <v>1</v>
      </c>
      <c r="G272" t="s">
        <v>1192</v>
      </c>
      <c r="H272" s="10">
        <v>101348.8529</v>
      </c>
      <c r="I272" t="s">
        <v>137</v>
      </c>
      <c r="J272" t="s">
        <v>512</v>
      </c>
      <c r="K272" t="s">
        <v>156</v>
      </c>
      <c r="L272" t="s">
        <v>9</v>
      </c>
      <c r="M272" t="s">
        <v>70</v>
      </c>
      <c r="N272" t="s">
        <v>32</v>
      </c>
      <c r="O272">
        <v>912139.67592999991</v>
      </c>
      <c r="P272">
        <v>390917.00397000019</v>
      </c>
      <c r="R272" t="s">
        <v>70</v>
      </c>
    </row>
    <row r="273" spans="1:18" x14ac:dyDescent="0.25">
      <c r="A273" s="143">
        <v>46112</v>
      </c>
      <c r="B273" t="s">
        <v>1191</v>
      </c>
      <c r="C273" t="s">
        <v>1100</v>
      </c>
      <c r="D273" t="s">
        <v>164</v>
      </c>
      <c r="E273" s="50">
        <v>1286619.4735000001</v>
      </c>
      <c r="F273">
        <v>1</v>
      </c>
      <c r="G273" t="s">
        <v>1192</v>
      </c>
      <c r="H273" s="10">
        <v>100070.4035</v>
      </c>
      <c r="I273" t="s">
        <v>137</v>
      </c>
      <c r="J273" t="s">
        <v>512</v>
      </c>
      <c r="K273" t="s">
        <v>156</v>
      </c>
      <c r="L273" t="s">
        <v>9</v>
      </c>
      <c r="M273" t="s">
        <v>72</v>
      </c>
      <c r="N273" t="s">
        <v>32</v>
      </c>
      <c r="O273">
        <v>900633.6314500001</v>
      </c>
      <c r="P273">
        <v>385985.84204999998</v>
      </c>
      <c r="R273" t="s">
        <v>72</v>
      </c>
    </row>
    <row r="274" spans="1:18" x14ac:dyDescent="0.25">
      <c r="A274" s="143">
        <v>46112</v>
      </c>
      <c r="B274" t="s">
        <v>1191</v>
      </c>
      <c r="C274" t="s">
        <v>1100</v>
      </c>
      <c r="D274" t="s">
        <v>164</v>
      </c>
      <c r="E274" s="50">
        <v>1286619.4735000001</v>
      </c>
      <c r="F274">
        <v>1</v>
      </c>
      <c r="G274" t="s">
        <v>1192</v>
      </c>
      <c r="H274" s="10">
        <v>100070.4035</v>
      </c>
      <c r="I274" t="s">
        <v>137</v>
      </c>
      <c r="J274" t="s">
        <v>512</v>
      </c>
      <c r="K274" t="s">
        <v>156</v>
      </c>
      <c r="L274" t="s">
        <v>9</v>
      </c>
      <c r="M274" t="s">
        <v>77</v>
      </c>
      <c r="N274" t="s">
        <v>32</v>
      </c>
      <c r="O274">
        <v>900633.6314500001</v>
      </c>
      <c r="P274">
        <v>385985.84204999998</v>
      </c>
      <c r="R274" t="s">
        <v>77</v>
      </c>
    </row>
    <row r="275" spans="1:18" x14ac:dyDescent="0.25">
      <c r="A275" s="143">
        <v>46112</v>
      </c>
      <c r="B275" t="s">
        <v>1191</v>
      </c>
      <c r="C275" t="s">
        <v>1100</v>
      </c>
      <c r="D275" t="s">
        <v>164</v>
      </c>
      <c r="E275" s="50">
        <v>1286619.4735000001</v>
      </c>
      <c r="F275">
        <v>1</v>
      </c>
      <c r="G275" t="s">
        <v>1192</v>
      </c>
      <c r="H275" s="10">
        <v>100070.4035</v>
      </c>
      <c r="I275" t="s">
        <v>137</v>
      </c>
      <c r="J275" t="s">
        <v>512</v>
      </c>
      <c r="K275" t="s">
        <v>156</v>
      </c>
      <c r="L275" t="s">
        <v>9</v>
      </c>
      <c r="M275" t="s">
        <v>75</v>
      </c>
      <c r="N275" t="s">
        <v>32</v>
      </c>
      <c r="O275">
        <v>900633.6314500001</v>
      </c>
      <c r="P275">
        <v>385985.84204999998</v>
      </c>
      <c r="R275" t="s">
        <v>75</v>
      </c>
    </row>
    <row r="276" spans="1:18" x14ac:dyDescent="0.25">
      <c r="A276" s="143">
        <v>46112</v>
      </c>
      <c r="B276" t="s">
        <v>1191</v>
      </c>
      <c r="C276" t="s">
        <v>1100</v>
      </c>
      <c r="D276" t="s">
        <v>164</v>
      </c>
      <c r="E276" s="50">
        <v>1286619.4735000001</v>
      </c>
      <c r="F276">
        <v>1</v>
      </c>
      <c r="G276" t="s">
        <v>1192</v>
      </c>
      <c r="H276" s="10">
        <v>100070.4035</v>
      </c>
      <c r="I276" t="s">
        <v>137</v>
      </c>
      <c r="J276" t="s">
        <v>512</v>
      </c>
      <c r="K276" t="s">
        <v>156</v>
      </c>
      <c r="L276" t="s">
        <v>9</v>
      </c>
      <c r="M276" t="s">
        <v>681</v>
      </c>
      <c r="N276" t="s">
        <v>32</v>
      </c>
      <c r="O276">
        <v>900633.6314500001</v>
      </c>
      <c r="P276">
        <v>385985.84204999998</v>
      </c>
      <c r="R276" t="s">
        <v>681</v>
      </c>
    </row>
    <row r="277" spans="1:18" x14ac:dyDescent="0.25">
      <c r="A277" s="143">
        <v>46112</v>
      </c>
      <c r="B277" t="s">
        <v>1191</v>
      </c>
      <c r="C277" t="s">
        <v>1100</v>
      </c>
      <c r="D277" t="s">
        <v>164</v>
      </c>
      <c r="E277" s="50">
        <v>1286619.4735000001</v>
      </c>
      <c r="F277">
        <v>1</v>
      </c>
      <c r="G277" t="s">
        <v>1192</v>
      </c>
      <c r="H277" s="10">
        <v>100070.4035</v>
      </c>
      <c r="I277" t="s">
        <v>137</v>
      </c>
      <c r="J277" t="s">
        <v>512</v>
      </c>
      <c r="K277" t="s">
        <v>156</v>
      </c>
      <c r="L277" t="s">
        <v>9</v>
      </c>
      <c r="M277" t="s">
        <v>682</v>
      </c>
      <c r="N277" t="s">
        <v>32</v>
      </c>
      <c r="O277">
        <v>900633.6314500001</v>
      </c>
      <c r="P277">
        <v>385985.84204999998</v>
      </c>
      <c r="R277" t="s">
        <v>682</v>
      </c>
    </row>
    <row r="278" spans="1:18" x14ac:dyDescent="0.25">
      <c r="A278" s="143">
        <v>46112</v>
      </c>
      <c r="B278" t="s">
        <v>1191</v>
      </c>
      <c r="C278" t="s">
        <v>1100</v>
      </c>
      <c r="D278" t="s">
        <v>164</v>
      </c>
      <c r="E278" s="50">
        <v>1286619.4735000001</v>
      </c>
      <c r="F278">
        <v>1</v>
      </c>
      <c r="G278" t="s">
        <v>1192</v>
      </c>
      <c r="H278" s="10">
        <v>100070.4035</v>
      </c>
      <c r="I278" t="s">
        <v>137</v>
      </c>
      <c r="J278" t="s">
        <v>512</v>
      </c>
      <c r="K278" t="s">
        <v>156</v>
      </c>
      <c r="L278" t="s">
        <v>9</v>
      </c>
      <c r="M278" t="s">
        <v>80</v>
      </c>
      <c r="N278" t="s">
        <v>32</v>
      </c>
      <c r="O278">
        <v>900633.6314500001</v>
      </c>
      <c r="P278">
        <v>385985.84204999998</v>
      </c>
      <c r="R278" t="s">
        <v>80</v>
      </c>
    </row>
    <row r="279" spans="1:18" x14ac:dyDescent="0.25">
      <c r="A279" s="143">
        <v>46112</v>
      </c>
      <c r="B279" t="s">
        <v>1191</v>
      </c>
      <c r="C279" t="s">
        <v>1100</v>
      </c>
      <c r="D279" t="s">
        <v>164</v>
      </c>
      <c r="E279" s="50">
        <v>1286619.4735000001</v>
      </c>
      <c r="F279">
        <v>1</v>
      </c>
      <c r="G279" t="s">
        <v>1192</v>
      </c>
      <c r="H279" s="10">
        <v>100070.4035</v>
      </c>
      <c r="I279" t="s">
        <v>137</v>
      </c>
      <c r="J279" t="s">
        <v>512</v>
      </c>
      <c r="K279" t="s">
        <v>156</v>
      </c>
      <c r="L279" t="s">
        <v>9</v>
      </c>
      <c r="M279" t="s">
        <v>50</v>
      </c>
      <c r="N279" t="s">
        <v>32</v>
      </c>
      <c r="O279">
        <v>900633.6314500001</v>
      </c>
      <c r="P279">
        <v>385985.84204999998</v>
      </c>
      <c r="R279" t="s">
        <v>50</v>
      </c>
    </row>
    <row r="280" spans="1:18" x14ac:dyDescent="0.25">
      <c r="A280" s="143">
        <v>46112</v>
      </c>
      <c r="B280" t="s">
        <v>1191</v>
      </c>
      <c r="C280" t="s">
        <v>1100</v>
      </c>
      <c r="D280" t="s">
        <v>164</v>
      </c>
      <c r="E280" s="50">
        <v>1286619.4735000001</v>
      </c>
      <c r="F280">
        <v>1</v>
      </c>
      <c r="G280" t="s">
        <v>1192</v>
      </c>
      <c r="H280" s="10">
        <v>100070.4035</v>
      </c>
      <c r="I280" t="s">
        <v>137</v>
      </c>
      <c r="J280" t="s">
        <v>512</v>
      </c>
      <c r="K280" t="s">
        <v>156</v>
      </c>
      <c r="L280" t="s">
        <v>9</v>
      </c>
      <c r="M280" t="s">
        <v>68</v>
      </c>
      <c r="N280" t="s">
        <v>32</v>
      </c>
      <c r="O280">
        <v>900633.6314500001</v>
      </c>
      <c r="P280">
        <v>385985.84204999998</v>
      </c>
      <c r="R280" t="s">
        <v>68</v>
      </c>
    </row>
    <row r="281" spans="1:18" x14ac:dyDescent="0.25">
      <c r="A281" s="143">
        <v>46112</v>
      </c>
      <c r="B281" t="s">
        <v>1191</v>
      </c>
      <c r="C281" t="s">
        <v>1097</v>
      </c>
      <c r="D281" t="s">
        <v>164</v>
      </c>
      <c r="E281" s="50">
        <v>1324135.6494</v>
      </c>
      <c r="F281">
        <v>1</v>
      </c>
      <c r="G281" t="s">
        <v>1192</v>
      </c>
      <c r="H281" s="10">
        <v>102988.32829999999</v>
      </c>
      <c r="I281" t="s">
        <v>137</v>
      </c>
      <c r="J281" t="s">
        <v>512</v>
      </c>
      <c r="K281" t="s">
        <v>156</v>
      </c>
      <c r="L281" t="s">
        <v>9</v>
      </c>
      <c r="M281" t="s">
        <v>72</v>
      </c>
      <c r="N281" t="s">
        <v>32</v>
      </c>
      <c r="O281">
        <v>926894.95458000002</v>
      </c>
      <c r="P281">
        <v>397240.69481999998</v>
      </c>
      <c r="R281" t="s">
        <v>72</v>
      </c>
    </row>
    <row r="282" spans="1:18" x14ac:dyDescent="0.25">
      <c r="A282" s="143">
        <v>46112</v>
      </c>
      <c r="B282" t="s">
        <v>1191</v>
      </c>
      <c r="C282" t="s">
        <v>1097</v>
      </c>
      <c r="D282" t="s">
        <v>164</v>
      </c>
      <c r="E282" s="50">
        <v>1324135.6494</v>
      </c>
      <c r="F282">
        <v>1</v>
      </c>
      <c r="G282" t="s">
        <v>1192</v>
      </c>
      <c r="H282" s="10">
        <v>102988.32829999999</v>
      </c>
      <c r="I282" t="s">
        <v>137</v>
      </c>
      <c r="J282" t="s">
        <v>512</v>
      </c>
      <c r="K282" t="s">
        <v>156</v>
      </c>
      <c r="L282" t="s">
        <v>9</v>
      </c>
      <c r="M282" t="s">
        <v>77</v>
      </c>
      <c r="N282" t="s">
        <v>32</v>
      </c>
      <c r="O282">
        <v>926894.95458000002</v>
      </c>
      <c r="P282">
        <v>397240.69481999998</v>
      </c>
      <c r="R282" t="s">
        <v>77</v>
      </c>
    </row>
    <row r="283" spans="1:18" x14ac:dyDescent="0.25">
      <c r="A283" s="143">
        <v>46112</v>
      </c>
      <c r="B283" t="s">
        <v>1191</v>
      </c>
      <c r="C283" t="s">
        <v>1097</v>
      </c>
      <c r="D283" t="s">
        <v>164</v>
      </c>
      <c r="E283" s="50">
        <v>1324135.6494</v>
      </c>
      <c r="F283">
        <v>1</v>
      </c>
      <c r="G283" t="s">
        <v>1192</v>
      </c>
      <c r="H283" s="10">
        <v>102988.32829999999</v>
      </c>
      <c r="I283" t="s">
        <v>137</v>
      </c>
      <c r="J283" t="s">
        <v>512</v>
      </c>
      <c r="K283" t="s">
        <v>156</v>
      </c>
      <c r="L283" t="s">
        <v>9</v>
      </c>
      <c r="M283" t="s">
        <v>75</v>
      </c>
      <c r="N283" t="s">
        <v>32</v>
      </c>
      <c r="O283">
        <v>926894.95458000002</v>
      </c>
      <c r="P283">
        <v>397240.69481999998</v>
      </c>
      <c r="R283" t="s">
        <v>75</v>
      </c>
    </row>
    <row r="284" spans="1:18" x14ac:dyDescent="0.25">
      <c r="A284" s="143">
        <v>46112</v>
      </c>
      <c r="B284" t="s">
        <v>1191</v>
      </c>
      <c r="C284" t="s">
        <v>1097</v>
      </c>
      <c r="D284" t="s">
        <v>164</v>
      </c>
      <c r="E284" s="50">
        <v>1324135.6494</v>
      </c>
      <c r="F284">
        <v>1</v>
      </c>
      <c r="G284" t="s">
        <v>1192</v>
      </c>
      <c r="H284" s="10">
        <v>102988.32829999999</v>
      </c>
      <c r="I284" t="s">
        <v>137</v>
      </c>
      <c r="J284" t="s">
        <v>512</v>
      </c>
      <c r="K284" t="s">
        <v>156</v>
      </c>
      <c r="L284" t="s">
        <v>9</v>
      </c>
      <c r="M284" t="s">
        <v>681</v>
      </c>
      <c r="N284" t="s">
        <v>32</v>
      </c>
      <c r="O284">
        <v>926894.95458000002</v>
      </c>
      <c r="P284">
        <v>397240.69481999998</v>
      </c>
      <c r="R284" t="s">
        <v>681</v>
      </c>
    </row>
    <row r="285" spans="1:18" x14ac:dyDescent="0.25">
      <c r="A285" s="143">
        <v>46112</v>
      </c>
      <c r="B285" t="s">
        <v>1191</v>
      </c>
      <c r="C285" t="s">
        <v>1097</v>
      </c>
      <c r="D285" t="s">
        <v>164</v>
      </c>
      <c r="E285" s="50">
        <v>1324135.6494</v>
      </c>
      <c r="F285">
        <v>1</v>
      </c>
      <c r="G285" t="s">
        <v>1192</v>
      </c>
      <c r="H285" s="10">
        <v>102988.32829999999</v>
      </c>
      <c r="I285" t="s">
        <v>137</v>
      </c>
      <c r="J285" t="s">
        <v>512</v>
      </c>
      <c r="K285" t="s">
        <v>156</v>
      </c>
      <c r="L285" t="s">
        <v>9</v>
      </c>
      <c r="M285" t="s">
        <v>682</v>
      </c>
      <c r="N285" t="s">
        <v>32</v>
      </c>
      <c r="O285">
        <v>926894.95458000002</v>
      </c>
      <c r="P285">
        <v>397240.69481999998</v>
      </c>
      <c r="R285" t="s">
        <v>682</v>
      </c>
    </row>
    <row r="286" spans="1:18" x14ac:dyDescent="0.25">
      <c r="A286" s="143">
        <v>46112</v>
      </c>
      <c r="B286" t="s">
        <v>1191</v>
      </c>
      <c r="C286" t="s">
        <v>1097</v>
      </c>
      <c r="D286" t="s">
        <v>164</v>
      </c>
      <c r="E286" s="50">
        <v>1324135.6494</v>
      </c>
      <c r="F286">
        <v>1</v>
      </c>
      <c r="G286" t="s">
        <v>1192</v>
      </c>
      <c r="H286" s="10">
        <v>102988.32829999999</v>
      </c>
      <c r="I286" t="s">
        <v>137</v>
      </c>
      <c r="J286" t="s">
        <v>512</v>
      </c>
      <c r="K286" t="s">
        <v>156</v>
      </c>
      <c r="L286" t="s">
        <v>9</v>
      </c>
      <c r="M286" t="s">
        <v>80</v>
      </c>
      <c r="N286" t="s">
        <v>32</v>
      </c>
      <c r="O286">
        <v>926894.95458000002</v>
      </c>
      <c r="P286">
        <v>397240.69481999998</v>
      </c>
      <c r="R286" t="s">
        <v>80</v>
      </c>
    </row>
    <row r="287" spans="1:18" x14ac:dyDescent="0.25">
      <c r="A287" s="143">
        <v>46112</v>
      </c>
      <c r="B287" t="s">
        <v>1191</v>
      </c>
      <c r="C287" t="s">
        <v>1097</v>
      </c>
      <c r="D287" t="s">
        <v>164</v>
      </c>
      <c r="E287" s="50">
        <v>1324135.6494</v>
      </c>
      <c r="F287">
        <v>1</v>
      </c>
      <c r="G287" t="s">
        <v>1192</v>
      </c>
      <c r="H287" s="10">
        <v>102988.32829999999</v>
      </c>
      <c r="I287" t="s">
        <v>137</v>
      </c>
      <c r="J287" t="s">
        <v>512</v>
      </c>
      <c r="K287" t="s">
        <v>156</v>
      </c>
      <c r="L287" t="s">
        <v>9</v>
      </c>
      <c r="M287" t="s">
        <v>50</v>
      </c>
      <c r="N287" t="s">
        <v>32</v>
      </c>
      <c r="O287">
        <v>926894.95458000002</v>
      </c>
      <c r="P287">
        <v>397240.69481999998</v>
      </c>
      <c r="R287" t="s">
        <v>50</v>
      </c>
    </row>
    <row r="288" spans="1:18" x14ac:dyDescent="0.25">
      <c r="A288" s="143">
        <v>46112</v>
      </c>
      <c r="B288" t="s">
        <v>1191</v>
      </c>
      <c r="C288" t="s">
        <v>1097</v>
      </c>
      <c r="D288" t="s">
        <v>164</v>
      </c>
      <c r="E288" s="50">
        <v>1324135.6494</v>
      </c>
      <c r="F288">
        <v>1</v>
      </c>
      <c r="G288" t="s">
        <v>1192</v>
      </c>
      <c r="H288" s="10">
        <v>102988.32829999999</v>
      </c>
      <c r="I288" t="s">
        <v>137</v>
      </c>
      <c r="J288" t="s">
        <v>512</v>
      </c>
      <c r="K288" t="s">
        <v>156</v>
      </c>
      <c r="L288" t="s">
        <v>9</v>
      </c>
      <c r="M288" t="s">
        <v>68</v>
      </c>
      <c r="N288" t="s">
        <v>32</v>
      </c>
      <c r="O288">
        <v>926894.95458000002</v>
      </c>
      <c r="P288">
        <v>397240.69481999998</v>
      </c>
      <c r="R288" t="s">
        <v>68</v>
      </c>
    </row>
    <row r="289" spans="1:18" x14ac:dyDescent="0.25">
      <c r="A289" s="143">
        <v>46112</v>
      </c>
      <c r="B289" t="s">
        <v>1191</v>
      </c>
      <c r="C289" t="s">
        <v>1097</v>
      </c>
      <c r="D289" t="s">
        <v>164</v>
      </c>
      <c r="E289" s="50">
        <v>1324135.6494</v>
      </c>
      <c r="F289">
        <v>1</v>
      </c>
      <c r="G289" t="s">
        <v>1192</v>
      </c>
      <c r="H289" s="10">
        <v>102988.32829999999</v>
      </c>
      <c r="I289" t="s">
        <v>137</v>
      </c>
      <c r="J289" t="s">
        <v>512</v>
      </c>
      <c r="K289" t="s">
        <v>156</v>
      </c>
      <c r="L289" t="s">
        <v>9</v>
      </c>
      <c r="M289" t="s">
        <v>70</v>
      </c>
      <c r="N289" t="s">
        <v>32</v>
      </c>
      <c r="O289">
        <v>926894.95458000002</v>
      </c>
      <c r="P289">
        <v>397240.69481999998</v>
      </c>
      <c r="R289" t="s">
        <v>70</v>
      </c>
    </row>
    <row r="290" spans="1:18" hidden="1" x14ac:dyDescent="0.25">
      <c r="A290" s="143">
        <v>46112</v>
      </c>
      <c r="B290" t="s">
        <v>1191</v>
      </c>
      <c r="C290" t="s">
        <v>1109</v>
      </c>
      <c r="D290" t="s">
        <v>72</v>
      </c>
      <c r="E290" s="50">
        <v>1289287.595</v>
      </c>
      <c r="F290">
        <v>1</v>
      </c>
      <c r="G290" t="s">
        <v>1192</v>
      </c>
      <c r="H290" s="10">
        <v>1289287.595</v>
      </c>
      <c r="I290" t="s">
        <v>137</v>
      </c>
      <c r="J290" t="s">
        <v>512</v>
      </c>
      <c r="K290" t="s">
        <v>138</v>
      </c>
      <c r="L290" t="s">
        <v>9</v>
      </c>
      <c r="M290" t="s">
        <v>72</v>
      </c>
      <c r="N290" t="s">
        <v>43</v>
      </c>
      <c r="O290">
        <v>1289287.595</v>
      </c>
      <c r="P290">
        <v>0</v>
      </c>
      <c r="R290" t="s">
        <v>72</v>
      </c>
    </row>
    <row r="291" spans="1:18" x14ac:dyDescent="0.25">
      <c r="A291" s="143">
        <v>46112</v>
      </c>
      <c r="B291" t="s">
        <v>1191</v>
      </c>
      <c r="C291" t="s">
        <v>1100</v>
      </c>
      <c r="D291" t="s">
        <v>164</v>
      </c>
      <c r="E291" s="50">
        <v>1286619.4735000001</v>
      </c>
      <c r="F291">
        <v>1</v>
      </c>
      <c r="G291" t="s">
        <v>1192</v>
      </c>
      <c r="H291" s="10">
        <v>100070.4035</v>
      </c>
      <c r="I291" t="s">
        <v>137</v>
      </c>
      <c r="J291" t="s">
        <v>512</v>
      </c>
      <c r="K291" t="s">
        <v>156</v>
      </c>
      <c r="L291" t="s">
        <v>9</v>
      </c>
      <c r="M291" t="s">
        <v>70</v>
      </c>
      <c r="N291" t="s">
        <v>32</v>
      </c>
      <c r="O291">
        <v>900633.6314500001</v>
      </c>
      <c r="P291">
        <v>385985.84204999998</v>
      </c>
      <c r="R291" t="s">
        <v>70</v>
      </c>
    </row>
    <row r="292" spans="1:18" hidden="1" x14ac:dyDescent="0.25">
      <c r="A292" s="143">
        <v>46112</v>
      </c>
      <c r="B292" t="s">
        <v>1191</v>
      </c>
      <c r="C292" t="s">
        <v>1095</v>
      </c>
      <c r="D292" t="s">
        <v>391</v>
      </c>
      <c r="E292" s="50">
        <v>1268210.8999000001</v>
      </c>
      <c r="F292">
        <v>1</v>
      </c>
      <c r="G292" t="s">
        <v>1192</v>
      </c>
      <c r="H292" s="10">
        <v>140898.231</v>
      </c>
      <c r="I292" t="s">
        <v>137</v>
      </c>
      <c r="J292" t="s">
        <v>512</v>
      </c>
      <c r="K292" t="s">
        <v>138</v>
      </c>
      <c r="L292" t="s">
        <v>9</v>
      </c>
      <c r="M292" t="s">
        <v>72</v>
      </c>
      <c r="N292" t="s">
        <v>389</v>
      </c>
      <c r="O292">
        <v>1268084.0788100101</v>
      </c>
      <c r="P292">
        <v>126.82108998997137</v>
      </c>
      <c r="R292" t="s">
        <v>72</v>
      </c>
    </row>
    <row r="293" spans="1:18" hidden="1" x14ac:dyDescent="0.25">
      <c r="A293" s="143">
        <v>46112</v>
      </c>
      <c r="B293" t="s">
        <v>1191</v>
      </c>
      <c r="C293" t="s">
        <v>1095</v>
      </c>
      <c r="D293" t="s">
        <v>391</v>
      </c>
      <c r="E293" s="50">
        <v>1268210.8999000001</v>
      </c>
      <c r="F293">
        <v>1</v>
      </c>
      <c r="G293" t="s">
        <v>1192</v>
      </c>
      <c r="H293" s="10">
        <v>140898.231</v>
      </c>
      <c r="I293" t="s">
        <v>137</v>
      </c>
      <c r="J293" t="s">
        <v>512</v>
      </c>
      <c r="K293" t="s">
        <v>138</v>
      </c>
      <c r="L293" t="s">
        <v>9</v>
      </c>
      <c r="M293" t="s">
        <v>77</v>
      </c>
      <c r="N293" t="s">
        <v>389</v>
      </c>
      <c r="O293">
        <v>1268084.0788100101</v>
      </c>
      <c r="P293">
        <v>126.82108998997137</v>
      </c>
      <c r="R293" t="s">
        <v>77</v>
      </c>
    </row>
    <row r="294" spans="1:18" hidden="1" x14ac:dyDescent="0.25">
      <c r="A294" s="143">
        <v>46112</v>
      </c>
      <c r="B294" t="s">
        <v>1191</v>
      </c>
      <c r="C294" t="s">
        <v>1095</v>
      </c>
      <c r="D294" t="s">
        <v>391</v>
      </c>
      <c r="E294" s="50">
        <v>1268210.8999000001</v>
      </c>
      <c r="F294">
        <v>1</v>
      </c>
      <c r="G294" t="s">
        <v>1192</v>
      </c>
      <c r="H294" s="10">
        <v>140898.231</v>
      </c>
      <c r="I294" t="s">
        <v>137</v>
      </c>
      <c r="J294" t="s">
        <v>512</v>
      </c>
      <c r="K294" t="s">
        <v>138</v>
      </c>
      <c r="L294" t="s">
        <v>9</v>
      </c>
      <c r="M294" t="s">
        <v>75</v>
      </c>
      <c r="N294" t="s">
        <v>389</v>
      </c>
      <c r="O294">
        <v>1268084.0788100101</v>
      </c>
      <c r="P294">
        <v>126.82108998997137</v>
      </c>
      <c r="R294" t="s">
        <v>75</v>
      </c>
    </row>
    <row r="295" spans="1:18" hidden="1" x14ac:dyDescent="0.25">
      <c r="A295" s="143">
        <v>46112</v>
      </c>
      <c r="B295" t="s">
        <v>1191</v>
      </c>
      <c r="C295" t="s">
        <v>1095</v>
      </c>
      <c r="D295" t="s">
        <v>391</v>
      </c>
      <c r="E295" s="50">
        <v>1268210.8999000001</v>
      </c>
      <c r="F295">
        <v>1</v>
      </c>
      <c r="G295" t="s">
        <v>1192</v>
      </c>
      <c r="H295" s="10">
        <v>140898.231</v>
      </c>
      <c r="I295" t="s">
        <v>137</v>
      </c>
      <c r="J295" t="s">
        <v>512</v>
      </c>
      <c r="K295" t="s">
        <v>138</v>
      </c>
      <c r="L295" t="s">
        <v>9</v>
      </c>
      <c r="M295" t="s">
        <v>681</v>
      </c>
      <c r="N295" t="s">
        <v>389</v>
      </c>
      <c r="O295">
        <v>1268084.0788100101</v>
      </c>
      <c r="P295">
        <v>126.82108998997137</v>
      </c>
      <c r="R295" t="s">
        <v>681</v>
      </c>
    </row>
    <row r="296" spans="1:18" hidden="1" x14ac:dyDescent="0.25">
      <c r="A296" s="143">
        <v>46112</v>
      </c>
      <c r="B296" t="s">
        <v>1191</v>
      </c>
      <c r="C296" t="s">
        <v>1095</v>
      </c>
      <c r="D296" t="s">
        <v>391</v>
      </c>
      <c r="E296" s="50">
        <v>1268210.8999000001</v>
      </c>
      <c r="F296">
        <v>1</v>
      </c>
      <c r="G296" t="s">
        <v>1192</v>
      </c>
      <c r="H296" s="10">
        <v>140898.231</v>
      </c>
      <c r="I296" t="s">
        <v>137</v>
      </c>
      <c r="J296" t="s">
        <v>512</v>
      </c>
      <c r="K296" t="s">
        <v>138</v>
      </c>
      <c r="L296" t="s">
        <v>9</v>
      </c>
      <c r="M296" t="s">
        <v>682</v>
      </c>
      <c r="N296" t="s">
        <v>389</v>
      </c>
      <c r="O296">
        <v>1268084.0788100101</v>
      </c>
      <c r="P296">
        <v>126.82108998997137</v>
      </c>
      <c r="R296" t="s">
        <v>682</v>
      </c>
    </row>
    <row r="297" spans="1:18" hidden="1" x14ac:dyDescent="0.25">
      <c r="A297" s="143">
        <v>46112</v>
      </c>
      <c r="B297" t="s">
        <v>1191</v>
      </c>
      <c r="C297" t="s">
        <v>1095</v>
      </c>
      <c r="D297" t="s">
        <v>391</v>
      </c>
      <c r="E297" s="50">
        <v>1268210.8999000001</v>
      </c>
      <c r="F297">
        <v>1</v>
      </c>
      <c r="G297" t="s">
        <v>1192</v>
      </c>
      <c r="H297" s="10">
        <v>140898.231</v>
      </c>
      <c r="I297" t="s">
        <v>137</v>
      </c>
      <c r="J297" t="s">
        <v>512</v>
      </c>
      <c r="K297" t="s">
        <v>138</v>
      </c>
      <c r="L297" t="s">
        <v>9</v>
      </c>
      <c r="M297" t="s">
        <v>80</v>
      </c>
      <c r="N297" t="s">
        <v>389</v>
      </c>
      <c r="O297">
        <v>1268084.0788100101</v>
      </c>
      <c r="P297">
        <v>126.82108998997137</v>
      </c>
      <c r="R297" t="s">
        <v>80</v>
      </c>
    </row>
    <row r="298" spans="1:18" hidden="1" x14ac:dyDescent="0.25">
      <c r="A298" s="143">
        <v>46112</v>
      </c>
      <c r="B298" t="s">
        <v>1191</v>
      </c>
      <c r="C298" t="s">
        <v>1095</v>
      </c>
      <c r="D298" t="s">
        <v>391</v>
      </c>
      <c r="E298" s="50">
        <v>1268210.8999000001</v>
      </c>
      <c r="F298">
        <v>1</v>
      </c>
      <c r="G298" t="s">
        <v>1192</v>
      </c>
      <c r="H298" s="10">
        <v>140898.231</v>
      </c>
      <c r="I298" t="s">
        <v>137</v>
      </c>
      <c r="J298" t="s">
        <v>512</v>
      </c>
      <c r="K298" t="s">
        <v>138</v>
      </c>
      <c r="L298" t="s">
        <v>9</v>
      </c>
      <c r="M298" t="s">
        <v>50</v>
      </c>
      <c r="N298" t="s">
        <v>389</v>
      </c>
      <c r="O298">
        <v>1268084.0788100101</v>
      </c>
      <c r="P298">
        <v>126.82108998997137</v>
      </c>
      <c r="R298" t="s">
        <v>50</v>
      </c>
    </row>
    <row r="299" spans="1:18" hidden="1" x14ac:dyDescent="0.25">
      <c r="A299" s="143">
        <v>46112</v>
      </c>
      <c r="B299" t="s">
        <v>1191</v>
      </c>
      <c r="C299" t="s">
        <v>1095</v>
      </c>
      <c r="D299" t="s">
        <v>391</v>
      </c>
      <c r="E299" s="50">
        <v>1268210.8999000001</v>
      </c>
      <c r="F299">
        <v>1</v>
      </c>
      <c r="G299" t="s">
        <v>1192</v>
      </c>
      <c r="H299" s="10">
        <v>140898.231</v>
      </c>
      <c r="I299" t="s">
        <v>137</v>
      </c>
      <c r="J299" t="s">
        <v>512</v>
      </c>
      <c r="K299" t="s">
        <v>138</v>
      </c>
      <c r="L299" t="s">
        <v>9</v>
      </c>
      <c r="M299" t="s">
        <v>68</v>
      </c>
      <c r="N299" t="s">
        <v>389</v>
      </c>
      <c r="O299">
        <v>1268084.0788100101</v>
      </c>
      <c r="P299">
        <v>126.82108998997137</v>
      </c>
      <c r="R299" t="s">
        <v>68</v>
      </c>
    </row>
    <row r="300" spans="1:18" hidden="1" x14ac:dyDescent="0.25">
      <c r="A300" s="143">
        <v>46112</v>
      </c>
      <c r="B300" t="s">
        <v>1191</v>
      </c>
      <c r="C300" t="s">
        <v>1095</v>
      </c>
      <c r="D300" t="s">
        <v>391</v>
      </c>
      <c r="E300" s="50">
        <v>1268210.8999000001</v>
      </c>
      <c r="F300">
        <v>1</v>
      </c>
      <c r="G300" t="s">
        <v>1192</v>
      </c>
      <c r="H300" s="10">
        <v>140898.231</v>
      </c>
      <c r="I300" t="s">
        <v>137</v>
      </c>
      <c r="J300" t="s">
        <v>512</v>
      </c>
      <c r="K300" t="s">
        <v>138</v>
      </c>
      <c r="L300" t="s">
        <v>9</v>
      </c>
      <c r="M300" t="s">
        <v>70</v>
      </c>
      <c r="N300" t="s">
        <v>389</v>
      </c>
      <c r="O300">
        <v>1268084.0788100101</v>
      </c>
      <c r="P300">
        <v>126.82108998997137</v>
      </c>
      <c r="R300" t="s">
        <v>70</v>
      </c>
    </row>
    <row r="301" spans="1:18" hidden="1" x14ac:dyDescent="0.25">
      <c r="A301" s="143">
        <v>46091</v>
      </c>
      <c r="B301" t="s">
        <v>838</v>
      </c>
      <c r="C301" t="s">
        <v>1009</v>
      </c>
      <c r="D301" t="s">
        <v>1010</v>
      </c>
      <c r="E301" s="50">
        <v>6660.12</v>
      </c>
      <c r="F301">
        <v>150</v>
      </c>
      <c r="G301" t="s">
        <v>510</v>
      </c>
      <c r="H301" s="10">
        <v>39186.337599999999</v>
      </c>
      <c r="I301" t="s">
        <v>137</v>
      </c>
      <c r="J301" t="s">
        <v>473</v>
      </c>
      <c r="K301" t="s">
        <v>138</v>
      </c>
      <c r="L301" t="s">
        <v>11</v>
      </c>
      <c r="M301" t="s">
        <v>72</v>
      </c>
      <c r="N301" t="s">
        <v>35</v>
      </c>
      <c r="O301">
        <v>1208811.78</v>
      </c>
      <c r="P301">
        <v>0</v>
      </c>
      <c r="Q301" t="s">
        <v>627</v>
      </c>
      <c r="R301" t="s">
        <v>72</v>
      </c>
    </row>
    <row r="302" spans="1:18" hidden="1" x14ac:dyDescent="0.25">
      <c r="A302" s="143">
        <v>46091</v>
      </c>
      <c r="B302" t="s">
        <v>838</v>
      </c>
      <c r="C302" t="s">
        <v>1009</v>
      </c>
      <c r="D302" t="s">
        <v>1010</v>
      </c>
      <c r="E302" s="50">
        <v>6660.12</v>
      </c>
      <c r="F302">
        <v>150</v>
      </c>
      <c r="G302" t="s">
        <v>510</v>
      </c>
      <c r="H302" s="10">
        <v>8533.8665999999994</v>
      </c>
      <c r="I302" t="s">
        <v>137</v>
      </c>
      <c r="J302" t="s">
        <v>473</v>
      </c>
      <c r="K302" t="s">
        <v>138</v>
      </c>
      <c r="L302" t="s">
        <v>11</v>
      </c>
      <c r="M302" t="s">
        <v>77</v>
      </c>
      <c r="N302" t="s">
        <v>35</v>
      </c>
      <c r="O302">
        <v>1208811.78</v>
      </c>
      <c r="P302">
        <v>0</v>
      </c>
      <c r="Q302" t="s">
        <v>627</v>
      </c>
      <c r="R302" t="s">
        <v>77</v>
      </c>
    </row>
    <row r="303" spans="1:18" hidden="1" x14ac:dyDescent="0.25">
      <c r="A303" s="143">
        <v>46091</v>
      </c>
      <c r="B303" t="s">
        <v>838</v>
      </c>
      <c r="C303" t="s">
        <v>1009</v>
      </c>
      <c r="D303" t="s">
        <v>1010</v>
      </c>
      <c r="E303" s="50">
        <v>6660.12</v>
      </c>
      <c r="F303">
        <v>150</v>
      </c>
      <c r="G303" t="s">
        <v>510</v>
      </c>
      <c r="H303" s="10">
        <v>491.42129999999997</v>
      </c>
      <c r="I303" t="s">
        <v>137</v>
      </c>
      <c r="J303" t="s">
        <v>473</v>
      </c>
      <c r="K303" t="s">
        <v>138</v>
      </c>
      <c r="L303" t="s">
        <v>11</v>
      </c>
      <c r="M303" t="s">
        <v>75</v>
      </c>
      <c r="N303" t="s">
        <v>35</v>
      </c>
      <c r="O303">
        <v>1208811.78</v>
      </c>
      <c r="P303">
        <v>0</v>
      </c>
      <c r="Q303" t="s">
        <v>627</v>
      </c>
      <c r="R303" t="s">
        <v>75</v>
      </c>
    </row>
    <row r="304" spans="1:18" hidden="1" x14ac:dyDescent="0.25">
      <c r="A304" s="143">
        <v>46091</v>
      </c>
      <c r="B304" t="s">
        <v>838</v>
      </c>
      <c r="C304" t="s">
        <v>1009</v>
      </c>
      <c r="D304" t="s">
        <v>1010</v>
      </c>
      <c r="E304" s="50">
        <v>6660.12</v>
      </c>
      <c r="F304">
        <v>150</v>
      </c>
      <c r="G304" t="s">
        <v>510</v>
      </c>
      <c r="H304" s="10">
        <v>72276.160000000003</v>
      </c>
      <c r="I304" t="s">
        <v>137</v>
      </c>
      <c r="J304" t="s">
        <v>473</v>
      </c>
      <c r="K304" t="s">
        <v>138</v>
      </c>
      <c r="L304" t="s">
        <v>11</v>
      </c>
      <c r="M304" t="s">
        <v>681</v>
      </c>
      <c r="N304" t="s">
        <v>35</v>
      </c>
      <c r="O304">
        <v>1208811.78</v>
      </c>
      <c r="P304">
        <v>0</v>
      </c>
      <c r="Q304" t="s">
        <v>627</v>
      </c>
      <c r="R304" t="s">
        <v>681</v>
      </c>
    </row>
    <row r="305" spans="1:18" hidden="1" x14ac:dyDescent="0.25">
      <c r="A305" s="143">
        <v>46091</v>
      </c>
      <c r="B305" t="s">
        <v>838</v>
      </c>
      <c r="C305" t="s">
        <v>1009</v>
      </c>
      <c r="D305" t="s">
        <v>1010</v>
      </c>
      <c r="E305" s="50">
        <v>6660.12</v>
      </c>
      <c r="F305">
        <v>150</v>
      </c>
      <c r="G305" t="s">
        <v>510</v>
      </c>
      <c r="H305" s="10">
        <v>5891.5218999999997</v>
      </c>
      <c r="I305" t="s">
        <v>137</v>
      </c>
      <c r="J305" t="s">
        <v>473</v>
      </c>
      <c r="K305" t="s">
        <v>138</v>
      </c>
      <c r="L305" t="s">
        <v>11</v>
      </c>
      <c r="M305" t="s">
        <v>682</v>
      </c>
      <c r="N305" t="s">
        <v>35</v>
      </c>
      <c r="O305">
        <v>1208811.78</v>
      </c>
      <c r="P305">
        <v>0</v>
      </c>
      <c r="Q305" t="s">
        <v>627</v>
      </c>
      <c r="R305" t="s">
        <v>682</v>
      </c>
    </row>
    <row r="306" spans="1:18" hidden="1" x14ac:dyDescent="0.25">
      <c r="A306" s="143">
        <v>46091</v>
      </c>
      <c r="B306" t="s">
        <v>838</v>
      </c>
      <c r="C306" t="s">
        <v>1009</v>
      </c>
      <c r="D306" t="s">
        <v>1010</v>
      </c>
      <c r="E306" s="50">
        <v>6660.12</v>
      </c>
      <c r="F306">
        <v>150</v>
      </c>
      <c r="G306" t="s">
        <v>510</v>
      </c>
      <c r="H306" s="10">
        <v>887401.40709999995</v>
      </c>
      <c r="I306" t="s">
        <v>137</v>
      </c>
      <c r="J306" t="s">
        <v>473</v>
      </c>
      <c r="K306" t="s">
        <v>138</v>
      </c>
      <c r="L306" t="s">
        <v>11</v>
      </c>
      <c r="M306" t="s">
        <v>80</v>
      </c>
      <c r="N306" t="s">
        <v>35</v>
      </c>
      <c r="O306">
        <v>1208811.78</v>
      </c>
      <c r="P306">
        <v>0</v>
      </c>
      <c r="Q306" t="s">
        <v>627</v>
      </c>
      <c r="R306" t="s">
        <v>80</v>
      </c>
    </row>
    <row r="307" spans="1:18" hidden="1" x14ac:dyDescent="0.25">
      <c r="A307" s="143">
        <v>46091</v>
      </c>
      <c r="B307" t="s">
        <v>838</v>
      </c>
      <c r="C307" t="s">
        <v>1009</v>
      </c>
      <c r="D307" t="s">
        <v>1010</v>
      </c>
      <c r="E307" s="50">
        <v>6660.12</v>
      </c>
      <c r="F307">
        <v>150</v>
      </c>
      <c r="G307" t="s">
        <v>510</v>
      </c>
      <c r="H307" s="10">
        <v>17002.404999999999</v>
      </c>
      <c r="I307" t="s">
        <v>137</v>
      </c>
      <c r="J307" t="s">
        <v>473</v>
      </c>
      <c r="K307" t="s">
        <v>138</v>
      </c>
      <c r="L307" t="s">
        <v>11</v>
      </c>
      <c r="M307" t="s">
        <v>50</v>
      </c>
      <c r="N307" t="s">
        <v>35</v>
      </c>
      <c r="O307">
        <v>1208811.78</v>
      </c>
      <c r="P307">
        <v>0</v>
      </c>
      <c r="Q307" t="s">
        <v>627</v>
      </c>
      <c r="R307" t="s">
        <v>50</v>
      </c>
    </row>
    <row r="308" spans="1:18" hidden="1" x14ac:dyDescent="0.25">
      <c r="A308" s="143">
        <v>46091</v>
      </c>
      <c r="B308" t="s">
        <v>838</v>
      </c>
      <c r="C308" t="s">
        <v>1009</v>
      </c>
      <c r="D308" t="s">
        <v>1010</v>
      </c>
      <c r="E308" s="50">
        <v>6660.12</v>
      </c>
      <c r="F308">
        <v>150</v>
      </c>
      <c r="G308" t="s">
        <v>510</v>
      </c>
      <c r="H308" s="10">
        <v>130068.5454</v>
      </c>
      <c r="I308" t="s">
        <v>137</v>
      </c>
      <c r="J308" t="s">
        <v>473</v>
      </c>
      <c r="K308" t="s">
        <v>138</v>
      </c>
      <c r="L308" t="s">
        <v>11</v>
      </c>
      <c r="M308" t="s">
        <v>68</v>
      </c>
      <c r="N308" t="s">
        <v>35</v>
      </c>
      <c r="O308">
        <v>1208811.78</v>
      </c>
      <c r="P308">
        <v>0</v>
      </c>
      <c r="Q308" t="s">
        <v>627</v>
      </c>
      <c r="R308" t="s">
        <v>68</v>
      </c>
    </row>
    <row r="309" spans="1:18" hidden="1" x14ac:dyDescent="0.25">
      <c r="A309" s="143">
        <v>46091</v>
      </c>
      <c r="B309" t="s">
        <v>838</v>
      </c>
      <c r="C309" t="s">
        <v>1009</v>
      </c>
      <c r="D309" t="s">
        <v>1010</v>
      </c>
      <c r="E309" s="50">
        <v>6660.12</v>
      </c>
      <c r="F309">
        <v>150</v>
      </c>
      <c r="G309" t="s">
        <v>510</v>
      </c>
      <c r="H309" s="10">
        <v>47960.115100000003</v>
      </c>
      <c r="I309" t="s">
        <v>137</v>
      </c>
      <c r="J309" t="s">
        <v>473</v>
      </c>
      <c r="K309" t="s">
        <v>138</v>
      </c>
      <c r="L309" t="s">
        <v>11</v>
      </c>
      <c r="M309" t="s">
        <v>70</v>
      </c>
      <c r="N309" t="s">
        <v>35</v>
      </c>
      <c r="O309">
        <v>1208811.78</v>
      </c>
      <c r="P309">
        <v>0</v>
      </c>
      <c r="Q309" t="s">
        <v>627</v>
      </c>
      <c r="R309" t="s">
        <v>70</v>
      </c>
    </row>
    <row r="310" spans="1:18" x14ac:dyDescent="0.25">
      <c r="A310" s="143">
        <v>46112</v>
      </c>
      <c r="B310" t="s">
        <v>1191</v>
      </c>
      <c r="C310" t="s">
        <v>1135</v>
      </c>
      <c r="D310" t="s">
        <v>166</v>
      </c>
      <c r="E310" s="50">
        <v>1155262.9219</v>
      </c>
      <c r="F310">
        <v>1</v>
      </c>
      <c r="G310" t="s">
        <v>1192</v>
      </c>
      <c r="H310" s="10">
        <v>127078.92140000001</v>
      </c>
      <c r="I310" t="s">
        <v>137</v>
      </c>
      <c r="J310" t="s">
        <v>512</v>
      </c>
      <c r="K310" t="s">
        <v>156</v>
      </c>
      <c r="L310" t="s">
        <v>9</v>
      </c>
      <c r="M310" t="s">
        <v>72</v>
      </c>
      <c r="N310" t="s">
        <v>379</v>
      </c>
      <c r="O310">
        <v>1074394.5173669998</v>
      </c>
      <c r="P310">
        <v>80868.404533000197</v>
      </c>
      <c r="R310" t="s">
        <v>72</v>
      </c>
    </row>
    <row r="311" spans="1:18" x14ac:dyDescent="0.25">
      <c r="A311" s="143">
        <v>46112</v>
      </c>
      <c r="B311" t="s">
        <v>1191</v>
      </c>
      <c r="C311" t="s">
        <v>1135</v>
      </c>
      <c r="D311" t="s">
        <v>166</v>
      </c>
      <c r="E311" s="50">
        <v>1155262.9219</v>
      </c>
      <c r="F311">
        <v>1</v>
      </c>
      <c r="G311" t="s">
        <v>1192</v>
      </c>
      <c r="H311" s="10">
        <v>92421.033800000005</v>
      </c>
      <c r="I311" t="s">
        <v>137</v>
      </c>
      <c r="J311" t="s">
        <v>512</v>
      </c>
      <c r="K311" t="s">
        <v>156</v>
      </c>
      <c r="L311" t="s">
        <v>9</v>
      </c>
      <c r="M311" t="s">
        <v>77</v>
      </c>
      <c r="N311" t="s">
        <v>379</v>
      </c>
      <c r="O311">
        <v>1074394.5173669998</v>
      </c>
      <c r="P311">
        <v>80868.404533000197</v>
      </c>
      <c r="R311" t="s">
        <v>77</v>
      </c>
    </row>
    <row r="312" spans="1:18" x14ac:dyDescent="0.25">
      <c r="A312" s="143">
        <v>46112</v>
      </c>
      <c r="B312" t="s">
        <v>1191</v>
      </c>
      <c r="C312" t="s">
        <v>1135</v>
      </c>
      <c r="D312" t="s">
        <v>166</v>
      </c>
      <c r="E312" s="50">
        <v>1155262.9219</v>
      </c>
      <c r="F312">
        <v>1</v>
      </c>
      <c r="G312" t="s">
        <v>1192</v>
      </c>
      <c r="H312" s="10">
        <v>127078.92140000001</v>
      </c>
      <c r="I312" t="s">
        <v>137</v>
      </c>
      <c r="J312" t="s">
        <v>512</v>
      </c>
      <c r="K312" t="s">
        <v>156</v>
      </c>
      <c r="L312" t="s">
        <v>9</v>
      </c>
      <c r="M312" t="s">
        <v>681</v>
      </c>
      <c r="N312" t="s">
        <v>379</v>
      </c>
      <c r="O312">
        <v>1074394.5173669998</v>
      </c>
      <c r="P312">
        <v>80868.404533000197</v>
      </c>
      <c r="R312" t="s">
        <v>681</v>
      </c>
    </row>
    <row r="313" spans="1:18" x14ac:dyDescent="0.25">
      <c r="A313" s="143">
        <v>46112</v>
      </c>
      <c r="B313" t="s">
        <v>1191</v>
      </c>
      <c r="C313" t="s">
        <v>1135</v>
      </c>
      <c r="D313" t="s">
        <v>166</v>
      </c>
      <c r="E313" s="50">
        <v>1155262.9219</v>
      </c>
      <c r="F313">
        <v>1</v>
      </c>
      <c r="G313" t="s">
        <v>1192</v>
      </c>
      <c r="H313" s="10">
        <v>219499.9552</v>
      </c>
      <c r="I313" t="s">
        <v>137</v>
      </c>
      <c r="J313" t="s">
        <v>512</v>
      </c>
      <c r="K313" t="s">
        <v>156</v>
      </c>
      <c r="L313" t="s">
        <v>9</v>
      </c>
      <c r="M313" t="s">
        <v>682</v>
      </c>
      <c r="N313" t="s">
        <v>379</v>
      </c>
      <c r="O313">
        <v>1074394.5173669998</v>
      </c>
      <c r="P313">
        <v>80868.404533000197</v>
      </c>
      <c r="R313" t="s">
        <v>682</v>
      </c>
    </row>
    <row r="314" spans="1:18" x14ac:dyDescent="0.25">
      <c r="A314" s="143">
        <v>46112</v>
      </c>
      <c r="B314" t="s">
        <v>1191</v>
      </c>
      <c r="C314" t="s">
        <v>1135</v>
      </c>
      <c r="D314" t="s">
        <v>166</v>
      </c>
      <c r="E314" s="50">
        <v>1155262.9219</v>
      </c>
      <c r="F314">
        <v>1</v>
      </c>
      <c r="G314" t="s">
        <v>1192</v>
      </c>
      <c r="H314" s="10">
        <v>127078.92140000001</v>
      </c>
      <c r="I314" t="s">
        <v>137</v>
      </c>
      <c r="J314" t="s">
        <v>512</v>
      </c>
      <c r="K314" t="s">
        <v>156</v>
      </c>
      <c r="L314" t="s">
        <v>9</v>
      </c>
      <c r="M314" t="s">
        <v>80</v>
      </c>
      <c r="N314" t="s">
        <v>379</v>
      </c>
      <c r="O314">
        <v>1074394.5173669998</v>
      </c>
      <c r="P314">
        <v>80868.404533000197</v>
      </c>
      <c r="R314" t="s">
        <v>80</v>
      </c>
    </row>
    <row r="315" spans="1:18" x14ac:dyDescent="0.25">
      <c r="A315" s="143">
        <v>46112</v>
      </c>
      <c r="B315" t="s">
        <v>1191</v>
      </c>
      <c r="C315" t="s">
        <v>1135</v>
      </c>
      <c r="D315" t="s">
        <v>166</v>
      </c>
      <c r="E315" s="50">
        <v>1155262.9219</v>
      </c>
      <c r="F315">
        <v>1</v>
      </c>
      <c r="G315" t="s">
        <v>1192</v>
      </c>
      <c r="H315" s="10">
        <v>127078.92140000001</v>
      </c>
      <c r="I315" t="s">
        <v>137</v>
      </c>
      <c r="J315" t="s">
        <v>512</v>
      </c>
      <c r="K315" t="s">
        <v>156</v>
      </c>
      <c r="L315" t="s">
        <v>9</v>
      </c>
      <c r="M315" t="s">
        <v>50</v>
      </c>
      <c r="N315" t="s">
        <v>379</v>
      </c>
      <c r="O315">
        <v>1074394.5173669998</v>
      </c>
      <c r="P315">
        <v>80868.404533000197</v>
      </c>
      <c r="R315" t="s">
        <v>50</v>
      </c>
    </row>
    <row r="316" spans="1:18" x14ac:dyDescent="0.25">
      <c r="A316" s="143">
        <v>46112</v>
      </c>
      <c r="B316" t="s">
        <v>1191</v>
      </c>
      <c r="C316" t="s">
        <v>1135</v>
      </c>
      <c r="D316" t="s">
        <v>166</v>
      </c>
      <c r="E316" s="50">
        <v>1155262.9219</v>
      </c>
      <c r="F316">
        <v>1</v>
      </c>
      <c r="G316" t="s">
        <v>1192</v>
      </c>
      <c r="H316" s="10">
        <v>127078.92140000001</v>
      </c>
      <c r="I316" t="s">
        <v>137</v>
      </c>
      <c r="J316" t="s">
        <v>512</v>
      </c>
      <c r="K316" t="s">
        <v>156</v>
      </c>
      <c r="L316" t="s">
        <v>9</v>
      </c>
      <c r="M316" t="s">
        <v>68</v>
      </c>
      <c r="N316" t="s">
        <v>379</v>
      </c>
      <c r="O316">
        <v>1074394.5173669998</v>
      </c>
      <c r="P316">
        <v>80868.404533000197</v>
      </c>
      <c r="R316" t="s">
        <v>68</v>
      </c>
    </row>
    <row r="317" spans="1:18" x14ac:dyDescent="0.25">
      <c r="A317" s="143">
        <v>46112</v>
      </c>
      <c r="B317" t="s">
        <v>1191</v>
      </c>
      <c r="C317" t="s">
        <v>1135</v>
      </c>
      <c r="D317" t="s">
        <v>166</v>
      </c>
      <c r="E317" s="50">
        <v>1155262.9219</v>
      </c>
      <c r="F317">
        <v>1</v>
      </c>
      <c r="G317" t="s">
        <v>1192</v>
      </c>
      <c r="H317" s="10">
        <v>127078.92140000001</v>
      </c>
      <c r="I317" t="s">
        <v>137</v>
      </c>
      <c r="J317" t="s">
        <v>512</v>
      </c>
      <c r="K317" t="s">
        <v>156</v>
      </c>
      <c r="L317" t="s">
        <v>9</v>
      </c>
      <c r="M317" t="s">
        <v>70</v>
      </c>
      <c r="N317" t="s">
        <v>379</v>
      </c>
      <c r="O317">
        <v>1074394.5173669998</v>
      </c>
      <c r="P317">
        <v>80868.404533000197</v>
      </c>
      <c r="R317" t="s">
        <v>70</v>
      </c>
    </row>
    <row r="318" spans="1:18" hidden="1" x14ac:dyDescent="0.25">
      <c r="A318" s="143">
        <v>46112</v>
      </c>
      <c r="B318" t="s">
        <v>1191</v>
      </c>
      <c r="C318" t="s">
        <v>1117</v>
      </c>
      <c r="D318" t="s">
        <v>1328</v>
      </c>
      <c r="E318" s="50">
        <v>1128948.2514</v>
      </c>
      <c r="F318">
        <v>1</v>
      </c>
      <c r="G318" t="s">
        <v>1192</v>
      </c>
      <c r="H318" s="10">
        <v>169342.2377</v>
      </c>
      <c r="I318" t="s">
        <v>137</v>
      </c>
      <c r="J318" t="s">
        <v>512</v>
      </c>
      <c r="K318" t="s">
        <v>138</v>
      </c>
      <c r="L318" t="s">
        <v>9</v>
      </c>
      <c r="M318" t="s">
        <v>681</v>
      </c>
      <c r="N318" t="s">
        <v>373</v>
      </c>
      <c r="O318">
        <v>1128948.2514</v>
      </c>
      <c r="P318">
        <v>0</v>
      </c>
      <c r="R318" t="s">
        <v>681</v>
      </c>
    </row>
    <row r="319" spans="1:18" hidden="1" x14ac:dyDescent="0.25">
      <c r="A319" s="143">
        <v>46112</v>
      </c>
      <c r="B319" t="s">
        <v>1191</v>
      </c>
      <c r="C319" t="s">
        <v>1117</v>
      </c>
      <c r="D319" t="s">
        <v>1328</v>
      </c>
      <c r="E319" s="50">
        <v>1128948.2514</v>
      </c>
      <c r="F319">
        <v>1</v>
      </c>
      <c r="G319" t="s">
        <v>1192</v>
      </c>
      <c r="H319" s="10">
        <v>959606.01370000001</v>
      </c>
      <c r="I319" t="s">
        <v>137</v>
      </c>
      <c r="J319" t="s">
        <v>512</v>
      </c>
      <c r="K319" t="s">
        <v>138</v>
      </c>
      <c r="L319" t="s">
        <v>9</v>
      </c>
      <c r="M319" t="s">
        <v>80</v>
      </c>
      <c r="N319" t="s">
        <v>373</v>
      </c>
      <c r="O319">
        <v>1128948.2514</v>
      </c>
      <c r="P319">
        <v>0</v>
      </c>
      <c r="R319" t="s">
        <v>80</v>
      </c>
    </row>
    <row r="320" spans="1:18" hidden="1" x14ac:dyDescent="0.25">
      <c r="A320" s="143">
        <v>46090</v>
      </c>
      <c r="B320" t="s">
        <v>885</v>
      </c>
      <c r="C320" t="s">
        <v>886</v>
      </c>
      <c r="D320" t="s">
        <v>887</v>
      </c>
      <c r="E320" s="50">
        <v>933000</v>
      </c>
      <c r="F320">
        <v>1</v>
      </c>
      <c r="G320" t="s">
        <v>510</v>
      </c>
      <c r="H320" s="10">
        <v>36596.791100000002</v>
      </c>
      <c r="I320" t="s">
        <v>137</v>
      </c>
      <c r="J320" t="s">
        <v>473</v>
      </c>
      <c r="K320" t="s">
        <v>138</v>
      </c>
      <c r="L320" t="s">
        <v>12</v>
      </c>
      <c r="M320" t="s">
        <v>72</v>
      </c>
      <c r="N320" t="s">
        <v>35</v>
      </c>
      <c r="O320">
        <v>1128930</v>
      </c>
      <c r="P320">
        <v>0</v>
      </c>
      <c r="Q320" t="s">
        <v>731</v>
      </c>
      <c r="R320" t="s">
        <v>656</v>
      </c>
    </row>
    <row r="321" spans="1:18" hidden="1" x14ac:dyDescent="0.25">
      <c r="A321" s="143">
        <v>46090</v>
      </c>
      <c r="B321" t="s">
        <v>885</v>
      </c>
      <c r="C321" t="s">
        <v>886</v>
      </c>
      <c r="D321" t="s">
        <v>887</v>
      </c>
      <c r="E321" s="50">
        <v>933000</v>
      </c>
      <c r="F321">
        <v>1</v>
      </c>
      <c r="G321" t="s">
        <v>510</v>
      </c>
      <c r="H321" s="10">
        <v>7969.924</v>
      </c>
      <c r="I321" t="s">
        <v>137</v>
      </c>
      <c r="J321" t="s">
        <v>473</v>
      </c>
      <c r="K321" t="s">
        <v>138</v>
      </c>
      <c r="L321" t="s">
        <v>12</v>
      </c>
      <c r="M321" t="s">
        <v>77</v>
      </c>
      <c r="N321" t="s">
        <v>35</v>
      </c>
      <c r="O321">
        <v>1128930</v>
      </c>
      <c r="P321">
        <v>0</v>
      </c>
      <c r="Q321" t="s">
        <v>731</v>
      </c>
      <c r="R321" t="s">
        <v>656</v>
      </c>
    </row>
    <row r="322" spans="1:18" hidden="1" x14ac:dyDescent="0.25">
      <c r="A322" s="143">
        <v>46090</v>
      </c>
      <c r="B322" t="s">
        <v>885</v>
      </c>
      <c r="C322" t="s">
        <v>886</v>
      </c>
      <c r="D322" t="s">
        <v>887</v>
      </c>
      <c r="E322" s="50">
        <v>933000</v>
      </c>
      <c r="F322">
        <v>1</v>
      </c>
      <c r="G322" t="s">
        <v>510</v>
      </c>
      <c r="H322" s="10">
        <v>458.94670000000002</v>
      </c>
      <c r="I322" t="s">
        <v>137</v>
      </c>
      <c r="J322" t="s">
        <v>473</v>
      </c>
      <c r="K322" t="s">
        <v>138</v>
      </c>
      <c r="L322" t="s">
        <v>12</v>
      </c>
      <c r="M322" t="s">
        <v>75</v>
      </c>
      <c r="N322" t="s">
        <v>35</v>
      </c>
      <c r="O322">
        <v>1128930</v>
      </c>
      <c r="P322">
        <v>0</v>
      </c>
      <c r="Q322" t="s">
        <v>731</v>
      </c>
      <c r="R322" t="s">
        <v>656</v>
      </c>
    </row>
    <row r="323" spans="1:18" hidden="1" x14ac:dyDescent="0.25">
      <c r="A323" s="143">
        <v>46090</v>
      </c>
      <c r="B323" t="s">
        <v>885</v>
      </c>
      <c r="C323" t="s">
        <v>886</v>
      </c>
      <c r="D323" t="s">
        <v>887</v>
      </c>
      <c r="E323" s="50">
        <v>933000</v>
      </c>
      <c r="F323">
        <v>1</v>
      </c>
      <c r="G323" t="s">
        <v>510</v>
      </c>
      <c r="H323" s="10">
        <v>67499.942200000005</v>
      </c>
      <c r="I323" t="s">
        <v>137</v>
      </c>
      <c r="J323" t="s">
        <v>473</v>
      </c>
      <c r="K323" t="s">
        <v>138</v>
      </c>
      <c r="L323" t="s">
        <v>12</v>
      </c>
      <c r="M323" t="s">
        <v>681</v>
      </c>
      <c r="N323" t="s">
        <v>35</v>
      </c>
      <c r="O323">
        <v>1128930</v>
      </c>
      <c r="P323">
        <v>0</v>
      </c>
      <c r="Q323" t="s">
        <v>731</v>
      </c>
      <c r="R323" t="s">
        <v>656</v>
      </c>
    </row>
    <row r="324" spans="1:18" hidden="1" x14ac:dyDescent="0.25">
      <c r="A324" s="143">
        <v>46090</v>
      </c>
      <c r="B324" t="s">
        <v>885</v>
      </c>
      <c r="C324" t="s">
        <v>886</v>
      </c>
      <c r="D324" t="s">
        <v>887</v>
      </c>
      <c r="E324" s="50">
        <v>933000</v>
      </c>
      <c r="F324">
        <v>1</v>
      </c>
      <c r="G324" t="s">
        <v>510</v>
      </c>
      <c r="H324" s="10">
        <v>5502.1931000000004</v>
      </c>
      <c r="I324" t="s">
        <v>137</v>
      </c>
      <c r="J324" t="s">
        <v>473</v>
      </c>
      <c r="K324" t="s">
        <v>138</v>
      </c>
      <c r="L324" t="s">
        <v>12</v>
      </c>
      <c r="M324" t="s">
        <v>682</v>
      </c>
      <c r="N324" t="s">
        <v>35</v>
      </c>
      <c r="O324">
        <v>1128930</v>
      </c>
      <c r="P324">
        <v>0</v>
      </c>
      <c r="Q324" t="s">
        <v>731</v>
      </c>
      <c r="R324" t="s">
        <v>656</v>
      </c>
    </row>
    <row r="325" spans="1:18" hidden="1" x14ac:dyDescent="0.25">
      <c r="A325" s="143">
        <v>46090</v>
      </c>
      <c r="B325" t="s">
        <v>885</v>
      </c>
      <c r="C325" t="s">
        <v>886</v>
      </c>
      <c r="D325" t="s">
        <v>887</v>
      </c>
      <c r="E325" s="50">
        <v>933000</v>
      </c>
      <c r="F325">
        <v>1</v>
      </c>
      <c r="G325" t="s">
        <v>510</v>
      </c>
      <c r="H325" s="10">
        <v>828759.35450000002</v>
      </c>
      <c r="I325" t="s">
        <v>137</v>
      </c>
      <c r="J325" t="s">
        <v>473</v>
      </c>
      <c r="K325" t="s">
        <v>138</v>
      </c>
      <c r="L325" t="s">
        <v>12</v>
      </c>
      <c r="M325" t="s">
        <v>80</v>
      </c>
      <c r="N325" t="s">
        <v>35</v>
      </c>
      <c r="O325">
        <v>1128930</v>
      </c>
      <c r="P325">
        <v>0</v>
      </c>
      <c r="Q325" t="s">
        <v>731</v>
      </c>
      <c r="R325" t="s">
        <v>656</v>
      </c>
    </row>
    <row r="326" spans="1:18" hidden="1" x14ac:dyDescent="0.25">
      <c r="A326" s="143">
        <v>46090</v>
      </c>
      <c r="B326" t="s">
        <v>885</v>
      </c>
      <c r="C326" t="s">
        <v>886</v>
      </c>
      <c r="D326" t="s">
        <v>887</v>
      </c>
      <c r="E326" s="50">
        <v>933000</v>
      </c>
      <c r="F326">
        <v>1</v>
      </c>
      <c r="G326" t="s">
        <v>510</v>
      </c>
      <c r="H326" s="10">
        <v>15878.8369</v>
      </c>
      <c r="I326" t="s">
        <v>137</v>
      </c>
      <c r="J326" t="s">
        <v>473</v>
      </c>
      <c r="K326" t="s">
        <v>138</v>
      </c>
      <c r="L326" t="s">
        <v>12</v>
      </c>
      <c r="M326" t="s">
        <v>50</v>
      </c>
      <c r="N326" t="s">
        <v>35</v>
      </c>
      <c r="O326">
        <v>1128930</v>
      </c>
      <c r="P326">
        <v>0</v>
      </c>
      <c r="Q326" t="s">
        <v>731</v>
      </c>
      <c r="R326" t="s">
        <v>656</v>
      </c>
    </row>
    <row r="327" spans="1:18" hidden="1" x14ac:dyDescent="0.25">
      <c r="A327" s="143">
        <v>46090</v>
      </c>
      <c r="B327" t="s">
        <v>885</v>
      </c>
      <c r="C327" t="s">
        <v>886</v>
      </c>
      <c r="D327" t="s">
        <v>887</v>
      </c>
      <c r="E327" s="50">
        <v>933000</v>
      </c>
      <c r="F327">
        <v>1</v>
      </c>
      <c r="G327" t="s">
        <v>510</v>
      </c>
      <c r="H327" s="10">
        <v>121473.2396</v>
      </c>
      <c r="I327" t="s">
        <v>137</v>
      </c>
      <c r="J327" t="s">
        <v>473</v>
      </c>
      <c r="K327" t="s">
        <v>138</v>
      </c>
      <c r="L327" t="s">
        <v>12</v>
      </c>
      <c r="M327" t="s">
        <v>68</v>
      </c>
      <c r="N327" t="s">
        <v>35</v>
      </c>
      <c r="O327">
        <v>1128930</v>
      </c>
      <c r="P327">
        <v>0</v>
      </c>
      <c r="Q327" t="s">
        <v>731</v>
      </c>
      <c r="R327" t="s">
        <v>656</v>
      </c>
    </row>
    <row r="328" spans="1:18" hidden="1" x14ac:dyDescent="0.25">
      <c r="A328" s="143">
        <v>46090</v>
      </c>
      <c r="B328" t="s">
        <v>885</v>
      </c>
      <c r="C328" t="s">
        <v>886</v>
      </c>
      <c r="D328" t="s">
        <v>887</v>
      </c>
      <c r="E328" s="50">
        <v>933000</v>
      </c>
      <c r="F328">
        <v>1</v>
      </c>
      <c r="G328" t="s">
        <v>510</v>
      </c>
      <c r="H328" s="10">
        <v>44790.7719</v>
      </c>
      <c r="I328" t="s">
        <v>137</v>
      </c>
      <c r="J328" t="s">
        <v>473</v>
      </c>
      <c r="K328" t="s">
        <v>138</v>
      </c>
      <c r="L328" t="s">
        <v>12</v>
      </c>
      <c r="M328" t="s">
        <v>70</v>
      </c>
      <c r="N328" t="s">
        <v>35</v>
      </c>
      <c r="O328">
        <v>1128930</v>
      </c>
      <c r="P328">
        <v>0</v>
      </c>
      <c r="Q328" t="s">
        <v>731</v>
      </c>
      <c r="R328" t="s">
        <v>656</v>
      </c>
    </row>
    <row r="329" spans="1:18" x14ac:dyDescent="0.25">
      <c r="A329" s="143">
        <v>46112</v>
      </c>
      <c r="B329" t="s">
        <v>1191</v>
      </c>
      <c r="C329" t="s">
        <v>1136</v>
      </c>
      <c r="D329" t="s">
        <v>166</v>
      </c>
      <c r="E329" s="50">
        <v>1128307.6697</v>
      </c>
      <c r="F329">
        <v>1</v>
      </c>
      <c r="G329" t="s">
        <v>1192</v>
      </c>
      <c r="H329" s="10">
        <v>124113.8437</v>
      </c>
      <c r="I329" t="s">
        <v>137</v>
      </c>
      <c r="J329" t="s">
        <v>512</v>
      </c>
      <c r="K329" t="s">
        <v>156</v>
      </c>
      <c r="L329" t="s">
        <v>9</v>
      </c>
      <c r="M329" t="s">
        <v>72</v>
      </c>
      <c r="N329" t="s">
        <v>379</v>
      </c>
      <c r="O329">
        <v>1049326.1328209997</v>
      </c>
      <c r="P329">
        <v>78981.536879000254</v>
      </c>
      <c r="R329" t="s">
        <v>72</v>
      </c>
    </row>
    <row r="330" spans="1:18" x14ac:dyDescent="0.25">
      <c r="A330" s="143">
        <v>46112</v>
      </c>
      <c r="B330" t="s">
        <v>1191</v>
      </c>
      <c r="C330" t="s">
        <v>1136</v>
      </c>
      <c r="D330" t="s">
        <v>166</v>
      </c>
      <c r="E330" s="50">
        <v>1128307.6697</v>
      </c>
      <c r="F330">
        <v>1</v>
      </c>
      <c r="G330" t="s">
        <v>1192</v>
      </c>
      <c r="H330" s="10">
        <v>90264.613599999997</v>
      </c>
      <c r="I330" t="s">
        <v>137</v>
      </c>
      <c r="J330" t="s">
        <v>512</v>
      </c>
      <c r="K330" t="s">
        <v>156</v>
      </c>
      <c r="L330" t="s">
        <v>9</v>
      </c>
      <c r="M330" t="s">
        <v>77</v>
      </c>
      <c r="N330" t="s">
        <v>379</v>
      </c>
      <c r="O330">
        <v>1049326.1328209997</v>
      </c>
      <c r="P330">
        <v>78981.536879000254</v>
      </c>
      <c r="R330" t="s">
        <v>77</v>
      </c>
    </row>
    <row r="331" spans="1:18" x14ac:dyDescent="0.25">
      <c r="A331" s="143">
        <v>46112</v>
      </c>
      <c r="B331" t="s">
        <v>1191</v>
      </c>
      <c r="C331" t="s">
        <v>1136</v>
      </c>
      <c r="D331" t="s">
        <v>166</v>
      </c>
      <c r="E331" s="50">
        <v>1128307.6697</v>
      </c>
      <c r="F331">
        <v>1</v>
      </c>
      <c r="G331" t="s">
        <v>1192</v>
      </c>
      <c r="H331" s="10">
        <v>124113.8437</v>
      </c>
      <c r="I331" t="s">
        <v>137</v>
      </c>
      <c r="J331" t="s">
        <v>512</v>
      </c>
      <c r="K331" t="s">
        <v>156</v>
      </c>
      <c r="L331" t="s">
        <v>9</v>
      </c>
      <c r="M331" t="s">
        <v>681</v>
      </c>
      <c r="N331" t="s">
        <v>379</v>
      </c>
      <c r="O331">
        <v>1049326.1328209997</v>
      </c>
      <c r="P331">
        <v>78981.536879000254</v>
      </c>
      <c r="R331" t="s">
        <v>681</v>
      </c>
    </row>
    <row r="332" spans="1:18" x14ac:dyDescent="0.25">
      <c r="A332" s="143">
        <v>46112</v>
      </c>
      <c r="B332" t="s">
        <v>1191</v>
      </c>
      <c r="C332" t="s">
        <v>1136</v>
      </c>
      <c r="D332" t="s">
        <v>166</v>
      </c>
      <c r="E332" s="50">
        <v>1128307.6697</v>
      </c>
      <c r="F332">
        <v>1</v>
      </c>
      <c r="G332" t="s">
        <v>1192</v>
      </c>
      <c r="H332" s="10">
        <v>214378.4572</v>
      </c>
      <c r="I332" t="s">
        <v>137</v>
      </c>
      <c r="J332" t="s">
        <v>512</v>
      </c>
      <c r="K332" t="s">
        <v>156</v>
      </c>
      <c r="L332" t="s">
        <v>9</v>
      </c>
      <c r="M332" t="s">
        <v>682</v>
      </c>
      <c r="N332" t="s">
        <v>379</v>
      </c>
      <c r="O332">
        <v>1049326.1328209997</v>
      </c>
      <c r="P332">
        <v>78981.536879000254</v>
      </c>
      <c r="R332" t="s">
        <v>682</v>
      </c>
    </row>
    <row r="333" spans="1:18" x14ac:dyDescent="0.25">
      <c r="A333" s="143">
        <v>46112</v>
      </c>
      <c r="B333" t="s">
        <v>1191</v>
      </c>
      <c r="C333" t="s">
        <v>1136</v>
      </c>
      <c r="D333" t="s">
        <v>166</v>
      </c>
      <c r="E333" s="50">
        <v>1128307.6697</v>
      </c>
      <c r="F333">
        <v>1</v>
      </c>
      <c r="G333" t="s">
        <v>1192</v>
      </c>
      <c r="H333" s="10">
        <v>124113.8437</v>
      </c>
      <c r="I333" t="s">
        <v>137</v>
      </c>
      <c r="J333" t="s">
        <v>512</v>
      </c>
      <c r="K333" t="s">
        <v>156</v>
      </c>
      <c r="L333" t="s">
        <v>9</v>
      </c>
      <c r="M333" t="s">
        <v>80</v>
      </c>
      <c r="N333" t="s">
        <v>379</v>
      </c>
      <c r="O333">
        <v>1049326.1328209997</v>
      </c>
      <c r="P333">
        <v>78981.536879000254</v>
      </c>
      <c r="R333" t="s">
        <v>80</v>
      </c>
    </row>
    <row r="334" spans="1:18" x14ac:dyDescent="0.25">
      <c r="A334" s="143">
        <v>46112</v>
      </c>
      <c r="B334" t="s">
        <v>1191</v>
      </c>
      <c r="C334" t="s">
        <v>1136</v>
      </c>
      <c r="D334" t="s">
        <v>166</v>
      </c>
      <c r="E334" s="50">
        <v>1128307.6697</v>
      </c>
      <c r="F334">
        <v>1</v>
      </c>
      <c r="G334" t="s">
        <v>1192</v>
      </c>
      <c r="H334" s="10">
        <v>124113.8437</v>
      </c>
      <c r="I334" t="s">
        <v>137</v>
      </c>
      <c r="J334" t="s">
        <v>512</v>
      </c>
      <c r="K334" t="s">
        <v>156</v>
      </c>
      <c r="L334" t="s">
        <v>9</v>
      </c>
      <c r="M334" t="s">
        <v>50</v>
      </c>
      <c r="N334" t="s">
        <v>379</v>
      </c>
      <c r="O334">
        <v>1049326.1328209997</v>
      </c>
      <c r="P334">
        <v>78981.536879000254</v>
      </c>
      <c r="R334" t="s">
        <v>50</v>
      </c>
    </row>
    <row r="335" spans="1:18" x14ac:dyDescent="0.25">
      <c r="A335" s="143">
        <v>46112</v>
      </c>
      <c r="B335" t="s">
        <v>1191</v>
      </c>
      <c r="C335" t="s">
        <v>1136</v>
      </c>
      <c r="D335" t="s">
        <v>166</v>
      </c>
      <c r="E335" s="50">
        <v>1128307.6697</v>
      </c>
      <c r="F335">
        <v>1</v>
      </c>
      <c r="G335" t="s">
        <v>1192</v>
      </c>
      <c r="H335" s="10">
        <v>124113.8437</v>
      </c>
      <c r="I335" t="s">
        <v>137</v>
      </c>
      <c r="J335" t="s">
        <v>512</v>
      </c>
      <c r="K335" t="s">
        <v>156</v>
      </c>
      <c r="L335" t="s">
        <v>9</v>
      </c>
      <c r="M335" t="s">
        <v>68</v>
      </c>
      <c r="N335" t="s">
        <v>379</v>
      </c>
      <c r="O335">
        <v>1049326.1328209997</v>
      </c>
      <c r="P335">
        <v>78981.536879000254</v>
      </c>
      <c r="R335" t="s">
        <v>68</v>
      </c>
    </row>
    <row r="336" spans="1:18" x14ac:dyDescent="0.25">
      <c r="A336" s="143">
        <v>46112</v>
      </c>
      <c r="B336" t="s">
        <v>1191</v>
      </c>
      <c r="C336" t="s">
        <v>1136</v>
      </c>
      <c r="D336" t="s">
        <v>166</v>
      </c>
      <c r="E336" s="50">
        <v>1128307.6697</v>
      </c>
      <c r="F336">
        <v>1</v>
      </c>
      <c r="G336" t="s">
        <v>1192</v>
      </c>
      <c r="H336" s="10">
        <v>124113.8437</v>
      </c>
      <c r="I336" t="s">
        <v>137</v>
      </c>
      <c r="J336" t="s">
        <v>512</v>
      </c>
      <c r="K336" t="s">
        <v>156</v>
      </c>
      <c r="L336" t="s">
        <v>9</v>
      </c>
      <c r="M336" t="s">
        <v>70</v>
      </c>
      <c r="N336" t="s">
        <v>379</v>
      </c>
      <c r="O336">
        <v>1049326.1328209997</v>
      </c>
      <c r="P336">
        <v>78981.536879000254</v>
      </c>
      <c r="R336" t="s">
        <v>70</v>
      </c>
    </row>
    <row r="337" spans="1:18" hidden="1" x14ac:dyDescent="0.25">
      <c r="A337" s="143">
        <v>46112</v>
      </c>
      <c r="B337" t="s">
        <v>1191</v>
      </c>
      <c r="C337" t="s">
        <v>1166</v>
      </c>
      <c r="D337" t="s">
        <v>1163</v>
      </c>
      <c r="E337" s="50">
        <v>1111149.2026</v>
      </c>
      <c r="F337">
        <v>1</v>
      </c>
      <c r="G337" t="s">
        <v>1192</v>
      </c>
      <c r="H337" s="10">
        <v>55557.460099999997</v>
      </c>
      <c r="I337" t="s">
        <v>137</v>
      </c>
      <c r="J337" t="s">
        <v>512</v>
      </c>
      <c r="K337" t="s">
        <v>138</v>
      </c>
      <c r="L337" t="s">
        <v>9</v>
      </c>
      <c r="M337" t="s">
        <v>72</v>
      </c>
      <c r="N337" t="s">
        <v>350</v>
      </c>
      <c r="O337">
        <v>1111149.2026</v>
      </c>
      <c r="P337">
        <v>0</v>
      </c>
      <c r="R337" t="s">
        <v>72</v>
      </c>
    </row>
    <row r="338" spans="1:18" hidden="1" x14ac:dyDescent="0.25">
      <c r="A338" s="143">
        <v>46112</v>
      </c>
      <c r="B338" t="s">
        <v>1191</v>
      </c>
      <c r="C338" t="s">
        <v>1166</v>
      </c>
      <c r="D338" t="s">
        <v>1163</v>
      </c>
      <c r="E338" s="50">
        <v>1111149.2026</v>
      </c>
      <c r="F338">
        <v>1</v>
      </c>
      <c r="G338" t="s">
        <v>1192</v>
      </c>
      <c r="H338" s="10">
        <v>1055591.7424999999</v>
      </c>
      <c r="I338" t="s">
        <v>137</v>
      </c>
      <c r="J338" t="s">
        <v>512</v>
      </c>
      <c r="K338" t="s">
        <v>138</v>
      </c>
      <c r="L338" t="s">
        <v>9</v>
      </c>
      <c r="M338" t="s">
        <v>68</v>
      </c>
      <c r="N338" t="s">
        <v>350</v>
      </c>
      <c r="O338">
        <v>1111149.2026</v>
      </c>
      <c r="P338">
        <v>0</v>
      </c>
      <c r="R338" t="s">
        <v>68</v>
      </c>
    </row>
    <row r="339" spans="1:18" hidden="1" x14ac:dyDescent="0.25">
      <c r="A339" s="143">
        <v>46112</v>
      </c>
      <c r="B339" t="s">
        <v>1191</v>
      </c>
      <c r="C339" t="s">
        <v>1178</v>
      </c>
      <c r="D339" t="s">
        <v>187</v>
      </c>
      <c r="E339" s="50">
        <v>1099914.4890999999</v>
      </c>
      <c r="F339">
        <v>1</v>
      </c>
      <c r="G339" t="s">
        <v>1192</v>
      </c>
      <c r="H339" s="10">
        <v>1099914.4890999999</v>
      </c>
      <c r="I339" t="s">
        <v>137</v>
      </c>
      <c r="J339" t="s">
        <v>512</v>
      </c>
      <c r="K339" t="s">
        <v>138</v>
      </c>
      <c r="L339" t="s">
        <v>9</v>
      </c>
      <c r="M339" t="s">
        <v>70</v>
      </c>
      <c r="N339" t="s">
        <v>45</v>
      </c>
      <c r="O339">
        <v>1099914.4890999999</v>
      </c>
      <c r="P339">
        <v>0</v>
      </c>
      <c r="R339" t="s">
        <v>70</v>
      </c>
    </row>
    <row r="340" spans="1:18" x14ac:dyDescent="0.25">
      <c r="A340" s="143">
        <v>46112</v>
      </c>
      <c r="B340" t="s">
        <v>1191</v>
      </c>
      <c r="C340" t="s">
        <v>1106</v>
      </c>
      <c r="D340" t="s">
        <v>164</v>
      </c>
      <c r="E340" s="50">
        <v>1098479.3891</v>
      </c>
      <c r="F340">
        <v>1</v>
      </c>
      <c r="G340" t="s">
        <v>1192</v>
      </c>
      <c r="H340" s="10">
        <v>85437.285799999998</v>
      </c>
      <c r="I340" t="s">
        <v>137</v>
      </c>
      <c r="J340" t="s">
        <v>512</v>
      </c>
      <c r="K340" t="s">
        <v>156</v>
      </c>
      <c r="L340" t="s">
        <v>9</v>
      </c>
      <c r="M340" t="s">
        <v>72</v>
      </c>
      <c r="N340" t="s">
        <v>32</v>
      </c>
      <c r="O340">
        <v>768935.57237000018</v>
      </c>
      <c r="P340">
        <v>329543.81672999985</v>
      </c>
      <c r="R340" t="s">
        <v>72</v>
      </c>
    </row>
    <row r="341" spans="1:18" x14ac:dyDescent="0.25">
      <c r="A341" s="143">
        <v>46112</v>
      </c>
      <c r="B341" t="s">
        <v>1191</v>
      </c>
      <c r="C341" t="s">
        <v>1106</v>
      </c>
      <c r="D341" t="s">
        <v>164</v>
      </c>
      <c r="E341" s="50">
        <v>1098479.3891</v>
      </c>
      <c r="F341">
        <v>1</v>
      </c>
      <c r="G341" t="s">
        <v>1192</v>
      </c>
      <c r="H341" s="10">
        <v>85437.285799999998</v>
      </c>
      <c r="I341" t="s">
        <v>137</v>
      </c>
      <c r="J341" t="s">
        <v>512</v>
      </c>
      <c r="K341" t="s">
        <v>156</v>
      </c>
      <c r="L341" t="s">
        <v>9</v>
      </c>
      <c r="M341" t="s">
        <v>77</v>
      </c>
      <c r="N341" t="s">
        <v>32</v>
      </c>
      <c r="O341">
        <v>768935.57237000018</v>
      </c>
      <c r="P341">
        <v>329543.81672999985</v>
      </c>
      <c r="R341" t="s">
        <v>77</v>
      </c>
    </row>
    <row r="342" spans="1:18" x14ac:dyDescent="0.25">
      <c r="A342" s="143">
        <v>46112</v>
      </c>
      <c r="B342" t="s">
        <v>1191</v>
      </c>
      <c r="C342" t="s">
        <v>1106</v>
      </c>
      <c r="D342" t="s">
        <v>164</v>
      </c>
      <c r="E342" s="50">
        <v>1098479.3891</v>
      </c>
      <c r="F342">
        <v>1</v>
      </c>
      <c r="G342" t="s">
        <v>1192</v>
      </c>
      <c r="H342" s="10">
        <v>85437.285799999998</v>
      </c>
      <c r="I342" t="s">
        <v>137</v>
      </c>
      <c r="J342" t="s">
        <v>512</v>
      </c>
      <c r="K342" t="s">
        <v>156</v>
      </c>
      <c r="L342" t="s">
        <v>9</v>
      </c>
      <c r="M342" t="s">
        <v>75</v>
      </c>
      <c r="N342" t="s">
        <v>32</v>
      </c>
      <c r="O342">
        <v>768935.57237000018</v>
      </c>
      <c r="P342">
        <v>329543.81672999985</v>
      </c>
      <c r="R342" t="s">
        <v>75</v>
      </c>
    </row>
    <row r="343" spans="1:18" x14ac:dyDescent="0.25">
      <c r="A343" s="143">
        <v>46112</v>
      </c>
      <c r="B343" t="s">
        <v>1191</v>
      </c>
      <c r="C343" t="s">
        <v>1106</v>
      </c>
      <c r="D343" t="s">
        <v>164</v>
      </c>
      <c r="E343" s="50">
        <v>1098479.3891</v>
      </c>
      <c r="F343">
        <v>1</v>
      </c>
      <c r="G343" t="s">
        <v>1192</v>
      </c>
      <c r="H343" s="10">
        <v>85437.285799999998</v>
      </c>
      <c r="I343" t="s">
        <v>137</v>
      </c>
      <c r="J343" t="s">
        <v>512</v>
      </c>
      <c r="K343" t="s">
        <v>156</v>
      </c>
      <c r="L343" t="s">
        <v>9</v>
      </c>
      <c r="M343" t="s">
        <v>681</v>
      </c>
      <c r="N343" t="s">
        <v>32</v>
      </c>
      <c r="O343">
        <v>768935.57237000018</v>
      </c>
      <c r="P343">
        <v>329543.81672999985</v>
      </c>
      <c r="R343" t="s">
        <v>681</v>
      </c>
    </row>
    <row r="344" spans="1:18" x14ac:dyDescent="0.25">
      <c r="A344" s="143">
        <v>46112</v>
      </c>
      <c r="B344" t="s">
        <v>1191</v>
      </c>
      <c r="C344" t="s">
        <v>1106</v>
      </c>
      <c r="D344" t="s">
        <v>164</v>
      </c>
      <c r="E344" s="50">
        <v>1098479.3891</v>
      </c>
      <c r="F344">
        <v>1</v>
      </c>
      <c r="G344" t="s">
        <v>1192</v>
      </c>
      <c r="H344" s="10">
        <v>85437.285799999998</v>
      </c>
      <c r="I344" t="s">
        <v>137</v>
      </c>
      <c r="J344" t="s">
        <v>512</v>
      </c>
      <c r="K344" t="s">
        <v>156</v>
      </c>
      <c r="L344" t="s">
        <v>9</v>
      </c>
      <c r="M344" t="s">
        <v>682</v>
      </c>
      <c r="N344" t="s">
        <v>32</v>
      </c>
      <c r="O344">
        <v>768935.57237000018</v>
      </c>
      <c r="P344">
        <v>329543.81672999985</v>
      </c>
      <c r="R344" t="s">
        <v>682</v>
      </c>
    </row>
    <row r="345" spans="1:18" x14ac:dyDescent="0.25">
      <c r="A345" s="143">
        <v>46112</v>
      </c>
      <c r="B345" t="s">
        <v>1191</v>
      </c>
      <c r="C345" t="s">
        <v>1106</v>
      </c>
      <c r="D345" t="s">
        <v>164</v>
      </c>
      <c r="E345" s="50">
        <v>1098479.3891</v>
      </c>
      <c r="F345">
        <v>1</v>
      </c>
      <c r="G345" t="s">
        <v>1192</v>
      </c>
      <c r="H345" s="10">
        <v>85437.285799999998</v>
      </c>
      <c r="I345" t="s">
        <v>137</v>
      </c>
      <c r="J345" t="s">
        <v>512</v>
      </c>
      <c r="K345" t="s">
        <v>156</v>
      </c>
      <c r="L345" t="s">
        <v>9</v>
      </c>
      <c r="M345" t="s">
        <v>80</v>
      </c>
      <c r="N345" t="s">
        <v>32</v>
      </c>
      <c r="O345">
        <v>768935.57237000018</v>
      </c>
      <c r="P345">
        <v>329543.81672999985</v>
      </c>
      <c r="R345" t="s">
        <v>80</v>
      </c>
    </row>
    <row r="346" spans="1:18" x14ac:dyDescent="0.25">
      <c r="A346" s="143">
        <v>46112</v>
      </c>
      <c r="B346" t="s">
        <v>1191</v>
      </c>
      <c r="C346" t="s">
        <v>1106</v>
      </c>
      <c r="D346" t="s">
        <v>164</v>
      </c>
      <c r="E346" s="50">
        <v>1098479.3891</v>
      </c>
      <c r="F346">
        <v>1</v>
      </c>
      <c r="G346" t="s">
        <v>1192</v>
      </c>
      <c r="H346" s="10">
        <v>85437.285799999998</v>
      </c>
      <c r="I346" t="s">
        <v>137</v>
      </c>
      <c r="J346" t="s">
        <v>512</v>
      </c>
      <c r="K346" t="s">
        <v>156</v>
      </c>
      <c r="L346" t="s">
        <v>9</v>
      </c>
      <c r="M346" t="s">
        <v>50</v>
      </c>
      <c r="N346" t="s">
        <v>32</v>
      </c>
      <c r="O346">
        <v>768935.57237000018</v>
      </c>
      <c r="P346">
        <v>329543.81672999985</v>
      </c>
      <c r="R346" t="s">
        <v>50</v>
      </c>
    </row>
    <row r="347" spans="1:18" x14ac:dyDescent="0.25">
      <c r="A347" s="143">
        <v>46112</v>
      </c>
      <c r="B347" t="s">
        <v>1191</v>
      </c>
      <c r="C347" t="s">
        <v>1106</v>
      </c>
      <c r="D347" t="s">
        <v>164</v>
      </c>
      <c r="E347" s="50">
        <v>1098479.3891</v>
      </c>
      <c r="F347">
        <v>1</v>
      </c>
      <c r="G347" t="s">
        <v>1192</v>
      </c>
      <c r="H347" s="10">
        <v>85437.285799999998</v>
      </c>
      <c r="I347" t="s">
        <v>137</v>
      </c>
      <c r="J347" t="s">
        <v>512</v>
      </c>
      <c r="K347" t="s">
        <v>156</v>
      </c>
      <c r="L347" t="s">
        <v>9</v>
      </c>
      <c r="M347" t="s">
        <v>68</v>
      </c>
      <c r="N347" t="s">
        <v>32</v>
      </c>
      <c r="O347">
        <v>768935.57237000018</v>
      </c>
      <c r="P347">
        <v>329543.81672999985</v>
      </c>
      <c r="R347" t="s">
        <v>68</v>
      </c>
    </row>
    <row r="348" spans="1:18" x14ac:dyDescent="0.25">
      <c r="A348" s="143">
        <v>46112</v>
      </c>
      <c r="B348" t="s">
        <v>1191</v>
      </c>
      <c r="C348" t="s">
        <v>1106</v>
      </c>
      <c r="D348" t="s">
        <v>164</v>
      </c>
      <c r="E348" s="50">
        <v>1098479.3891</v>
      </c>
      <c r="F348">
        <v>1</v>
      </c>
      <c r="G348" t="s">
        <v>1192</v>
      </c>
      <c r="H348" s="10">
        <v>85437.285799999998</v>
      </c>
      <c r="I348" t="s">
        <v>137</v>
      </c>
      <c r="J348" t="s">
        <v>512</v>
      </c>
      <c r="K348" t="s">
        <v>156</v>
      </c>
      <c r="L348" t="s">
        <v>9</v>
      </c>
      <c r="M348" t="s">
        <v>70</v>
      </c>
      <c r="N348" t="s">
        <v>32</v>
      </c>
      <c r="O348">
        <v>768935.57237000018</v>
      </c>
      <c r="P348">
        <v>329543.81672999985</v>
      </c>
      <c r="R348" t="s">
        <v>70</v>
      </c>
    </row>
    <row r="349" spans="1:18" hidden="1" x14ac:dyDescent="0.25">
      <c r="A349" s="143">
        <v>46112</v>
      </c>
      <c r="B349" t="s">
        <v>1191</v>
      </c>
      <c r="C349" t="s">
        <v>1151</v>
      </c>
      <c r="D349" t="s">
        <v>42</v>
      </c>
      <c r="E349" s="50">
        <v>1094441.7349</v>
      </c>
      <c r="F349">
        <v>1</v>
      </c>
      <c r="G349" t="s">
        <v>1192</v>
      </c>
      <c r="H349" s="10">
        <v>87555.338799999998</v>
      </c>
      <c r="I349" t="s">
        <v>137</v>
      </c>
      <c r="J349" t="s">
        <v>512</v>
      </c>
      <c r="K349" t="s">
        <v>138</v>
      </c>
      <c r="L349" t="s">
        <v>9</v>
      </c>
      <c r="M349" t="s">
        <v>72</v>
      </c>
      <c r="N349" t="s">
        <v>341</v>
      </c>
      <c r="O349">
        <v>1094441.7349</v>
      </c>
      <c r="P349">
        <v>0</v>
      </c>
      <c r="R349" t="s">
        <v>72</v>
      </c>
    </row>
    <row r="350" spans="1:18" hidden="1" x14ac:dyDescent="0.25">
      <c r="A350" s="143">
        <v>46112</v>
      </c>
      <c r="B350" t="s">
        <v>1191</v>
      </c>
      <c r="C350" t="s">
        <v>1151</v>
      </c>
      <c r="D350" t="s">
        <v>42</v>
      </c>
      <c r="E350" s="50">
        <v>1094441.7349</v>
      </c>
      <c r="F350">
        <v>1</v>
      </c>
      <c r="G350" t="s">
        <v>1192</v>
      </c>
      <c r="H350" s="10">
        <v>98499.756099999999</v>
      </c>
      <c r="I350" t="s">
        <v>137</v>
      </c>
      <c r="J350" t="s">
        <v>512</v>
      </c>
      <c r="K350" t="s">
        <v>138</v>
      </c>
      <c r="L350" t="s">
        <v>9</v>
      </c>
      <c r="M350" t="s">
        <v>681</v>
      </c>
      <c r="N350" t="s">
        <v>341</v>
      </c>
      <c r="O350">
        <v>1094441.7349</v>
      </c>
      <c r="P350">
        <v>0</v>
      </c>
      <c r="R350" t="s">
        <v>681</v>
      </c>
    </row>
    <row r="351" spans="1:18" hidden="1" x14ac:dyDescent="0.25">
      <c r="A351" s="143">
        <v>46112</v>
      </c>
      <c r="B351" t="s">
        <v>1191</v>
      </c>
      <c r="C351" t="s">
        <v>1151</v>
      </c>
      <c r="D351" t="s">
        <v>42</v>
      </c>
      <c r="E351" s="50">
        <v>1094441.7349</v>
      </c>
      <c r="F351">
        <v>1</v>
      </c>
      <c r="G351" t="s">
        <v>1192</v>
      </c>
      <c r="H351" s="10">
        <v>164166.26019999999</v>
      </c>
      <c r="I351" t="s">
        <v>137</v>
      </c>
      <c r="J351" t="s">
        <v>512</v>
      </c>
      <c r="K351" t="s">
        <v>138</v>
      </c>
      <c r="L351" t="s">
        <v>9</v>
      </c>
      <c r="M351" t="s">
        <v>80</v>
      </c>
      <c r="N351" t="s">
        <v>341</v>
      </c>
      <c r="O351">
        <v>1094441.7349</v>
      </c>
      <c r="P351">
        <v>0</v>
      </c>
      <c r="R351" t="s">
        <v>80</v>
      </c>
    </row>
    <row r="352" spans="1:18" hidden="1" x14ac:dyDescent="0.25">
      <c r="A352" s="143">
        <v>46112</v>
      </c>
      <c r="B352" t="s">
        <v>1191</v>
      </c>
      <c r="C352" t="s">
        <v>1151</v>
      </c>
      <c r="D352" t="s">
        <v>42</v>
      </c>
      <c r="E352" s="50">
        <v>1094441.7349</v>
      </c>
      <c r="F352">
        <v>1</v>
      </c>
      <c r="G352" t="s">
        <v>1192</v>
      </c>
      <c r="H352" s="10">
        <v>437776.69400000002</v>
      </c>
      <c r="I352" t="s">
        <v>137</v>
      </c>
      <c r="J352" t="s">
        <v>512</v>
      </c>
      <c r="K352" t="s">
        <v>138</v>
      </c>
      <c r="L352" t="s">
        <v>9</v>
      </c>
      <c r="M352" t="s">
        <v>50</v>
      </c>
      <c r="N352" t="s">
        <v>341</v>
      </c>
      <c r="O352">
        <v>1094441.7349</v>
      </c>
      <c r="P352">
        <v>0</v>
      </c>
      <c r="R352" t="s">
        <v>50</v>
      </c>
    </row>
    <row r="353" spans="1:18" hidden="1" x14ac:dyDescent="0.25">
      <c r="A353" s="143">
        <v>46112</v>
      </c>
      <c r="B353" t="s">
        <v>1191</v>
      </c>
      <c r="C353" t="s">
        <v>1151</v>
      </c>
      <c r="D353" t="s">
        <v>42</v>
      </c>
      <c r="E353" s="50">
        <v>1094441.7349</v>
      </c>
      <c r="F353">
        <v>1</v>
      </c>
      <c r="G353" t="s">
        <v>1192</v>
      </c>
      <c r="H353" s="10">
        <v>87555.338799999998</v>
      </c>
      <c r="I353" t="s">
        <v>137</v>
      </c>
      <c r="J353" t="s">
        <v>512</v>
      </c>
      <c r="K353" t="s">
        <v>138</v>
      </c>
      <c r="L353" t="s">
        <v>9</v>
      </c>
      <c r="M353" t="s">
        <v>68</v>
      </c>
      <c r="N353" t="s">
        <v>341</v>
      </c>
      <c r="O353">
        <v>1094441.7349</v>
      </c>
      <c r="P353">
        <v>0</v>
      </c>
      <c r="R353" t="s">
        <v>68</v>
      </c>
    </row>
    <row r="354" spans="1:18" hidden="1" x14ac:dyDescent="0.25">
      <c r="A354" s="143">
        <v>46112</v>
      </c>
      <c r="B354" t="s">
        <v>1191</v>
      </c>
      <c r="C354" t="s">
        <v>1151</v>
      </c>
      <c r="D354" t="s">
        <v>42</v>
      </c>
      <c r="E354" s="50">
        <v>1094441.7349</v>
      </c>
      <c r="F354">
        <v>1</v>
      </c>
      <c r="G354" t="s">
        <v>1192</v>
      </c>
      <c r="H354" s="10">
        <v>218888.34700000001</v>
      </c>
      <c r="I354" t="s">
        <v>137</v>
      </c>
      <c r="J354" t="s">
        <v>512</v>
      </c>
      <c r="K354" t="s">
        <v>138</v>
      </c>
      <c r="L354" t="s">
        <v>9</v>
      </c>
      <c r="M354" t="s">
        <v>70</v>
      </c>
      <c r="N354" t="s">
        <v>341</v>
      </c>
      <c r="O354">
        <v>1094441.7349</v>
      </c>
      <c r="P354">
        <v>0</v>
      </c>
      <c r="R354" t="s">
        <v>70</v>
      </c>
    </row>
    <row r="355" spans="1:18" x14ac:dyDescent="0.25">
      <c r="A355" s="143">
        <v>46112</v>
      </c>
      <c r="B355" t="s">
        <v>1191</v>
      </c>
      <c r="C355" t="s">
        <v>1098</v>
      </c>
      <c r="D355" t="s">
        <v>164</v>
      </c>
      <c r="E355" s="50">
        <v>1093875.0083999999</v>
      </c>
      <c r="F355">
        <v>1</v>
      </c>
      <c r="G355" t="s">
        <v>1192</v>
      </c>
      <c r="H355" s="10">
        <v>85079.167300000001</v>
      </c>
      <c r="I355" t="s">
        <v>137</v>
      </c>
      <c r="J355" t="s">
        <v>512</v>
      </c>
      <c r="K355" t="s">
        <v>156</v>
      </c>
      <c r="L355" t="s">
        <v>9</v>
      </c>
      <c r="M355" t="s">
        <v>72</v>
      </c>
      <c r="N355" t="s">
        <v>32</v>
      </c>
      <c r="O355">
        <v>765712.50587999995</v>
      </c>
      <c r="P355">
        <v>328162.50251999998</v>
      </c>
      <c r="R355" t="s">
        <v>72</v>
      </c>
    </row>
    <row r="356" spans="1:18" x14ac:dyDescent="0.25">
      <c r="A356" s="143">
        <v>46112</v>
      </c>
      <c r="B356" t="s">
        <v>1191</v>
      </c>
      <c r="C356" t="s">
        <v>1098</v>
      </c>
      <c r="D356" t="s">
        <v>164</v>
      </c>
      <c r="E356" s="50">
        <v>1093875.0083999999</v>
      </c>
      <c r="F356">
        <v>1</v>
      </c>
      <c r="G356" t="s">
        <v>1192</v>
      </c>
      <c r="H356" s="10">
        <v>85079.167300000001</v>
      </c>
      <c r="I356" t="s">
        <v>137</v>
      </c>
      <c r="J356" t="s">
        <v>512</v>
      </c>
      <c r="K356" t="s">
        <v>156</v>
      </c>
      <c r="L356" t="s">
        <v>9</v>
      </c>
      <c r="M356" t="s">
        <v>77</v>
      </c>
      <c r="N356" t="s">
        <v>32</v>
      </c>
      <c r="O356">
        <v>765712.50587999995</v>
      </c>
      <c r="P356">
        <v>328162.50251999998</v>
      </c>
      <c r="R356" t="s">
        <v>77</v>
      </c>
    </row>
    <row r="357" spans="1:18" x14ac:dyDescent="0.25">
      <c r="A357" s="143">
        <v>46112</v>
      </c>
      <c r="B357" t="s">
        <v>1191</v>
      </c>
      <c r="C357" t="s">
        <v>1098</v>
      </c>
      <c r="D357" t="s">
        <v>164</v>
      </c>
      <c r="E357" s="50">
        <v>1093875.0083999999</v>
      </c>
      <c r="F357">
        <v>1</v>
      </c>
      <c r="G357" t="s">
        <v>1192</v>
      </c>
      <c r="H357" s="10">
        <v>85079.167300000001</v>
      </c>
      <c r="I357" t="s">
        <v>137</v>
      </c>
      <c r="J357" t="s">
        <v>512</v>
      </c>
      <c r="K357" t="s">
        <v>156</v>
      </c>
      <c r="L357" t="s">
        <v>9</v>
      </c>
      <c r="M357" t="s">
        <v>75</v>
      </c>
      <c r="N357" t="s">
        <v>32</v>
      </c>
      <c r="O357">
        <v>765712.50587999995</v>
      </c>
      <c r="P357">
        <v>328162.50251999998</v>
      </c>
      <c r="R357" t="s">
        <v>75</v>
      </c>
    </row>
    <row r="358" spans="1:18" x14ac:dyDescent="0.25">
      <c r="A358" s="143">
        <v>46112</v>
      </c>
      <c r="B358" t="s">
        <v>1191</v>
      </c>
      <c r="C358" t="s">
        <v>1098</v>
      </c>
      <c r="D358" t="s">
        <v>164</v>
      </c>
      <c r="E358" s="50">
        <v>1093875.0083999999</v>
      </c>
      <c r="F358">
        <v>1</v>
      </c>
      <c r="G358" t="s">
        <v>1192</v>
      </c>
      <c r="H358" s="10">
        <v>85079.167300000001</v>
      </c>
      <c r="I358" t="s">
        <v>137</v>
      </c>
      <c r="J358" t="s">
        <v>512</v>
      </c>
      <c r="K358" t="s">
        <v>156</v>
      </c>
      <c r="L358" t="s">
        <v>9</v>
      </c>
      <c r="M358" t="s">
        <v>681</v>
      </c>
      <c r="N358" t="s">
        <v>32</v>
      </c>
      <c r="O358">
        <v>765712.50587999995</v>
      </c>
      <c r="P358">
        <v>328162.50251999998</v>
      </c>
      <c r="R358" t="s">
        <v>681</v>
      </c>
    </row>
    <row r="359" spans="1:18" x14ac:dyDescent="0.25">
      <c r="A359" s="143">
        <v>46112</v>
      </c>
      <c r="B359" t="s">
        <v>1191</v>
      </c>
      <c r="C359" t="s">
        <v>1098</v>
      </c>
      <c r="D359" t="s">
        <v>164</v>
      </c>
      <c r="E359" s="50">
        <v>1093875.0083999999</v>
      </c>
      <c r="F359">
        <v>1</v>
      </c>
      <c r="G359" t="s">
        <v>1192</v>
      </c>
      <c r="H359" s="10">
        <v>85079.167300000001</v>
      </c>
      <c r="I359" t="s">
        <v>137</v>
      </c>
      <c r="J359" t="s">
        <v>512</v>
      </c>
      <c r="K359" t="s">
        <v>156</v>
      </c>
      <c r="L359" t="s">
        <v>9</v>
      </c>
      <c r="M359" t="s">
        <v>682</v>
      </c>
      <c r="N359" t="s">
        <v>32</v>
      </c>
      <c r="O359">
        <v>765712.50587999995</v>
      </c>
      <c r="P359">
        <v>328162.50251999998</v>
      </c>
      <c r="R359" t="s">
        <v>682</v>
      </c>
    </row>
    <row r="360" spans="1:18" x14ac:dyDescent="0.25">
      <c r="A360" s="143">
        <v>46112</v>
      </c>
      <c r="B360" t="s">
        <v>1191</v>
      </c>
      <c r="C360" t="s">
        <v>1098</v>
      </c>
      <c r="D360" t="s">
        <v>164</v>
      </c>
      <c r="E360" s="50">
        <v>1093875.0083999999</v>
      </c>
      <c r="F360">
        <v>1</v>
      </c>
      <c r="G360" t="s">
        <v>1192</v>
      </c>
      <c r="H360" s="10">
        <v>85079.167300000001</v>
      </c>
      <c r="I360" t="s">
        <v>137</v>
      </c>
      <c r="J360" t="s">
        <v>512</v>
      </c>
      <c r="K360" t="s">
        <v>156</v>
      </c>
      <c r="L360" t="s">
        <v>9</v>
      </c>
      <c r="M360" t="s">
        <v>80</v>
      </c>
      <c r="N360" t="s">
        <v>32</v>
      </c>
      <c r="O360">
        <v>765712.50587999995</v>
      </c>
      <c r="P360">
        <v>328162.50251999998</v>
      </c>
      <c r="R360" t="s">
        <v>80</v>
      </c>
    </row>
    <row r="361" spans="1:18" x14ac:dyDescent="0.25">
      <c r="A361" s="143">
        <v>46112</v>
      </c>
      <c r="B361" t="s">
        <v>1191</v>
      </c>
      <c r="C361" t="s">
        <v>1098</v>
      </c>
      <c r="D361" t="s">
        <v>164</v>
      </c>
      <c r="E361" s="50">
        <v>1093875.0083999999</v>
      </c>
      <c r="F361">
        <v>1</v>
      </c>
      <c r="G361" t="s">
        <v>1192</v>
      </c>
      <c r="H361" s="10">
        <v>85079.167300000001</v>
      </c>
      <c r="I361" t="s">
        <v>137</v>
      </c>
      <c r="J361" t="s">
        <v>512</v>
      </c>
      <c r="K361" t="s">
        <v>156</v>
      </c>
      <c r="L361" t="s">
        <v>9</v>
      </c>
      <c r="M361" t="s">
        <v>50</v>
      </c>
      <c r="N361" t="s">
        <v>32</v>
      </c>
      <c r="O361">
        <v>765712.50587999995</v>
      </c>
      <c r="P361">
        <v>328162.50251999998</v>
      </c>
      <c r="R361" t="s">
        <v>50</v>
      </c>
    </row>
    <row r="362" spans="1:18" x14ac:dyDescent="0.25">
      <c r="A362" s="143">
        <v>46112</v>
      </c>
      <c r="B362" t="s">
        <v>1191</v>
      </c>
      <c r="C362" t="s">
        <v>1098</v>
      </c>
      <c r="D362" t="s">
        <v>164</v>
      </c>
      <c r="E362" s="50">
        <v>1093875.0083999999</v>
      </c>
      <c r="F362">
        <v>1</v>
      </c>
      <c r="G362" t="s">
        <v>1192</v>
      </c>
      <c r="H362" s="10">
        <v>85079.167300000001</v>
      </c>
      <c r="I362" t="s">
        <v>137</v>
      </c>
      <c r="J362" t="s">
        <v>512</v>
      </c>
      <c r="K362" t="s">
        <v>156</v>
      </c>
      <c r="L362" t="s">
        <v>9</v>
      </c>
      <c r="M362" t="s">
        <v>68</v>
      </c>
      <c r="N362" t="s">
        <v>32</v>
      </c>
      <c r="O362">
        <v>765712.50587999995</v>
      </c>
      <c r="P362">
        <v>328162.50251999998</v>
      </c>
      <c r="R362" t="s">
        <v>68</v>
      </c>
    </row>
    <row r="363" spans="1:18" x14ac:dyDescent="0.25">
      <c r="A363" s="143">
        <v>46112</v>
      </c>
      <c r="B363" t="s">
        <v>1191</v>
      </c>
      <c r="C363" t="s">
        <v>1098</v>
      </c>
      <c r="D363" t="s">
        <v>164</v>
      </c>
      <c r="E363" s="50">
        <v>1093875.0083999999</v>
      </c>
      <c r="F363">
        <v>1</v>
      </c>
      <c r="G363" t="s">
        <v>1192</v>
      </c>
      <c r="H363" s="10">
        <v>85079.167300000001</v>
      </c>
      <c r="I363" t="s">
        <v>137</v>
      </c>
      <c r="J363" t="s">
        <v>512</v>
      </c>
      <c r="K363" t="s">
        <v>156</v>
      </c>
      <c r="L363" t="s">
        <v>9</v>
      </c>
      <c r="M363" t="s">
        <v>70</v>
      </c>
      <c r="N363" t="s">
        <v>32</v>
      </c>
      <c r="O363">
        <v>765712.50587999995</v>
      </c>
      <c r="P363">
        <v>328162.50251999998</v>
      </c>
      <c r="R363" t="s">
        <v>70</v>
      </c>
    </row>
    <row r="364" spans="1:18" x14ac:dyDescent="0.25">
      <c r="A364" s="143">
        <v>46112</v>
      </c>
      <c r="B364" t="s">
        <v>1191</v>
      </c>
      <c r="C364" t="s">
        <v>1187</v>
      </c>
      <c r="D364" t="s">
        <v>183</v>
      </c>
      <c r="E364" s="50">
        <v>1089034.3058</v>
      </c>
      <c r="F364">
        <v>1</v>
      </c>
      <c r="G364" t="s">
        <v>1192</v>
      </c>
      <c r="H364" s="10">
        <v>120991.7114</v>
      </c>
      <c r="I364" t="s">
        <v>137</v>
      </c>
      <c r="J364" t="s">
        <v>512</v>
      </c>
      <c r="K364" t="s">
        <v>156</v>
      </c>
      <c r="L364" t="s">
        <v>9</v>
      </c>
      <c r="M364" t="s">
        <v>72</v>
      </c>
      <c r="N364" t="s">
        <v>396</v>
      </c>
      <c r="O364">
        <v>1088925.40236942</v>
      </c>
      <c r="P364">
        <v>108.90343057992868</v>
      </c>
      <c r="R364" t="s">
        <v>72</v>
      </c>
    </row>
    <row r="365" spans="1:18" x14ac:dyDescent="0.25">
      <c r="A365" s="143">
        <v>46112</v>
      </c>
      <c r="B365" t="s">
        <v>1191</v>
      </c>
      <c r="C365" t="s">
        <v>1187</v>
      </c>
      <c r="D365" t="s">
        <v>183</v>
      </c>
      <c r="E365" s="50">
        <v>1089034.3058</v>
      </c>
      <c r="F365">
        <v>1</v>
      </c>
      <c r="G365" t="s">
        <v>1192</v>
      </c>
      <c r="H365" s="10">
        <v>120991.7114</v>
      </c>
      <c r="I365" t="s">
        <v>137</v>
      </c>
      <c r="J365" t="s">
        <v>512</v>
      </c>
      <c r="K365" t="s">
        <v>156</v>
      </c>
      <c r="L365" t="s">
        <v>9</v>
      </c>
      <c r="M365" t="s">
        <v>77</v>
      </c>
      <c r="N365" t="s">
        <v>396</v>
      </c>
      <c r="O365">
        <v>1088925.40236942</v>
      </c>
      <c r="P365">
        <v>108.90343057992868</v>
      </c>
      <c r="R365" t="s">
        <v>77</v>
      </c>
    </row>
    <row r="366" spans="1:18" x14ac:dyDescent="0.25">
      <c r="A366" s="143">
        <v>46112</v>
      </c>
      <c r="B366" t="s">
        <v>1191</v>
      </c>
      <c r="C366" t="s">
        <v>1187</v>
      </c>
      <c r="D366" t="s">
        <v>183</v>
      </c>
      <c r="E366" s="50">
        <v>1089034.3058</v>
      </c>
      <c r="F366">
        <v>1</v>
      </c>
      <c r="G366" t="s">
        <v>1192</v>
      </c>
      <c r="H366" s="10">
        <v>120991.7114</v>
      </c>
      <c r="I366" t="s">
        <v>137</v>
      </c>
      <c r="J366" t="s">
        <v>512</v>
      </c>
      <c r="K366" t="s">
        <v>156</v>
      </c>
      <c r="L366" t="s">
        <v>9</v>
      </c>
      <c r="M366" t="s">
        <v>75</v>
      </c>
      <c r="N366" t="s">
        <v>396</v>
      </c>
      <c r="O366">
        <v>1088925.40236942</v>
      </c>
      <c r="P366">
        <v>108.90343057992868</v>
      </c>
      <c r="R366" t="s">
        <v>75</v>
      </c>
    </row>
    <row r="367" spans="1:18" x14ac:dyDescent="0.25">
      <c r="A367" s="143">
        <v>46112</v>
      </c>
      <c r="B367" t="s">
        <v>1191</v>
      </c>
      <c r="C367" t="s">
        <v>1187</v>
      </c>
      <c r="D367" t="s">
        <v>183</v>
      </c>
      <c r="E367" s="50">
        <v>1089034.3058</v>
      </c>
      <c r="F367">
        <v>1</v>
      </c>
      <c r="G367" t="s">
        <v>1192</v>
      </c>
      <c r="H367" s="10">
        <v>120991.7114</v>
      </c>
      <c r="I367" t="s">
        <v>137</v>
      </c>
      <c r="J367" t="s">
        <v>512</v>
      </c>
      <c r="K367" t="s">
        <v>156</v>
      </c>
      <c r="L367" t="s">
        <v>9</v>
      </c>
      <c r="M367" t="s">
        <v>681</v>
      </c>
      <c r="N367" t="s">
        <v>396</v>
      </c>
      <c r="O367">
        <v>1088925.40236942</v>
      </c>
      <c r="P367">
        <v>108.90343057992868</v>
      </c>
      <c r="R367" t="s">
        <v>681</v>
      </c>
    </row>
    <row r="368" spans="1:18" x14ac:dyDescent="0.25">
      <c r="A368" s="143">
        <v>46112</v>
      </c>
      <c r="B368" t="s">
        <v>1191</v>
      </c>
      <c r="C368" t="s">
        <v>1187</v>
      </c>
      <c r="D368" t="s">
        <v>183</v>
      </c>
      <c r="E368" s="50">
        <v>1089034.3058</v>
      </c>
      <c r="F368">
        <v>1</v>
      </c>
      <c r="G368" t="s">
        <v>1192</v>
      </c>
      <c r="H368" s="10">
        <v>120991.7114</v>
      </c>
      <c r="I368" t="s">
        <v>137</v>
      </c>
      <c r="J368" t="s">
        <v>512</v>
      </c>
      <c r="K368" t="s">
        <v>156</v>
      </c>
      <c r="L368" t="s">
        <v>9</v>
      </c>
      <c r="M368" t="s">
        <v>682</v>
      </c>
      <c r="N368" t="s">
        <v>396</v>
      </c>
      <c r="O368">
        <v>1088925.40236942</v>
      </c>
      <c r="P368">
        <v>108.90343057992868</v>
      </c>
      <c r="R368" t="s">
        <v>682</v>
      </c>
    </row>
    <row r="369" spans="1:18" x14ac:dyDescent="0.25">
      <c r="A369" s="143">
        <v>46112</v>
      </c>
      <c r="B369" t="s">
        <v>1191</v>
      </c>
      <c r="C369" t="s">
        <v>1187</v>
      </c>
      <c r="D369" t="s">
        <v>183</v>
      </c>
      <c r="E369" s="50">
        <v>1089034.3058</v>
      </c>
      <c r="F369">
        <v>1</v>
      </c>
      <c r="G369" t="s">
        <v>1192</v>
      </c>
      <c r="H369" s="10">
        <v>120991.7114</v>
      </c>
      <c r="I369" t="s">
        <v>137</v>
      </c>
      <c r="J369" t="s">
        <v>512</v>
      </c>
      <c r="K369" t="s">
        <v>156</v>
      </c>
      <c r="L369" t="s">
        <v>9</v>
      </c>
      <c r="M369" t="s">
        <v>80</v>
      </c>
      <c r="N369" t="s">
        <v>396</v>
      </c>
      <c r="O369">
        <v>1088925.40236942</v>
      </c>
      <c r="P369">
        <v>108.90343057992868</v>
      </c>
      <c r="R369" t="s">
        <v>80</v>
      </c>
    </row>
    <row r="370" spans="1:18" x14ac:dyDescent="0.25">
      <c r="A370" s="143">
        <v>46112</v>
      </c>
      <c r="B370" t="s">
        <v>1191</v>
      </c>
      <c r="C370" t="s">
        <v>1187</v>
      </c>
      <c r="D370" t="s">
        <v>183</v>
      </c>
      <c r="E370" s="50">
        <v>1089034.3058</v>
      </c>
      <c r="F370">
        <v>1</v>
      </c>
      <c r="G370" t="s">
        <v>1192</v>
      </c>
      <c r="H370" s="10">
        <v>120991.7114</v>
      </c>
      <c r="I370" t="s">
        <v>137</v>
      </c>
      <c r="J370" t="s">
        <v>512</v>
      </c>
      <c r="K370" t="s">
        <v>156</v>
      </c>
      <c r="L370" t="s">
        <v>9</v>
      </c>
      <c r="M370" t="s">
        <v>50</v>
      </c>
      <c r="N370" t="s">
        <v>396</v>
      </c>
      <c r="O370">
        <v>1088925.40236942</v>
      </c>
      <c r="P370">
        <v>108.90343057992868</v>
      </c>
      <c r="R370" t="s">
        <v>50</v>
      </c>
    </row>
    <row r="371" spans="1:18" x14ac:dyDescent="0.25">
      <c r="A371" s="143">
        <v>46112</v>
      </c>
      <c r="B371" t="s">
        <v>1191</v>
      </c>
      <c r="C371" t="s">
        <v>1187</v>
      </c>
      <c r="D371" t="s">
        <v>183</v>
      </c>
      <c r="E371" s="50">
        <v>1089034.3058</v>
      </c>
      <c r="F371">
        <v>1</v>
      </c>
      <c r="G371" t="s">
        <v>1192</v>
      </c>
      <c r="H371" s="10">
        <v>120991.7114</v>
      </c>
      <c r="I371" t="s">
        <v>137</v>
      </c>
      <c r="J371" t="s">
        <v>512</v>
      </c>
      <c r="K371" t="s">
        <v>156</v>
      </c>
      <c r="L371" t="s">
        <v>9</v>
      </c>
      <c r="M371" t="s">
        <v>68</v>
      </c>
      <c r="N371" t="s">
        <v>396</v>
      </c>
      <c r="O371">
        <v>1088925.40236942</v>
      </c>
      <c r="P371">
        <v>108.90343057992868</v>
      </c>
      <c r="R371" t="s">
        <v>68</v>
      </c>
    </row>
    <row r="372" spans="1:18" x14ac:dyDescent="0.25">
      <c r="A372" s="143">
        <v>46112</v>
      </c>
      <c r="B372" t="s">
        <v>1191</v>
      </c>
      <c r="C372" t="s">
        <v>1187</v>
      </c>
      <c r="D372" t="s">
        <v>183</v>
      </c>
      <c r="E372" s="50">
        <v>1089034.3058</v>
      </c>
      <c r="F372">
        <v>1</v>
      </c>
      <c r="G372" t="s">
        <v>1192</v>
      </c>
      <c r="H372" s="10">
        <v>120991.7114</v>
      </c>
      <c r="I372" t="s">
        <v>137</v>
      </c>
      <c r="J372" t="s">
        <v>512</v>
      </c>
      <c r="K372" t="s">
        <v>156</v>
      </c>
      <c r="L372" t="s">
        <v>9</v>
      </c>
      <c r="M372" t="s">
        <v>70</v>
      </c>
      <c r="N372" t="s">
        <v>396</v>
      </c>
      <c r="O372">
        <v>1088925.40236942</v>
      </c>
      <c r="P372">
        <v>108.90343057992868</v>
      </c>
      <c r="R372" t="s">
        <v>70</v>
      </c>
    </row>
    <row r="373" spans="1:18" hidden="1" x14ac:dyDescent="0.25">
      <c r="A373" s="143">
        <v>46112</v>
      </c>
      <c r="B373" t="s">
        <v>1191</v>
      </c>
      <c r="C373" t="s">
        <v>1110</v>
      </c>
      <c r="D373" t="s">
        <v>72</v>
      </c>
      <c r="E373" s="50">
        <v>1082821.1725999999</v>
      </c>
      <c r="F373">
        <v>1</v>
      </c>
      <c r="G373" t="s">
        <v>1192</v>
      </c>
      <c r="H373" s="10">
        <v>1082821.1725999999</v>
      </c>
      <c r="I373" t="s">
        <v>137</v>
      </c>
      <c r="J373" t="s">
        <v>512</v>
      </c>
      <c r="K373" t="s">
        <v>138</v>
      </c>
      <c r="L373" t="s">
        <v>9</v>
      </c>
      <c r="M373" t="s">
        <v>72</v>
      </c>
      <c r="N373" t="s">
        <v>43</v>
      </c>
      <c r="O373">
        <v>1082821.1725999999</v>
      </c>
      <c r="P373">
        <v>0</v>
      </c>
      <c r="R373" t="s">
        <v>72</v>
      </c>
    </row>
    <row r="374" spans="1:18" x14ac:dyDescent="0.25">
      <c r="A374" s="143">
        <v>46112</v>
      </c>
      <c r="B374" t="s">
        <v>1191</v>
      </c>
      <c r="C374" t="s">
        <v>1188</v>
      </c>
      <c r="D374" t="s">
        <v>183</v>
      </c>
      <c r="E374" s="50">
        <v>1080740.6139</v>
      </c>
      <c r="F374">
        <v>1</v>
      </c>
      <c r="G374" t="s">
        <v>1192</v>
      </c>
      <c r="H374" s="10">
        <v>120070.2822</v>
      </c>
      <c r="I374" t="s">
        <v>137</v>
      </c>
      <c r="J374" t="s">
        <v>512</v>
      </c>
      <c r="K374" t="s">
        <v>156</v>
      </c>
      <c r="L374" t="s">
        <v>9</v>
      </c>
      <c r="M374" t="s">
        <v>72</v>
      </c>
      <c r="N374" t="s">
        <v>396</v>
      </c>
      <c r="O374">
        <v>1080632.5398386102</v>
      </c>
      <c r="P374">
        <v>108.07406138977967</v>
      </c>
      <c r="R374" t="s">
        <v>72</v>
      </c>
    </row>
    <row r="375" spans="1:18" x14ac:dyDescent="0.25">
      <c r="A375" s="143">
        <v>46112</v>
      </c>
      <c r="B375" t="s">
        <v>1191</v>
      </c>
      <c r="C375" t="s">
        <v>1188</v>
      </c>
      <c r="D375" t="s">
        <v>183</v>
      </c>
      <c r="E375" s="50">
        <v>1080740.6139</v>
      </c>
      <c r="F375">
        <v>1</v>
      </c>
      <c r="G375" t="s">
        <v>1192</v>
      </c>
      <c r="H375" s="10">
        <v>120070.2822</v>
      </c>
      <c r="I375" t="s">
        <v>137</v>
      </c>
      <c r="J375" t="s">
        <v>512</v>
      </c>
      <c r="K375" t="s">
        <v>156</v>
      </c>
      <c r="L375" t="s">
        <v>9</v>
      </c>
      <c r="M375" t="s">
        <v>77</v>
      </c>
      <c r="N375" t="s">
        <v>396</v>
      </c>
      <c r="O375">
        <v>1080632.5398386102</v>
      </c>
      <c r="P375">
        <v>108.07406138977967</v>
      </c>
      <c r="R375" t="s">
        <v>77</v>
      </c>
    </row>
    <row r="376" spans="1:18" x14ac:dyDescent="0.25">
      <c r="A376" s="143">
        <v>46112</v>
      </c>
      <c r="B376" t="s">
        <v>1191</v>
      </c>
      <c r="C376" t="s">
        <v>1188</v>
      </c>
      <c r="D376" t="s">
        <v>183</v>
      </c>
      <c r="E376" s="50">
        <v>1080740.6139</v>
      </c>
      <c r="F376">
        <v>1</v>
      </c>
      <c r="G376" t="s">
        <v>1192</v>
      </c>
      <c r="H376" s="10">
        <v>120070.2822</v>
      </c>
      <c r="I376" t="s">
        <v>137</v>
      </c>
      <c r="J376" t="s">
        <v>512</v>
      </c>
      <c r="K376" t="s">
        <v>156</v>
      </c>
      <c r="L376" t="s">
        <v>9</v>
      </c>
      <c r="M376" t="s">
        <v>75</v>
      </c>
      <c r="N376" t="s">
        <v>396</v>
      </c>
      <c r="O376">
        <v>1080632.5398386102</v>
      </c>
      <c r="P376">
        <v>108.07406138977967</v>
      </c>
      <c r="R376" t="s">
        <v>75</v>
      </c>
    </row>
    <row r="377" spans="1:18" x14ac:dyDescent="0.25">
      <c r="A377" s="143">
        <v>46112</v>
      </c>
      <c r="B377" t="s">
        <v>1191</v>
      </c>
      <c r="C377" t="s">
        <v>1188</v>
      </c>
      <c r="D377" t="s">
        <v>183</v>
      </c>
      <c r="E377" s="50">
        <v>1080740.6139</v>
      </c>
      <c r="F377">
        <v>1</v>
      </c>
      <c r="G377" t="s">
        <v>1192</v>
      </c>
      <c r="H377" s="10">
        <v>120070.2822</v>
      </c>
      <c r="I377" t="s">
        <v>137</v>
      </c>
      <c r="J377" t="s">
        <v>512</v>
      </c>
      <c r="K377" t="s">
        <v>156</v>
      </c>
      <c r="L377" t="s">
        <v>9</v>
      </c>
      <c r="M377" t="s">
        <v>681</v>
      </c>
      <c r="N377" t="s">
        <v>396</v>
      </c>
      <c r="O377">
        <v>1080632.5398386102</v>
      </c>
      <c r="P377">
        <v>108.07406138977967</v>
      </c>
      <c r="R377" t="s">
        <v>681</v>
      </c>
    </row>
    <row r="378" spans="1:18" x14ac:dyDescent="0.25">
      <c r="A378" s="143">
        <v>46112</v>
      </c>
      <c r="B378" t="s">
        <v>1191</v>
      </c>
      <c r="C378" t="s">
        <v>1188</v>
      </c>
      <c r="D378" t="s">
        <v>183</v>
      </c>
      <c r="E378" s="50">
        <v>1080740.6139</v>
      </c>
      <c r="F378">
        <v>1</v>
      </c>
      <c r="G378" t="s">
        <v>1192</v>
      </c>
      <c r="H378" s="10">
        <v>120070.2822</v>
      </c>
      <c r="I378" t="s">
        <v>137</v>
      </c>
      <c r="J378" t="s">
        <v>512</v>
      </c>
      <c r="K378" t="s">
        <v>156</v>
      </c>
      <c r="L378" t="s">
        <v>9</v>
      </c>
      <c r="M378" t="s">
        <v>682</v>
      </c>
      <c r="N378" t="s">
        <v>396</v>
      </c>
      <c r="O378">
        <v>1080632.5398386102</v>
      </c>
      <c r="P378">
        <v>108.07406138977967</v>
      </c>
      <c r="R378" t="s">
        <v>682</v>
      </c>
    </row>
    <row r="379" spans="1:18" x14ac:dyDescent="0.25">
      <c r="A379" s="143">
        <v>46112</v>
      </c>
      <c r="B379" t="s">
        <v>1191</v>
      </c>
      <c r="C379" t="s">
        <v>1188</v>
      </c>
      <c r="D379" t="s">
        <v>183</v>
      </c>
      <c r="E379" s="50">
        <v>1080740.6139</v>
      </c>
      <c r="F379">
        <v>1</v>
      </c>
      <c r="G379" t="s">
        <v>1192</v>
      </c>
      <c r="H379" s="10">
        <v>120070.2822</v>
      </c>
      <c r="I379" t="s">
        <v>137</v>
      </c>
      <c r="J379" t="s">
        <v>512</v>
      </c>
      <c r="K379" t="s">
        <v>156</v>
      </c>
      <c r="L379" t="s">
        <v>9</v>
      </c>
      <c r="M379" t="s">
        <v>80</v>
      </c>
      <c r="N379" t="s">
        <v>396</v>
      </c>
      <c r="O379">
        <v>1080632.5398386102</v>
      </c>
      <c r="P379">
        <v>108.07406138977967</v>
      </c>
      <c r="R379" t="s">
        <v>80</v>
      </c>
    </row>
    <row r="380" spans="1:18" x14ac:dyDescent="0.25">
      <c r="A380" s="143">
        <v>46112</v>
      </c>
      <c r="B380" t="s">
        <v>1191</v>
      </c>
      <c r="C380" t="s">
        <v>1188</v>
      </c>
      <c r="D380" t="s">
        <v>183</v>
      </c>
      <c r="E380" s="50">
        <v>1080740.6139</v>
      </c>
      <c r="F380">
        <v>1</v>
      </c>
      <c r="G380" t="s">
        <v>1192</v>
      </c>
      <c r="H380" s="10">
        <v>120070.2822</v>
      </c>
      <c r="I380" t="s">
        <v>137</v>
      </c>
      <c r="J380" t="s">
        <v>512</v>
      </c>
      <c r="K380" t="s">
        <v>156</v>
      </c>
      <c r="L380" t="s">
        <v>9</v>
      </c>
      <c r="M380" t="s">
        <v>50</v>
      </c>
      <c r="N380" t="s">
        <v>396</v>
      </c>
      <c r="O380">
        <v>1080632.5398386102</v>
      </c>
      <c r="P380">
        <v>108.07406138977967</v>
      </c>
      <c r="R380" t="s">
        <v>50</v>
      </c>
    </row>
    <row r="381" spans="1:18" x14ac:dyDescent="0.25">
      <c r="A381" s="143">
        <v>46112</v>
      </c>
      <c r="B381" t="s">
        <v>1191</v>
      </c>
      <c r="C381" t="s">
        <v>1188</v>
      </c>
      <c r="D381" t="s">
        <v>183</v>
      </c>
      <c r="E381" s="50">
        <v>1080740.6139</v>
      </c>
      <c r="F381">
        <v>1</v>
      </c>
      <c r="G381" t="s">
        <v>1192</v>
      </c>
      <c r="H381" s="10">
        <v>120070.2822</v>
      </c>
      <c r="I381" t="s">
        <v>137</v>
      </c>
      <c r="J381" t="s">
        <v>512</v>
      </c>
      <c r="K381" t="s">
        <v>156</v>
      </c>
      <c r="L381" t="s">
        <v>9</v>
      </c>
      <c r="M381" t="s">
        <v>68</v>
      </c>
      <c r="N381" t="s">
        <v>396</v>
      </c>
      <c r="O381">
        <v>1080632.5398386102</v>
      </c>
      <c r="P381">
        <v>108.07406138977967</v>
      </c>
      <c r="R381" t="s">
        <v>68</v>
      </c>
    </row>
    <row r="382" spans="1:18" x14ac:dyDescent="0.25">
      <c r="A382" s="143">
        <v>46112</v>
      </c>
      <c r="B382" t="s">
        <v>1191</v>
      </c>
      <c r="C382" t="s">
        <v>1188</v>
      </c>
      <c r="D382" t="s">
        <v>183</v>
      </c>
      <c r="E382" s="50">
        <v>1080740.6139</v>
      </c>
      <c r="F382">
        <v>1</v>
      </c>
      <c r="G382" t="s">
        <v>1192</v>
      </c>
      <c r="H382" s="10">
        <v>120070.2822</v>
      </c>
      <c r="I382" t="s">
        <v>137</v>
      </c>
      <c r="J382" t="s">
        <v>512</v>
      </c>
      <c r="K382" t="s">
        <v>156</v>
      </c>
      <c r="L382" t="s">
        <v>9</v>
      </c>
      <c r="M382" t="s">
        <v>70</v>
      </c>
      <c r="N382" t="s">
        <v>396</v>
      </c>
      <c r="O382">
        <v>1080632.5398386102</v>
      </c>
      <c r="P382">
        <v>108.07406138977967</v>
      </c>
      <c r="R382" t="s">
        <v>70</v>
      </c>
    </row>
    <row r="383" spans="1:18" hidden="1" x14ac:dyDescent="0.25">
      <c r="A383" s="143">
        <v>46112</v>
      </c>
      <c r="B383" t="s">
        <v>1191</v>
      </c>
      <c r="C383" t="s">
        <v>1173</v>
      </c>
      <c r="D383" t="s">
        <v>173</v>
      </c>
      <c r="E383" s="50">
        <v>1080319.8245000001</v>
      </c>
      <c r="F383">
        <v>1</v>
      </c>
      <c r="G383" t="s">
        <v>1192</v>
      </c>
      <c r="H383" s="10">
        <v>21606.396499999999</v>
      </c>
      <c r="I383" t="s">
        <v>137</v>
      </c>
      <c r="J383" t="s">
        <v>512</v>
      </c>
      <c r="K383" t="s">
        <v>138</v>
      </c>
      <c r="L383" t="s">
        <v>9</v>
      </c>
      <c r="M383" t="s">
        <v>72</v>
      </c>
      <c r="N383" t="s">
        <v>353</v>
      </c>
      <c r="O383">
        <v>1080319.8245000001</v>
      </c>
      <c r="P383">
        <v>0</v>
      </c>
      <c r="R383" t="s">
        <v>72</v>
      </c>
    </row>
    <row r="384" spans="1:18" hidden="1" x14ac:dyDescent="0.25">
      <c r="A384" s="143">
        <v>46112</v>
      </c>
      <c r="B384" t="s">
        <v>1191</v>
      </c>
      <c r="C384" t="s">
        <v>1173</v>
      </c>
      <c r="D384" t="s">
        <v>173</v>
      </c>
      <c r="E384" s="50">
        <v>1080319.8245000001</v>
      </c>
      <c r="F384">
        <v>1</v>
      </c>
      <c r="G384" t="s">
        <v>1192</v>
      </c>
      <c r="H384" s="10">
        <v>22794.748299999999</v>
      </c>
      <c r="I384" t="s">
        <v>137</v>
      </c>
      <c r="J384" t="s">
        <v>512</v>
      </c>
      <c r="K384" t="s">
        <v>138</v>
      </c>
      <c r="L384" t="s">
        <v>9</v>
      </c>
      <c r="M384" t="s">
        <v>75</v>
      </c>
      <c r="N384" t="s">
        <v>353</v>
      </c>
      <c r="O384">
        <v>1080319.8245000001</v>
      </c>
      <c r="P384">
        <v>0</v>
      </c>
      <c r="R384" t="s">
        <v>75</v>
      </c>
    </row>
    <row r="385" spans="1:18" hidden="1" x14ac:dyDescent="0.25">
      <c r="A385" s="143">
        <v>46112</v>
      </c>
      <c r="B385" t="s">
        <v>1191</v>
      </c>
      <c r="C385" t="s">
        <v>1173</v>
      </c>
      <c r="D385" t="s">
        <v>173</v>
      </c>
      <c r="E385" s="50">
        <v>1080319.8245000001</v>
      </c>
      <c r="F385">
        <v>1</v>
      </c>
      <c r="G385" t="s">
        <v>1192</v>
      </c>
      <c r="H385" s="10">
        <v>624748.95449999999</v>
      </c>
      <c r="I385" t="s">
        <v>137</v>
      </c>
      <c r="J385" t="s">
        <v>512</v>
      </c>
      <c r="K385" t="s">
        <v>138</v>
      </c>
      <c r="L385" t="s">
        <v>9</v>
      </c>
      <c r="M385" t="s">
        <v>681</v>
      </c>
      <c r="N385" t="s">
        <v>353</v>
      </c>
      <c r="O385">
        <v>1080319.8245000001</v>
      </c>
      <c r="P385">
        <v>0</v>
      </c>
      <c r="R385" t="s">
        <v>681</v>
      </c>
    </row>
    <row r="386" spans="1:18" hidden="1" x14ac:dyDescent="0.25">
      <c r="A386" s="143">
        <v>46112</v>
      </c>
      <c r="B386" t="s">
        <v>1191</v>
      </c>
      <c r="C386" t="s">
        <v>1173</v>
      </c>
      <c r="D386" t="s">
        <v>173</v>
      </c>
      <c r="E386" s="50">
        <v>1080319.8245000001</v>
      </c>
      <c r="F386">
        <v>1</v>
      </c>
      <c r="G386" t="s">
        <v>1192</v>
      </c>
      <c r="H386" s="10">
        <v>248473.55960000001</v>
      </c>
      <c r="I386" t="s">
        <v>137</v>
      </c>
      <c r="J386" t="s">
        <v>512</v>
      </c>
      <c r="K386" t="s">
        <v>138</v>
      </c>
      <c r="L386" t="s">
        <v>9</v>
      </c>
      <c r="M386" t="s">
        <v>682</v>
      </c>
      <c r="N386" t="s">
        <v>353</v>
      </c>
      <c r="O386">
        <v>1080319.8245000001</v>
      </c>
      <c r="P386">
        <v>0</v>
      </c>
      <c r="R386" t="s">
        <v>682</v>
      </c>
    </row>
    <row r="387" spans="1:18" hidden="1" x14ac:dyDescent="0.25">
      <c r="A387" s="143">
        <v>46112</v>
      </c>
      <c r="B387" t="s">
        <v>1191</v>
      </c>
      <c r="C387" t="s">
        <v>1173</v>
      </c>
      <c r="D387" t="s">
        <v>173</v>
      </c>
      <c r="E387" s="50">
        <v>1080319.8245000001</v>
      </c>
      <c r="F387">
        <v>1</v>
      </c>
      <c r="G387" t="s">
        <v>1192</v>
      </c>
      <c r="H387" s="10">
        <v>115378.15730000001</v>
      </c>
      <c r="I387" t="s">
        <v>137</v>
      </c>
      <c r="J387" t="s">
        <v>512</v>
      </c>
      <c r="K387" t="s">
        <v>138</v>
      </c>
      <c r="L387" t="s">
        <v>9</v>
      </c>
      <c r="M387" t="s">
        <v>80</v>
      </c>
      <c r="N387" t="s">
        <v>353</v>
      </c>
      <c r="O387">
        <v>1080319.8245000001</v>
      </c>
      <c r="P387">
        <v>0</v>
      </c>
      <c r="R387" t="s">
        <v>80</v>
      </c>
    </row>
    <row r="388" spans="1:18" hidden="1" x14ac:dyDescent="0.25">
      <c r="A388" s="143">
        <v>46112</v>
      </c>
      <c r="B388" t="s">
        <v>1191</v>
      </c>
      <c r="C388" t="s">
        <v>1173</v>
      </c>
      <c r="D388" t="s">
        <v>173</v>
      </c>
      <c r="E388" s="50">
        <v>1080319.8245000001</v>
      </c>
      <c r="F388">
        <v>1</v>
      </c>
      <c r="G388" t="s">
        <v>1192</v>
      </c>
      <c r="H388" s="10">
        <v>28196.347399999999</v>
      </c>
      <c r="I388" t="s">
        <v>137</v>
      </c>
      <c r="J388" t="s">
        <v>512</v>
      </c>
      <c r="K388" t="s">
        <v>138</v>
      </c>
      <c r="L388" t="s">
        <v>9</v>
      </c>
      <c r="M388" t="s">
        <v>50</v>
      </c>
      <c r="N388" t="s">
        <v>353</v>
      </c>
      <c r="O388">
        <v>1080319.8245000001</v>
      </c>
      <c r="P388">
        <v>0</v>
      </c>
      <c r="R388" t="s">
        <v>50</v>
      </c>
    </row>
    <row r="389" spans="1:18" hidden="1" x14ac:dyDescent="0.25">
      <c r="A389" s="143">
        <v>46112</v>
      </c>
      <c r="B389" t="s">
        <v>1191</v>
      </c>
      <c r="C389" t="s">
        <v>1173</v>
      </c>
      <c r="D389" t="s">
        <v>173</v>
      </c>
      <c r="E389" s="50">
        <v>1080319.8245000001</v>
      </c>
      <c r="F389">
        <v>1</v>
      </c>
      <c r="G389" t="s">
        <v>1192</v>
      </c>
      <c r="H389" s="10">
        <v>19121.660899999999</v>
      </c>
      <c r="I389" t="s">
        <v>137</v>
      </c>
      <c r="J389" t="s">
        <v>512</v>
      </c>
      <c r="K389" t="s">
        <v>138</v>
      </c>
      <c r="L389" t="s">
        <v>9</v>
      </c>
      <c r="M389" t="s">
        <v>70</v>
      </c>
      <c r="N389" t="s">
        <v>353</v>
      </c>
      <c r="O389">
        <v>1080319.8245000001</v>
      </c>
      <c r="P389">
        <v>0</v>
      </c>
      <c r="R389" t="s">
        <v>70</v>
      </c>
    </row>
    <row r="390" spans="1:18" hidden="1" x14ac:dyDescent="0.25">
      <c r="A390" s="143">
        <v>46112</v>
      </c>
      <c r="B390" t="s">
        <v>1191</v>
      </c>
      <c r="C390" t="s">
        <v>1170</v>
      </c>
      <c r="D390" t="s">
        <v>173</v>
      </c>
      <c r="E390" s="50">
        <v>1073056.2715</v>
      </c>
      <c r="F390">
        <v>1</v>
      </c>
      <c r="G390" t="s">
        <v>1192</v>
      </c>
      <c r="H390" s="10">
        <v>21461.125400000001</v>
      </c>
      <c r="I390" t="s">
        <v>137</v>
      </c>
      <c r="J390" t="s">
        <v>512</v>
      </c>
      <c r="K390" t="s">
        <v>138</v>
      </c>
      <c r="L390" t="s">
        <v>9</v>
      </c>
      <c r="M390" t="s">
        <v>72</v>
      </c>
      <c r="N390" t="s">
        <v>353</v>
      </c>
      <c r="O390">
        <v>1073056.2715</v>
      </c>
      <c r="P390">
        <v>0</v>
      </c>
      <c r="R390" t="s">
        <v>72</v>
      </c>
    </row>
    <row r="391" spans="1:18" hidden="1" x14ac:dyDescent="0.25">
      <c r="A391" s="143">
        <v>46112</v>
      </c>
      <c r="B391" t="s">
        <v>1191</v>
      </c>
      <c r="C391" t="s">
        <v>1170</v>
      </c>
      <c r="D391" t="s">
        <v>173</v>
      </c>
      <c r="E391" s="50">
        <v>1073056.2715</v>
      </c>
      <c r="F391">
        <v>1</v>
      </c>
      <c r="G391" t="s">
        <v>1192</v>
      </c>
      <c r="H391" s="10">
        <v>22641.487300000001</v>
      </c>
      <c r="I391" t="s">
        <v>137</v>
      </c>
      <c r="J391" t="s">
        <v>512</v>
      </c>
      <c r="K391" t="s">
        <v>138</v>
      </c>
      <c r="L391" t="s">
        <v>9</v>
      </c>
      <c r="M391" t="s">
        <v>75</v>
      </c>
      <c r="N391" t="s">
        <v>353</v>
      </c>
      <c r="O391">
        <v>1073056.2715</v>
      </c>
      <c r="P391">
        <v>0</v>
      </c>
      <c r="R391" t="s">
        <v>75</v>
      </c>
    </row>
    <row r="392" spans="1:18" hidden="1" x14ac:dyDescent="0.25">
      <c r="A392" s="143">
        <v>46112</v>
      </c>
      <c r="B392" t="s">
        <v>1191</v>
      </c>
      <c r="C392" t="s">
        <v>1170</v>
      </c>
      <c r="D392" t="s">
        <v>173</v>
      </c>
      <c r="E392" s="50">
        <v>1073056.2715</v>
      </c>
      <c r="F392">
        <v>1</v>
      </c>
      <c r="G392" t="s">
        <v>1192</v>
      </c>
      <c r="H392" s="10">
        <v>620548.44180000003</v>
      </c>
      <c r="I392" t="s">
        <v>137</v>
      </c>
      <c r="J392" t="s">
        <v>512</v>
      </c>
      <c r="K392" t="s">
        <v>138</v>
      </c>
      <c r="L392" t="s">
        <v>9</v>
      </c>
      <c r="M392" t="s">
        <v>681</v>
      </c>
      <c r="N392" t="s">
        <v>353</v>
      </c>
      <c r="O392">
        <v>1073056.2715</v>
      </c>
      <c r="P392">
        <v>0</v>
      </c>
      <c r="R392" t="s">
        <v>681</v>
      </c>
    </row>
    <row r="393" spans="1:18" hidden="1" x14ac:dyDescent="0.25">
      <c r="A393" s="143">
        <v>46112</v>
      </c>
      <c r="B393" t="s">
        <v>1191</v>
      </c>
      <c r="C393" t="s">
        <v>1170</v>
      </c>
      <c r="D393" t="s">
        <v>173</v>
      </c>
      <c r="E393" s="50">
        <v>1073056.2715</v>
      </c>
      <c r="F393">
        <v>1</v>
      </c>
      <c r="G393" t="s">
        <v>1192</v>
      </c>
      <c r="H393" s="10">
        <v>246802.9424</v>
      </c>
      <c r="I393" t="s">
        <v>137</v>
      </c>
      <c r="J393" t="s">
        <v>512</v>
      </c>
      <c r="K393" t="s">
        <v>138</v>
      </c>
      <c r="L393" t="s">
        <v>9</v>
      </c>
      <c r="M393" t="s">
        <v>682</v>
      </c>
      <c r="N393" t="s">
        <v>353</v>
      </c>
      <c r="O393">
        <v>1073056.2715</v>
      </c>
      <c r="P393">
        <v>0</v>
      </c>
      <c r="R393" t="s">
        <v>682</v>
      </c>
    </row>
    <row r="394" spans="1:18" hidden="1" x14ac:dyDescent="0.25">
      <c r="A394" s="143">
        <v>46112</v>
      </c>
      <c r="B394" t="s">
        <v>1191</v>
      </c>
      <c r="C394" t="s">
        <v>1170</v>
      </c>
      <c r="D394" t="s">
        <v>173</v>
      </c>
      <c r="E394" s="50">
        <v>1073056.2715</v>
      </c>
      <c r="F394">
        <v>1</v>
      </c>
      <c r="G394" t="s">
        <v>1192</v>
      </c>
      <c r="H394" s="10">
        <v>114602.40979999999</v>
      </c>
      <c r="I394" t="s">
        <v>137</v>
      </c>
      <c r="J394" t="s">
        <v>512</v>
      </c>
      <c r="K394" t="s">
        <v>138</v>
      </c>
      <c r="L394" t="s">
        <v>9</v>
      </c>
      <c r="M394" t="s">
        <v>80</v>
      </c>
      <c r="N394" t="s">
        <v>353</v>
      </c>
      <c r="O394">
        <v>1073056.2715</v>
      </c>
      <c r="P394">
        <v>0</v>
      </c>
      <c r="R394" t="s">
        <v>80</v>
      </c>
    </row>
    <row r="395" spans="1:18" hidden="1" x14ac:dyDescent="0.25">
      <c r="A395" s="143">
        <v>46112</v>
      </c>
      <c r="B395" t="s">
        <v>1191</v>
      </c>
      <c r="C395" t="s">
        <v>1170</v>
      </c>
      <c r="D395" t="s">
        <v>173</v>
      </c>
      <c r="E395" s="50">
        <v>1073056.2715</v>
      </c>
      <c r="F395">
        <v>1</v>
      </c>
      <c r="G395" t="s">
        <v>1192</v>
      </c>
      <c r="H395" s="10">
        <v>28006.768700000001</v>
      </c>
      <c r="I395" t="s">
        <v>137</v>
      </c>
      <c r="J395" t="s">
        <v>512</v>
      </c>
      <c r="K395" t="s">
        <v>138</v>
      </c>
      <c r="L395" t="s">
        <v>9</v>
      </c>
      <c r="M395" t="s">
        <v>50</v>
      </c>
      <c r="N395" t="s">
        <v>353</v>
      </c>
      <c r="O395">
        <v>1073056.2715</v>
      </c>
      <c r="P395">
        <v>0</v>
      </c>
      <c r="R395" t="s">
        <v>50</v>
      </c>
    </row>
    <row r="396" spans="1:18" hidden="1" x14ac:dyDescent="0.25">
      <c r="A396" s="143">
        <v>46112</v>
      </c>
      <c r="B396" t="s">
        <v>1191</v>
      </c>
      <c r="C396" t="s">
        <v>1170</v>
      </c>
      <c r="D396" t="s">
        <v>173</v>
      </c>
      <c r="E396" s="50">
        <v>1073056.2715</v>
      </c>
      <c r="F396">
        <v>1</v>
      </c>
      <c r="G396" t="s">
        <v>1192</v>
      </c>
      <c r="H396" s="10">
        <v>18993.096000000001</v>
      </c>
      <c r="I396" t="s">
        <v>137</v>
      </c>
      <c r="J396" t="s">
        <v>512</v>
      </c>
      <c r="K396" t="s">
        <v>138</v>
      </c>
      <c r="L396" t="s">
        <v>9</v>
      </c>
      <c r="M396" t="s">
        <v>70</v>
      </c>
      <c r="N396" t="s">
        <v>353</v>
      </c>
      <c r="O396">
        <v>1073056.2715</v>
      </c>
      <c r="P396">
        <v>0</v>
      </c>
      <c r="R396" t="s">
        <v>70</v>
      </c>
    </row>
    <row r="397" spans="1:18" hidden="1" x14ac:dyDescent="0.25">
      <c r="A397" s="143">
        <v>46083</v>
      </c>
      <c r="B397" t="s">
        <v>1011</v>
      </c>
      <c r="C397" t="s">
        <v>1012</v>
      </c>
      <c r="D397" t="s">
        <v>1013</v>
      </c>
      <c r="E397" s="50">
        <v>867805.79</v>
      </c>
      <c r="F397">
        <v>1</v>
      </c>
      <c r="G397" t="s">
        <v>510</v>
      </c>
      <c r="H397" s="10">
        <v>34039.557699999998</v>
      </c>
      <c r="I397" t="s">
        <v>157</v>
      </c>
      <c r="J397" t="s">
        <v>473</v>
      </c>
      <c r="K397" t="s">
        <v>138</v>
      </c>
      <c r="L397" t="s">
        <v>17</v>
      </c>
      <c r="M397" t="s">
        <v>72</v>
      </c>
      <c r="N397" t="s">
        <v>35</v>
      </c>
      <c r="O397">
        <v>1050045.01</v>
      </c>
      <c r="P397">
        <v>0</v>
      </c>
      <c r="Q397" t="s">
        <v>727</v>
      </c>
      <c r="R397" t="s">
        <v>166</v>
      </c>
    </row>
    <row r="398" spans="1:18" hidden="1" x14ac:dyDescent="0.25">
      <c r="A398" s="143">
        <v>46083</v>
      </c>
      <c r="B398" t="s">
        <v>1011</v>
      </c>
      <c r="C398" t="s">
        <v>1012</v>
      </c>
      <c r="D398" t="s">
        <v>1013</v>
      </c>
      <c r="E398" s="50">
        <v>867805.79</v>
      </c>
      <c r="F398">
        <v>1</v>
      </c>
      <c r="G398" t="s">
        <v>510</v>
      </c>
      <c r="H398" s="10">
        <v>7413.0185000000001</v>
      </c>
      <c r="I398" t="s">
        <v>157</v>
      </c>
      <c r="J398" t="s">
        <v>473</v>
      </c>
      <c r="K398" t="s">
        <v>138</v>
      </c>
      <c r="L398" t="s">
        <v>17</v>
      </c>
      <c r="M398" t="s">
        <v>77</v>
      </c>
      <c r="N398" t="s">
        <v>35</v>
      </c>
      <c r="O398">
        <v>1050045.01</v>
      </c>
      <c r="P398">
        <v>0</v>
      </c>
      <c r="Q398" t="s">
        <v>727</v>
      </c>
      <c r="R398" t="s">
        <v>166</v>
      </c>
    </row>
    <row r="399" spans="1:18" hidden="1" x14ac:dyDescent="0.25">
      <c r="A399" s="143">
        <v>46083</v>
      </c>
      <c r="B399" t="s">
        <v>1011</v>
      </c>
      <c r="C399" t="s">
        <v>1012</v>
      </c>
      <c r="D399" t="s">
        <v>1013</v>
      </c>
      <c r="E399" s="50">
        <v>867805.79</v>
      </c>
      <c r="F399">
        <v>1</v>
      </c>
      <c r="G399" t="s">
        <v>510</v>
      </c>
      <c r="H399" s="10">
        <v>426.87740000000002</v>
      </c>
      <c r="I399" t="s">
        <v>157</v>
      </c>
      <c r="J399" t="s">
        <v>473</v>
      </c>
      <c r="K399" t="s">
        <v>138</v>
      </c>
      <c r="L399" t="s">
        <v>17</v>
      </c>
      <c r="M399" t="s">
        <v>75</v>
      </c>
      <c r="N399" t="s">
        <v>35</v>
      </c>
      <c r="O399">
        <v>1050045.01</v>
      </c>
      <c r="P399">
        <v>0</v>
      </c>
      <c r="Q399" t="s">
        <v>727</v>
      </c>
      <c r="R399" t="s">
        <v>166</v>
      </c>
    </row>
    <row r="400" spans="1:18" hidden="1" x14ac:dyDescent="0.25">
      <c r="A400" s="143">
        <v>46083</v>
      </c>
      <c r="B400" t="s">
        <v>1011</v>
      </c>
      <c r="C400" t="s">
        <v>1012</v>
      </c>
      <c r="D400" t="s">
        <v>1013</v>
      </c>
      <c r="E400" s="50">
        <v>867805.79</v>
      </c>
      <c r="F400">
        <v>1</v>
      </c>
      <c r="G400" t="s">
        <v>510</v>
      </c>
      <c r="H400" s="10">
        <v>62783.323600000003</v>
      </c>
      <c r="I400" t="s">
        <v>157</v>
      </c>
      <c r="J400" t="s">
        <v>473</v>
      </c>
      <c r="K400" t="s">
        <v>138</v>
      </c>
      <c r="L400" t="s">
        <v>17</v>
      </c>
      <c r="M400" t="s">
        <v>681</v>
      </c>
      <c r="N400" t="s">
        <v>35</v>
      </c>
      <c r="O400">
        <v>1050045.01</v>
      </c>
      <c r="P400">
        <v>0</v>
      </c>
      <c r="Q400" t="s">
        <v>727</v>
      </c>
      <c r="R400" t="s">
        <v>166</v>
      </c>
    </row>
    <row r="401" spans="1:18" hidden="1" x14ac:dyDescent="0.25">
      <c r="A401" s="143">
        <v>46083</v>
      </c>
      <c r="B401" t="s">
        <v>1011</v>
      </c>
      <c r="C401" t="s">
        <v>1012</v>
      </c>
      <c r="D401" t="s">
        <v>1013</v>
      </c>
      <c r="E401" s="50">
        <v>867805.79</v>
      </c>
      <c r="F401">
        <v>1</v>
      </c>
      <c r="G401" t="s">
        <v>510</v>
      </c>
      <c r="H401" s="10">
        <v>5117.7224999999999</v>
      </c>
      <c r="I401" t="s">
        <v>157</v>
      </c>
      <c r="J401" t="s">
        <v>473</v>
      </c>
      <c r="K401" t="s">
        <v>138</v>
      </c>
      <c r="L401" t="s">
        <v>17</v>
      </c>
      <c r="M401" t="s">
        <v>682</v>
      </c>
      <c r="N401" t="s">
        <v>35</v>
      </c>
      <c r="O401">
        <v>1050045.01</v>
      </c>
      <c r="P401">
        <v>0</v>
      </c>
      <c r="Q401" t="s">
        <v>727</v>
      </c>
      <c r="R401" t="s">
        <v>166</v>
      </c>
    </row>
    <row r="402" spans="1:18" hidden="1" x14ac:dyDescent="0.25">
      <c r="A402" s="143">
        <v>46083</v>
      </c>
      <c r="B402" t="s">
        <v>1011</v>
      </c>
      <c r="C402" t="s">
        <v>1012</v>
      </c>
      <c r="D402" t="s">
        <v>1013</v>
      </c>
      <c r="E402" s="50">
        <v>867805.79</v>
      </c>
      <c r="F402">
        <v>1</v>
      </c>
      <c r="G402" t="s">
        <v>510</v>
      </c>
      <c r="H402" s="10">
        <v>770849.05590000004</v>
      </c>
      <c r="I402" t="s">
        <v>157</v>
      </c>
      <c r="J402" t="s">
        <v>473</v>
      </c>
      <c r="K402" t="s">
        <v>138</v>
      </c>
      <c r="L402" t="s">
        <v>17</v>
      </c>
      <c r="M402" t="s">
        <v>80</v>
      </c>
      <c r="N402" t="s">
        <v>35</v>
      </c>
      <c r="O402">
        <v>1050045.01</v>
      </c>
      <c r="P402">
        <v>0</v>
      </c>
      <c r="Q402" t="s">
        <v>727</v>
      </c>
      <c r="R402" t="s">
        <v>166</v>
      </c>
    </row>
    <row r="403" spans="1:18" hidden="1" x14ac:dyDescent="0.25">
      <c r="A403" s="143">
        <v>46083</v>
      </c>
      <c r="B403" t="s">
        <v>1011</v>
      </c>
      <c r="C403" t="s">
        <v>1012</v>
      </c>
      <c r="D403" t="s">
        <v>1013</v>
      </c>
      <c r="E403" s="50">
        <v>867805.79</v>
      </c>
      <c r="F403">
        <v>1</v>
      </c>
      <c r="G403" t="s">
        <v>510</v>
      </c>
      <c r="H403" s="10">
        <v>14769.289000000001</v>
      </c>
      <c r="I403" t="s">
        <v>157</v>
      </c>
      <c r="J403" t="s">
        <v>473</v>
      </c>
      <c r="K403" t="s">
        <v>138</v>
      </c>
      <c r="L403" t="s">
        <v>17</v>
      </c>
      <c r="M403" t="s">
        <v>50</v>
      </c>
      <c r="N403" t="s">
        <v>35</v>
      </c>
      <c r="O403">
        <v>1050045.01</v>
      </c>
      <c r="P403">
        <v>0</v>
      </c>
      <c r="Q403" t="s">
        <v>727</v>
      </c>
      <c r="R403" t="s">
        <v>166</v>
      </c>
    </row>
    <row r="404" spans="1:18" hidden="1" x14ac:dyDescent="0.25">
      <c r="A404" s="143">
        <v>46083</v>
      </c>
      <c r="B404" t="s">
        <v>1011</v>
      </c>
      <c r="C404" t="s">
        <v>1012</v>
      </c>
      <c r="D404" t="s">
        <v>1013</v>
      </c>
      <c r="E404" s="50">
        <v>867805.79</v>
      </c>
      <c r="F404">
        <v>1</v>
      </c>
      <c r="G404" t="s">
        <v>510</v>
      </c>
      <c r="H404" s="10">
        <v>112985.1887</v>
      </c>
      <c r="I404" t="s">
        <v>157</v>
      </c>
      <c r="J404" t="s">
        <v>473</v>
      </c>
      <c r="K404" t="s">
        <v>138</v>
      </c>
      <c r="L404" t="s">
        <v>17</v>
      </c>
      <c r="M404" t="s">
        <v>68</v>
      </c>
      <c r="N404" t="s">
        <v>35</v>
      </c>
      <c r="O404">
        <v>1050045.01</v>
      </c>
      <c r="P404">
        <v>0</v>
      </c>
      <c r="Q404" t="s">
        <v>727</v>
      </c>
      <c r="R404" t="s">
        <v>166</v>
      </c>
    </row>
    <row r="405" spans="1:18" hidden="1" x14ac:dyDescent="0.25">
      <c r="A405" s="143">
        <v>46083</v>
      </c>
      <c r="B405" t="s">
        <v>1011</v>
      </c>
      <c r="C405" t="s">
        <v>1012</v>
      </c>
      <c r="D405" t="s">
        <v>1013</v>
      </c>
      <c r="E405" s="50">
        <v>867805.79</v>
      </c>
      <c r="F405">
        <v>1</v>
      </c>
      <c r="G405" t="s">
        <v>510</v>
      </c>
      <c r="H405" s="10">
        <v>41660.976799999997</v>
      </c>
      <c r="I405" t="s">
        <v>157</v>
      </c>
      <c r="J405" t="s">
        <v>473</v>
      </c>
      <c r="K405" t="s">
        <v>138</v>
      </c>
      <c r="L405" t="s">
        <v>17</v>
      </c>
      <c r="M405" t="s">
        <v>70</v>
      </c>
      <c r="N405" t="s">
        <v>35</v>
      </c>
      <c r="O405">
        <v>1050045.01</v>
      </c>
      <c r="P405">
        <v>0</v>
      </c>
      <c r="Q405" t="s">
        <v>727</v>
      </c>
      <c r="R405" t="s">
        <v>166</v>
      </c>
    </row>
    <row r="406" spans="1:18" hidden="1" x14ac:dyDescent="0.25">
      <c r="A406" s="143">
        <v>46112</v>
      </c>
      <c r="B406" t="s">
        <v>1191</v>
      </c>
      <c r="C406" t="s">
        <v>1169</v>
      </c>
      <c r="D406" t="s">
        <v>1163</v>
      </c>
      <c r="E406" s="50">
        <v>1022000.9986</v>
      </c>
      <c r="F406">
        <v>1</v>
      </c>
      <c r="G406" t="s">
        <v>1192</v>
      </c>
      <c r="H406" s="10">
        <v>51100.049899999998</v>
      </c>
      <c r="I406" t="s">
        <v>137</v>
      </c>
      <c r="J406" t="s">
        <v>512</v>
      </c>
      <c r="K406" t="s">
        <v>138</v>
      </c>
      <c r="L406" t="s">
        <v>9</v>
      </c>
      <c r="M406" t="s">
        <v>72</v>
      </c>
      <c r="N406" t="s">
        <v>350</v>
      </c>
      <c r="O406">
        <v>1022000.9985999999</v>
      </c>
      <c r="P406">
        <v>0</v>
      </c>
      <c r="R406" t="s">
        <v>72</v>
      </c>
    </row>
    <row r="407" spans="1:18" hidden="1" x14ac:dyDescent="0.25">
      <c r="A407" s="143">
        <v>46112</v>
      </c>
      <c r="B407" t="s">
        <v>1191</v>
      </c>
      <c r="C407" t="s">
        <v>1169</v>
      </c>
      <c r="D407" t="s">
        <v>1163</v>
      </c>
      <c r="E407" s="50">
        <v>1022000.9986</v>
      </c>
      <c r="F407">
        <v>1</v>
      </c>
      <c r="G407" t="s">
        <v>1192</v>
      </c>
      <c r="H407" s="10">
        <v>970900.94869999995</v>
      </c>
      <c r="I407" t="s">
        <v>137</v>
      </c>
      <c r="J407" t="s">
        <v>512</v>
      </c>
      <c r="K407" t="s">
        <v>138</v>
      </c>
      <c r="L407" t="s">
        <v>9</v>
      </c>
      <c r="M407" t="s">
        <v>68</v>
      </c>
      <c r="N407" t="s">
        <v>350</v>
      </c>
      <c r="O407">
        <v>1022000.9985999999</v>
      </c>
      <c r="P407">
        <v>0</v>
      </c>
      <c r="R407" t="s">
        <v>68</v>
      </c>
    </row>
    <row r="408" spans="1:18" x14ac:dyDescent="0.25">
      <c r="A408" s="143">
        <v>46112</v>
      </c>
      <c r="B408" t="s">
        <v>1191</v>
      </c>
      <c r="C408" t="s">
        <v>1133</v>
      </c>
      <c r="D408" t="s">
        <v>166</v>
      </c>
      <c r="E408" s="50">
        <v>1012297.5444</v>
      </c>
      <c r="F408">
        <v>1</v>
      </c>
      <c r="G408" t="s">
        <v>1192</v>
      </c>
      <c r="H408" s="10">
        <v>111352.72990000001</v>
      </c>
      <c r="I408" t="s">
        <v>137</v>
      </c>
      <c r="J408" t="s">
        <v>512</v>
      </c>
      <c r="K408" t="s">
        <v>156</v>
      </c>
      <c r="L408" t="s">
        <v>9</v>
      </c>
      <c r="M408" t="s">
        <v>72</v>
      </c>
      <c r="N408" t="s">
        <v>379</v>
      </c>
      <c r="O408">
        <v>941436.71629200014</v>
      </c>
      <c r="P408">
        <v>70860.828107999871</v>
      </c>
      <c r="R408" t="s">
        <v>72</v>
      </c>
    </row>
    <row r="409" spans="1:18" x14ac:dyDescent="0.25">
      <c r="A409" s="143">
        <v>46112</v>
      </c>
      <c r="B409" t="s">
        <v>1191</v>
      </c>
      <c r="C409" t="s">
        <v>1133</v>
      </c>
      <c r="D409" t="s">
        <v>166</v>
      </c>
      <c r="E409" s="50">
        <v>1012297.5444</v>
      </c>
      <c r="F409">
        <v>1</v>
      </c>
      <c r="G409" t="s">
        <v>1192</v>
      </c>
      <c r="H409" s="10">
        <v>80983.803599999999</v>
      </c>
      <c r="I409" t="s">
        <v>137</v>
      </c>
      <c r="J409" t="s">
        <v>512</v>
      </c>
      <c r="K409" t="s">
        <v>156</v>
      </c>
      <c r="L409" t="s">
        <v>9</v>
      </c>
      <c r="M409" t="s">
        <v>77</v>
      </c>
      <c r="N409" t="s">
        <v>379</v>
      </c>
      <c r="O409">
        <v>941436.71629200014</v>
      </c>
      <c r="P409">
        <v>70860.828107999871</v>
      </c>
      <c r="R409" t="s">
        <v>77</v>
      </c>
    </row>
    <row r="410" spans="1:18" x14ac:dyDescent="0.25">
      <c r="A410" s="143">
        <v>46112</v>
      </c>
      <c r="B410" t="s">
        <v>1191</v>
      </c>
      <c r="C410" t="s">
        <v>1133</v>
      </c>
      <c r="D410" t="s">
        <v>166</v>
      </c>
      <c r="E410" s="50">
        <v>1012297.5444</v>
      </c>
      <c r="F410">
        <v>1</v>
      </c>
      <c r="G410" t="s">
        <v>1192</v>
      </c>
      <c r="H410" s="10">
        <v>111352.72990000001</v>
      </c>
      <c r="I410" t="s">
        <v>137</v>
      </c>
      <c r="J410" t="s">
        <v>512</v>
      </c>
      <c r="K410" t="s">
        <v>156</v>
      </c>
      <c r="L410" t="s">
        <v>9</v>
      </c>
      <c r="M410" t="s">
        <v>681</v>
      </c>
      <c r="N410" t="s">
        <v>379</v>
      </c>
      <c r="O410">
        <v>941436.71629200014</v>
      </c>
      <c r="P410">
        <v>70860.828107999871</v>
      </c>
      <c r="R410" t="s">
        <v>681</v>
      </c>
    </row>
    <row r="411" spans="1:18" x14ac:dyDescent="0.25">
      <c r="A411" s="143">
        <v>46112</v>
      </c>
      <c r="B411" t="s">
        <v>1191</v>
      </c>
      <c r="C411" t="s">
        <v>1133</v>
      </c>
      <c r="D411" t="s">
        <v>166</v>
      </c>
      <c r="E411" s="50">
        <v>1012297.5444</v>
      </c>
      <c r="F411">
        <v>1</v>
      </c>
      <c r="G411" t="s">
        <v>1192</v>
      </c>
      <c r="H411" s="10">
        <v>192336.53339999999</v>
      </c>
      <c r="I411" t="s">
        <v>137</v>
      </c>
      <c r="J411" t="s">
        <v>512</v>
      </c>
      <c r="K411" t="s">
        <v>156</v>
      </c>
      <c r="L411" t="s">
        <v>9</v>
      </c>
      <c r="M411" t="s">
        <v>682</v>
      </c>
      <c r="N411" t="s">
        <v>379</v>
      </c>
      <c r="O411">
        <v>941436.71629200014</v>
      </c>
      <c r="P411">
        <v>70860.828107999871</v>
      </c>
      <c r="R411" t="s">
        <v>682</v>
      </c>
    </row>
    <row r="412" spans="1:18" x14ac:dyDescent="0.25">
      <c r="A412" s="143">
        <v>46112</v>
      </c>
      <c r="B412" t="s">
        <v>1191</v>
      </c>
      <c r="C412" t="s">
        <v>1133</v>
      </c>
      <c r="D412" t="s">
        <v>166</v>
      </c>
      <c r="E412" s="50">
        <v>1012297.5444</v>
      </c>
      <c r="F412">
        <v>1</v>
      </c>
      <c r="G412" t="s">
        <v>1192</v>
      </c>
      <c r="H412" s="10">
        <v>111352.72990000001</v>
      </c>
      <c r="I412" t="s">
        <v>137</v>
      </c>
      <c r="J412" t="s">
        <v>512</v>
      </c>
      <c r="K412" t="s">
        <v>156</v>
      </c>
      <c r="L412" t="s">
        <v>9</v>
      </c>
      <c r="M412" t="s">
        <v>80</v>
      </c>
      <c r="N412" t="s">
        <v>379</v>
      </c>
      <c r="O412">
        <v>941436.71629200014</v>
      </c>
      <c r="P412">
        <v>70860.828107999871</v>
      </c>
      <c r="R412" t="s">
        <v>80</v>
      </c>
    </row>
    <row r="413" spans="1:18" x14ac:dyDescent="0.25">
      <c r="A413" s="143">
        <v>46112</v>
      </c>
      <c r="B413" t="s">
        <v>1191</v>
      </c>
      <c r="C413" t="s">
        <v>1133</v>
      </c>
      <c r="D413" t="s">
        <v>166</v>
      </c>
      <c r="E413" s="50">
        <v>1012297.5444</v>
      </c>
      <c r="F413">
        <v>1</v>
      </c>
      <c r="G413" t="s">
        <v>1192</v>
      </c>
      <c r="H413" s="10">
        <v>111352.72990000001</v>
      </c>
      <c r="I413" t="s">
        <v>137</v>
      </c>
      <c r="J413" t="s">
        <v>512</v>
      </c>
      <c r="K413" t="s">
        <v>156</v>
      </c>
      <c r="L413" t="s">
        <v>9</v>
      </c>
      <c r="M413" t="s">
        <v>50</v>
      </c>
      <c r="N413" t="s">
        <v>379</v>
      </c>
      <c r="O413">
        <v>941436.71629200014</v>
      </c>
      <c r="P413">
        <v>70860.828107999871</v>
      </c>
      <c r="R413" t="s">
        <v>50</v>
      </c>
    </row>
    <row r="414" spans="1:18" x14ac:dyDescent="0.25">
      <c r="A414" s="143">
        <v>46112</v>
      </c>
      <c r="B414" t="s">
        <v>1191</v>
      </c>
      <c r="C414" t="s">
        <v>1133</v>
      </c>
      <c r="D414" t="s">
        <v>166</v>
      </c>
      <c r="E414" s="50">
        <v>1012297.5444</v>
      </c>
      <c r="F414">
        <v>1</v>
      </c>
      <c r="G414" t="s">
        <v>1192</v>
      </c>
      <c r="H414" s="10">
        <v>111352.72990000001</v>
      </c>
      <c r="I414" t="s">
        <v>137</v>
      </c>
      <c r="J414" t="s">
        <v>512</v>
      </c>
      <c r="K414" t="s">
        <v>156</v>
      </c>
      <c r="L414" t="s">
        <v>9</v>
      </c>
      <c r="M414" t="s">
        <v>68</v>
      </c>
      <c r="N414" t="s">
        <v>379</v>
      </c>
      <c r="O414">
        <v>941436.71629200014</v>
      </c>
      <c r="P414">
        <v>70860.828107999871</v>
      </c>
      <c r="R414" t="s">
        <v>68</v>
      </c>
    </row>
    <row r="415" spans="1:18" x14ac:dyDescent="0.25">
      <c r="A415" s="143">
        <v>46112</v>
      </c>
      <c r="B415" t="s">
        <v>1191</v>
      </c>
      <c r="C415" t="s">
        <v>1133</v>
      </c>
      <c r="D415" t="s">
        <v>166</v>
      </c>
      <c r="E415" s="50">
        <v>1012297.5444</v>
      </c>
      <c r="F415">
        <v>1</v>
      </c>
      <c r="G415" t="s">
        <v>1192</v>
      </c>
      <c r="H415" s="10">
        <v>111352.72990000001</v>
      </c>
      <c r="I415" t="s">
        <v>137</v>
      </c>
      <c r="J415" t="s">
        <v>512</v>
      </c>
      <c r="K415" t="s">
        <v>156</v>
      </c>
      <c r="L415" t="s">
        <v>9</v>
      </c>
      <c r="M415" t="s">
        <v>70</v>
      </c>
      <c r="N415" t="s">
        <v>379</v>
      </c>
      <c r="O415">
        <v>941436.71629200014</v>
      </c>
      <c r="P415">
        <v>70860.828107999871</v>
      </c>
      <c r="R415" t="s">
        <v>70</v>
      </c>
    </row>
    <row r="416" spans="1:18" hidden="1" x14ac:dyDescent="0.25">
      <c r="A416" s="143">
        <v>46112</v>
      </c>
      <c r="B416" t="s">
        <v>1191</v>
      </c>
      <c r="C416" t="s">
        <v>1184</v>
      </c>
      <c r="D416" t="s">
        <v>179</v>
      </c>
      <c r="E416" s="50">
        <v>1006372.2335</v>
      </c>
      <c r="F416">
        <v>1</v>
      </c>
      <c r="G416" t="s">
        <v>1192</v>
      </c>
      <c r="H416" s="10">
        <v>140892.1127</v>
      </c>
      <c r="I416" t="s">
        <v>137</v>
      </c>
      <c r="J416" t="s">
        <v>512</v>
      </c>
      <c r="K416" t="s">
        <v>138</v>
      </c>
      <c r="L416" t="s">
        <v>9</v>
      </c>
      <c r="M416" t="s">
        <v>72</v>
      </c>
      <c r="N416" t="s">
        <v>360</v>
      </c>
      <c r="O416">
        <v>885607.56547999999</v>
      </c>
      <c r="P416">
        <v>120764.66801999998</v>
      </c>
      <c r="R416" t="s">
        <v>72</v>
      </c>
    </row>
    <row r="417" spans="1:18" hidden="1" x14ac:dyDescent="0.25">
      <c r="A417" s="143">
        <v>46112</v>
      </c>
      <c r="B417" t="s">
        <v>1191</v>
      </c>
      <c r="C417" t="s">
        <v>1184</v>
      </c>
      <c r="D417" t="s">
        <v>179</v>
      </c>
      <c r="E417" s="50">
        <v>1006372.2335</v>
      </c>
      <c r="F417">
        <v>1</v>
      </c>
      <c r="G417" t="s">
        <v>1192</v>
      </c>
      <c r="H417" s="10">
        <v>70446.056299999997</v>
      </c>
      <c r="I417" t="s">
        <v>137</v>
      </c>
      <c r="J417" t="s">
        <v>512</v>
      </c>
      <c r="K417" t="s">
        <v>138</v>
      </c>
      <c r="L417" t="s">
        <v>9</v>
      </c>
      <c r="M417" t="s">
        <v>77</v>
      </c>
      <c r="N417" t="s">
        <v>360</v>
      </c>
      <c r="O417">
        <v>885607.56547999999</v>
      </c>
      <c r="P417">
        <v>120764.66801999998</v>
      </c>
      <c r="R417" t="s">
        <v>77</v>
      </c>
    </row>
    <row r="418" spans="1:18" hidden="1" x14ac:dyDescent="0.25">
      <c r="A418" s="143">
        <v>46112</v>
      </c>
      <c r="B418" t="s">
        <v>1191</v>
      </c>
      <c r="C418" t="s">
        <v>1184</v>
      </c>
      <c r="D418" t="s">
        <v>179</v>
      </c>
      <c r="E418" s="50">
        <v>1006372.2335</v>
      </c>
      <c r="F418">
        <v>1</v>
      </c>
      <c r="G418" t="s">
        <v>1192</v>
      </c>
      <c r="H418" s="10">
        <v>70446.056299999997</v>
      </c>
      <c r="I418" t="s">
        <v>137</v>
      </c>
      <c r="J418" t="s">
        <v>512</v>
      </c>
      <c r="K418" t="s">
        <v>138</v>
      </c>
      <c r="L418" t="s">
        <v>9</v>
      </c>
      <c r="M418" t="s">
        <v>75</v>
      </c>
      <c r="N418" t="s">
        <v>360</v>
      </c>
      <c r="O418">
        <v>885607.56547999999</v>
      </c>
      <c r="P418">
        <v>120764.66801999998</v>
      </c>
      <c r="R418" t="s">
        <v>75</v>
      </c>
    </row>
    <row r="419" spans="1:18" hidden="1" x14ac:dyDescent="0.25">
      <c r="A419" s="143">
        <v>46112</v>
      </c>
      <c r="B419" t="s">
        <v>1191</v>
      </c>
      <c r="C419" t="s">
        <v>1184</v>
      </c>
      <c r="D419" t="s">
        <v>179</v>
      </c>
      <c r="E419" s="50">
        <v>1006372.2335</v>
      </c>
      <c r="F419">
        <v>1</v>
      </c>
      <c r="G419" t="s">
        <v>1192</v>
      </c>
      <c r="H419" s="10">
        <v>60382.334000000003</v>
      </c>
      <c r="I419" t="s">
        <v>137</v>
      </c>
      <c r="J419" t="s">
        <v>512</v>
      </c>
      <c r="K419" t="s">
        <v>138</v>
      </c>
      <c r="L419" t="s">
        <v>9</v>
      </c>
      <c r="M419" t="s">
        <v>681</v>
      </c>
      <c r="N419" t="s">
        <v>360</v>
      </c>
      <c r="O419">
        <v>885607.56547999999</v>
      </c>
      <c r="P419">
        <v>120764.66801999998</v>
      </c>
      <c r="R419" t="s">
        <v>681</v>
      </c>
    </row>
    <row r="420" spans="1:18" hidden="1" x14ac:dyDescent="0.25">
      <c r="A420" s="143">
        <v>46112</v>
      </c>
      <c r="B420" t="s">
        <v>1191</v>
      </c>
      <c r="C420" t="s">
        <v>1184</v>
      </c>
      <c r="D420" t="s">
        <v>179</v>
      </c>
      <c r="E420" s="50">
        <v>1006372.2335</v>
      </c>
      <c r="F420">
        <v>1</v>
      </c>
      <c r="G420" t="s">
        <v>1192</v>
      </c>
      <c r="H420" s="10">
        <v>90573.501000000004</v>
      </c>
      <c r="I420" t="s">
        <v>137</v>
      </c>
      <c r="J420" t="s">
        <v>512</v>
      </c>
      <c r="K420" t="s">
        <v>138</v>
      </c>
      <c r="L420" t="s">
        <v>9</v>
      </c>
      <c r="M420" t="s">
        <v>682</v>
      </c>
      <c r="N420" t="s">
        <v>360</v>
      </c>
      <c r="O420">
        <v>885607.56547999999</v>
      </c>
      <c r="P420">
        <v>120764.66801999998</v>
      </c>
      <c r="R420" t="s">
        <v>682</v>
      </c>
    </row>
    <row r="421" spans="1:18" hidden="1" x14ac:dyDescent="0.25">
      <c r="A421" s="143">
        <v>46112</v>
      </c>
      <c r="B421" t="s">
        <v>1191</v>
      </c>
      <c r="C421" t="s">
        <v>1184</v>
      </c>
      <c r="D421" t="s">
        <v>179</v>
      </c>
      <c r="E421" s="50">
        <v>1006372.2335</v>
      </c>
      <c r="F421">
        <v>1</v>
      </c>
      <c r="G421" t="s">
        <v>1192</v>
      </c>
      <c r="H421" s="10">
        <v>150955.83499999999</v>
      </c>
      <c r="I421" t="s">
        <v>137</v>
      </c>
      <c r="J421" t="s">
        <v>512</v>
      </c>
      <c r="K421" t="s">
        <v>138</v>
      </c>
      <c r="L421" t="s">
        <v>9</v>
      </c>
      <c r="M421" t="s">
        <v>80</v>
      </c>
      <c r="N421" t="s">
        <v>360</v>
      </c>
      <c r="O421">
        <v>885607.56547999999</v>
      </c>
      <c r="P421">
        <v>120764.66801999998</v>
      </c>
      <c r="R421" t="s">
        <v>80</v>
      </c>
    </row>
    <row r="422" spans="1:18" hidden="1" x14ac:dyDescent="0.25">
      <c r="A422" s="143">
        <v>46112</v>
      </c>
      <c r="B422" t="s">
        <v>1191</v>
      </c>
      <c r="C422" t="s">
        <v>1184</v>
      </c>
      <c r="D422" t="s">
        <v>179</v>
      </c>
      <c r="E422" s="50">
        <v>1006372.2335</v>
      </c>
      <c r="F422">
        <v>1</v>
      </c>
      <c r="G422" t="s">
        <v>1192</v>
      </c>
      <c r="H422" s="10">
        <v>100637.2234</v>
      </c>
      <c r="I422" t="s">
        <v>137</v>
      </c>
      <c r="J422" t="s">
        <v>512</v>
      </c>
      <c r="K422" t="s">
        <v>138</v>
      </c>
      <c r="L422" t="s">
        <v>9</v>
      </c>
      <c r="M422" t="s">
        <v>50</v>
      </c>
      <c r="N422" t="s">
        <v>360</v>
      </c>
      <c r="O422">
        <v>885607.56547999999</v>
      </c>
      <c r="P422">
        <v>120764.66801999998</v>
      </c>
      <c r="R422" t="s">
        <v>50</v>
      </c>
    </row>
    <row r="423" spans="1:18" hidden="1" x14ac:dyDescent="0.25">
      <c r="A423" s="143">
        <v>46112</v>
      </c>
      <c r="B423" t="s">
        <v>1191</v>
      </c>
      <c r="C423" t="s">
        <v>1184</v>
      </c>
      <c r="D423" t="s">
        <v>179</v>
      </c>
      <c r="E423" s="50">
        <v>1006372.2335</v>
      </c>
      <c r="F423">
        <v>1</v>
      </c>
      <c r="G423" t="s">
        <v>1192</v>
      </c>
      <c r="H423" s="10">
        <v>201274.4467</v>
      </c>
      <c r="I423" t="s">
        <v>137</v>
      </c>
      <c r="J423" t="s">
        <v>512</v>
      </c>
      <c r="K423" t="s">
        <v>138</v>
      </c>
      <c r="L423" t="s">
        <v>9</v>
      </c>
      <c r="M423" t="s">
        <v>68</v>
      </c>
      <c r="N423" t="s">
        <v>360</v>
      </c>
      <c r="O423">
        <v>885607.56547999999</v>
      </c>
      <c r="P423">
        <v>120764.66801999998</v>
      </c>
      <c r="R423" t="s">
        <v>68</v>
      </c>
    </row>
    <row r="424" spans="1:18" hidden="1" x14ac:dyDescent="0.25">
      <c r="A424" s="143">
        <v>46112</v>
      </c>
      <c r="B424" t="s">
        <v>1191</v>
      </c>
      <c r="C424" t="s">
        <v>1146</v>
      </c>
      <c r="D424" t="s">
        <v>13</v>
      </c>
      <c r="E424" s="50">
        <v>998596.99809999997</v>
      </c>
      <c r="F424">
        <v>1</v>
      </c>
      <c r="G424" t="s">
        <v>1192</v>
      </c>
      <c r="H424" s="10">
        <v>369480.88929999998</v>
      </c>
      <c r="I424" t="s">
        <v>137</v>
      </c>
      <c r="J424" t="s">
        <v>512</v>
      </c>
      <c r="K424" t="s">
        <v>138</v>
      </c>
      <c r="L424" t="s">
        <v>9</v>
      </c>
      <c r="M424" t="s">
        <v>682</v>
      </c>
      <c r="N424" t="s">
        <v>338</v>
      </c>
      <c r="O424">
        <v>998596.99809999997</v>
      </c>
      <c r="P424">
        <v>0</v>
      </c>
      <c r="R424" t="s">
        <v>682</v>
      </c>
    </row>
    <row r="425" spans="1:18" hidden="1" x14ac:dyDescent="0.25">
      <c r="A425" s="143">
        <v>46112</v>
      </c>
      <c r="B425" t="s">
        <v>1191</v>
      </c>
      <c r="C425" t="s">
        <v>1146</v>
      </c>
      <c r="D425" t="s">
        <v>13</v>
      </c>
      <c r="E425" s="50">
        <v>998596.99809999997</v>
      </c>
      <c r="F425">
        <v>1</v>
      </c>
      <c r="G425" t="s">
        <v>1192</v>
      </c>
      <c r="H425" s="10">
        <v>199719.3996</v>
      </c>
      <c r="I425" t="s">
        <v>137</v>
      </c>
      <c r="J425" t="s">
        <v>512</v>
      </c>
      <c r="K425" t="s">
        <v>138</v>
      </c>
      <c r="L425" t="s">
        <v>9</v>
      </c>
      <c r="M425" t="s">
        <v>80</v>
      </c>
      <c r="N425" t="s">
        <v>338</v>
      </c>
      <c r="O425">
        <v>998596.99809999997</v>
      </c>
      <c r="P425">
        <v>0</v>
      </c>
      <c r="R425" t="s">
        <v>80</v>
      </c>
    </row>
    <row r="426" spans="1:18" hidden="1" x14ac:dyDescent="0.25">
      <c r="A426" s="143">
        <v>46112</v>
      </c>
      <c r="B426" t="s">
        <v>1191</v>
      </c>
      <c r="C426" t="s">
        <v>1146</v>
      </c>
      <c r="D426" t="s">
        <v>13</v>
      </c>
      <c r="E426" s="50">
        <v>998596.99809999997</v>
      </c>
      <c r="F426">
        <v>1</v>
      </c>
      <c r="G426" t="s">
        <v>1192</v>
      </c>
      <c r="H426" s="10">
        <v>119831.6398</v>
      </c>
      <c r="I426" t="s">
        <v>137</v>
      </c>
      <c r="J426" t="s">
        <v>512</v>
      </c>
      <c r="K426" t="s">
        <v>138</v>
      </c>
      <c r="L426" t="s">
        <v>9</v>
      </c>
      <c r="M426" t="s">
        <v>50</v>
      </c>
      <c r="N426" t="s">
        <v>338</v>
      </c>
      <c r="O426">
        <v>998596.99809999997</v>
      </c>
      <c r="P426">
        <v>0</v>
      </c>
      <c r="R426" t="s">
        <v>50</v>
      </c>
    </row>
    <row r="427" spans="1:18" hidden="1" x14ac:dyDescent="0.25">
      <c r="A427" s="143">
        <v>46112</v>
      </c>
      <c r="B427" t="s">
        <v>1191</v>
      </c>
      <c r="C427" t="s">
        <v>1146</v>
      </c>
      <c r="D427" t="s">
        <v>13</v>
      </c>
      <c r="E427" s="50">
        <v>998596.99809999997</v>
      </c>
      <c r="F427">
        <v>1</v>
      </c>
      <c r="G427" t="s">
        <v>1192</v>
      </c>
      <c r="H427" s="10">
        <v>169761.48970000001</v>
      </c>
      <c r="I427" t="s">
        <v>137</v>
      </c>
      <c r="J427" t="s">
        <v>512</v>
      </c>
      <c r="K427" t="s">
        <v>138</v>
      </c>
      <c r="L427" t="s">
        <v>9</v>
      </c>
      <c r="M427" t="s">
        <v>68</v>
      </c>
      <c r="N427" t="s">
        <v>338</v>
      </c>
      <c r="O427">
        <v>998596.99809999997</v>
      </c>
      <c r="P427">
        <v>0</v>
      </c>
      <c r="R427" t="s">
        <v>68</v>
      </c>
    </row>
    <row r="428" spans="1:18" hidden="1" x14ac:dyDescent="0.25">
      <c r="A428" s="143">
        <v>46112</v>
      </c>
      <c r="B428" t="s">
        <v>1191</v>
      </c>
      <c r="C428" t="s">
        <v>1146</v>
      </c>
      <c r="D428" t="s">
        <v>13</v>
      </c>
      <c r="E428" s="50">
        <v>998596.99809999997</v>
      </c>
      <c r="F428">
        <v>1</v>
      </c>
      <c r="G428" t="s">
        <v>1192</v>
      </c>
      <c r="H428" s="10">
        <v>139803.5797</v>
      </c>
      <c r="I428" t="s">
        <v>137</v>
      </c>
      <c r="J428" t="s">
        <v>512</v>
      </c>
      <c r="K428" t="s">
        <v>138</v>
      </c>
      <c r="L428" t="s">
        <v>9</v>
      </c>
      <c r="M428" t="s">
        <v>70</v>
      </c>
      <c r="N428" t="s">
        <v>338</v>
      </c>
      <c r="O428">
        <v>998596.99809999997</v>
      </c>
      <c r="P428">
        <v>0</v>
      </c>
      <c r="R428" t="s">
        <v>70</v>
      </c>
    </row>
    <row r="429" spans="1:18" hidden="1" x14ac:dyDescent="0.25">
      <c r="A429" s="143">
        <v>46112</v>
      </c>
      <c r="B429" t="s">
        <v>1191</v>
      </c>
      <c r="C429" t="s">
        <v>1118</v>
      </c>
      <c r="D429" t="s">
        <v>1328</v>
      </c>
      <c r="E429" s="50">
        <v>996409.63840000005</v>
      </c>
      <c r="F429">
        <v>1</v>
      </c>
      <c r="G429" t="s">
        <v>1192</v>
      </c>
      <c r="H429" s="10">
        <v>149461.44579999999</v>
      </c>
      <c r="I429" t="s">
        <v>137</v>
      </c>
      <c r="J429" t="s">
        <v>512</v>
      </c>
      <c r="K429" t="s">
        <v>138</v>
      </c>
      <c r="L429" t="s">
        <v>9</v>
      </c>
      <c r="M429" t="s">
        <v>681</v>
      </c>
      <c r="N429" t="s">
        <v>373</v>
      </c>
      <c r="O429">
        <v>996409.63840000005</v>
      </c>
      <c r="P429">
        <v>0</v>
      </c>
      <c r="R429" t="s">
        <v>681</v>
      </c>
    </row>
    <row r="430" spans="1:18" hidden="1" x14ac:dyDescent="0.25">
      <c r="A430" s="143">
        <v>46112</v>
      </c>
      <c r="B430" t="s">
        <v>1191</v>
      </c>
      <c r="C430" t="s">
        <v>1118</v>
      </c>
      <c r="D430" t="s">
        <v>1328</v>
      </c>
      <c r="E430" s="50">
        <v>996409.63840000005</v>
      </c>
      <c r="F430">
        <v>1</v>
      </c>
      <c r="G430" t="s">
        <v>1192</v>
      </c>
      <c r="H430" s="10">
        <v>846948.19259999995</v>
      </c>
      <c r="I430" t="s">
        <v>137</v>
      </c>
      <c r="J430" t="s">
        <v>512</v>
      </c>
      <c r="K430" t="s">
        <v>138</v>
      </c>
      <c r="L430" t="s">
        <v>9</v>
      </c>
      <c r="M430" t="s">
        <v>80</v>
      </c>
      <c r="N430" t="s">
        <v>373</v>
      </c>
      <c r="O430">
        <v>996409.63840000005</v>
      </c>
      <c r="P430">
        <v>0</v>
      </c>
      <c r="R430" t="s">
        <v>80</v>
      </c>
    </row>
    <row r="431" spans="1:18" hidden="1" x14ac:dyDescent="0.25">
      <c r="A431" s="143">
        <v>46112</v>
      </c>
      <c r="B431" t="s">
        <v>1191</v>
      </c>
      <c r="C431" t="s">
        <v>1139</v>
      </c>
      <c r="D431" t="s">
        <v>168</v>
      </c>
      <c r="E431" s="50">
        <v>993291.08620000002</v>
      </c>
      <c r="F431">
        <v>1</v>
      </c>
      <c r="G431" t="s">
        <v>1192</v>
      </c>
      <c r="H431" s="10">
        <v>49664.554300000003</v>
      </c>
      <c r="I431" t="s">
        <v>137</v>
      </c>
      <c r="J431" t="s">
        <v>512</v>
      </c>
      <c r="K431" t="s">
        <v>138</v>
      </c>
      <c r="L431" t="s">
        <v>9</v>
      </c>
      <c r="M431" t="s">
        <v>72</v>
      </c>
      <c r="N431" t="s">
        <v>332</v>
      </c>
      <c r="O431">
        <v>993291.08620000002</v>
      </c>
      <c r="P431">
        <v>0</v>
      </c>
      <c r="R431" t="s">
        <v>72</v>
      </c>
    </row>
    <row r="432" spans="1:18" hidden="1" x14ac:dyDescent="0.25">
      <c r="A432" s="143">
        <v>46112</v>
      </c>
      <c r="B432" t="s">
        <v>1191</v>
      </c>
      <c r="C432" t="s">
        <v>1139</v>
      </c>
      <c r="D432" t="s">
        <v>168</v>
      </c>
      <c r="E432" s="50">
        <v>993291.08620000002</v>
      </c>
      <c r="F432">
        <v>1</v>
      </c>
      <c r="G432" t="s">
        <v>1192</v>
      </c>
      <c r="H432" s="10">
        <v>59597.465199999999</v>
      </c>
      <c r="I432" t="s">
        <v>137</v>
      </c>
      <c r="J432" t="s">
        <v>512</v>
      </c>
      <c r="K432" t="s">
        <v>138</v>
      </c>
      <c r="L432" t="s">
        <v>9</v>
      </c>
      <c r="M432" t="s">
        <v>681</v>
      </c>
      <c r="N432" t="s">
        <v>332</v>
      </c>
      <c r="O432">
        <v>993291.08620000002</v>
      </c>
      <c r="P432">
        <v>0</v>
      </c>
      <c r="R432" t="s">
        <v>681</v>
      </c>
    </row>
    <row r="433" spans="1:18" hidden="1" x14ac:dyDescent="0.25">
      <c r="A433" s="143">
        <v>46112</v>
      </c>
      <c r="B433" t="s">
        <v>1191</v>
      </c>
      <c r="C433" t="s">
        <v>1139</v>
      </c>
      <c r="D433" t="s">
        <v>168</v>
      </c>
      <c r="E433" s="50">
        <v>993291.08620000002</v>
      </c>
      <c r="F433">
        <v>1</v>
      </c>
      <c r="G433" t="s">
        <v>1192</v>
      </c>
      <c r="H433" s="10">
        <v>625773.38430000003</v>
      </c>
      <c r="I433" t="s">
        <v>137</v>
      </c>
      <c r="J433" t="s">
        <v>512</v>
      </c>
      <c r="K433" t="s">
        <v>138</v>
      </c>
      <c r="L433" t="s">
        <v>9</v>
      </c>
      <c r="M433" t="s">
        <v>80</v>
      </c>
      <c r="N433" t="s">
        <v>332</v>
      </c>
      <c r="O433">
        <v>993291.08620000002</v>
      </c>
      <c r="P433">
        <v>0</v>
      </c>
      <c r="R433" t="s">
        <v>80</v>
      </c>
    </row>
    <row r="434" spans="1:18" hidden="1" x14ac:dyDescent="0.25">
      <c r="A434" s="143">
        <v>46112</v>
      </c>
      <c r="B434" t="s">
        <v>1191</v>
      </c>
      <c r="C434" t="s">
        <v>1139</v>
      </c>
      <c r="D434" t="s">
        <v>168</v>
      </c>
      <c r="E434" s="50">
        <v>993291.08620000002</v>
      </c>
      <c r="F434">
        <v>1</v>
      </c>
      <c r="G434" t="s">
        <v>1192</v>
      </c>
      <c r="H434" s="10">
        <v>49664.554300000003</v>
      </c>
      <c r="I434" t="s">
        <v>137</v>
      </c>
      <c r="J434" t="s">
        <v>512</v>
      </c>
      <c r="K434" t="s">
        <v>138</v>
      </c>
      <c r="L434" t="s">
        <v>9</v>
      </c>
      <c r="M434" t="s">
        <v>50</v>
      </c>
      <c r="N434" t="s">
        <v>332</v>
      </c>
      <c r="O434">
        <v>993291.08620000002</v>
      </c>
      <c r="P434">
        <v>0</v>
      </c>
      <c r="R434" t="s">
        <v>50</v>
      </c>
    </row>
    <row r="435" spans="1:18" hidden="1" x14ac:dyDescent="0.25">
      <c r="A435" s="143">
        <v>46112</v>
      </c>
      <c r="B435" t="s">
        <v>1191</v>
      </c>
      <c r="C435" t="s">
        <v>1139</v>
      </c>
      <c r="D435" t="s">
        <v>168</v>
      </c>
      <c r="E435" s="50">
        <v>993291.08620000002</v>
      </c>
      <c r="F435">
        <v>1</v>
      </c>
      <c r="G435" t="s">
        <v>1192</v>
      </c>
      <c r="H435" s="10">
        <v>139060.75210000001</v>
      </c>
      <c r="I435" t="s">
        <v>137</v>
      </c>
      <c r="J435" t="s">
        <v>512</v>
      </c>
      <c r="K435" t="s">
        <v>138</v>
      </c>
      <c r="L435" t="s">
        <v>9</v>
      </c>
      <c r="M435" t="s">
        <v>68</v>
      </c>
      <c r="N435" t="s">
        <v>332</v>
      </c>
      <c r="O435">
        <v>993291.08620000002</v>
      </c>
      <c r="P435">
        <v>0</v>
      </c>
      <c r="R435" t="s">
        <v>68</v>
      </c>
    </row>
    <row r="436" spans="1:18" hidden="1" x14ac:dyDescent="0.25">
      <c r="A436" s="143">
        <v>46112</v>
      </c>
      <c r="B436" t="s">
        <v>1191</v>
      </c>
      <c r="C436" t="s">
        <v>1139</v>
      </c>
      <c r="D436" t="s">
        <v>168</v>
      </c>
      <c r="E436" s="50">
        <v>993291.08620000002</v>
      </c>
      <c r="F436">
        <v>1</v>
      </c>
      <c r="G436" t="s">
        <v>1192</v>
      </c>
      <c r="H436" s="10">
        <v>69530.376000000004</v>
      </c>
      <c r="I436" t="s">
        <v>137</v>
      </c>
      <c r="J436" t="s">
        <v>512</v>
      </c>
      <c r="K436" t="s">
        <v>138</v>
      </c>
      <c r="L436" t="s">
        <v>9</v>
      </c>
      <c r="M436" t="s">
        <v>70</v>
      </c>
      <c r="N436" t="s">
        <v>332</v>
      </c>
      <c r="O436">
        <v>993291.08620000002</v>
      </c>
      <c r="P436">
        <v>0</v>
      </c>
      <c r="R436" t="s">
        <v>70</v>
      </c>
    </row>
    <row r="437" spans="1:18" hidden="1" x14ac:dyDescent="0.25">
      <c r="A437" s="143">
        <v>46112</v>
      </c>
      <c r="B437" t="s">
        <v>1191</v>
      </c>
      <c r="C437" t="s">
        <v>1148</v>
      </c>
      <c r="D437" t="s">
        <v>42</v>
      </c>
      <c r="E437" s="50">
        <v>991075.4889</v>
      </c>
      <c r="F437">
        <v>1</v>
      </c>
      <c r="G437" t="s">
        <v>1192</v>
      </c>
      <c r="H437" s="10">
        <v>79286.039099999995</v>
      </c>
      <c r="I437" t="s">
        <v>137</v>
      </c>
      <c r="J437" t="s">
        <v>512</v>
      </c>
      <c r="K437" t="s">
        <v>138</v>
      </c>
      <c r="L437" t="s">
        <v>9</v>
      </c>
      <c r="M437" t="s">
        <v>72</v>
      </c>
      <c r="N437" t="s">
        <v>341</v>
      </c>
      <c r="O437">
        <v>991075.4889</v>
      </c>
      <c r="P437">
        <v>0</v>
      </c>
      <c r="R437" t="s">
        <v>72</v>
      </c>
    </row>
    <row r="438" spans="1:18" hidden="1" x14ac:dyDescent="0.25">
      <c r="A438" s="143">
        <v>46112</v>
      </c>
      <c r="B438" t="s">
        <v>1191</v>
      </c>
      <c r="C438" t="s">
        <v>1148</v>
      </c>
      <c r="D438" t="s">
        <v>42</v>
      </c>
      <c r="E438" s="50">
        <v>991075.4889</v>
      </c>
      <c r="F438">
        <v>1</v>
      </c>
      <c r="G438" t="s">
        <v>1192</v>
      </c>
      <c r="H438" s="10">
        <v>89196.793999999994</v>
      </c>
      <c r="I438" t="s">
        <v>137</v>
      </c>
      <c r="J438" t="s">
        <v>512</v>
      </c>
      <c r="K438" t="s">
        <v>138</v>
      </c>
      <c r="L438" t="s">
        <v>9</v>
      </c>
      <c r="M438" t="s">
        <v>681</v>
      </c>
      <c r="N438" t="s">
        <v>341</v>
      </c>
      <c r="O438">
        <v>991075.4889</v>
      </c>
      <c r="P438">
        <v>0</v>
      </c>
      <c r="R438" t="s">
        <v>681</v>
      </c>
    </row>
    <row r="439" spans="1:18" hidden="1" x14ac:dyDescent="0.25">
      <c r="A439" s="143">
        <v>46112</v>
      </c>
      <c r="B439" t="s">
        <v>1191</v>
      </c>
      <c r="C439" t="s">
        <v>1148</v>
      </c>
      <c r="D439" t="s">
        <v>42</v>
      </c>
      <c r="E439" s="50">
        <v>991075.4889</v>
      </c>
      <c r="F439">
        <v>1</v>
      </c>
      <c r="G439" t="s">
        <v>1192</v>
      </c>
      <c r="H439" s="10">
        <v>148661.32329999999</v>
      </c>
      <c r="I439" t="s">
        <v>137</v>
      </c>
      <c r="J439" t="s">
        <v>512</v>
      </c>
      <c r="K439" t="s">
        <v>138</v>
      </c>
      <c r="L439" t="s">
        <v>9</v>
      </c>
      <c r="M439" t="s">
        <v>80</v>
      </c>
      <c r="N439" t="s">
        <v>341</v>
      </c>
      <c r="O439">
        <v>991075.4889</v>
      </c>
      <c r="P439">
        <v>0</v>
      </c>
      <c r="R439" t="s">
        <v>80</v>
      </c>
    </row>
    <row r="440" spans="1:18" hidden="1" x14ac:dyDescent="0.25">
      <c r="A440" s="143">
        <v>46112</v>
      </c>
      <c r="B440" t="s">
        <v>1191</v>
      </c>
      <c r="C440" t="s">
        <v>1148</v>
      </c>
      <c r="D440" t="s">
        <v>42</v>
      </c>
      <c r="E440" s="50">
        <v>991075.4889</v>
      </c>
      <c r="F440">
        <v>1</v>
      </c>
      <c r="G440" t="s">
        <v>1192</v>
      </c>
      <c r="H440" s="10">
        <v>396430.19559999998</v>
      </c>
      <c r="I440" t="s">
        <v>137</v>
      </c>
      <c r="J440" t="s">
        <v>512</v>
      </c>
      <c r="K440" t="s">
        <v>138</v>
      </c>
      <c r="L440" t="s">
        <v>9</v>
      </c>
      <c r="M440" t="s">
        <v>50</v>
      </c>
      <c r="N440" t="s">
        <v>341</v>
      </c>
      <c r="O440">
        <v>991075.4889</v>
      </c>
      <c r="P440">
        <v>0</v>
      </c>
      <c r="R440" t="s">
        <v>50</v>
      </c>
    </row>
    <row r="441" spans="1:18" hidden="1" x14ac:dyDescent="0.25">
      <c r="A441" s="143">
        <v>46112</v>
      </c>
      <c r="B441" t="s">
        <v>1191</v>
      </c>
      <c r="C441" t="s">
        <v>1148</v>
      </c>
      <c r="D441" t="s">
        <v>42</v>
      </c>
      <c r="E441" s="50">
        <v>991075.4889</v>
      </c>
      <c r="F441">
        <v>1</v>
      </c>
      <c r="G441" t="s">
        <v>1192</v>
      </c>
      <c r="H441" s="10">
        <v>79286.039099999995</v>
      </c>
      <c r="I441" t="s">
        <v>137</v>
      </c>
      <c r="J441" t="s">
        <v>512</v>
      </c>
      <c r="K441" t="s">
        <v>138</v>
      </c>
      <c r="L441" t="s">
        <v>9</v>
      </c>
      <c r="M441" t="s">
        <v>68</v>
      </c>
      <c r="N441" t="s">
        <v>341</v>
      </c>
      <c r="O441">
        <v>991075.4889</v>
      </c>
      <c r="P441">
        <v>0</v>
      </c>
      <c r="R441" t="s">
        <v>68</v>
      </c>
    </row>
    <row r="442" spans="1:18" hidden="1" x14ac:dyDescent="0.25">
      <c r="A442" s="143">
        <v>46112</v>
      </c>
      <c r="B442" t="s">
        <v>1191</v>
      </c>
      <c r="C442" t="s">
        <v>1148</v>
      </c>
      <c r="D442" t="s">
        <v>42</v>
      </c>
      <c r="E442" s="50">
        <v>991075.4889</v>
      </c>
      <c r="F442">
        <v>1</v>
      </c>
      <c r="G442" t="s">
        <v>1192</v>
      </c>
      <c r="H442" s="10">
        <v>198215.09779999999</v>
      </c>
      <c r="I442" t="s">
        <v>137</v>
      </c>
      <c r="J442" t="s">
        <v>512</v>
      </c>
      <c r="K442" t="s">
        <v>138</v>
      </c>
      <c r="L442" t="s">
        <v>9</v>
      </c>
      <c r="M442" t="s">
        <v>70</v>
      </c>
      <c r="N442" t="s">
        <v>341</v>
      </c>
      <c r="O442">
        <v>991075.4889</v>
      </c>
      <c r="P442">
        <v>0</v>
      </c>
      <c r="R442" t="s">
        <v>70</v>
      </c>
    </row>
    <row r="443" spans="1:18" hidden="1" x14ac:dyDescent="0.25">
      <c r="A443" s="143">
        <v>46112</v>
      </c>
      <c r="B443" t="s">
        <v>1191</v>
      </c>
      <c r="C443" t="s">
        <v>1119</v>
      </c>
      <c r="D443" t="s">
        <v>1328</v>
      </c>
      <c r="E443" s="50">
        <v>986404.3517</v>
      </c>
      <c r="F443">
        <v>1</v>
      </c>
      <c r="G443" t="s">
        <v>1192</v>
      </c>
      <c r="H443" s="10">
        <v>147960.65280000001</v>
      </c>
      <c r="I443" t="s">
        <v>137</v>
      </c>
      <c r="J443" t="s">
        <v>512</v>
      </c>
      <c r="K443" t="s">
        <v>138</v>
      </c>
      <c r="L443" t="s">
        <v>9</v>
      </c>
      <c r="M443" t="s">
        <v>681</v>
      </c>
      <c r="N443" t="s">
        <v>373</v>
      </c>
      <c r="O443">
        <v>986404.3517</v>
      </c>
      <c r="P443">
        <v>0</v>
      </c>
      <c r="R443" t="s">
        <v>681</v>
      </c>
    </row>
    <row r="444" spans="1:18" hidden="1" x14ac:dyDescent="0.25">
      <c r="A444" s="143">
        <v>46112</v>
      </c>
      <c r="B444" t="s">
        <v>1191</v>
      </c>
      <c r="C444" t="s">
        <v>1119</v>
      </c>
      <c r="D444" t="s">
        <v>1328</v>
      </c>
      <c r="E444" s="50">
        <v>986404.3517</v>
      </c>
      <c r="F444">
        <v>1</v>
      </c>
      <c r="G444" t="s">
        <v>1192</v>
      </c>
      <c r="H444" s="10">
        <v>838443.69889999996</v>
      </c>
      <c r="I444" t="s">
        <v>137</v>
      </c>
      <c r="J444" t="s">
        <v>512</v>
      </c>
      <c r="K444" t="s">
        <v>138</v>
      </c>
      <c r="L444" t="s">
        <v>9</v>
      </c>
      <c r="M444" t="s">
        <v>80</v>
      </c>
      <c r="N444" t="s">
        <v>373</v>
      </c>
      <c r="O444">
        <v>986404.3517</v>
      </c>
      <c r="P444">
        <v>0</v>
      </c>
      <c r="R444" t="s">
        <v>80</v>
      </c>
    </row>
    <row r="445" spans="1:18" hidden="1" x14ac:dyDescent="0.25">
      <c r="A445" s="143">
        <v>46112</v>
      </c>
      <c r="B445" t="s">
        <v>1191</v>
      </c>
      <c r="C445" t="s">
        <v>1158</v>
      </c>
      <c r="D445" t="s">
        <v>1152</v>
      </c>
      <c r="E445" s="50">
        <v>959900.22569999995</v>
      </c>
      <c r="F445">
        <v>1</v>
      </c>
      <c r="G445" t="s">
        <v>1192</v>
      </c>
      <c r="H445" s="10">
        <v>28797.006799999999</v>
      </c>
      <c r="I445" t="s">
        <v>137</v>
      </c>
      <c r="J445" t="s">
        <v>512</v>
      </c>
      <c r="K445" t="s">
        <v>138</v>
      </c>
      <c r="L445" t="s">
        <v>9</v>
      </c>
      <c r="M445" t="s">
        <v>682</v>
      </c>
      <c r="N445" t="s">
        <v>347</v>
      </c>
      <c r="O445">
        <v>959900.22569999995</v>
      </c>
      <c r="P445">
        <v>0</v>
      </c>
      <c r="R445" t="s">
        <v>682</v>
      </c>
    </row>
    <row r="446" spans="1:18" hidden="1" x14ac:dyDescent="0.25">
      <c r="A446" s="143">
        <v>46112</v>
      </c>
      <c r="B446" t="s">
        <v>1191</v>
      </c>
      <c r="C446" t="s">
        <v>1158</v>
      </c>
      <c r="D446" t="s">
        <v>1152</v>
      </c>
      <c r="E446" s="50">
        <v>959900.22569999995</v>
      </c>
      <c r="F446">
        <v>1</v>
      </c>
      <c r="G446" t="s">
        <v>1192</v>
      </c>
      <c r="H446" s="10">
        <v>931103.21889999998</v>
      </c>
      <c r="I446" t="s">
        <v>137</v>
      </c>
      <c r="J446" t="s">
        <v>512</v>
      </c>
      <c r="K446" t="s">
        <v>138</v>
      </c>
      <c r="L446" t="s">
        <v>9</v>
      </c>
      <c r="M446" t="s">
        <v>50</v>
      </c>
      <c r="N446" t="s">
        <v>347</v>
      </c>
      <c r="O446">
        <v>959900.22569999995</v>
      </c>
      <c r="P446">
        <v>0</v>
      </c>
      <c r="R446" t="s">
        <v>50</v>
      </c>
    </row>
    <row r="447" spans="1:18" hidden="1" x14ac:dyDescent="0.25">
      <c r="A447" s="143">
        <v>46112</v>
      </c>
      <c r="B447" t="s">
        <v>1191</v>
      </c>
      <c r="C447" t="s">
        <v>1125</v>
      </c>
      <c r="D447" t="s">
        <v>1328</v>
      </c>
      <c r="E447" s="50">
        <v>955828.66969999997</v>
      </c>
      <c r="F447">
        <v>1</v>
      </c>
      <c r="G447" t="s">
        <v>1192</v>
      </c>
      <c r="H447" s="10">
        <v>143374.30050000001</v>
      </c>
      <c r="I447" t="s">
        <v>137</v>
      </c>
      <c r="J447" t="s">
        <v>512</v>
      </c>
      <c r="K447" t="s">
        <v>138</v>
      </c>
      <c r="L447" t="s">
        <v>9</v>
      </c>
      <c r="M447" t="s">
        <v>681</v>
      </c>
      <c r="N447" t="s">
        <v>373</v>
      </c>
      <c r="O447">
        <v>955828.66969999997</v>
      </c>
      <c r="P447">
        <v>0</v>
      </c>
      <c r="R447" t="s">
        <v>681</v>
      </c>
    </row>
    <row r="448" spans="1:18" hidden="1" x14ac:dyDescent="0.25">
      <c r="A448" s="143">
        <v>46112</v>
      </c>
      <c r="B448" t="s">
        <v>1191</v>
      </c>
      <c r="C448" t="s">
        <v>1125</v>
      </c>
      <c r="D448" t="s">
        <v>1328</v>
      </c>
      <c r="E448" s="50">
        <v>955828.66969999997</v>
      </c>
      <c r="F448">
        <v>1</v>
      </c>
      <c r="G448" t="s">
        <v>1192</v>
      </c>
      <c r="H448" s="10">
        <v>812454.36919999996</v>
      </c>
      <c r="I448" t="s">
        <v>137</v>
      </c>
      <c r="J448" t="s">
        <v>512</v>
      </c>
      <c r="K448" t="s">
        <v>138</v>
      </c>
      <c r="L448" t="s">
        <v>9</v>
      </c>
      <c r="M448" t="s">
        <v>80</v>
      </c>
      <c r="N448" t="s">
        <v>373</v>
      </c>
      <c r="O448">
        <v>955828.66969999997</v>
      </c>
      <c r="P448">
        <v>0</v>
      </c>
      <c r="R448" t="s">
        <v>80</v>
      </c>
    </row>
    <row r="449" spans="1:18" hidden="1" x14ac:dyDescent="0.25">
      <c r="A449" s="143">
        <v>46112</v>
      </c>
      <c r="B449" t="s">
        <v>1191</v>
      </c>
      <c r="C449" t="s">
        <v>1122</v>
      </c>
      <c r="D449" t="s">
        <v>1328</v>
      </c>
      <c r="E449" s="50">
        <v>945255.67559999996</v>
      </c>
      <c r="F449">
        <v>1</v>
      </c>
      <c r="G449" t="s">
        <v>1192</v>
      </c>
      <c r="H449" s="10">
        <v>141788.35130000001</v>
      </c>
      <c r="I449" t="s">
        <v>137</v>
      </c>
      <c r="J449" t="s">
        <v>512</v>
      </c>
      <c r="K449" t="s">
        <v>138</v>
      </c>
      <c r="L449" t="s">
        <v>9</v>
      </c>
      <c r="M449" t="s">
        <v>681</v>
      </c>
      <c r="N449" t="s">
        <v>373</v>
      </c>
      <c r="O449">
        <v>945255.67559999996</v>
      </c>
      <c r="P449">
        <v>0</v>
      </c>
      <c r="R449" t="s">
        <v>681</v>
      </c>
    </row>
    <row r="450" spans="1:18" hidden="1" x14ac:dyDescent="0.25">
      <c r="A450" s="143">
        <v>46112</v>
      </c>
      <c r="B450" t="s">
        <v>1191</v>
      </c>
      <c r="C450" t="s">
        <v>1122</v>
      </c>
      <c r="D450" t="s">
        <v>1328</v>
      </c>
      <c r="E450" s="50">
        <v>945255.67559999996</v>
      </c>
      <c r="F450">
        <v>1</v>
      </c>
      <c r="G450" t="s">
        <v>1192</v>
      </c>
      <c r="H450" s="10">
        <v>803467.32429999998</v>
      </c>
      <c r="I450" t="s">
        <v>137</v>
      </c>
      <c r="J450" t="s">
        <v>512</v>
      </c>
      <c r="K450" t="s">
        <v>138</v>
      </c>
      <c r="L450" t="s">
        <v>9</v>
      </c>
      <c r="M450" t="s">
        <v>80</v>
      </c>
      <c r="N450" t="s">
        <v>373</v>
      </c>
      <c r="O450">
        <v>945255.67559999996</v>
      </c>
      <c r="P450">
        <v>0</v>
      </c>
      <c r="R450" t="s">
        <v>80</v>
      </c>
    </row>
    <row r="451" spans="1:18" hidden="1" x14ac:dyDescent="0.25">
      <c r="A451" s="143">
        <v>46112</v>
      </c>
      <c r="B451" t="s">
        <v>1191</v>
      </c>
      <c r="C451" t="s">
        <v>1126</v>
      </c>
      <c r="D451" t="s">
        <v>1328</v>
      </c>
      <c r="E451" s="50">
        <v>939543.46129999997</v>
      </c>
      <c r="F451">
        <v>1</v>
      </c>
      <c r="G451" t="s">
        <v>1192</v>
      </c>
      <c r="H451" s="10">
        <v>140931.51920000001</v>
      </c>
      <c r="I451" t="s">
        <v>137</v>
      </c>
      <c r="J451" t="s">
        <v>512</v>
      </c>
      <c r="K451" t="s">
        <v>138</v>
      </c>
      <c r="L451" t="s">
        <v>9</v>
      </c>
      <c r="M451" t="s">
        <v>681</v>
      </c>
      <c r="N451" t="s">
        <v>373</v>
      </c>
      <c r="O451">
        <v>939543.46129999985</v>
      </c>
      <c r="P451">
        <v>0</v>
      </c>
      <c r="R451" t="s">
        <v>681</v>
      </c>
    </row>
    <row r="452" spans="1:18" hidden="1" x14ac:dyDescent="0.25">
      <c r="A452" s="143">
        <v>46112</v>
      </c>
      <c r="B452" t="s">
        <v>1191</v>
      </c>
      <c r="C452" t="s">
        <v>1126</v>
      </c>
      <c r="D452" t="s">
        <v>1328</v>
      </c>
      <c r="E452" s="50">
        <v>939543.46129999997</v>
      </c>
      <c r="F452">
        <v>1</v>
      </c>
      <c r="G452" t="s">
        <v>1192</v>
      </c>
      <c r="H452" s="10">
        <v>798611.94209999999</v>
      </c>
      <c r="I452" t="s">
        <v>137</v>
      </c>
      <c r="J452" t="s">
        <v>512</v>
      </c>
      <c r="K452" t="s">
        <v>138</v>
      </c>
      <c r="L452" t="s">
        <v>9</v>
      </c>
      <c r="M452" t="s">
        <v>80</v>
      </c>
      <c r="N452" t="s">
        <v>373</v>
      </c>
      <c r="O452">
        <v>939543.46129999985</v>
      </c>
      <c r="P452">
        <v>0</v>
      </c>
      <c r="R452" t="s">
        <v>80</v>
      </c>
    </row>
    <row r="453" spans="1:18" hidden="1" x14ac:dyDescent="0.25">
      <c r="A453" s="143">
        <v>46112</v>
      </c>
      <c r="B453" t="s">
        <v>1191</v>
      </c>
      <c r="C453" t="s">
        <v>1141</v>
      </c>
      <c r="D453" t="s">
        <v>168</v>
      </c>
      <c r="E453" s="50">
        <v>935084.58959999995</v>
      </c>
      <c r="F453">
        <v>1</v>
      </c>
      <c r="G453" t="s">
        <v>1192</v>
      </c>
      <c r="H453" s="10">
        <v>46754.229500000001</v>
      </c>
      <c r="I453" t="s">
        <v>137</v>
      </c>
      <c r="J453" t="s">
        <v>512</v>
      </c>
      <c r="K453" t="s">
        <v>138</v>
      </c>
      <c r="L453" t="s">
        <v>9</v>
      </c>
      <c r="M453" t="s">
        <v>72</v>
      </c>
      <c r="N453" t="s">
        <v>332</v>
      </c>
      <c r="O453">
        <v>935084.58959999995</v>
      </c>
      <c r="P453">
        <v>0</v>
      </c>
      <c r="R453" t="s">
        <v>72</v>
      </c>
    </row>
    <row r="454" spans="1:18" hidden="1" x14ac:dyDescent="0.25">
      <c r="A454" s="143">
        <v>46112</v>
      </c>
      <c r="B454" t="s">
        <v>1191</v>
      </c>
      <c r="C454" t="s">
        <v>1141</v>
      </c>
      <c r="D454" t="s">
        <v>168</v>
      </c>
      <c r="E454" s="50">
        <v>935084.58959999995</v>
      </c>
      <c r="F454">
        <v>1</v>
      </c>
      <c r="G454" t="s">
        <v>1192</v>
      </c>
      <c r="H454" s="10">
        <v>56105.075400000002</v>
      </c>
      <c r="I454" t="s">
        <v>137</v>
      </c>
      <c r="J454" t="s">
        <v>512</v>
      </c>
      <c r="K454" t="s">
        <v>138</v>
      </c>
      <c r="L454" t="s">
        <v>9</v>
      </c>
      <c r="M454" t="s">
        <v>681</v>
      </c>
      <c r="N454" t="s">
        <v>332</v>
      </c>
      <c r="O454">
        <v>935084.58959999995</v>
      </c>
      <c r="P454">
        <v>0</v>
      </c>
      <c r="R454" t="s">
        <v>681</v>
      </c>
    </row>
    <row r="455" spans="1:18" hidden="1" x14ac:dyDescent="0.25">
      <c r="A455" s="143">
        <v>46112</v>
      </c>
      <c r="B455" t="s">
        <v>1191</v>
      </c>
      <c r="C455" t="s">
        <v>1141</v>
      </c>
      <c r="D455" t="s">
        <v>168</v>
      </c>
      <c r="E455" s="50">
        <v>935084.58959999995</v>
      </c>
      <c r="F455">
        <v>1</v>
      </c>
      <c r="G455" t="s">
        <v>1192</v>
      </c>
      <c r="H455" s="10">
        <v>589103.29139999999</v>
      </c>
      <c r="I455" t="s">
        <v>137</v>
      </c>
      <c r="J455" t="s">
        <v>512</v>
      </c>
      <c r="K455" t="s">
        <v>138</v>
      </c>
      <c r="L455" t="s">
        <v>9</v>
      </c>
      <c r="M455" t="s">
        <v>80</v>
      </c>
      <c r="N455" t="s">
        <v>332</v>
      </c>
      <c r="O455">
        <v>935084.58959999995</v>
      </c>
      <c r="P455">
        <v>0</v>
      </c>
      <c r="R455" t="s">
        <v>80</v>
      </c>
    </row>
    <row r="456" spans="1:18" hidden="1" x14ac:dyDescent="0.25">
      <c r="A456" s="143">
        <v>46112</v>
      </c>
      <c r="B456" t="s">
        <v>1191</v>
      </c>
      <c r="C456" t="s">
        <v>1141</v>
      </c>
      <c r="D456" t="s">
        <v>168</v>
      </c>
      <c r="E456" s="50">
        <v>935084.58959999995</v>
      </c>
      <c r="F456">
        <v>1</v>
      </c>
      <c r="G456" t="s">
        <v>1192</v>
      </c>
      <c r="H456" s="10">
        <v>46754.229500000001</v>
      </c>
      <c r="I456" t="s">
        <v>137</v>
      </c>
      <c r="J456" t="s">
        <v>512</v>
      </c>
      <c r="K456" t="s">
        <v>138</v>
      </c>
      <c r="L456" t="s">
        <v>9</v>
      </c>
      <c r="M456" t="s">
        <v>50</v>
      </c>
      <c r="N456" t="s">
        <v>332</v>
      </c>
      <c r="O456">
        <v>935084.58959999995</v>
      </c>
      <c r="P456">
        <v>0</v>
      </c>
      <c r="R456" t="s">
        <v>50</v>
      </c>
    </row>
    <row r="457" spans="1:18" hidden="1" x14ac:dyDescent="0.25">
      <c r="A457" s="143">
        <v>46112</v>
      </c>
      <c r="B457" t="s">
        <v>1191</v>
      </c>
      <c r="C457" t="s">
        <v>1141</v>
      </c>
      <c r="D457" t="s">
        <v>168</v>
      </c>
      <c r="E457" s="50">
        <v>935084.58959999995</v>
      </c>
      <c r="F457">
        <v>1</v>
      </c>
      <c r="G457" t="s">
        <v>1192</v>
      </c>
      <c r="H457" s="10">
        <v>130911.8425</v>
      </c>
      <c r="I457" t="s">
        <v>137</v>
      </c>
      <c r="J457" t="s">
        <v>512</v>
      </c>
      <c r="K457" t="s">
        <v>138</v>
      </c>
      <c r="L457" t="s">
        <v>9</v>
      </c>
      <c r="M457" t="s">
        <v>68</v>
      </c>
      <c r="N457" t="s">
        <v>332</v>
      </c>
      <c r="O457">
        <v>935084.58959999995</v>
      </c>
      <c r="P457">
        <v>0</v>
      </c>
      <c r="R457" t="s">
        <v>68</v>
      </c>
    </row>
    <row r="458" spans="1:18" hidden="1" x14ac:dyDescent="0.25">
      <c r="A458" s="143">
        <v>46112</v>
      </c>
      <c r="B458" t="s">
        <v>1191</v>
      </c>
      <c r="C458" t="s">
        <v>1141</v>
      </c>
      <c r="D458" t="s">
        <v>168</v>
      </c>
      <c r="E458" s="50">
        <v>935084.58959999995</v>
      </c>
      <c r="F458">
        <v>1</v>
      </c>
      <c r="G458" t="s">
        <v>1192</v>
      </c>
      <c r="H458" s="10">
        <v>65455.921300000002</v>
      </c>
      <c r="I458" t="s">
        <v>137</v>
      </c>
      <c r="J458" t="s">
        <v>512</v>
      </c>
      <c r="K458" t="s">
        <v>138</v>
      </c>
      <c r="L458" t="s">
        <v>9</v>
      </c>
      <c r="M458" t="s">
        <v>70</v>
      </c>
      <c r="N458" t="s">
        <v>332</v>
      </c>
      <c r="O458">
        <v>935084.58959999995</v>
      </c>
      <c r="P458">
        <v>0</v>
      </c>
      <c r="R458" t="s">
        <v>70</v>
      </c>
    </row>
    <row r="459" spans="1:18" hidden="1" x14ac:dyDescent="0.25">
      <c r="A459" s="143">
        <v>46112</v>
      </c>
      <c r="B459" t="s">
        <v>1191</v>
      </c>
      <c r="C459" t="s">
        <v>1120</v>
      </c>
      <c r="D459" t="s">
        <v>1328</v>
      </c>
      <c r="E459" s="50">
        <v>928418.48419999995</v>
      </c>
      <c r="F459">
        <v>1</v>
      </c>
      <c r="G459" t="s">
        <v>1192</v>
      </c>
      <c r="H459" s="10">
        <v>139262.7726</v>
      </c>
      <c r="I459" t="s">
        <v>137</v>
      </c>
      <c r="J459" t="s">
        <v>512</v>
      </c>
      <c r="K459" t="s">
        <v>138</v>
      </c>
      <c r="L459" t="s">
        <v>9</v>
      </c>
      <c r="M459" t="s">
        <v>681</v>
      </c>
      <c r="N459" t="s">
        <v>373</v>
      </c>
      <c r="O459">
        <v>928418.48419999995</v>
      </c>
      <c r="P459">
        <v>0</v>
      </c>
      <c r="R459" t="s">
        <v>681</v>
      </c>
    </row>
    <row r="460" spans="1:18" hidden="1" x14ac:dyDescent="0.25">
      <c r="A460" s="143">
        <v>46112</v>
      </c>
      <c r="B460" t="s">
        <v>1191</v>
      </c>
      <c r="C460" t="s">
        <v>1120</v>
      </c>
      <c r="D460" t="s">
        <v>1328</v>
      </c>
      <c r="E460" s="50">
        <v>928418.48419999995</v>
      </c>
      <c r="F460">
        <v>1</v>
      </c>
      <c r="G460" t="s">
        <v>1192</v>
      </c>
      <c r="H460" s="10">
        <v>789155.71160000004</v>
      </c>
      <c r="I460" t="s">
        <v>137</v>
      </c>
      <c r="J460" t="s">
        <v>512</v>
      </c>
      <c r="K460" t="s">
        <v>138</v>
      </c>
      <c r="L460" t="s">
        <v>9</v>
      </c>
      <c r="M460" t="s">
        <v>80</v>
      </c>
      <c r="N460" t="s">
        <v>373</v>
      </c>
      <c r="O460">
        <v>928418.48419999995</v>
      </c>
      <c r="P460">
        <v>0</v>
      </c>
      <c r="R460" t="s">
        <v>80</v>
      </c>
    </row>
    <row r="461" spans="1:18" x14ac:dyDescent="0.25">
      <c r="A461" s="143">
        <v>46085</v>
      </c>
      <c r="B461" t="s">
        <v>849</v>
      </c>
      <c r="C461" t="s">
        <v>1076</v>
      </c>
      <c r="D461" t="s">
        <v>1077</v>
      </c>
      <c r="E461" s="50">
        <v>765310.3</v>
      </c>
      <c r="F461">
        <v>1</v>
      </c>
      <c r="G461" t="s">
        <v>510</v>
      </c>
      <c r="H461" s="10">
        <v>30019.186600000001</v>
      </c>
      <c r="I461" t="s">
        <v>137</v>
      </c>
      <c r="J461" t="s">
        <v>473</v>
      </c>
      <c r="K461" t="s">
        <v>156</v>
      </c>
      <c r="L461" t="s">
        <v>10</v>
      </c>
      <c r="M461" t="s">
        <v>72</v>
      </c>
      <c r="N461" t="s">
        <v>35</v>
      </c>
      <c r="O461">
        <v>926025.46</v>
      </c>
      <c r="P461">
        <v>0</v>
      </c>
      <c r="Q461" t="s">
        <v>726</v>
      </c>
      <c r="R461" t="s">
        <v>164</v>
      </c>
    </row>
    <row r="462" spans="1:18" x14ac:dyDescent="0.25">
      <c r="A462" s="143">
        <v>46085</v>
      </c>
      <c r="B462" t="s">
        <v>849</v>
      </c>
      <c r="C462" t="s">
        <v>1076</v>
      </c>
      <c r="D462" t="s">
        <v>1077</v>
      </c>
      <c r="E462" s="50">
        <v>765310.3</v>
      </c>
      <c r="F462">
        <v>1</v>
      </c>
      <c r="G462" t="s">
        <v>510</v>
      </c>
      <c r="H462" s="10">
        <v>6537.4758000000002</v>
      </c>
      <c r="I462" t="s">
        <v>137</v>
      </c>
      <c r="J462" t="s">
        <v>473</v>
      </c>
      <c r="K462" t="s">
        <v>156</v>
      </c>
      <c r="L462" t="s">
        <v>10</v>
      </c>
      <c r="M462" t="s">
        <v>77</v>
      </c>
      <c r="N462" t="s">
        <v>35</v>
      </c>
      <c r="O462">
        <v>926025.46</v>
      </c>
      <c r="P462">
        <v>0</v>
      </c>
      <c r="Q462" t="s">
        <v>726</v>
      </c>
      <c r="R462" t="s">
        <v>164</v>
      </c>
    </row>
    <row r="463" spans="1:18" x14ac:dyDescent="0.25">
      <c r="A463" s="143">
        <v>46085</v>
      </c>
      <c r="B463" t="s">
        <v>849</v>
      </c>
      <c r="C463" t="s">
        <v>1076</v>
      </c>
      <c r="D463" t="s">
        <v>1077</v>
      </c>
      <c r="E463" s="50">
        <v>765310.3</v>
      </c>
      <c r="F463">
        <v>1</v>
      </c>
      <c r="G463" t="s">
        <v>510</v>
      </c>
      <c r="H463" s="10">
        <v>376.45940000000002</v>
      </c>
      <c r="I463" t="s">
        <v>137</v>
      </c>
      <c r="J463" t="s">
        <v>473</v>
      </c>
      <c r="K463" t="s">
        <v>156</v>
      </c>
      <c r="L463" t="s">
        <v>10</v>
      </c>
      <c r="M463" t="s">
        <v>75</v>
      </c>
      <c r="N463" t="s">
        <v>35</v>
      </c>
      <c r="O463">
        <v>926025.46</v>
      </c>
      <c r="P463">
        <v>0</v>
      </c>
      <c r="Q463" t="s">
        <v>726</v>
      </c>
      <c r="R463" t="s">
        <v>164</v>
      </c>
    </row>
    <row r="464" spans="1:18" x14ac:dyDescent="0.25">
      <c r="A464" s="143">
        <v>46085</v>
      </c>
      <c r="B464" t="s">
        <v>849</v>
      </c>
      <c r="C464" t="s">
        <v>1076</v>
      </c>
      <c r="D464" t="s">
        <v>1077</v>
      </c>
      <c r="E464" s="50">
        <v>765310.3</v>
      </c>
      <c r="F464">
        <v>1</v>
      </c>
      <c r="G464" t="s">
        <v>510</v>
      </c>
      <c r="H464" s="10">
        <v>55368.061000000002</v>
      </c>
      <c r="I464" t="s">
        <v>137</v>
      </c>
      <c r="J464" t="s">
        <v>473</v>
      </c>
      <c r="K464" t="s">
        <v>156</v>
      </c>
      <c r="L464" t="s">
        <v>10</v>
      </c>
      <c r="M464" t="s">
        <v>681</v>
      </c>
      <c r="N464" t="s">
        <v>35</v>
      </c>
      <c r="O464">
        <v>926025.46</v>
      </c>
      <c r="P464">
        <v>0</v>
      </c>
      <c r="Q464" t="s">
        <v>726</v>
      </c>
      <c r="R464" t="s">
        <v>164</v>
      </c>
    </row>
    <row r="465" spans="1:18" x14ac:dyDescent="0.25">
      <c r="A465" s="143">
        <v>46085</v>
      </c>
      <c r="B465" t="s">
        <v>849</v>
      </c>
      <c r="C465" t="s">
        <v>1076</v>
      </c>
      <c r="D465" t="s">
        <v>1077</v>
      </c>
      <c r="E465" s="50">
        <v>765310.3</v>
      </c>
      <c r="F465">
        <v>1</v>
      </c>
      <c r="G465" t="s">
        <v>510</v>
      </c>
      <c r="H465" s="10">
        <v>4513.2744000000002</v>
      </c>
      <c r="I465" t="s">
        <v>137</v>
      </c>
      <c r="J465" t="s">
        <v>473</v>
      </c>
      <c r="K465" t="s">
        <v>156</v>
      </c>
      <c r="L465" t="s">
        <v>10</v>
      </c>
      <c r="M465" t="s">
        <v>682</v>
      </c>
      <c r="N465" t="s">
        <v>35</v>
      </c>
      <c r="O465">
        <v>926025.46</v>
      </c>
      <c r="P465">
        <v>0</v>
      </c>
      <c r="Q465" t="s">
        <v>726</v>
      </c>
      <c r="R465" t="s">
        <v>164</v>
      </c>
    </row>
    <row r="466" spans="1:18" x14ac:dyDescent="0.25">
      <c r="A466" s="143">
        <v>46085</v>
      </c>
      <c r="B466" t="s">
        <v>849</v>
      </c>
      <c r="C466" t="s">
        <v>1076</v>
      </c>
      <c r="D466" t="s">
        <v>1077</v>
      </c>
      <c r="E466" s="50">
        <v>765310.3</v>
      </c>
      <c r="F466">
        <v>1</v>
      </c>
      <c r="G466" t="s">
        <v>510</v>
      </c>
      <c r="H466" s="10">
        <v>679805.00340000005</v>
      </c>
      <c r="I466" t="s">
        <v>137</v>
      </c>
      <c r="J466" t="s">
        <v>473</v>
      </c>
      <c r="K466" t="s">
        <v>156</v>
      </c>
      <c r="L466" t="s">
        <v>10</v>
      </c>
      <c r="M466" t="s">
        <v>80</v>
      </c>
      <c r="N466" t="s">
        <v>35</v>
      </c>
      <c r="O466">
        <v>926025.46</v>
      </c>
      <c r="P466">
        <v>0</v>
      </c>
      <c r="Q466" t="s">
        <v>726</v>
      </c>
      <c r="R466" t="s">
        <v>164</v>
      </c>
    </row>
    <row r="467" spans="1:18" x14ac:dyDescent="0.25">
      <c r="A467" s="143">
        <v>46085</v>
      </c>
      <c r="B467" t="s">
        <v>849</v>
      </c>
      <c r="C467" t="s">
        <v>1076</v>
      </c>
      <c r="D467" t="s">
        <v>1077</v>
      </c>
      <c r="E467" s="50">
        <v>765310.3</v>
      </c>
      <c r="F467">
        <v>1</v>
      </c>
      <c r="G467" t="s">
        <v>510</v>
      </c>
      <c r="H467" s="10">
        <v>13024.9061</v>
      </c>
      <c r="I467" t="s">
        <v>137</v>
      </c>
      <c r="J467" t="s">
        <v>473</v>
      </c>
      <c r="K467" t="s">
        <v>156</v>
      </c>
      <c r="L467" t="s">
        <v>10</v>
      </c>
      <c r="M467" t="s">
        <v>50</v>
      </c>
      <c r="N467" t="s">
        <v>35</v>
      </c>
      <c r="O467">
        <v>926025.46</v>
      </c>
      <c r="P467">
        <v>0</v>
      </c>
      <c r="Q467" t="s">
        <v>726</v>
      </c>
      <c r="R467" t="s">
        <v>164</v>
      </c>
    </row>
    <row r="468" spans="1:18" x14ac:dyDescent="0.25">
      <c r="A468" s="143">
        <v>46085</v>
      </c>
      <c r="B468" t="s">
        <v>849</v>
      </c>
      <c r="C468" t="s">
        <v>1076</v>
      </c>
      <c r="D468" t="s">
        <v>1077</v>
      </c>
      <c r="E468" s="50">
        <v>765310.3</v>
      </c>
      <c r="F468">
        <v>1</v>
      </c>
      <c r="G468" t="s">
        <v>510</v>
      </c>
      <c r="H468" s="10">
        <v>99640.6443</v>
      </c>
      <c r="I468" t="s">
        <v>137</v>
      </c>
      <c r="J468" t="s">
        <v>473</v>
      </c>
      <c r="K468" t="s">
        <v>156</v>
      </c>
      <c r="L468" t="s">
        <v>10</v>
      </c>
      <c r="M468" t="s">
        <v>68</v>
      </c>
      <c r="N468" t="s">
        <v>35</v>
      </c>
      <c r="O468">
        <v>926025.46</v>
      </c>
      <c r="P468">
        <v>0</v>
      </c>
      <c r="Q468" t="s">
        <v>726</v>
      </c>
      <c r="R468" t="s">
        <v>164</v>
      </c>
    </row>
    <row r="469" spans="1:18" x14ac:dyDescent="0.25">
      <c r="A469" s="143">
        <v>46085</v>
      </c>
      <c r="B469" t="s">
        <v>849</v>
      </c>
      <c r="C469" t="s">
        <v>1076</v>
      </c>
      <c r="D469" t="s">
        <v>1077</v>
      </c>
      <c r="E469" s="50">
        <v>765310.3</v>
      </c>
      <c r="F469">
        <v>1</v>
      </c>
      <c r="G469" t="s">
        <v>510</v>
      </c>
      <c r="H469" s="10">
        <v>36740.449099999998</v>
      </c>
      <c r="I469" t="s">
        <v>137</v>
      </c>
      <c r="J469" t="s">
        <v>473</v>
      </c>
      <c r="K469" t="s">
        <v>156</v>
      </c>
      <c r="L469" t="s">
        <v>10</v>
      </c>
      <c r="M469" t="s">
        <v>70</v>
      </c>
      <c r="N469" t="s">
        <v>35</v>
      </c>
      <c r="O469">
        <v>926025.46</v>
      </c>
      <c r="P469">
        <v>0</v>
      </c>
      <c r="Q469" t="s">
        <v>726</v>
      </c>
      <c r="R469" t="s">
        <v>164</v>
      </c>
    </row>
    <row r="470" spans="1:18" hidden="1" x14ac:dyDescent="0.25">
      <c r="A470" s="143">
        <v>46112</v>
      </c>
      <c r="B470" t="s">
        <v>1191</v>
      </c>
      <c r="C470" t="s">
        <v>1167</v>
      </c>
      <c r="D470" t="s">
        <v>1328</v>
      </c>
      <c r="E470" s="50">
        <v>923683.1102</v>
      </c>
      <c r="F470">
        <v>1</v>
      </c>
      <c r="G470" t="s">
        <v>1192</v>
      </c>
      <c r="H470" s="10">
        <v>138552.46650000001</v>
      </c>
      <c r="I470" t="s">
        <v>137</v>
      </c>
      <c r="J470" t="s">
        <v>512</v>
      </c>
      <c r="K470" t="s">
        <v>138</v>
      </c>
      <c r="L470" t="s">
        <v>9</v>
      </c>
      <c r="M470" t="s">
        <v>681</v>
      </c>
      <c r="N470" t="s">
        <v>373</v>
      </c>
      <c r="O470">
        <v>923683.1102</v>
      </c>
      <c r="P470">
        <v>0</v>
      </c>
      <c r="R470" t="s">
        <v>681</v>
      </c>
    </row>
    <row r="471" spans="1:18" hidden="1" x14ac:dyDescent="0.25">
      <c r="A471" s="143">
        <v>46112</v>
      </c>
      <c r="B471" t="s">
        <v>1191</v>
      </c>
      <c r="C471" t="s">
        <v>1167</v>
      </c>
      <c r="D471" t="s">
        <v>1328</v>
      </c>
      <c r="E471" s="50">
        <v>923683.1102</v>
      </c>
      <c r="F471">
        <v>1</v>
      </c>
      <c r="G471" t="s">
        <v>1192</v>
      </c>
      <c r="H471" s="10">
        <v>785130.64370000002</v>
      </c>
      <c r="I471" t="s">
        <v>137</v>
      </c>
      <c r="J471" t="s">
        <v>512</v>
      </c>
      <c r="K471" t="s">
        <v>138</v>
      </c>
      <c r="L471" t="s">
        <v>9</v>
      </c>
      <c r="M471" t="s">
        <v>80</v>
      </c>
      <c r="N471" t="s">
        <v>373</v>
      </c>
      <c r="O471">
        <v>923683.1102</v>
      </c>
      <c r="P471">
        <v>0</v>
      </c>
      <c r="R471" t="s">
        <v>80</v>
      </c>
    </row>
    <row r="472" spans="1:18" x14ac:dyDescent="0.25">
      <c r="A472" s="143">
        <v>46112</v>
      </c>
      <c r="B472" t="s">
        <v>1191</v>
      </c>
      <c r="C472" t="s">
        <v>1134</v>
      </c>
      <c r="D472" t="s">
        <v>166</v>
      </c>
      <c r="E472" s="50">
        <v>923204.35519999999</v>
      </c>
      <c r="F472">
        <v>1</v>
      </c>
      <c r="G472" t="s">
        <v>1192</v>
      </c>
      <c r="H472" s="10">
        <v>101552.4791</v>
      </c>
      <c r="I472" t="s">
        <v>137</v>
      </c>
      <c r="J472" t="s">
        <v>512</v>
      </c>
      <c r="K472" t="s">
        <v>156</v>
      </c>
      <c r="L472" t="s">
        <v>9</v>
      </c>
      <c r="M472" t="s">
        <v>72</v>
      </c>
      <c r="N472" t="s">
        <v>379</v>
      </c>
      <c r="O472">
        <v>858580.05033600004</v>
      </c>
      <c r="P472">
        <v>64624.304863999947</v>
      </c>
      <c r="R472" t="s">
        <v>72</v>
      </c>
    </row>
    <row r="473" spans="1:18" x14ac:dyDescent="0.25">
      <c r="A473" s="143">
        <v>46112</v>
      </c>
      <c r="B473" t="s">
        <v>1191</v>
      </c>
      <c r="C473" t="s">
        <v>1134</v>
      </c>
      <c r="D473" t="s">
        <v>166</v>
      </c>
      <c r="E473" s="50">
        <v>923204.35519999999</v>
      </c>
      <c r="F473">
        <v>1</v>
      </c>
      <c r="G473" t="s">
        <v>1192</v>
      </c>
      <c r="H473" s="10">
        <v>73856.348400000003</v>
      </c>
      <c r="I473" t="s">
        <v>137</v>
      </c>
      <c r="J473" t="s">
        <v>512</v>
      </c>
      <c r="K473" t="s">
        <v>156</v>
      </c>
      <c r="L473" t="s">
        <v>9</v>
      </c>
      <c r="M473" t="s">
        <v>77</v>
      </c>
      <c r="N473" t="s">
        <v>379</v>
      </c>
      <c r="O473">
        <v>858580.05033600004</v>
      </c>
      <c r="P473">
        <v>64624.304863999947</v>
      </c>
      <c r="R473" t="s">
        <v>77</v>
      </c>
    </row>
    <row r="474" spans="1:18" x14ac:dyDescent="0.25">
      <c r="A474" s="143">
        <v>46112</v>
      </c>
      <c r="B474" t="s">
        <v>1191</v>
      </c>
      <c r="C474" t="s">
        <v>1134</v>
      </c>
      <c r="D474" t="s">
        <v>166</v>
      </c>
      <c r="E474" s="50">
        <v>923204.35519999999</v>
      </c>
      <c r="F474">
        <v>1</v>
      </c>
      <c r="G474" t="s">
        <v>1192</v>
      </c>
      <c r="H474" s="10">
        <v>101552.4791</v>
      </c>
      <c r="I474" t="s">
        <v>137</v>
      </c>
      <c r="J474" t="s">
        <v>512</v>
      </c>
      <c r="K474" t="s">
        <v>156</v>
      </c>
      <c r="L474" t="s">
        <v>9</v>
      </c>
      <c r="M474" t="s">
        <v>681</v>
      </c>
      <c r="N474" t="s">
        <v>379</v>
      </c>
      <c r="O474">
        <v>858580.05033600004</v>
      </c>
      <c r="P474">
        <v>64624.304863999947</v>
      </c>
      <c r="R474" t="s">
        <v>681</v>
      </c>
    </row>
    <row r="475" spans="1:18" x14ac:dyDescent="0.25">
      <c r="A475" s="143">
        <v>46112</v>
      </c>
      <c r="B475" t="s">
        <v>1191</v>
      </c>
      <c r="C475" t="s">
        <v>1134</v>
      </c>
      <c r="D475" t="s">
        <v>166</v>
      </c>
      <c r="E475" s="50">
        <v>923204.35519999999</v>
      </c>
      <c r="F475">
        <v>1</v>
      </c>
      <c r="G475" t="s">
        <v>1192</v>
      </c>
      <c r="H475" s="10">
        <v>175408.82750000001</v>
      </c>
      <c r="I475" t="s">
        <v>137</v>
      </c>
      <c r="J475" t="s">
        <v>512</v>
      </c>
      <c r="K475" t="s">
        <v>156</v>
      </c>
      <c r="L475" t="s">
        <v>9</v>
      </c>
      <c r="M475" t="s">
        <v>682</v>
      </c>
      <c r="N475" t="s">
        <v>379</v>
      </c>
      <c r="O475">
        <v>858580.05033600004</v>
      </c>
      <c r="P475">
        <v>64624.304863999947</v>
      </c>
      <c r="R475" t="s">
        <v>682</v>
      </c>
    </row>
    <row r="476" spans="1:18" x14ac:dyDescent="0.25">
      <c r="A476" s="143">
        <v>46112</v>
      </c>
      <c r="B476" t="s">
        <v>1191</v>
      </c>
      <c r="C476" t="s">
        <v>1134</v>
      </c>
      <c r="D476" t="s">
        <v>166</v>
      </c>
      <c r="E476" s="50">
        <v>923204.35519999999</v>
      </c>
      <c r="F476">
        <v>1</v>
      </c>
      <c r="G476" t="s">
        <v>1192</v>
      </c>
      <c r="H476" s="10">
        <v>101552.4791</v>
      </c>
      <c r="I476" t="s">
        <v>137</v>
      </c>
      <c r="J476" t="s">
        <v>512</v>
      </c>
      <c r="K476" t="s">
        <v>156</v>
      </c>
      <c r="L476" t="s">
        <v>9</v>
      </c>
      <c r="M476" t="s">
        <v>80</v>
      </c>
      <c r="N476" t="s">
        <v>379</v>
      </c>
      <c r="O476">
        <v>858580.05033600004</v>
      </c>
      <c r="P476">
        <v>64624.304863999947</v>
      </c>
      <c r="R476" t="s">
        <v>80</v>
      </c>
    </row>
    <row r="477" spans="1:18" x14ac:dyDescent="0.25">
      <c r="A477" s="143">
        <v>46112</v>
      </c>
      <c r="B477" t="s">
        <v>1191</v>
      </c>
      <c r="C477" t="s">
        <v>1134</v>
      </c>
      <c r="D477" t="s">
        <v>166</v>
      </c>
      <c r="E477" s="50">
        <v>923204.35519999999</v>
      </c>
      <c r="F477">
        <v>1</v>
      </c>
      <c r="G477" t="s">
        <v>1192</v>
      </c>
      <c r="H477" s="10">
        <v>101552.4791</v>
      </c>
      <c r="I477" t="s">
        <v>137</v>
      </c>
      <c r="J477" t="s">
        <v>512</v>
      </c>
      <c r="K477" t="s">
        <v>156</v>
      </c>
      <c r="L477" t="s">
        <v>9</v>
      </c>
      <c r="M477" t="s">
        <v>50</v>
      </c>
      <c r="N477" t="s">
        <v>379</v>
      </c>
      <c r="O477">
        <v>858580.05033600004</v>
      </c>
      <c r="P477">
        <v>64624.304863999947</v>
      </c>
      <c r="R477" t="s">
        <v>50</v>
      </c>
    </row>
    <row r="478" spans="1:18" x14ac:dyDescent="0.25">
      <c r="A478" s="143">
        <v>46112</v>
      </c>
      <c r="B478" t="s">
        <v>1191</v>
      </c>
      <c r="C478" t="s">
        <v>1134</v>
      </c>
      <c r="D478" t="s">
        <v>166</v>
      </c>
      <c r="E478" s="50">
        <v>923204.35519999999</v>
      </c>
      <c r="F478">
        <v>1</v>
      </c>
      <c r="G478" t="s">
        <v>1192</v>
      </c>
      <c r="H478" s="10">
        <v>101552.4791</v>
      </c>
      <c r="I478" t="s">
        <v>137</v>
      </c>
      <c r="J478" t="s">
        <v>512</v>
      </c>
      <c r="K478" t="s">
        <v>156</v>
      </c>
      <c r="L478" t="s">
        <v>9</v>
      </c>
      <c r="M478" t="s">
        <v>68</v>
      </c>
      <c r="N478" t="s">
        <v>379</v>
      </c>
      <c r="O478">
        <v>858580.05033600004</v>
      </c>
      <c r="P478">
        <v>64624.304863999947</v>
      </c>
      <c r="R478" t="s">
        <v>68</v>
      </c>
    </row>
    <row r="479" spans="1:18" x14ac:dyDescent="0.25">
      <c r="A479" s="143">
        <v>46112</v>
      </c>
      <c r="B479" t="s">
        <v>1191</v>
      </c>
      <c r="C479" t="s">
        <v>1134</v>
      </c>
      <c r="D479" t="s">
        <v>166</v>
      </c>
      <c r="E479" s="50">
        <v>923204.35519999999</v>
      </c>
      <c r="F479">
        <v>1</v>
      </c>
      <c r="G479" t="s">
        <v>1192</v>
      </c>
      <c r="H479" s="10">
        <v>101552.4791</v>
      </c>
      <c r="I479" t="s">
        <v>137</v>
      </c>
      <c r="J479" t="s">
        <v>512</v>
      </c>
      <c r="K479" t="s">
        <v>156</v>
      </c>
      <c r="L479" t="s">
        <v>9</v>
      </c>
      <c r="M479" t="s">
        <v>70</v>
      </c>
      <c r="N479" t="s">
        <v>379</v>
      </c>
      <c r="O479">
        <v>858580.05033600004</v>
      </c>
      <c r="P479">
        <v>64624.304863999947</v>
      </c>
      <c r="R479" t="s">
        <v>70</v>
      </c>
    </row>
    <row r="480" spans="1:18" hidden="1" x14ac:dyDescent="0.25">
      <c r="A480" s="143">
        <v>46112</v>
      </c>
      <c r="B480" t="s">
        <v>1191</v>
      </c>
      <c r="C480" t="s">
        <v>1150</v>
      </c>
      <c r="D480" t="s">
        <v>42</v>
      </c>
      <c r="E480" s="50">
        <v>917721.28110000002</v>
      </c>
      <c r="F480">
        <v>1</v>
      </c>
      <c r="G480" t="s">
        <v>1192</v>
      </c>
      <c r="H480" s="10">
        <v>73417.702499999999</v>
      </c>
      <c r="I480" t="s">
        <v>137</v>
      </c>
      <c r="J480" t="s">
        <v>512</v>
      </c>
      <c r="K480" t="s">
        <v>138</v>
      </c>
      <c r="L480" t="s">
        <v>9</v>
      </c>
      <c r="M480" t="s">
        <v>72</v>
      </c>
      <c r="N480" t="s">
        <v>341</v>
      </c>
      <c r="O480">
        <v>917721.28110000014</v>
      </c>
      <c r="P480">
        <v>0</v>
      </c>
      <c r="R480" t="s">
        <v>72</v>
      </c>
    </row>
    <row r="481" spans="1:18" hidden="1" x14ac:dyDescent="0.25">
      <c r="A481" s="143">
        <v>46112</v>
      </c>
      <c r="B481" t="s">
        <v>1191</v>
      </c>
      <c r="C481" t="s">
        <v>1150</v>
      </c>
      <c r="D481" t="s">
        <v>42</v>
      </c>
      <c r="E481" s="50">
        <v>917721.28110000002</v>
      </c>
      <c r="F481">
        <v>1</v>
      </c>
      <c r="G481" t="s">
        <v>1192</v>
      </c>
      <c r="H481" s="10">
        <v>82594.915299999993</v>
      </c>
      <c r="I481" t="s">
        <v>137</v>
      </c>
      <c r="J481" t="s">
        <v>512</v>
      </c>
      <c r="K481" t="s">
        <v>138</v>
      </c>
      <c r="L481" t="s">
        <v>9</v>
      </c>
      <c r="M481" t="s">
        <v>681</v>
      </c>
      <c r="N481" t="s">
        <v>341</v>
      </c>
      <c r="O481">
        <v>917721.28110000014</v>
      </c>
      <c r="P481">
        <v>0</v>
      </c>
      <c r="R481" t="s">
        <v>681</v>
      </c>
    </row>
    <row r="482" spans="1:18" hidden="1" x14ac:dyDescent="0.25">
      <c r="A482" s="143">
        <v>46112</v>
      </c>
      <c r="B482" t="s">
        <v>1191</v>
      </c>
      <c r="C482" t="s">
        <v>1150</v>
      </c>
      <c r="D482" t="s">
        <v>42</v>
      </c>
      <c r="E482" s="50">
        <v>917721.28110000002</v>
      </c>
      <c r="F482">
        <v>1</v>
      </c>
      <c r="G482" t="s">
        <v>1192</v>
      </c>
      <c r="H482" s="10">
        <v>137658.19219999999</v>
      </c>
      <c r="I482" t="s">
        <v>137</v>
      </c>
      <c r="J482" t="s">
        <v>512</v>
      </c>
      <c r="K482" t="s">
        <v>138</v>
      </c>
      <c r="L482" t="s">
        <v>9</v>
      </c>
      <c r="M482" t="s">
        <v>80</v>
      </c>
      <c r="N482" t="s">
        <v>341</v>
      </c>
      <c r="O482">
        <v>917721.28110000014</v>
      </c>
      <c r="P482">
        <v>0</v>
      </c>
      <c r="R482" t="s">
        <v>80</v>
      </c>
    </row>
    <row r="483" spans="1:18" hidden="1" x14ac:dyDescent="0.25">
      <c r="A483" s="143">
        <v>46112</v>
      </c>
      <c r="B483" t="s">
        <v>1191</v>
      </c>
      <c r="C483" t="s">
        <v>1150</v>
      </c>
      <c r="D483" t="s">
        <v>42</v>
      </c>
      <c r="E483" s="50">
        <v>917721.28110000002</v>
      </c>
      <c r="F483">
        <v>1</v>
      </c>
      <c r="G483" t="s">
        <v>1192</v>
      </c>
      <c r="H483" s="10">
        <v>367088.51240000001</v>
      </c>
      <c r="I483" t="s">
        <v>137</v>
      </c>
      <c r="J483" t="s">
        <v>512</v>
      </c>
      <c r="K483" t="s">
        <v>138</v>
      </c>
      <c r="L483" t="s">
        <v>9</v>
      </c>
      <c r="M483" t="s">
        <v>50</v>
      </c>
      <c r="N483" t="s">
        <v>341</v>
      </c>
      <c r="O483">
        <v>917721.28110000014</v>
      </c>
      <c r="P483">
        <v>0</v>
      </c>
      <c r="R483" t="s">
        <v>50</v>
      </c>
    </row>
    <row r="484" spans="1:18" hidden="1" x14ac:dyDescent="0.25">
      <c r="A484" s="143">
        <v>46112</v>
      </c>
      <c r="B484" t="s">
        <v>1191</v>
      </c>
      <c r="C484" t="s">
        <v>1150</v>
      </c>
      <c r="D484" t="s">
        <v>42</v>
      </c>
      <c r="E484" s="50">
        <v>917721.28110000002</v>
      </c>
      <c r="F484">
        <v>1</v>
      </c>
      <c r="G484" t="s">
        <v>1192</v>
      </c>
      <c r="H484" s="10">
        <v>73417.702499999999</v>
      </c>
      <c r="I484" t="s">
        <v>137</v>
      </c>
      <c r="J484" t="s">
        <v>512</v>
      </c>
      <c r="K484" t="s">
        <v>138</v>
      </c>
      <c r="L484" t="s">
        <v>9</v>
      </c>
      <c r="M484" t="s">
        <v>68</v>
      </c>
      <c r="N484" t="s">
        <v>341</v>
      </c>
      <c r="O484">
        <v>917721.28110000014</v>
      </c>
      <c r="P484">
        <v>0</v>
      </c>
      <c r="R484" t="s">
        <v>68</v>
      </c>
    </row>
    <row r="485" spans="1:18" hidden="1" x14ac:dyDescent="0.25">
      <c r="A485" s="143">
        <v>46112</v>
      </c>
      <c r="B485" t="s">
        <v>1191</v>
      </c>
      <c r="C485" t="s">
        <v>1150</v>
      </c>
      <c r="D485" t="s">
        <v>42</v>
      </c>
      <c r="E485" s="50">
        <v>917721.28110000002</v>
      </c>
      <c r="F485">
        <v>1</v>
      </c>
      <c r="G485" t="s">
        <v>1192</v>
      </c>
      <c r="H485" s="10">
        <v>183544.2562</v>
      </c>
      <c r="I485" t="s">
        <v>137</v>
      </c>
      <c r="J485" t="s">
        <v>512</v>
      </c>
      <c r="K485" t="s">
        <v>138</v>
      </c>
      <c r="L485" t="s">
        <v>9</v>
      </c>
      <c r="M485" t="s">
        <v>70</v>
      </c>
      <c r="N485" t="s">
        <v>341</v>
      </c>
      <c r="O485">
        <v>917721.28110000014</v>
      </c>
      <c r="P485">
        <v>0</v>
      </c>
      <c r="R485" t="s">
        <v>70</v>
      </c>
    </row>
    <row r="486" spans="1:18" hidden="1" x14ac:dyDescent="0.25">
      <c r="A486" s="143">
        <v>46112</v>
      </c>
      <c r="B486" t="s">
        <v>1191</v>
      </c>
      <c r="C486" t="s">
        <v>1147</v>
      </c>
      <c r="D486" t="s">
        <v>42</v>
      </c>
      <c r="E486" s="50">
        <v>908276.39859999996</v>
      </c>
      <c r="F486">
        <v>1</v>
      </c>
      <c r="G486" t="s">
        <v>1192</v>
      </c>
      <c r="H486" s="10">
        <v>72662.111900000004</v>
      </c>
      <c r="I486" t="s">
        <v>137</v>
      </c>
      <c r="J486" t="s">
        <v>512</v>
      </c>
      <c r="K486" t="s">
        <v>138</v>
      </c>
      <c r="L486" t="s">
        <v>9</v>
      </c>
      <c r="M486" t="s">
        <v>72</v>
      </c>
      <c r="N486" t="s">
        <v>341</v>
      </c>
      <c r="O486">
        <v>908276.39859999996</v>
      </c>
      <c r="P486">
        <v>0</v>
      </c>
      <c r="R486" t="s">
        <v>72</v>
      </c>
    </row>
    <row r="487" spans="1:18" hidden="1" x14ac:dyDescent="0.25">
      <c r="A487" s="143">
        <v>46112</v>
      </c>
      <c r="B487" t="s">
        <v>1191</v>
      </c>
      <c r="C487" t="s">
        <v>1147</v>
      </c>
      <c r="D487" t="s">
        <v>42</v>
      </c>
      <c r="E487" s="50">
        <v>908276.39859999996</v>
      </c>
      <c r="F487">
        <v>1</v>
      </c>
      <c r="G487" t="s">
        <v>1192</v>
      </c>
      <c r="H487" s="10">
        <v>81744.875899999999</v>
      </c>
      <c r="I487" t="s">
        <v>137</v>
      </c>
      <c r="J487" t="s">
        <v>512</v>
      </c>
      <c r="K487" t="s">
        <v>138</v>
      </c>
      <c r="L487" t="s">
        <v>9</v>
      </c>
      <c r="M487" t="s">
        <v>681</v>
      </c>
      <c r="N487" t="s">
        <v>341</v>
      </c>
      <c r="O487">
        <v>908276.39859999996</v>
      </c>
      <c r="P487">
        <v>0</v>
      </c>
      <c r="R487" t="s">
        <v>681</v>
      </c>
    </row>
    <row r="488" spans="1:18" hidden="1" x14ac:dyDescent="0.25">
      <c r="A488" s="143">
        <v>46112</v>
      </c>
      <c r="B488" t="s">
        <v>1191</v>
      </c>
      <c r="C488" t="s">
        <v>1147</v>
      </c>
      <c r="D488" t="s">
        <v>42</v>
      </c>
      <c r="E488" s="50">
        <v>908276.39859999996</v>
      </c>
      <c r="F488">
        <v>1</v>
      </c>
      <c r="G488" t="s">
        <v>1192</v>
      </c>
      <c r="H488" s="10">
        <v>136241.45980000001</v>
      </c>
      <c r="I488" t="s">
        <v>137</v>
      </c>
      <c r="J488" t="s">
        <v>512</v>
      </c>
      <c r="K488" t="s">
        <v>138</v>
      </c>
      <c r="L488" t="s">
        <v>9</v>
      </c>
      <c r="M488" t="s">
        <v>80</v>
      </c>
      <c r="N488" t="s">
        <v>341</v>
      </c>
      <c r="O488">
        <v>908276.39859999996</v>
      </c>
      <c r="P488">
        <v>0</v>
      </c>
      <c r="R488" t="s">
        <v>80</v>
      </c>
    </row>
    <row r="489" spans="1:18" hidden="1" x14ac:dyDescent="0.25">
      <c r="A489" s="143">
        <v>46112</v>
      </c>
      <c r="B489" t="s">
        <v>1191</v>
      </c>
      <c r="C489" t="s">
        <v>1147</v>
      </c>
      <c r="D489" t="s">
        <v>42</v>
      </c>
      <c r="E489" s="50">
        <v>908276.39859999996</v>
      </c>
      <c r="F489">
        <v>1</v>
      </c>
      <c r="G489" t="s">
        <v>1192</v>
      </c>
      <c r="H489" s="10">
        <v>363310.55940000003</v>
      </c>
      <c r="I489" t="s">
        <v>137</v>
      </c>
      <c r="J489" t="s">
        <v>512</v>
      </c>
      <c r="K489" t="s">
        <v>138</v>
      </c>
      <c r="L489" t="s">
        <v>9</v>
      </c>
      <c r="M489" t="s">
        <v>50</v>
      </c>
      <c r="N489" t="s">
        <v>341</v>
      </c>
      <c r="O489">
        <v>908276.39859999996</v>
      </c>
      <c r="P489">
        <v>0</v>
      </c>
      <c r="R489" t="s">
        <v>50</v>
      </c>
    </row>
    <row r="490" spans="1:18" hidden="1" x14ac:dyDescent="0.25">
      <c r="A490" s="143">
        <v>46112</v>
      </c>
      <c r="B490" t="s">
        <v>1191</v>
      </c>
      <c r="C490" t="s">
        <v>1147</v>
      </c>
      <c r="D490" t="s">
        <v>42</v>
      </c>
      <c r="E490" s="50">
        <v>908276.39859999996</v>
      </c>
      <c r="F490">
        <v>1</v>
      </c>
      <c r="G490" t="s">
        <v>1192</v>
      </c>
      <c r="H490" s="10">
        <v>72662.111900000004</v>
      </c>
      <c r="I490" t="s">
        <v>137</v>
      </c>
      <c r="J490" t="s">
        <v>512</v>
      </c>
      <c r="K490" t="s">
        <v>138</v>
      </c>
      <c r="L490" t="s">
        <v>9</v>
      </c>
      <c r="M490" t="s">
        <v>68</v>
      </c>
      <c r="N490" t="s">
        <v>341</v>
      </c>
      <c r="O490">
        <v>908276.39859999996</v>
      </c>
      <c r="P490">
        <v>0</v>
      </c>
      <c r="R490" t="s">
        <v>68</v>
      </c>
    </row>
    <row r="491" spans="1:18" hidden="1" x14ac:dyDescent="0.25">
      <c r="A491" s="143">
        <v>46112</v>
      </c>
      <c r="B491" t="s">
        <v>1191</v>
      </c>
      <c r="C491" t="s">
        <v>1147</v>
      </c>
      <c r="D491" t="s">
        <v>42</v>
      </c>
      <c r="E491" s="50">
        <v>908276.39859999996</v>
      </c>
      <c r="F491">
        <v>1</v>
      </c>
      <c r="G491" t="s">
        <v>1192</v>
      </c>
      <c r="H491" s="10">
        <v>181655.27970000001</v>
      </c>
      <c r="I491" t="s">
        <v>137</v>
      </c>
      <c r="J491" t="s">
        <v>512</v>
      </c>
      <c r="K491" t="s">
        <v>138</v>
      </c>
      <c r="L491" t="s">
        <v>9</v>
      </c>
      <c r="M491" t="s">
        <v>70</v>
      </c>
      <c r="N491" t="s">
        <v>341</v>
      </c>
      <c r="O491">
        <v>908276.39859999996</v>
      </c>
      <c r="P491">
        <v>0</v>
      </c>
      <c r="R491" t="s">
        <v>70</v>
      </c>
    </row>
    <row r="492" spans="1:18" x14ac:dyDescent="0.25">
      <c r="A492" s="143">
        <v>46091</v>
      </c>
      <c r="B492" t="s">
        <v>848</v>
      </c>
      <c r="C492" t="s">
        <v>1074</v>
      </c>
      <c r="D492" t="s">
        <v>1075</v>
      </c>
      <c r="E492" s="50">
        <v>730426.5</v>
      </c>
      <c r="F492">
        <v>1</v>
      </c>
      <c r="G492" t="s">
        <v>510</v>
      </c>
      <c r="H492" s="10">
        <v>29408.342100000002</v>
      </c>
      <c r="I492" t="s">
        <v>137</v>
      </c>
      <c r="J492" t="s">
        <v>473</v>
      </c>
      <c r="K492" t="s">
        <v>156</v>
      </c>
      <c r="L492" t="s">
        <v>10</v>
      </c>
      <c r="M492" t="s">
        <v>72</v>
      </c>
      <c r="N492" t="s">
        <v>35</v>
      </c>
      <c r="O492">
        <v>907182.26</v>
      </c>
      <c r="P492">
        <v>0</v>
      </c>
      <c r="Q492" t="s">
        <v>726</v>
      </c>
      <c r="R492" t="s">
        <v>164</v>
      </c>
    </row>
    <row r="493" spans="1:18" x14ac:dyDescent="0.25">
      <c r="A493" s="143">
        <v>46091</v>
      </c>
      <c r="B493" t="s">
        <v>848</v>
      </c>
      <c r="C493" t="s">
        <v>1074</v>
      </c>
      <c r="D493" t="s">
        <v>1075</v>
      </c>
      <c r="E493" s="50">
        <v>730426.5</v>
      </c>
      <c r="F493">
        <v>1</v>
      </c>
      <c r="G493" t="s">
        <v>510</v>
      </c>
      <c r="H493" s="10">
        <v>6404.4481999999998</v>
      </c>
      <c r="I493" t="s">
        <v>137</v>
      </c>
      <c r="J493" t="s">
        <v>473</v>
      </c>
      <c r="K493" t="s">
        <v>156</v>
      </c>
      <c r="L493" t="s">
        <v>10</v>
      </c>
      <c r="M493" t="s">
        <v>77</v>
      </c>
      <c r="N493" t="s">
        <v>35</v>
      </c>
      <c r="O493">
        <v>907182.26</v>
      </c>
      <c r="P493">
        <v>0</v>
      </c>
      <c r="Q493" t="s">
        <v>726</v>
      </c>
      <c r="R493" t="s">
        <v>164</v>
      </c>
    </row>
    <row r="494" spans="1:18" x14ac:dyDescent="0.25">
      <c r="A494" s="143">
        <v>46091</v>
      </c>
      <c r="B494" t="s">
        <v>848</v>
      </c>
      <c r="C494" t="s">
        <v>1074</v>
      </c>
      <c r="D494" t="s">
        <v>1075</v>
      </c>
      <c r="E494" s="50">
        <v>730426.5</v>
      </c>
      <c r="F494">
        <v>1</v>
      </c>
      <c r="G494" t="s">
        <v>510</v>
      </c>
      <c r="H494" s="10">
        <v>368.79910000000001</v>
      </c>
      <c r="I494" t="s">
        <v>137</v>
      </c>
      <c r="J494" t="s">
        <v>473</v>
      </c>
      <c r="K494" t="s">
        <v>156</v>
      </c>
      <c r="L494" t="s">
        <v>10</v>
      </c>
      <c r="M494" t="s">
        <v>75</v>
      </c>
      <c r="N494" t="s">
        <v>35</v>
      </c>
      <c r="O494">
        <v>907182.26</v>
      </c>
      <c r="P494">
        <v>0</v>
      </c>
      <c r="Q494" t="s">
        <v>726</v>
      </c>
      <c r="R494" t="s">
        <v>164</v>
      </c>
    </row>
    <row r="495" spans="1:18" x14ac:dyDescent="0.25">
      <c r="A495" s="143">
        <v>46091</v>
      </c>
      <c r="B495" t="s">
        <v>848</v>
      </c>
      <c r="C495" t="s">
        <v>1074</v>
      </c>
      <c r="D495" t="s">
        <v>1075</v>
      </c>
      <c r="E495" s="50">
        <v>730426.5</v>
      </c>
      <c r="F495">
        <v>1</v>
      </c>
      <c r="G495" t="s">
        <v>510</v>
      </c>
      <c r="H495" s="10">
        <v>54241.405700000003</v>
      </c>
      <c r="I495" t="s">
        <v>137</v>
      </c>
      <c r="J495" t="s">
        <v>473</v>
      </c>
      <c r="K495" t="s">
        <v>156</v>
      </c>
      <c r="L495" t="s">
        <v>10</v>
      </c>
      <c r="M495" t="s">
        <v>681</v>
      </c>
      <c r="N495" t="s">
        <v>35</v>
      </c>
      <c r="O495">
        <v>907182.26</v>
      </c>
      <c r="P495">
        <v>0</v>
      </c>
      <c r="Q495" t="s">
        <v>726</v>
      </c>
      <c r="R495" t="s">
        <v>164</v>
      </c>
    </row>
    <row r="496" spans="1:18" x14ac:dyDescent="0.25">
      <c r="A496" s="143">
        <v>46091</v>
      </c>
      <c r="B496" t="s">
        <v>848</v>
      </c>
      <c r="C496" t="s">
        <v>1074</v>
      </c>
      <c r="D496" t="s">
        <v>1075</v>
      </c>
      <c r="E496" s="50">
        <v>730426.5</v>
      </c>
      <c r="F496">
        <v>1</v>
      </c>
      <c r="G496" t="s">
        <v>510</v>
      </c>
      <c r="H496" s="10">
        <v>4421.4362000000001</v>
      </c>
      <c r="I496" t="s">
        <v>137</v>
      </c>
      <c r="J496" t="s">
        <v>473</v>
      </c>
      <c r="K496" t="s">
        <v>156</v>
      </c>
      <c r="L496" t="s">
        <v>10</v>
      </c>
      <c r="M496" t="s">
        <v>682</v>
      </c>
      <c r="N496" t="s">
        <v>35</v>
      </c>
      <c r="O496">
        <v>907182.26</v>
      </c>
      <c r="P496">
        <v>0</v>
      </c>
      <c r="Q496" t="s">
        <v>726</v>
      </c>
      <c r="R496" t="s">
        <v>164</v>
      </c>
    </row>
    <row r="497" spans="1:18" x14ac:dyDescent="0.25">
      <c r="A497" s="143">
        <v>46091</v>
      </c>
      <c r="B497" t="s">
        <v>848</v>
      </c>
      <c r="C497" t="s">
        <v>1074</v>
      </c>
      <c r="D497" t="s">
        <v>1075</v>
      </c>
      <c r="E497" s="50">
        <v>730426.5</v>
      </c>
      <c r="F497">
        <v>1</v>
      </c>
      <c r="G497" t="s">
        <v>510</v>
      </c>
      <c r="H497" s="10">
        <v>665972.01260000002</v>
      </c>
      <c r="I497" t="s">
        <v>137</v>
      </c>
      <c r="J497" t="s">
        <v>473</v>
      </c>
      <c r="K497" t="s">
        <v>156</v>
      </c>
      <c r="L497" t="s">
        <v>10</v>
      </c>
      <c r="M497" t="s">
        <v>80</v>
      </c>
      <c r="N497" t="s">
        <v>35</v>
      </c>
      <c r="O497">
        <v>907182.26</v>
      </c>
      <c r="P497">
        <v>0</v>
      </c>
      <c r="Q497" t="s">
        <v>726</v>
      </c>
      <c r="R497" t="s">
        <v>164</v>
      </c>
    </row>
    <row r="498" spans="1:18" x14ac:dyDescent="0.25">
      <c r="A498" s="143">
        <v>46091</v>
      </c>
      <c r="B498" t="s">
        <v>848</v>
      </c>
      <c r="C498" t="s">
        <v>1074</v>
      </c>
      <c r="D498" t="s">
        <v>1075</v>
      </c>
      <c r="E498" s="50">
        <v>730426.5</v>
      </c>
      <c r="F498">
        <v>1</v>
      </c>
      <c r="G498" t="s">
        <v>510</v>
      </c>
      <c r="H498" s="10">
        <v>12759.869199999999</v>
      </c>
      <c r="I498" t="s">
        <v>137</v>
      </c>
      <c r="J498" t="s">
        <v>473</v>
      </c>
      <c r="K498" t="s">
        <v>156</v>
      </c>
      <c r="L498" t="s">
        <v>10</v>
      </c>
      <c r="M498" t="s">
        <v>50</v>
      </c>
      <c r="N498" t="s">
        <v>35</v>
      </c>
      <c r="O498">
        <v>907182.26</v>
      </c>
      <c r="P498">
        <v>0</v>
      </c>
      <c r="Q498" t="s">
        <v>726</v>
      </c>
      <c r="R498" t="s">
        <v>164</v>
      </c>
    </row>
    <row r="499" spans="1:18" x14ac:dyDescent="0.25">
      <c r="A499" s="143">
        <v>46091</v>
      </c>
      <c r="B499" t="s">
        <v>848</v>
      </c>
      <c r="C499" t="s">
        <v>1074</v>
      </c>
      <c r="D499" t="s">
        <v>1075</v>
      </c>
      <c r="E499" s="50">
        <v>730426.5</v>
      </c>
      <c r="F499">
        <v>1</v>
      </c>
      <c r="G499" t="s">
        <v>510</v>
      </c>
      <c r="H499" s="10">
        <v>97613.109800000006</v>
      </c>
      <c r="I499" t="s">
        <v>137</v>
      </c>
      <c r="J499" t="s">
        <v>473</v>
      </c>
      <c r="K499" t="s">
        <v>156</v>
      </c>
      <c r="L499" t="s">
        <v>10</v>
      </c>
      <c r="M499" t="s">
        <v>68</v>
      </c>
      <c r="N499" t="s">
        <v>35</v>
      </c>
      <c r="O499">
        <v>907182.26</v>
      </c>
      <c r="P499">
        <v>0</v>
      </c>
      <c r="Q499" t="s">
        <v>726</v>
      </c>
      <c r="R499" t="s">
        <v>164</v>
      </c>
    </row>
    <row r="500" spans="1:18" x14ac:dyDescent="0.25">
      <c r="A500" s="143">
        <v>46091</v>
      </c>
      <c r="B500" t="s">
        <v>848</v>
      </c>
      <c r="C500" t="s">
        <v>1074</v>
      </c>
      <c r="D500" t="s">
        <v>1075</v>
      </c>
      <c r="E500" s="50">
        <v>730426.5</v>
      </c>
      <c r="F500">
        <v>1</v>
      </c>
      <c r="G500" t="s">
        <v>510</v>
      </c>
      <c r="H500" s="10">
        <v>35992.837200000002</v>
      </c>
      <c r="I500" t="s">
        <v>137</v>
      </c>
      <c r="J500" t="s">
        <v>473</v>
      </c>
      <c r="K500" t="s">
        <v>156</v>
      </c>
      <c r="L500" t="s">
        <v>10</v>
      </c>
      <c r="M500" t="s">
        <v>70</v>
      </c>
      <c r="N500" t="s">
        <v>35</v>
      </c>
      <c r="O500">
        <v>907182.26</v>
      </c>
      <c r="P500">
        <v>0</v>
      </c>
      <c r="Q500" t="s">
        <v>726</v>
      </c>
      <c r="R500" t="s">
        <v>164</v>
      </c>
    </row>
    <row r="501" spans="1:18" x14ac:dyDescent="0.25">
      <c r="A501" s="143">
        <v>46084</v>
      </c>
      <c r="B501" t="s">
        <v>827</v>
      </c>
      <c r="C501" t="s">
        <v>939</v>
      </c>
      <c r="D501" t="s">
        <v>940</v>
      </c>
      <c r="E501" s="50">
        <v>740000</v>
      </c>
      <c r="F501">
        <v>1</v>
      </c>
      <c r="G501" t="s">
        <v>510</v>
      </c>
      <c r="H501" s="10">
        <v>29026.393800000002</v>
      </c>
      <c r="I501" t="s">
        <v>137</v>
      </c>
      <c r="J501" t="s">
        <v>512</v>
      </c>
      <c r="K501" t="s">
        <v>156</v>
      </c>
      <c r="L501" t="s">
        <v>10</v>
      </c>
      <c r="M501" t="s">
        <v>72</v>
      </c>
      <c r="N501" t="s">
        <v>35</v>
      </c>
      <c r="O501">
        <v>895399.99999999988</v>
      </c>
      <c r="P501">
        <v>0</v>
      </c>
      <c r="Q501" t="s">
        <v>732</v>
      </c>
      <c r="R501" t="s">
        <v>164</v>
      </c>
    </row>
    <row r="502" spans="1:18" x14ac:dyDescent="0.25">
      <c r="A502" s="143">
        <v>46084</v>
      </c>
      <c r="B502" t="s">
        <v>827</v>
      </c>
      <c r="C502" t="s">
        <v>939</v>
      </c>
      <c r="D502" t="s">
        <v>940</v>
      </c>
      <c r="E502" s="50">
        <v>740000</v>
      </c>
      <c r="F502">
        <v>1</v>
      </c>
      <c r="G502" t="s">
        <v>510</v>
      </c>
      <c r="H502" s="10">
        <v>6321.2687999999998</v>
      </c>
      <c r="I502" t="s">
        <v>137</v>
      </c>
      <c r="J502" t="s">
        <v>512</v>
      </c>
      <c r="K502" t="s">
        <v>156</v>
      </c>
      <c r="L502" t="s">
        <v>10</v>
      </c>
      <c r="M502" t="s">
        <v>77</v>
      </c>
      <c r="N502" t="s">
        <v>35</v>
      </c>
      <c r="O502">
        <v>895399.99999999988</v>
      </c>
      <c r="P502">
        <v>0</v>
      </c>
      <c r="Q502" t="s">
        <v>732</v>
      </c>
      <c r="R502" t="s">
        <v>164</v>
      </c>
    </row>
    <row r="503" spans="1:18" x14ac:dyDescent="0.25">
      <c r="A503" s="143">
        <v>46084</v>
      </c>
      <c r="B503" t="s">
        <v>827</v>
      </c>
      <c r="C503" t="s">
        <v>939</v>
      </c>
      <c r="D503" t="s">
        <v>940</v>
      </c>
      <c r="E503" s="50">
        <v>740000</v>
      </c>
      <c r="F503">
        <v>1</v>
      </c>
      <c r="G503" t="s">
        <v>510</v>
      </c>
      <c r="H503" s="10">
        <v>364.00920000000002</v>
      </c>
      <c r="I503" t="s">
        <v>137</v>
      </c>
      <c r="J503" t="s">
        <v>512</v>
      </c>
      <c r="K503" t="s">
        <v>156</v>
      </c>
      <c r="L503" t="s">
        <v>10</v>
      </c>
      <c r="M503" t="s">
        <v>75</v>
      </c>
      <c r="N503" t="s">
        <v>35</v>
      </c>
      <c r="O503">
        <v>895399.99999999988</v>
      </c>
      <c r="P503">
        <v>0</v>
      </c>
      <c r="Q503" t="s">
        <v>732</v>
      </c>
      <c r="R503" t="s">
        <v>164</v>
      </c>
    </row>
    <row r="504" spans="1:18" x14ac:dyDescent="0.25">
      <c r="A504" s="143">
        <v>46084</v>
      </c>
      <c r="B504" t="s">
        <v>827</v>
      </c>
      <c r="C504" t="s">
        <v>939</v>
      </c>
      <c r="D504" t="s">
        <v>940</v>
      </c>
      <c r="E504" s="50">
        <v>740000</v>
      </c>
      <c r="F504">
        <v>1</v>
      </c>
      <c r="G504" t="s">
        <v>510</v>
      </c>
      <c r="H504" s="10">
        <v>53536.931700000001</v>
      </c>
      <c r="I504" t="s">
        <v>137</v>
      </c>
      <c r="J504" t="s">
        <v>512</v>
      </c>
      <c r="K504" t="s">
        <v>156</v>
      </c>
      <c r="L504" t="s">
        <v>10</v>
      </c>
      <c r="M504" t="s">
        <v>681</v>
      </c>
      <c r="N504" t="s">
        <v>35</v>
      </c>
      <c r="O504">
        <v>895399.99999999988</v>
      </c>
      <c r="P504">
        <v>0</v>
      </c>
      <c r="Q504" t="s">
        <v>732</v>
      </c>
      <c r="R504" t="s">
        <v>164</v>
      </c>
    </row>
    <row r="505" spans="1:18" x14ac:dyDescent="0.25">
      <c r="A505" s="143">
        <v>46084</v>
      </c>
      <c r="B505" t="s">
        <v>827</v>
      </c>
      <c r="C505" t="s">
        <v>939</v>
      </c>
      <c r="D505" t="s">
        <v>940</v>
      </c>
      <c r="E505" s="50">
        <v>740000</v>
      </c>
      <c r="F505">
        <v>1</v>
      </c>
      <c r="G505" t="s">
        <v>510</v>
      </c>
      <c r="H505" s="10">
        <v>4364.0117</v>
      </c>
      <c r="I505" t="s">
        <v>137</v>
      </c>
      <c r="J505" t="s">
        <v>512</v>
      </c>
      <c r="K505" t="s">
        <v>156</v>
      </c>
      <c r="L505" t="s">
        <v>10</v>
      </c>
      <c r="M505" t="s">
        <v>682</v>
      </c>
      <c r="N505" t="s">
        <v>35</v>
      </c>
      <c r="O505">
        <v>895399.99999999988</v>
      </c>
      <c r="P505">
        <v>0</v>
      </c>
      <c r="Q505" t="s">
        <v>732</v>
      </c>
      <c r="R505" t="s">
        <v>164</v>
      </c>
    </row>
    <row r="506" spans="1:18" x14ac:dyDescent="0.25">
      <c r="A506" s="143">
        <v>46084</v>
      </c>
      <c r="B506" t="s">
        <v>827</v>
      </c>
      <c r="C506" t="s">
        <v>939</v>
      </c>
      <c r="D506" t="s">
        <v>940</v>
      </c>
      <c r="E506" s="50">
        <v>740000</v>
      </c>
      <c r="F506">
        <v>1</v>
      </c>
      <c r="G506" t="s">
        <v>510</v>
      </c>
      <c r="H506" s="10">
        <v>657322.53200000001</v>
      </c>
      <c r="I506" t="s">
        <v>137</v>
      </c>
      <c r="J506" t="s">
        <v>512</v>
      </c>
      <c r="K506" t="s">
        <v>156</v>
      </c>
      <c r="L506" t="s">
        <v>10</v>
      </c>
      <c r="M506" t="s">
        <v>80</v>
      </c>
      <c r="N506" t="s">
        <v>35</v>
      </c>
      <c r="O506">
        <v>895399.99999999988</v>
      </c>
      <c r="P506">
        <v>0</v>
      </c>
      <c r="Q506" t="s">
        <v>732</v>
      </c>
      <c r="R506" t="s">
        <v>164</v>
      </c>
    </row>
    <row r="507" spans="1:18" x14ac:dyDescent="0.25">
      <c r="A507" s="143">
        <v>46084</v>
      </c>
      <c r="B507" t="s">
        <v>827</v>
      </c>
      <c r="C507" t="s">
        <v>939</v>
      </c>
      <c r="D507" t="s">
        <v>940</v>
      </c>
      <c r="E507" s="50">
        <v>740000</v>
      </c>
      <c r="F507">
        <v>1</v>
      </c>
      <c r="G507" t="s">
        <v>510</v>
      </c>
      <c r="H507" s="10">
        <v>12594.147199999999</v>
      </c>
      <c r="I507" t="s">
        <v>137</v>
      </c>
      <c r="J507" t="s">
        <v>512</v>
      </c>
      <c r="K507" t="s">
        <v>156</v>
      </c>
      <c r="L507" t="s">
        <v>10</v>
      </c>
      <c r="M507" t="s">
        <v>50</v>
      </c>
      <c r="N507" t="s">
        <v>35</v>
      </c>
      <c r="O507">
        <v>895399.99999999988</v>
      </c>
      <c r="P507">
        <v>0</v>
      </c>
      <c r="Q507" t="s">
        <v>732</v>
      </c>
      <c r="R507" t="s">
        <v>164</v>
      </c>
    </row>
    <row r="508" spans="1:18" x14ac:dyDescent="0.25">
      <c r="A508" s="143">
        <v>46084</v>
      </c>
      <c r="B508" t="s">
        <v>827</v>
      </c>
      <c r="C508" t="s">
        <v>939</v>
      </c>
      <c r="D508" t="s">
        <v>940</v>
      </c>
      <c r="E508" s="50">
        <v>740000</v>
      </c>
      <c r="F508">
        <v>1</v>
      </c>
      <c r="G508" t="s">
        <v>510</v>
      </c>
      <c r="H508" s="10">
        <v>96345.334700000007</v>
      </c>
      <c r="I508" t="s">
        <v>137</v>
      </c>
      <c r="J508" t="s">
        <v>512</v>
      </c>
      <c r="K508" t="s">
        <v>156</v>
      </c>
      <c r="L508" t="s">
        <v>10</v>
      </c>
      <c r="M508" t="s">
        <v>68</v>
      </c>
      <c r="N508" t="s">
        <v>35</v>
      </c>
      <c r="O508">
        <v>895399.99999999988</v>
      </c>
      <c r="P508">
        <v>0</v>
      </c>
      <c r="Q508" t="s">
        <v>732</v>
      </c>
      <c r="R508" t="s">
        <v>164</v>
      </c>
    </row>
    <row r="509" spans="1:18" x14ac:dyDescent="0.25">
      <c r="A509" s="143">
        <v>46084</v>
      </c>
      <c r="B509" t="s">
        <v>827</v>
      </c>
      <c r="C509" t="s">
        <v>939</v>
      </c>
      <c r="D509" t="s">
        <v>940</v>
      </c>
      <c r="E509" s="50">
        <v>740000</v>
      </c>
      <c r="F509">
        <v>1</v>
      </c>
      <c r="G509" t="s">
        <v>510</v>
      </c>
      <c r="H509" s="10">
        <v>35525.371099999997</v>
      </c>
      <c r="I509" t="s">
        <v>137</v>
      </c>
      <c r="J509" t="s">
        <v>512</v>
      </c>
      <c r="K509" t="s">
        <v>156</v>
      </c>
      <c r="L509" t="s">
        <v>10</v>
      </c>
      <c r="M509" t="s">
        <v>70</v>
      </c>
      <c r="N509" t="s">
        <v>35</v>
      </c>
      <c r="O509">
        <v>895399.99999999988</v>
      </c>
      <c r="P509">
        <v>0</v>
      </c>
      <c r="Q509" t="s">
        <v>732</v>
      </c>
      <c r="R509" t="s">
        <v>164</v>
      </c>
    </row>
    <row r="510" spans="1:18" hidden="1" x14ac:dyDescent="0.25">
      <c r="A510" s="143">
        <v>46112</v>
      </c>
      <c r="B510" t="s">
        <v>1191</v>
      </c>
      <c r="C510" t="s">
        <v>1145</v>
      </c>
      <c r="D510" t="s">
        <v>13</v>
      </c>
      <c r="E510" s="50">
        <v>894944.56790000002</v>
      </c>
      <c r="F510">
        <v>1</v>
      </c>
      <c r="G510" t="s">
        <v>1192</v>
      </c>
      <c r="H510" s="10">
        <v>331129.4901</v>
      </c>
      <c r="I510" t="s">
        <v>137</v>
      </c>
      <c r="J510" t="s">
        <v>512</v>
      </c>
      <c r="K510" t="s">
        <v>138</v>
      </c>
      <c r="L510" t="s">
        <v>9</v>
      </c>
      <c r="M510" t="s">
        <v>682</v>
      </c>
      <c r="N510" t="s">
        <v>338</v>
      </c>
      <c r="O510">
        <v>894944.56789999991</v>
      </c>
      <c r="P510">
        <v>0</v>
      </c>
      <c r="R510" t="s">
        <v>682</v>
      </c>
    </row>
    <row r="511" spans="1:18" hidden="1" x14ac:dyDescent="0.25">
      <c r="A511" s="143">
        <v>46112</v>
      </c>
      <c r="B511" t="s">
        <v>1191</v>
      </c>
      <c r="C511" t="s">
        <v>1145</v>
      </c>
      <c r="D511" t="s">
        <v>13</v>
      </c>
      <c r="E511" s="50">
        <v>894944.56790000002</v>
      </c>
      <c r="F511">
        <v>1</v>
      </c>
      <c r="G511" t="s">
        <v>1192</v>
      </c>
      <c r="H511" s="10">
        <v>178988.9136</v>
      </c>
      <c r="I511" t="s">
        <v>137</v>
      </c>
      <c r="J511" t="s">
        <v>512</v>
      </c>
      <c r="K511" t="s">
        <v>138</v>
      </c>
      <c r="L511" t="s">
        <v>9</v>
      </c>
      <c r="M511" t="s">
        <v>80</v>
      </c>
      <c r="N511" t="s">
        <v>338</v>
      </c>
      <c r="O511">
        <v>894944.56789999991</v>
      </c>
      <c r="P511">
        <v>0</v>
      </c>
      <c r="R511" t="s">
        <v>80</v>
      </c>
    </row>
    <row r="512" spans="1:18" hidden="1" x14ac:dyDescent="0.25">
      <c r="A512" s="143">
        <v>46112</v>
      </c>
      <c r="B512" t="s">
        <v>1191</v>
      </c>
      <c r="C512" t="s">
        <v>1145</v>
      </c>
      <c r="D512" t="s">
        <v>13</v>
      </c>
      <c r="E512" s="50">
        <v>894944.56790000002</v>
      </c>
      <c r="F512">
        <v>1</v>
      </c>
      <c r="G512" t="s">
        <v>1192</v>
      </c>
      <c r="H512" s="10">
        <v>107393.3481</v>
      </c>
      <c r="I512" t="s">
        <v>137</v>
      </c>
      <c r="J512" t="s">
        <v>512</v>
      </c>
      <c r="K512" t="s">
        <v>138</v>
      </c>
      <c r="L512" t="s">
        <v>9</v>
      </c>
      <c r="M512" t="s">
        <v>50</v>
      </c>
      <c r="N512" t="s">
        <v>338</v>
      </c>
      <c r="O512">
        <v>894944.56789999991</v>
      </c>
      <c r="P512">
        <v>0</v>
      </c>
      <c r="R512" t="s">
        <v>50</v>
      </c>
    </row>
    <row r="513" spans="1:18" hidden="1" x14ac:dyDescent="0.25">
      <c r="A513" s="143">
        <v>46112</v>
      </c>
      <c r="B513" t="s">
        <v>1191</v>
      </c>
      <c r="C513" t="s">
        <v>1145</v>
      </c>
      <c r="D513" t="s">
        <v>13</v>
      </c>
      <c r="E513" s="50">
        <v>894944.56790000002</v>
      </c>
      <c r="F513">
        <v>1</v>
      </c>
      <c r="G513" t="s">
        <v>1192</v>
      </c>
      <c r="H513" s="10">
        <v>152140.5765</v>
      </c>
      <c r="I513" t="s">
        <v>137</v>
      </c>
      <c r="J513" t="s">
        <v>512</v>
      </c>
      <c r="K513" t="s">
        <v>138</v>
      </c>
      <c r="L513" t="s">
        <v>9</v>
      </c>
      <c r="M513" t="s">
        <v>68</v>
      </c>
      <c r="N513" t="s">
        <v>338</v>
      </c>
      <c r="O513">
        <v>894944.56789999991</v>
      </c>
      <c r="P513">
        <v>0</v>
      </c>
      <c r="R513" t="s">
        <v>68</v>
      </c>
    </row>
    <row r="514" spans="1:18" hidden="1" x14ac:dyDescent="0.25">
      <c r="A514" s="143">
        <v>46112</v>
      </c>
      <c r="B514" t="s">
        <v>1191</v>
      </c>
      <c r="C514" t="s">
        <v>1145</v>
      </c>
      <c r="D514" t="s">
        <v>13</v>
      </c>
      <c r="E514" s="50">
        <v>894944.56790000002</v>
      </c>
      <c r="F514">
        <v>1</v>
      </c>
      <c r="G514" t="s">
        <v>1192</v>
      </c>
      <c r="H514" s="10">
        <v>125292.2395</v>
      </c>
      <c r="I514" t="s">
        <v>137</v>
      </c>
      <c r="J514" t="s">
        <v>512</v>
      </c>
      <c r="K514" t="s">
        <v>138</v>
      </c>
      <c r="L514" t="s">
        <v>9</v>
      </c>
      <c r="M514" t="s">
        <v>70</v>
      </c>
      <c r="N514" t="s">
        <v>338</v>
      </c>
      <c r="O514">
        <v>894944.56789999991</v>
      </c>
      <c r="P514">
        <v>0</v>
      </c>
      <c r="R514" t="s">
        <v>70</v>
      </c>
    </row>
    <row r="515" spans="1:18" hidden="1" x14ac:dyDescent="0.25">
      <c r="A515" s="143">
        <v>46112</v>
      </c>
      <c r="B515" t="s">
        <v>1191</v>
      </c>
      <c r="C515" t="s">
        <v>411</v>
      </c>
      <c r="D515" t="s">
        <v>1163</v>
      </c>
      <c r="E515" s="50">
        <v>893215.87639999995</v>
      </c>
      <c r="F515">
        <v>1</v>
      </c>
      <c r="G515" t="s">
        <v>1192</v>
      </c>
      <c r="H515" s="10">
        <v>44660.793799999999</v>
      </c>
      <c r="I515" t="s">
        <v>137</v>
      </c>
      <c r="J515" t="s">
        <v>512</v>
      </c>
      <c r="K515" t="s">
        <v>138</v>
      </c>
      <c r="L515" t="s">
        <v>9</v>
      </c>
      <c r="M515" t="s">
        <v>72</v>
      </c>
      <c r="N515" t="s">
        <v>350</v>
      </c>
      <c r="O515">
        <v>893215.87639999995</v>
      </c>
      <c r="P515">
        <v>0</v>
      </c>
      <c r="R515" t="s">
        <v>72</v>
      </c>
    </row>
    <row r="516" spans="1:18" hidden="1" x14ac:dyDescent="0.25">
      <c r="A516" s="143">
        <v>46112</v>
      </c>
      <c r="B516" t="s">
        <v>1191</v>
      </c>
      <c r="C516" t="s">
        <v>411</v>
      </c>
      <c r="D516" t="s">
        <v>1163</v>
      </c>
      <c r="E516" s="50">
        <v>893215.87639999995</v>
      </c>
      <c r="F516">
        <v>1</v>
      </c>
      <c r="G516" t="s">
        <v>1192</v>
      </c>
      <c r="H516" s="10">
        <v>848555.08259999997</v>
      </c>
      <c r="I516" t="s">
        <v>137</v>
      </c>
      <c r="J516" t="s">
        <v>512</v>
      </c>
      <c r="K516" t="s">
        <v>138</v>
      </c>
      <c r="L516" t="s">
        <v>9</v>
      </c>
      <c r="M516" t="s">
        <v>68</v>
      </c>
      <c r="N516" t="s">
        <v>350</v>
      </c>
      <c r="O516">
        <v>893215.87639999995</v>
      </c>
      <c r="P516">
        <v>0</v>
      </c>
      <c r="R516" t="s">
        <v>68</v>
      </c>
    </row>
    <row r="517" spans="1:18" hidden="1" x14ac:dyDescent="0.25">
      <c r="A517" s="143">
        <v>46112</v>
      </c>
      <c r="B517" t="s">
        <v>1191</v>
      </c>
      <c r="C517" t="s">
        <v>1161</v>
      </c>
      <c r="D517" t="s">
        <v>1366</v>
      </c>
      <c r="E517" s="50">
        <v>892762.21519999998</v>
      </c>
      <c r="F517">
        <v>1</v>
      </c>
      <c r="G517" t="s">
        <v>1192</v>
      </c>
      <c r="H517" s="10">
        <v>535657.32909999997</v>
      </c>
      <c r="I517" t="s">
        <v>137</v>
      </c>
      <c r="J517" t="s">
        <v>512</v>
      </c>
      <c r="K517" t="s">
        <v>138</v>
      </c>
      <c r="L517" t="s">
        <v>9</v>
      </c>
      <c r="M517" t="s">
        <v>75</v>
      </c>
      <c r="N517" t="s">
        <v>370</v>
      </c>
      <c r="O517">
        <v>892762.21519999998</v>
      </c>
      <c r="P517">
        <v>0</v>
      </c>
      <c r="R517" t="s">
        <v>75</v>
      </c>
    </row>
    <row r="518" spans="1:18" hidden="1" x14ac:dyDescent="0.25">
      <c r="A518" s="143">
        <v>46112</v>
      </c>
      <c r="B518" t="s">
        <v>1191</v>
      </c>
      <c r="C518" t="s">
        <v>1161</v>
      </c>
      <c r="D518" t="s">
        <v>1366</v>
      </c>
      <c r="E518" s="50">
        <v>892762.21519999998</v>
      </c>
      <c r="F518">
        <v>1</v>
      </c>
      <c r="G518" t="s">
        <v>1192</v>
      </c>
      <c r="H518" s="10">
        <v>357104.8861</v>
      </c>
      <c r="I518" t="s">
        <v>137</v>
      </c>
      <c r="J518" t="s">
        <v>512</v>
      </c>
      <c r="K518" t="s">
        <v>138</v>
      </c>
      <c r="L518" t="s">
        <v>9</v>
      </c>
      <c r="M518" t="s">
        <v>682</v>
      </c>
      <c r="N518" t="s">
        <v>370</v>
      </c>
      <c r="O518">
        <v>892762.21519999998</v>
      </c>
      <c r="P518">
        <v>0</v>
      </c>
      <c r="R518" t="s">
        <v>682</v>
      </c>
    </row>
    <row r="519" spans="1:18" hidden="1" x14ac:dyDescent="0.25">
      <c r="A519" s="143">
        <v>46112</v>
      </c>
      <c r="B519" t="s">
        <v>1191</v>
      </c>
      <c r="C519" t="s">
        <v>1181</v>
      </c>
      <c r="D519" t="s">
        <v>187</v>
      </c>
      <c r="E519" s="50">
        <v>888429.56290000002</v>
      </c>
      <c r="F519">
        <v>1</v>
      </c>
      <c r="G519" t="s">
        <v>1192</v>
      </c>
      <c r="H519" s="10">
        <v>888429.56290000002</v>
      </c>
      <c r="I519" t="s">
        <v>137</v>
      </c>
      <c r="J519" t="s">
        <v>512</v>
      </c>
      <c r="K519" t="s">
        <v>138</v>
      </c>
      <c r="L519" t="s">
        <v>9</v>
      </c>
      <c r="M519" t="s">
        <v>70</v>
      </c>
      <c r="N519" t="s">
        <v>45</v>
      </c>
      <c r="O519">
        <v>888429.56290000002</v>
      </c>
      <c r="P519">
        <v>0</v>
      </c>
      <c r="R519" t="s">
        <v>70</v>
      </c>
    </row>
    <row r="520" spans="1:18" x14ac:dyDescent="0.25">
      <c r="A520" s="143">
        <v>46112</v>
      </c>
      <c r="B520" t="s">
        <v>1191</v>
      </c>
      <c r="C520" t="s">
        <v>1190</v>
      </c>
      <c r="D520" t="s">
        <v>183</v>
      </c>
      <c r="E520" s="50">
        <v>885658.49199999997</v>
      </c>
      <c r="F520">
        <v>1</v>
      </c>
      <c r="G520" t="s">
        <v>1192</v>
      </c>
      <c r="H520" s="10">
        <v>98396.658500000005</v>
      </c>
      <c r="I520" t="s">
        <v>137</v>
      </c>
      <c r="J520" t="s">
        <v>512</v>
      </c>
      <c r="K520" t="s">
        <v>156</v>
      </c>
      <c r="L520" t="s">
        <v>9</v>
      </c>
      <c r="M520" t="s">
        <v>72</v>
      </c>
      <c r="N520" t="s">
        <v>396</v>
      </c>
      <c r="O520">
        <v>885569.92615079985</v>
      </c>
      <c r="P520">
        <v>88.565849200123921</v>
      </c>
      <c r="R520" t="s">
        <v>72</v>
      </c>
    </row>
    <row r="521" spans="1:18" x14ac:dyDescent="0.25">
      <c r="A521" s="143">
        <v>46112</v>
      </c>
      <c r="B521" t="s">
        <v>1191</v>
      </c>
      <c r="C521" t="s">
        <v>1190</v>
      </c>
      <c r="D521" t="s">
        <v>183</v>
      </c>
      <c r="E521" s="50">
        <v>885658.49199999997</v>
      </c>
      <c r="F521">
        <v>1</v>
      </c>
      <c r="G521" t="s">
        <v>1192</v>
      </c>
      <c r="H521" s="10">
        <v>98396.658500000005</v>
      </c>
      <c r="I521" t="s">
        <v>137</v>
      </c>
      <c r="J521" t="s">
        <v>512</v>
      </c>
      <c r="K521" t="s">
        <v>156</v>
      </c>
      <c r="L521" t="s">
        <v>9</v>
      </c>
      <c r="M521" t="s">
        <v>77</v>
      </c>
      <c r="N521" t="s">
        <v>396</v>
      </c>
      <c r="O521">
        <v>885569.92615079985</v>
      </c>
      <c r="P521">
        <v>88.565849200123921</v>
      </c>
      <c r="R521" t="s">
        <v>77</v>
      </c>
    </row>
    <row r="522" spans="1:18" x14ac:dyDescent="0.25">
      <c r="A522" s="143">
        <v>46112</v>
      </c>
      <c r="B522" t="s">
        <v>1191</v>
      </c>
      <c r="C522" t="s">
        <v>1190</v>
      </c>
      <c r="D522" t="s">
        <v>183</v>
      </c>
      <c r="E522" s="50">
        <v>885658.49199999997</v>
      </c>
      <c r="F522">
        <v>1</v>
      </c>
      <c r="G522" t="s">
        <v>1192</v>
      </c>
      <c r="H522" s="10">
        <v>98396.658500000005</v>
      </c>
      <c r="I522" t="s">
        <v>137</v>
      </c>
      <c r="J522" t="s">
        <v>512</v>
      </c>
      <c r="K522" t="s">
        <v>156</v>
      </c>
      <c r="L522" t="s">
        <v>9</v>
      </c>
      <c r="M522" t="s">
        <v>75</v>
      </c>
      <c r="N522" t="s">
        <v>396</v>
      </c>
      <c r="O522">
        <v>885569.92615079985</v>
      </c>
      <c r="P522">
        <v>88.565849200123921</v>
      </c>
      <c r="R522" t="s">
        <v>75</v>
      </c>
    </row>
    <row r="523" spans="1:18" x14ac:dyDescent="0.25">
      <c r="A523" s="143">
        <v>46112</v>
      </c>
      <c r="B523" t="s">
        <v>1191</v>
      </c>
      <c r="C523" t="s">
        <v>1190</v>
      </c>
      <c r="D523" t="s">
        <v>183</v>
      </c>
      <c r="E523" s="50">
        <v>885658.49199999997</v>
      </c>
      <c r="F523">
        <v>1</v>
      </c>
      <c r="G523" t="s">
        <v>1192</v>
      </c>
      <c r="H523" s="10">
        <v>98396.658500000005</v>
      </c>
      <c r="I523" t="s">
        <v>137</v>
      </c>
      <c r="J523" t="s">
        <v>512</v>
      </c>
      <c r="K523" t="s">
        <v>156</v>
      </c>
      <c r="L523" t="s">
        <v>9</v>
      </c>
      <c r="M523" t="s">
        <v>681</v>
      </c>
      <c r="N523" t="s">
        <v>396</v>
      </c>
      <c r="O523">
        <v>885569.92615079985</v>
      </c>
      <c r="P523">
        <v>88.565849200123921</v>
      </c>
      <c r="R523" t="s">
        <v>681</v>
      </c>
    </row>
    <row r="524" spans="1:18" x14ac:dyDescent="0.25">
      <c r="A524" s="143">
        <v>46112</v>
      </c>
      <c r="B524" t="s">
        <v>1191</v>
      </c>
      <c r="C524" t="s">
        <v>1190</v>
      </c>
      <c r="D524" t="s">
        <v>183</v>
      </c>
      <c r="E524" s="50">
        <v>885658.49199999997</v>
      </c>
      <c r="F524">
        <v>1</v>
      </c>
      <c r="G524" t="s">
        <v>1192</v>
      </c>
      <c r="H524" s="10">
        <v>98396.658500000005</v>
      </c>
      <c r="I524" t="s">
        <v>137</v>
      </c>
      <c r="J524" t="s">
        <v>512</v>
      </c>
      <c r="K524" t="s">
        <v>156</v>
      </c>
      <c r="L524" t="s">
        <v>9</v>
      </c>
      <c r="M524" t="s">
        <v>682</v>
      </c>
      <c r="N524" t="s">
        <v>396</v>
      </c>
      <c r="O524">
        <v>885569.92615079985</v>
      </c>
      <c r="P524">
        <v>88.565849200123921</v>
      </c>
      <c r="R524" t="s">
        <v>682</v>
      </c>
    </row>
    <row r="525" spans="1:18" x14ac:dyDescent="0.25">
      <c r="A525" s="143">
        <v>46112</v>
      </c>
      <c r="B525" t="s">
        <v>1191</v>
      </c>
      <c r="C525" t="s">
        <v>1190</v>
      </c>
      <c r="D525" t="s">
        <v>183</v>
      </c>
      <c r="E525" s="50">
        <v>885658.49199999997</v>
      </c>
      <c r="F525">
        <v>1</v>
      </c>
      <c r="G525" t="s">
        <v>1192</v>
      </c>
      <c r="H525" s="10">
        <v>98396.658500000005</v>
      </c>
      <c r="I525" t="s">
        <v>137</v>
      </c>
      <c r="J525" t="s">
        <v>512</v>
      </c>
      <c r="K525" t="s">
        <v>156</v>
      </c>
      <c r="L525" t="s">
        <v>9</v>
      </c>
      <c r="M525" t="s">
        <v>80</v>
      </c>
      <c r="N525" t="s">
        <v>396</v>
      </c>
      <c r="O525">
        <v>885569.92615079985</v>
      </c>
      <c r="P525">
        <v>88.565849200123921</v>
      </c>
      <c r="R525" t="s">
        <v>80</v>
      </c>
    </row>
    <row r="526" spans="1:18" x14ac:dyDescent="0.25">
      <c r="A526" s="143">
        <v>46112</v>
      </c>
      <c r="B526" t="s">
        <v>1191</v>
      </c>
      <c r="C526" t="s">
        <v>1190</v>
      </c>
      <c r="D526" t="s">
        <v>183</v>
      </c>
      <c r="E526" s="50">
        <v>885658.49199999997</v>
      </c>
      <c r="F526">
        <v>1</v>
      </c>
      <c r="G526" t="s">
        <v>1192</v>
      </c>
      <c r="H526" s="10">
        <v>98396.658500000005</v>
      </c>
      <c r="I526" t="s">
        <v>137</v>
      </c>
      <c r="J526" t="s">
        <v>512</v>
      </c>
      <c r="K526" t="s">
        <v>156</v>
      </c>
      <c r="L526" t="s">
        <v>9</v>
      </c>
      <c r="M526" t="s">
        <v>50</v>
      </c>
      <c r="N526" t="s">
        <v>396</v>
      </c>
      <c r="O526">
        <v>885569.92615079985</v>
      </c>
      <c r="P526">
        <v>88.565849200123921</v>
      </c>
      <c r="R526" t="s">
        <v>50</v>
      </c>
    </row>
    <row r="527" spans="1:18" x14ac:dyDescent="0.25">
      <c r="A527" s="143">
        <v>46112</v>
      </c>
      <c r="B527" t="s">
        <v>1191</v>
      </c>
      <c r="C527" t="s">
        <v>1190</v>
      </c>
      <c r="D527" t="s">
        <v>183</v>
      </c>
      <c r="E527" s="50">
        <v>885658.49199999997</v>
      </c>
      <c r="F527">
        <v>1</v>
      </c>
      <c r="G527" t="s">
        <v>1192</v>
      </c>
      <c r="H527" s="10">
        <v>98396.658500000005</v>
      </c>
      <c r="I527" t="s">
        <v>137</v>
      </c>
      <c r="J527" t="s">
        <v>512</v>
      </c>
      <c r="K527" t="s">
        <v>156</v>
      </c>
      <c r="L527" t="s">
        <v>9</v>
      </c>
      <c r="M527" t="s">
        <v>68</v>
      </c>
      <c r="N527" t="s">
        <v>396</v>
      </c>
      <c r="O527">
        <v>885569.92615079985</v>
      </c>
      <c r="P527">
        <v>88.565849200123921</v>
      </c>
      <c r="R527" t="s">
        <v>68</v>
      </c>
    </row>
    <row r="528" spans="1:18" x14ac:dyDescent="0.25">
      <c r="A528" s="143">
        <v>46112</v>
      </c>
      <c r="B528" t="s">
        <v>1191</v>
      </c>
      <c r="C528" t="s">
        <v>1190</v>
      </c>
      <c r="D528" t="s">
        <v>183</v>
      </c>
      <c r="E528" s="50">
        <v>885658.49199999997</v>
      </c>
      <c r="F528">
        <v>1</v>
      </c>
      <c r="G528" t="s">
        <v>1192</v>
      </c>
      <c r="H528" s="10">
        <v>98396.658500000005</v>
      </c>
      <c r="I528" t="s">
        <v>137</v>
      </c>
      <c r="J528" t="s">
        <v>512</v>
      </c>
      <c r="K528" t="s">
        <v>156</v>
      </c>
      <c r="L528" t="s">
        <v>9</v>
      </c>
      <c r="M528" t="s">
        <v>70</v>
      </c>
      <c r="N528" t="s">
        <v>396</v>
      </c>
      <c r="O528">
        <v>885569.92615079985</v>
      </c>
      <c r="P528">
        <v>88.565849200123921</v>
      </c>
      <c r="R528" t="s">
        <v>70</v>
      </c>
    </row>
    <row r="529" spans="1:18" hidden="1" x14ac:dyDescent="0.25">
      <c r="A529" s="143">
        <v>46112</v>
      </c>
      <c r="B529" t="s">
        <v>1191</v>
      </c>
      <c r="C529" t="s">
        <v>1186</v>
      </c>
      <c r="D529" t="s">
        <v>179</v>
      </c>
      <c r="E529" s="50">
        <v>877797.37650000001</v>
      </c>
      <c r="F529">
        <v>1</v>
      </c>
      <c r="G529" t="s">
        <v>1192</v>
      </c>
      <c r="H529" s="10">
        <v>122891.6327</v>
      </c>
      <c r="I529" t="s">
        <v>137</v>
      </c>
      <c r="J529" t="s">
        <v>512</v>
      </c>
      <c r="K529" t="s">
        <v>138</v>
      </c>
      <c r="L529" t="s">
        <v>9</v>
      </c>
      <c r="M529" t="s">
        <v>72</v>
      </c>
      <c r="N529" t="s">
        <v>360</v>
      </c>
      <c r="O529">
        <v>772461.6913200001</v>
      </c>
      <c r="P529">
        <v>105335.68517999991</v>
      </c>
      <c r="R529" t="s">
        <v>72</v>
      </c>
    </row>
    <row r="530" spans="1:18" hidden="1" x14ac:dyDescent="0.25">
      <c r="A530" s="143">
        <v>46112</v>
      </c>
      <c r="B530" t="s">
        <v>1191</v>
      </c>
      <c r="C530" t="s">
        <v>1186</v>
      </c>
      <c r="D530" t="s">
        <v>179</v>
      </c>
      <c r="E530" s="50">
        <v>877797.37650000001</v>
      </c>
      <c r="F530">
        <v>1</v>
      </c>
      <c r="G530" t="s">
        <v>1192</v>
      </c>
      <c r="H530" s="10">
        <v>61445.816400000003</v>
      </c>
      <c r="I530" t="s">
        <v>137</v>
      </c>
      <c r="J530" t="s">
        <v>512</v>
      </c>
      <c r="K530" t="s">
        <v>138</v>
      </c>
      <c r="L530" t="s">
        <v>9</v>
      </c>
      <c r="M530" t="s">
        <v>77</v>
      </c>
      <c r="N530" t="s">
        <v>360</v>
      </c>
      <c r="O530">
        <v>772461.6913200001</v>
      </c>
      <c r="P530">
        <v>105335.68517999991</v>
      </c>
      <c r="R530" t="s">
        <v>77</v>
      </c>
    </row>
    <row r="531" spans="1:18" hidden="1" x14ac:dyDescent="0.25">
      <c r="A531" s="143">
        <v>46112</v>
      </c>
      <c r="B531" t="s">
        <v>1191</v>
      </c>
      <c r="C531" t="s">
        <v>1186</v>
      </c>
      <c r="D531" t="s">
        <v>179</v>
      </c>
      <c r="E531" s="50">
        <v>877797.37650000001</v>
      </c>
      <c r="F531">
        <v>1</v>
      </c>
      <c r="G531" t="s">
        <v>1192</v>
      </c>
      <c r="H531" s="10">
        <v>61445.816400000003</v>
      </c>
      <c r="I531" t="s">
        <v>137</v>
      </c>
      <c r="J531" t="s">
        <v>512</v>
      </c>
      <c r="K531" t="s">
        <v>138</v>
      </c>
      <c r="L531" t="s">
        <v>9</v>
      </c>
      <c r="M531" t="s">
        <v>75</v>
      </c>
      <c r="N531" t="s">
        <v>360</v>
      </c>
      <c r="O531">
        <v>772461.6913200001</v>
      </c>
      <c r="P531">
        <v>105335.68517999991</v>
      </c>
      <c r="R531" t="s">
        <v>75</v>
      </c>
    </row>
    <row r="532" spans="1:18" hidden="1" x14ac:dyDescent="0.25">
      <c r="A532" s="143">
        <v>46112</v>
      </c>
      <c r="B532" t="s">
        <v>1191</v>
      </c>
      <c r="C532" t="s">
        <v>1186</v>
      </c>
      <c r="D532" t="s">
        <v>179</v>
      </c>
      <c r="E532" s="50">
        <v>877797.37650000001</v>
      </c>
      <c r="F532">
        <v>1</v>
      </c>
      <c r="G532" t="s">
        <v>1192</v>
      </c>
      <c r="H532" s="10">
        <v>52667.842600000004</v>
      </c>
      <c r="I532" t="s">
        <v>137</v>
      </c>
      <c r="J532" t="s">
        <v>512</v>
      </c>
      <c r="K532" t="s">
        <v>138</v>
      </c>
      <c r="L532" t="s">
        <v>9</v>
      </c>
      <c r="M532" t="s">
        <v>681</v>
      </c>
      <c r="N532" t="s">
        <v>360</v>
      </c>
      <c r="O532">
        <v>772461.6913200001</v>
      </c>
      <c r="P532">
        <v>105335.68517999991</v>
      </c>
      <c r="R532" t="s">
        <v>681</v>
      </c>
    </row>
    <row r="533" spans="1:18" hidden="1" x14ac:dyDescent="0.25">
      <c r="A533" s="143">
        <v>46112</v>
      </c>
      <c r="B533" t="s">
        <v>1191</v>
      </c>
      <c r="C533" t="s">
        <v>1186</v>
      </c>
      <c r="D533" t="s">
        <v>179</v>
      </c>
      <c r="E533" s="50">
        <v>877797.37650000001</v>
      </c>
      <c r="F533">
        <v>1</v>
      </c>
      <c r="G533" t="s">
        <v>1192</v>
      </c>
      <c r="H533" s="10">
        <v>79001.763900000005</v>
      </c>
      <c r="I533" t="s">
        <v>137</v>
      </c>
      <c r="J533" t="s">
        <v>512</v>
      </c>
      <c r="K533" t="s">
        <v>138</v>
      </c>
      <c r="L533" t="s">
        <v>9</v>
      </c>
      <c r="M533" t="s">
        <v>682</v>
      </c>
      <c r="N533" t="s">
        <v>360</v>
      </c>
      <c r="O533">
        <v>772461.6913200001</v>
      </c>
      <c r="P533">
        <v>105335.68517999991</v>
      </c>
      <c r="R533" t="s">
        <v>682</v>
      </c>
    </row>
    <row r="534" spans="1:18" hidden="1" x14ac:dyDescent="0.25">
      <c r="A534" s="143">
        <v>46112</v>
      </c>
      <c r="B534" t="s">
        <v>1191</v>
      </c>
      <c r="C534" t="s">
        <v>1186</v>
      </c>
      <c r="D534" t="s">
        <v>179</v>
      </c>
      <c r="E534" s="50">
        <v>877797.37650000001</v>
      </c>
      <c r="F534">
        <v>1</v>
      </c>
      <c r="G534" t="s">
        <v>1192</v>
      </c>
      <c r="H534" s="10">
        <v>131669.60649999999</v>
      </c>
      <c r="I534" t="s">
        <v>137</v>
      </c>
      <c r="J534" t="s">
        <v>512</v>
      </c>
      <c r="K534" t="s">
        <v>138</v>
      </c>
      <c r="L534" t="s">
        <v>9</v>
      </c>
      <c r="M534" t="s">
        <v>80</v>
      </c>
      <c r="N534" t="s">
        <v>360</v>
      </c>
      <c r="O534">
        <v>772461.6913200001</v>
      </c>
      <c r="P534">
        <v>105335.68517999991</v>
      </c>
      <c r="R534" t="s">
        <v>80</v>
      </c>
    </row>
    <row r="535" spans="1:18" hidden="1" x14ac:dyDescent="0.25">
      <c r="A535" s="143">
        <v>46112</v>
      </c>
      <c r="B535" t="s">
        <v>1191</v>
      </c>
      <c r="C535" t="s">
        <v>1186</v>
      </c>
      <c r="D535" t="s">
        <v>179</v>
      </c>
      <c r="E535" s="50">
        <v>877797.37650000001</v>
      </c>
      <c r="F535">
        <v>1</v>
      </c>
      <c r="G535" t="s">
        <v>1192</v>
      </c>
      <c r="H535" s="10">
        <v>87779.737599999993</v>
      </c>
      <c r="I535" t="s">
        <v>137</v>
      </c>
      <c r="J535" t="s">
        <v>512</v>
      </c>
      <c r="K535" t="s">
        <v>138</v>
      </c>
      <c r="L535" t="s">
        <v>9</v>
      </c>
      <c r="M535" t="s">
        <v>50</v>
      </c>
      <c r="N535" t="s">
        <v>360</v>
      </c>
      <c r="O535">
        <v>772461.6913200001</v>
      </c>
      <c r="P535">
        <v>105335.68517999991</v>
      </c>
      <c r="R535" t="s">
        <v>50</v>
      </c>
    </row>
    <row r="536" spans="1:18" hidden="1" x14ac:dyDescent="0.25">
      <c r="A536" s="143">
        <v>46112</v>
      </c>
      <c r="B536" t="s">
        <v>1191</v>
      </c>
      <c r="C536" t="s">
        <v>1186</v>
      </c>
      <c r="D536" t="s">
        <v>179</v>
      </c>
      <c r="E536" s="50">
        <v>877797.37650000001</v>
      </c>
      <c r="F536">
        <v>1</v>
      </c>
      <c r="G536" t="s">
        <v>1192</v>
      </c>
      <c r="H536" s="10">
        <v>175559.47529999999</v>
      </c>
      <c r="I536" t="s">
        <v>137</v>
      </c>
      <c r="J536" t="s">
        <v>512</v>
      </c>
      <c r="K536" t="s">
        <v>138</v>
      </c>
      <c r="L536" t="s">
        <v>9</v>
      </c>
      <c r="M536" t="s">
        <v>68</v>
      </c>
      <c r="N536" t="s">
        <v>360</v>
      </c>
      <c r="O536">
        <v>772461.6913200001</v>
      </c>
      <c r="P536">
        <v>105335.68517999991</v>
      </c>
      <c r="R536" t="s">
        <v>68</v>
      </c>
    </row>
    <row r="537" spans="1:18" hidden="1" x14ac:dyDescent="0.25">
      <c r="A537" s="143">
        <v>46112</v>
      </c>
      <c r="B537" t="s">
        <v>1191</v>
      </c>
      <c r="C537" t="s">
        <v>1096</v>
      </c>
      <c r="D537" t="s">
        <v>391</v>
      </c>
      <c r="E537" s="50">
        <v>875549.353</v>
      </c>
      <c r="F537">
        <v>1</v>
      </c>
      <c r="G537" t="s">
        <v>1192</v>
      </c>
      <c r="H537" s="10">
        <v>97273.533100000001</v>
      </c>
      <c r="I537" t="s">
        <v>137</v>
      </c>
      <c r="J537" t="s">
        <v>512</v>
      </c>
      <c r="K537" t="s">
        <v>138</v>
      </c>
      <c r="L537" t="s">
        <v>9</v>
      </c>
      <c r="M537" t="s">
        <v>72</v>
      </c>
      <c r="N537" t="s">
        <v>389</v>
      </c>
      <c r="O537">
        <v>875461.79806470009</v>
      </c>
      <c r="P537">
        <v>87.554935299907811</v>
      </c>
      <c r="R537" t="s">
        <v>72</v>
      </c>
    </row>
    <row r="538" spans="1:18" hidden="1" x14ac:dyDescent="0.25">
      <c r="A538" s="143">
        <v>46112</v>
      </c>
      <c r="B538" t="s">
        <v>1191</v>
      </c>
      <c r="C538" t="s">
        <v>1096</v>
      </c>
      <c r="D538" t="s">
        <v>391</v>
      </c>
      <c r="E538" s="50">
        <v>875549.353</v>
      </c>
      <c r="F538">
        <v>1</v>
      </c>
      <c r="G538" t="s">
        <v>1192</v>
      </c>
      <c r="H538" s="10">
        <v>97273.533100000001</v>
      </c>
      <c r="I538" t="s">
        <v>137</v>
      </c>
      <c r="J538" t="s">
        <v>512</v>
      </c>
      <c r="K538" t="s">
        <v>138</v>
      </c>
      <c r="L538" t="s">
        <v>9</v>
      </c>
      <c r="M538" t="s">
        <v>77</v>
      </c>
      <c r="N538" t="s">
        <v>389</v>
      </c>
      <c r="O538">
        <v>875461.79806470009</v>
      </c>
      <c r="P538">
        <v>87.554935299907811</v>
      </c>
      <c r="R538" t="s">
        <v>77</v>
      </c>
    </row>
    <row r="539" spans="1:18" hidden="1" x14ac:dyDescent="0.25">
      <c r="A539" s="143">
        <v>46112</v>
      </c>
      <c r="B539" t="s">
        <v>1191</v>
      </c>
      <c r="C539" t="s">
        <v>1096</v>
      </c>
      <c r="D539" t="s">
        <v>391</v>
      </c>
      <c r="E539" s="50">
        <v>875549.353</v>
      </c>
      <c r="F539">
        <v>1</v>
      </c>
      <c r="G539" t="s">
        <v>1192</v>
      </c>
      <c r="H539" s="10">
        <v>97273.533100000001</v>
      </c>
      <c r="I539" t="s">
        <v>137</v>
      </c>
      <c r="J539" t="s">
        <v>512</v>
      </c>
      <c r="K539" t="s">
        <v>138</v>
      </c>
      <c r="L539" t="s">
        <v>9</v>
      </c>
      <c r="M539" t="s">
        <v>75</v>
      </c>
      <c r="N539" t="s">
        <v>389</v>
      </c>
      <c r="O539">
        <v>875461.79806470009</v>
      </c>
      <c r="P539">
        <v>87.554935299907811</v>
      </c>
      <c r="R539" t="s">
        <v>75</v>
      </c>
    </row>
    <row r="540" spans="1:18" hidden="1" x14ac:dyDescent="0.25">
      <c r="A540" s="143">
        <v>46112</v>
      </c>
      <c r="B540" t="s">
        <v>1191</v>
      </c>
      <c r="C540" t="s">
        <v>1096</v>
      </c>
      <c r="D540" t="s">
        <v>391</v>
      </c>
      <c r="E540" s="50">
        <v>875549.353</v>
      </c>
      <c r="F540">
        <v>1</v>
      </c>
      <c r="G540" t="s">
        <v>1192</v>
      </c>
      <c r="H540" s="10">
        <v>97273.533100000001</v>
      </c>
      <c r="I540" t="s">
        <v>137</v>
      </c>
      <c r="J540" t="s">
        <v>512</v>
      </c>
      <c r="K540" t="s">
        <v>138</v>
      </c>
      <c r="L540" t="s">
        <v>9</v>
      </c>
      <c r="M540" t="s">
        <v>681</v>
      </c>
      <c r="N540" t="s">
        <v>389</v>
      </c>
      <c r="O540">
        <v>875461.79806470009</v>
      </c>
      <c r="P540">
        <v>87.554935299907811</v>
      </c>
      <c r="R540" t="s">
        <v>681</v>
      </c>
    </row>
    <row r="541" spans="1:18" hidden="1" x14ac:dyDescent="0.25">
      <c r="A541" s="143">
        <v>46112</v>
      </c>
      <c r="B541" t="s">
        <v>1191</v>
      </c>
      <c r="C541" t="s">
        <v>1096</v>
      </c>
      <c r="D541" t="s">
        <v>391</v>
      </c>
      <c r="E541" s="50">
        <v>875549.353</v>
      </c>
      <c r="F541">
        <v>1</v>
      </c>
      <c r="G541" t="s">
        <v>1192</v>
      </c>
      <c r="H541" s="10">
        <v>97273.533100000001</v>
      </c>
      <c r="I541" t="s">
        <v>137</v>
      </c>
      <c r="J541" t="s">
        <v>512</v>
      </c>
      <c r="K541" t="s">
        <v>138</v>
      </c>
      <c r="L541" t="s">
        <v>9</v>
      </c>
      <c r="M541" t="s">
        <v>682</v>
      </c>
      <c r="N541" t="s">
        <v>389</v>
      </c>
      <c r="O541">
        <v>875461.79806470009</v>
      </c>
      <c r="P541">
        <v>87.554935299907811</v>
      </c>
      <c r="R541" t="s">
        <v>682</v>
      </c>
    </row>
    <row r="542" spans="1:18" hidden="1" x14ac:dyDescent="0.25">
      <c r="A542" s="143">
        <v>46112</v>
      </c>
      <c r="B542" t="s">
        <v>1191</v>
      </c>
      <c r="C542" t="s">
        <v>1096</v>
      </c>
      <c r="D542" t="s">
        <v>391</v>
      </c>
      <c r="E542" s="50">
        <v>875549.353</v>
      </c>
      <c r="F542">
        <v>1</v>
      </c>
      <c r="G542" t="s">
        <v>1192</v>
      </c>
      <c r="H542" s="10">
        <v>97273.533100000001</v>
      </c>
      <c r="I542" t="s">
        <v>137</v>
      </c>
      <c r="J542" t="s">
        <v>512</v>
      </c>
      <c r="K542" t="s">
        <v>138</v>
      </c>
      <c r="L542" t="s">
        <v>9</v>
      </c>
      <c r="M542" t="s">
        <v>80</v>
      </c>
      <c r="N542" t="s">
        <v>389</v>
      </c>
      <c r="O542">
        <v>875461.79806470009</v>
      </c>
      <c r="P542">
        <v>87.554935299907811</v>
      </c>
      <c r="R542" t="s">
        <v>80</v>
      </c>
    </row>
    <row r="543" spans="1:18" hidden="1" x14ac:dyDescent="0.25">
      <c r="A543" s="143">
        <v>46112</v>
      </c>
      <c r="B543" t="s">
        <v>1191</v>
      </c>
      <c r="C543" t="s">
        <v>1096</v>
      </c>
      <c r="D543" t="s">
        <v>391</v>
      </c>
      <c r="E543" s="50">
        <v>875549.353</v>
      </c>
      <c r="F543">
        <v>1</v>
      </c>
      <c r="G543" t="s">
        <v>1192</v>
      </c>
      <c r="H543" s="10">
        <v>97273.533100000001</v>
      </c>
      <c r="I543" t="s">
        <v>137</v>
      </c>
      <c r="J543" t="s">
        <v>512</v>
      </c>
      <c r="K543" t="s">
        <v>138</v>
      </c>
      <c r="L543" t="s">
        <v>9</v>
      </c>
      <c r="M543" t="s">
        <v>50</v>
      </c>
      <c r="N543" t="s">
        <v>389</v>
      </c>
      <c r="O543">
        <v>875461.79806470009</v>
      </c>
      <c r="P543">
        <v>87.554935299907811</v>
      </c>
      <c r="R543" t="s">
        <v>50</v>
      </c>
    </row>
    <row r="544" spans="1:18" hidden="1" x14ac:dyDescent="0.25">
      <c r="A544" s="143">
        <v>46112</v>
      </c>
      <c r="B544" t="s">
        <v>1191</v>
      </c>
      <c r="C544" t="s">
        <v>1096</v>
      </c>
      <c r="D544" t="s">
        <v>391</v>
      </c>
      <c r="E544" s="50">
        <v>875549.353</v>
      </c>
      <c r="F544">
        <v>1</v>
      </c>
      <c r="G544" t="s">
        <v>1192</v>
      </c>
      <c r="H544" s="10">
        <v>97273.533100000001</v>
      </c>
      <c r="I544" t="s">
        <v>137</v>
      </c>
      <c r="J544" t="s">
        <v>512</v>
      </c>
      <c r="K544" t="s">
        <v>138</v>
      </c>
      <c r="L544" t="s">
        <v>9</v>
      </c>
      <c r="M544" t="s">
        <v>68</v>
      </c>
      <c r="N544" t="s">
        <v>389</v>
      </c>
      <c r="O544">
        <v>875461.79806470009</v>
      </c>
      <c r="P544">
        <v>87.554935299907811</v>
      </c>
      <c r="R544" t="s">
        <v>68</v>
      </c>
    </row>
    <row r="545" spans="1:18" hidden="1" x14ac:dyDescent="0.25">
      <c r="A545" s="143">
        <v>46112</v>
      </c>
      <c r="B545" t="s">
        <v>1191</v>
      </c>
      <c r="C545" t="s">
        <v>1096</v>
      </c>
      <c r="D545" t="s">
        <v>391</v>
      </c>
      <c r="E545" s="50">
        <v>875549.353</v>
      </c>
      <c r="F545">
        <v>1</v>
      </c>
      <c r="G545" t="s">
        <v>1192</v>
      </c>
      <c r="H545" s="10">
        <v>97273.533100000001</v>
      </c>
      <c r="I545" t="s">
        <v>137</v>
      </c>
      <c r="J545" t="s">
        <v>512</v>
      </c>
      <c r="K545" t="s">
        <v>138</v>
      </c>
      <c r="L545" t="s">
        <v>9</v>
      </c>
      <c r="M545" t="s">
        <v>70</v>
      </c>
      <c r="N545" t="s">
        <v>389</v>
      </c>
      <c r="O545">
        <v>875461.79806470009</v>
      </c>
      <c r="P545">
        <v>87.554935299907811</v>
      </c>
      <c r="R545" t="s">
        <v>70</v>
      </c>
    </row>
    <row r="546" spans="1:18" hidden="1" x14ac:dyDescent="0.25">
      <c r="A546" s="143">
        <v>46112</v>
      </c>
      <c r="B546" t="s">
        <v>1191</v>
      </c>
      <c r="C546" t="s">
        <v>1129</v>
      </c>
      <c r="D546" t="s">
        <v>1328</v>
      </c>
      <c r="E546" s="50">
        <v>874663.89789999998</v>
      </c>
      <c r="F546">
        <v>1</v>
      </c>
      <c r="G546" t="s">
        <v>1192</v>
      </c>
      <c r="H546" s="10">
        <v>131199.58470000001</v>
      </c>
      <c r="I546" t="s">
        <v>137</v>
      </c>
      <c r="J546" t="s">
        <v>512</v>
      </c>
      <c r="K546" t="s">
        <v>138</v>
      </c>
      <c r="L546" t="s">
        <v>9</v>
      </c>
      <c r="M546" t="s">
        <v>681</v>
      </c>
      <c r="N546" t="s">
        <v>373</v>
      </c>
      <c r="O546">
        <v>874663.89789999998</v>
      </c>
      <c r="P546">
        <v>0</v>
      </c>
      <c r="R546" t="s">
        <v>681</v>
      </c>
    </row>
    <row r="547" spans="1:18" hidden="1" x14ac:dyDescent="0.25">
      <c r="A547" s="143">
        <v>46112</v>
      </c>
      <c r="B547" t="s">
        <v>1191</v>
      </c>
      <c r="C547" t="s">
        <v>1129</v>
      </c>
      <c r="D547" t="s">
        <v>1328</v>
      </c>
      <c r="E547" s="50">
        <v>874663.89789999998</v>
      </c>
      <c r="F547">
        <v>1</v>
      </c>
      <c r="G547" t="s">
        <v>1192</v>
      </c>
      <c r="H547" s="10">
        <v>743464.31319999998</v>
      </c>
      <c r="I547" t="s">
        <v>137</v>
      </c>
      <c r="J547" t="s">
        <v>512</v>
      </c>
      <c r="K547" t="s">
        <v>138</v>
      </c>
      <c r="L547" t="s">
        <v>9</v>
      </c>
      <c r="M547" t="s">
        <v>80</v>
      </c>
      <c r="N547" t="s">
        <v>373</v>
      </c>
      <c r="O547">
        <v>874663.89789999998</v>
      </c>
      <c r="P547">
        <v>0</v>
      </c>
      <c r="R547" t="s">
        <v>80</v>
      </c>
    </row>
    <row r="548" spans="1:18" hidden="1" x14ac:dyDescent="0.25">
      <c r="A548" s="143">
        <v>46112</v>
      </c>
      <c r="B548" t="s">
        <v>1191</v>
      </c>
      <c r="C548" t="s">
        <v>574</v>
      </c>
      <c r="D548" t="s">
        <v>1163</v>
      </c>
      <c r="E548" s="50">
        <v>871867.9375</v>
      </c>
      <c r="F548">
        <v>1</v>
      </c>
      <c r="G548" t="s">
        <v>1192</v>
      </c>
      <c r="H548" s="10">
        <v>43593.3969</v>
      </c>
      <c r="I548" t="s">
        <v>137</v>
      </c>
      <c r="J548" t="s">
        <v>512</v>
      </c>
      <c r="K548" t="s">
        <v>138</v>
      </c>
      <c r="L548" t="s">
        <v>9</v>
      </c>
      <c r="M548" t="s">
        <v>72</v>
      </c>
      <c r="N548" t="s">
        <v>350</v>
      </c>
      <c r="O548">
        <v>871867.93749999988</v>
      </c>
      <c r="P548">
        <v>0</v>
      </c>
      <c r="R548" t="s">
        <v>72</v>
      </c>
    </row>
    <row r="549" spans="1:18" hidden="1" x14ac:dyDescent="0.25">
      <c r="A549" s="143">
        <v>46112</v>
      </c>
      <c r="B549" t="s">
        <v>1191</v>
      </c>
      <c r="C549" t="s">
        <v>574</v>
      </c>
      <c r="D549" t="s">
        <v>1163</v>
      </c>
      <c r="E549" s="50">
        <v>871867.9375</v>
      </c>
      <c r="F549">
        <v>1</v>
      </c>
      <c r="G549" t="s">
        <v>1192</v>
      </c>
      <c r="H549" s="10">
        <v>828274.54059999995</v>
      </c>
      <c r="I549" t="s">
        <v>137</v>
      </c>
      <c r="J549" t="s">
        <v>512</v>
      </c>
      <c r="K549" t="s">
        <v>138</v>
      </c>
      <c r="L549" t="s">
        <v>9</v>
      </c>
      <c r="M549" t="s">
        <v>68</v>
      </c>
      <c r="N549" t="s">
        <v>350</v>
      </c>
      <c r="O549">
        <v>871867.93749999988</v>
      </c>
      <c r="P549">
        <v>0</v>
      </c>
      <c r="R549" t="s">
        <v>68</v>
      </c>
    </row>
    <row r="550" spans="1:18" x14ac:dyDescent="0.25">
      <c r="A550" s="143">
        <v>46093</v>
      </c>
      <c r="B550" t="s">
        <v>820</v>
      </c>
      <c r="C550" t="s">
        <v>918</v>
      </c>
      <c r="D550" t="s">
        <v>15</v>
      </c>
      <c r="E550" s="50">
        <v>124786.25</v>
      </c>
      <c r="F550">
        <v>1</v>
      </c>
      <c r="G550" t="s">
        <v>510</v>
      </c>
      <c r="H550" s="10">
        <v>28260.537899999999</v>
      </c>
      <c r="I550" t="s">
        <v>137</v>
      </c>
      <c r="J550" t="s">
        <v>473</v>
      </c>
      <c r="K550" t="s">
        <v>156</v>
      </c>
      <c r="L550" t="s">
        <v>15</v>
      </c>
      <c r="M550" t="s">
        <v>72</v>
      </c>
      <c r="N550" t="s">
        <v>35</v>
      </c>
      <c r="O550">
        <v>871775.03999999992</v>
      </c>
      <c r="P550">
        <v>0</v>
      </c>
      <c r="Q550" t="s">
        <v>740</v>
      </c>
      <c r="R550" t="s">
        <v>656</v>
      </c>
    </row>
    <row r="551" spans="1:18" x14ac:dyDescent="0.25">
      <c r="A551" s="143">
        <v>46093</v>
      </c>
      <c r="B551" t="s">
        <v>820</v>
      </c>
      <c r="C551" t="s">
        <v>918</v>
      </c>
      <c r="D551" t="s">
        <v>15</v>
      </c>
      <c r="E551" s="50">
        <v>124786.25</v>
      </c>
      <c r="F551">
        <v>1</v>
      </c>
      <c r="G551" t="s">
        <v>510</v>
      </c>
      <c r="H551" s="10">
        <v>6154.4832999999999</v>
      </c>
      <c r="I551" t="s">
        <v>137</v>
      </c>
      <c r="J551" t="s">
        <v>473</v>
      </c>
      <c r="K551" t="s">
        <v>156</v>
      </c>
      <c r="L551" t="s">
        <v>15</v>
      </c>
      <c r="M551" t="s">
        <v>77</v>
      </c>
      <c r="N551" t="s">
        <v>35</v>
      </c>
      <c r="O551">
        <v>871775.03999999992</v>
      </c>
      <c r="P551">
        <v>0</v>
      </c>
      <c r="Q551" t="s">
        <v>740</v>
      </c>
      <c r="R551" t="s">
        <v>656</v>
      </c>
    </row>
    <row r="552" spans="1:18" x14ac:dyDescent="0.25">
      <c r="A552" s="143">
        <v>46093</v>
      </c>
      <c r="B552" t="s">
        <v>820</v>
      </c>
      <c r="C552" t="s">
        <v>918</v>
      </c>
      <c r="D552" t="s">
        <v>15</v>
      </c>
      <c r="E552" s="50">
        <v>124786.25</v>
      </c>
      <c r="F552">
        <v>1</v>
      </c>
      <c r="G552" t="s">
        <v>510</v>
      </c>
      <c r="H552" s="10">
        <v>354.4049</v>
      </c>
      <c r="I552" t="s">
        <v>137</v>
      </c>
      <c r="J552" t="s">
        <v>473</v>
      </c>
      <c r="K552" t="s">
        <v>156</v>
      </c>
      <c r="L552" t="s">
        <v>15</v>
      </c>
      <c r="M552" t="s">
        <v>75</v>
      </c>
      <c r="N552" t="s">
        <v>35</v>
      </c>
      <c r="O552">
        <v>871775.03999999992</v>
      </c>
      <c r="P552">
        <v>0</v>
      </c>
      <c r="Q552" t="s">
        <v>740</v>
      </c>
      <c r="R552" t="s">
        <v>656</v>
      </c>
    </row>
    <row r="553" spans="1:18" x14ac:dyDescent="0.25">
      <c r="A553" s="143">
        <v>46093</v>
      </c>
      <c r="B553" t="s">
        <v>820</v>
      </c>
      <c r="C553" t="s">
        <v>918</v>
      </c>
      <c r="D553" t="s">
        <v>15</v>
      </c>
      <c r="E553" s="50">
        <v>124786.25</v>
      </c>
      <c r="F553">
        <v>1</v>
      </c>
      <c r="G553" t="s">
        <v>510</v>
      </c>
      <c r="H553" s="10">
        <v>52124.3698</v>
      </c>
      <c r="I553" t="s">
        <v>137</v>
      </c>
      <c r="J553" t="s">
        <v>473</v>
      </c>
      <c r="K553" t="s">
        <v>156</v>
      </c>
      <c r="L553" t="s">
        <v>15</v>
      </c>
      <c r="M553" t="s">
        <v>681</v>
      </c>
      <c r="N553" t="s">
        <v>35</v>
      </c>
      <c r="O553">
        <v>871775.03999999992</v>
      </c>
      <c r="P553">
        <v>0</v>
      </c>
      <c r="Q553" t="s">
        <v>740</v>
      </c>
      <c r="R553" t="s">
        <v>656</v>
      </c>
    </row>
    <row r="554" spans="1:18" x14ac:dyDescent="0.25">
      <c r="A554" s="143">
        <v>46093</v>
      </c>
      <c r="B554" t="s">
        <v>820</v>
      </c>
      <c r="C554" t="s">
        <v>918</v>
      </c>
      <c r="D554" t="s">
        <v>15</v>
      </c>
      <c r="E554" s="50">
        <v>124786.25</v>
      </c>
      <c r="F554">
        <v>1</v>
      </c>
      <c r="G554" t="s">
        <v>510</v>
      </c>
      <c r="H554" s="10">
        <v>4248.8680999999997</v>
      </c>
      <c r="I554" t="s">
        <v>137</v>
      </c>
      <c r="J554" t="s">
        <v>473</v>
      </c>
      <c r="K554" t="s">
        <v>156</v>
      </c>
      <c r="L554" t="s">
        <v>15</v>
      </c>
      <c r="M554" t="s">
        <v>682</v>
      </c>
      <c r="N554" t="s">
        <v>35</v>
      </c>
      <c r="O554">
        <v>871775.03999999992</v>
      </c>
      <c r="P554">
        <v>0</v>
      </c>
      <c r="Q554" t="s">
        <v>740</v>
      </c>
      <c r="R554" t="s">
        <v>656</v>
      </c>
    </row>
    <row r="555" spans="1:18" x14ac:dyDescent="0.25">
      <c r="A555" s="143">
        <v>46093</v>
      </c>
      <c r="B555" t="s">
        <v>820</v>
      </c>
      <c r="C555" t="s">
        <v>918</v>
      </c>
      <c r="D555" t="s">
        <v>15</v>
      </c>
      <c r="E555" s="50">
        <v>124786.25</v>
      </c>
      <c r="F555">
        <v>1</v>
      </c>
      <c r="G555" t="s">
        <v>510</v>
      </c>
      <c r="H555" s="10">
        <v>639979.201</v>
      </c>
      <c r="I555" t="s">
        <v>137</v>
      </c>
      <c r="J555" t="s">
        <v>473</v>
      </c>
      <c r="K555" t="s">
        <v>156</v>
      </c>
      <c r="L555" t="s">
        <v>15</v>
      </c>
      <c r="M555" t="s">
        <v>80</v>
      </c>
      <c r="N555" t="s">
        <v>35</v>
      </c>
      <c r="O555">
        <v>871775.03999999992</v>
      </c>
      <c r="P555">
        <v>0</v>
      </c>
      <c r="Q555" t="s">
        <v>740</v>
      </c>
      <c r="R555" t="s">
        <v>656</v>
      </c>
    </row>
    <row r="556" spans="1:18" x14ac:dyDescent="0.25">
      <c r="A556" s="143">
        <v>46093</v>
      </c>
      <c r="B556" t="s">
        <v>820</v>
      </c>
      <c r="C556" t="s">
        <v>918</v>
      </c>
      <c r="D556" t="s">
        <v>15</v>
      </c>
      <c r="E556" s="50">
        <v>124786.25</v>
      </c>
      <c r="F556">
        <v>1</v>
      </c>
      <c r="G556" t="s">
        <v>510</v>
      </c>
      <c r="H556" s="10">
        <v>12261.852999999999</v>
      </c>
      <c r="I556" t="s">
        <v>137</v>
      </c>
      <c r="J556" t="s">
        <v>473</v>
      </c>
      <c r="K556" t="s">
        <v>156</v>
      </c>
      <c r="L556" t="s">
        <v>15</v>
      </c>
      <c r="M556" t="s">
        <v>50</v>
      </c>
      <c r="N556" t="s">
        <v>35</v>
      </c>
      <c r="O556">
        <v>871775.03999999992</v>
      </c>
      <c r="P556">
        <v>0</v>
      </c>
      <c r="Q556" t="s">
        <v>740</v>
      </c>
      <c r="R556" t="s">
        <v>656</v>
      </c>
    </row>
    <row r="557" spans="1:18" x14ac:dyDescent="0.25">
      <c r="A557" s="143">
        <v>46093</v>
      </c>
      <c r="B557" t="s">
        <v>820</v>
      </c>
      <c r="C557" t="s">
        <v>918</v>
      </c>
      <c r="D557" t="s">
        <v>15</v>
      </c>
      <c r="E557" s="50">
        <v>124786.25</v>
      </c>
      <c r="F557">
        <v>1</v>
      </c>
      <c r="G557" t="s">
        <v>510</v>
      </c>
      <c r="H557" s="10">
        <v>93803.281199999998</v>
      </c>
      <c r="I557" t="s">
        <v>137</v>
      </c>
      <c r="J557" t="s">
        <v>473</v>
      </c>
      <c r="K557" t="s">
        <v>156</v>
      </c>
      <c r="L557" t="s">
        <v>15</v>
      </c>
      <c r="M557" t="s">
        <v>68</v>
      </c>
      <c r="N557" t="s">
        <v>35</v>
      </c>
      <c r="O557">
        <v>871775.03999999992</v>
      </c>
      <c r="P557">
        <v>0</v>
      </c>
      <c r="Q557" t="s">
        <v>740</v>
      </c>
      <c r="R557" t="s">
        <v>656</v>
      </c>
    </row>
    <row r="558" spans="1:18" x14ac:dyDescent="0.25">
      <c r="A558" s="143">
        <v>46093</v>
      </c>
      <c r="B558" t="s">
        <v>820</v>
      </c>
      <c r="C558" t="s">
        <v>918</v>
      </c>
      <c r="D558" t="s">
        <v>15</v>
      </c>
      <c r="E558" s="50">
        <v>124786.25</v>
      </c>
      <c r="F558">
        <v>1</v>
      </c>
      <c r="G558" t="s">
        <v>510</v>
      </c>
      <c r="H558" s="10">
        <v>34588.0409</v>
      </c>
      <c r="I558" t="s">
        <v>137</v>
      </c>
      <c r="J558" t="s">
        <v>473</v>
      </c>
      <c r="K558" t="s">
        <v>156</v>
      </c>
      <c r="L558" t="s">
        <v>15</v>
      </c>
      <c r="M558" t="s">
        <v>70</v>
      </c>
      <c r="N558" t="s">
        <v>35</v>
      </c>
      <c r="O558">
        <v>871775.03999999992</v>
      </c>
      <c r="P558">
        <v>0</v>
      </c>
      <c r="Q558" t="s">
        <v>740</v>
      </c>
      <c r="R558" t="s">
        <v>656</v>
      </c>
    </row>
    <row r="559" spans="1:18" hidden="1" x14ac:dyDescent="0.25">
      <c r="A559" s="143">
        <v>46112</v>
      </c>
      <c r="B559" t="s">
        <v>1191</v>
      </c>
      <c r="C559" t="s">
        <v>1174</v>
      </c>
      <c r="D559" t="s">
        <v>173</v>
      </c>
      <c r="E559" s="50">
        <v>868719.74620000005</v>
      </c>
      <c r="F559">
        <v>1</v>
      </c>
      <c r="G559" t="s">
        <v>1192</v>
      </c>
      <c r="H559" s="10">
        <v>17374.394899999999</v>
      </c>
      <c r="I559" t="s">
        <v>137</v>
      </c>
      <c r="J559" t="s">
        <v>512</v>
      </c>
      <c r="K559" t="s">
        <v>138</v>
      </c>
      <c r="L559" t="s">
        <v>9</v>
      </c>
      <c r="M559" t="s">
        <v>72</v>
      </c>
      <c r="N559" t="s">
        <v>353</v>
      </c>
      <c r="O559">
        <v>868719.74620000029</v>
      </c>
      <c r="P559">
        <v>0</v>
      </c>
      <c r="R559" t="s">
        <v>72</v>
      </c>
    </row>
    <row r="560" spans="1:18" hidden="1" x14ac:dyDescent="0.25">
      <c r="A560" s="143">
        <v>46112</v>
      </c>
      <c r="B560" t="s">
        <v>1191</v>
      </c>
      <c r="C560" t="s">
        <v>1174</v>
      </c>
      <c r="D560" t="s">
        <v>173</v>
      </c>
      <c r="E560" s="50">
        <v>868719.74620000005</v>
      </c>
      <c r="F560">
        <v>1</v>
      </c>
      <c r="G560" t="s">
        <v>1192</v>
      </c>
      <c r="H560" s="10">
        <v>18329.9866</v>
      </c>
      <c r="I560" t="s">
        <v>137</v>
      </c>
      <c r="J560" t="s">
        <v>512</v>
      </c>
      <c r="K560" t="s">
        <v>138</v>
      </c>
      <c r="L560" t="s">
        <v>9</v>
      </c>
      <c r="M560" t="s">
        <v>75</v>
      </c>
      <c r="N560" t="s">
        <v>353</v>
      </c>
      <c r="O560">
        <v>868719.74620000029</v>
      </c>
      <c r="P560">
        <v>0</v>
      </c>
      <c r="R560" t="s">
        <v>75</v>
      </c>
    </row>
    <row r="561" spans="1:18" hidden="1" x14ac:dyDescent="0.25">
      <c r="A561" s="143">
        <v>46112</v>
      </c>
      <c r="B561" t="s">
        <v>1191</v>
      </c>
      <c r="C561" t="s">
        <v>1174</v>
      </c>
      <c r="D561" t="s">
        <v>173</v>
      </c>
      <c r="E561" s="50">
        <v>868719.74620000005</v>
      </c>
      <c r="F561">
        <v>1</v>
      </c>
      <c r="G561" t="s">
        <v>1192</v>
      </c>
      <c r="H561" s="10">
        <v>502380.62920000002</v>
      </c>
      <c r="I561" t="s">
        <v>137</v>
      </c>
      <c r="J561" t="s">
        <v>512</v>
      </c>
      <c r="K561" t="s">
        <v>138</v>
      </c>
      <c r="L561" t="s">
        <v>9</v>
      </c>
      <c r="M561" t="s">
        <v>681</v>
      </c>
      <c r="N561" t="s">
        <v>353</v>
      </c>
      <c r="O561">
        <v>868719.74620000029</v>
      </c>
      <c r="P561">
        <v>0</v>
      </c>
      <c r="R561" t="s">
        <v>681</v>
      </c>
    </row>
    <row r="562" spans="1:18" hidden="1" x14ac:dyDescent="0.25">
      <c r="A562" s="143">
        <v>46112</v>
      </c>
      <c r="B562" t="s">
        <v>1191</v>
      </c>
      <c r="C562" t="s">
        <v>1174</v>
      </c>
      <c r="D562" t="s">
        <v>173</v>
      </c>
      <c r="E562" s="50">
        <v>868719.74620000005</v>
      </c>
      <c r="F562">
        <v>1</v>
      </c>
      <c r="G562" t="s">
        <v>1192</v>
      </c>
      <c r="H562" s="10">
        <v>199805.5416</v>
      </c>
      <c r="I562" t="s">
        <v>137</v>
      </c>
      <c r="J562" t="s">
        <v>512</v>
      </c>
      <c r="K562" t="s">
        <v>138</v>
      </c>
      <c r="L562" t="s">
        <v>9</v>
      </c>
      <c r="M562" t="s">
        <v>682</v>
      </c>
      <c r="N562" t="s">
        <v>353</v>
      </c>
      <c r="O562">
        <v>868719.74620000029</v>
      </c>
      <c r="P562">
        <v>0</v>
      </c>
      <c r="R562" t="s">
        <v>682</v>
      </c>
    </row>
    <row r="563" spans="1:18" hidden="1" x14ac:dyDescent="0.25">
      <c r="A563" s="143">
        <v>46112</v>
      </c>
      <c r="B563" t="s">
        <v>1191</v>
      </c>
      <c r="C563" t="s">
        <v>1174</v>
      </c>
      <c r="D563" t="s">
        <v>173</v>
      </c>
      <c r="E563" s="50">
        <v>868719.74620000005</v>
      </c>
      <c r="F563">
        <v>1</v>
      </c>
      <c r="G563" t="s">
        <v>1192</v>
      </c>
      <c r="H563" s="10">
        <v>92779.268899999995</v>
      </c>
      <c r="I563" t="s">
        <v>137</v>
      </c>
      <c r="J563" t="s">
        <v>512</v>
      </c>
      <c r="K563" t="s">
        <v>138</v>
      </c>
      <c r="L563" t="s">
        <v>9</v>
      </c>
      <c r="M563" t="s">
        <v>80</v>
      </c>
      <c r="N563" t="s">
        <v>353</v>
      </c>
      <c r="O563">
        <v>868719.74620000029</v>
      </c>
      <c r="P563">
        <v>0</v>
      </c>
      <c r="R563" t="s">
        <v>80</v>
      </c>
    </row>
    <row r="564" spans="1:18" hidden="1" x14ac:dyDescent="0.25">
      <c r="A564" s="143">
        <v>46112</v>
      </c>
      <c r="B564" t="s">
        <v>1191</v>
      </c>
      <c r="C564" t="s">
        <v>1174</v>
      </c>
      <c r="D564" t="s">
        <v>173</v>
      </c>
      <c r="E564" s="50">
        <v>868719.74620000005</v>
      </c>
      <c r="F564">
        <v>1</v>
      </c>
      <c r="G564" t="s">
        <v>1192</v>
      </c>
      <c r="H564" s="10">
        <v>22673.5854</v>
      </c>
      <c r="I564" t="s">
        <v>137</v>
      </c>
      <c r="J564" t="s">
        <v>512</v>
      </c>
      <c r="K564" t="s">
        <v>138</v>
      </c>
      <c r="L564" t="s">
        <v>9</v>
      </c>
      <c r="M564" t="s">
        <v>50</v>
      </c>
      <c r="N564" t="s">
        <v>353</v>
      </c>
      <c r="O564">
        <v>868719.74620000029</v>
      </c>
      <c r="P564">
        <v>0</v>
      </c>
      <c r="R564" t="s">
        <v>50</v>
      </c>
    </row>
    <row r="565" spans="1:18" hidden="1" x14ac:dyDescent="0.25">
      <c r="A565" s="143">
        <v>46112</v>
      </c>
      <c r="B565" t="s">
        <v>1191</v>
      </c>
      <c r="C565" t="s">
        <v>1174</v>
      </c>
      <c r="D565" t="s">
        <v>173</v>
      </c>
      <c r="E565" s="50">
        <v>868719.74620000005</v>
      </c>
      <c r="F565">
        <v>1</v>
      </c>
      <c r="G565" t="s">
        <v>1192</v>
      </c>
      <c r="H565" s="10">
        <v>15376.3395</v>
      </c>
      <c r="I565" t="s">
        <v>137</v>
      </c>
      <c r="J565" t="s">
        <v>512</v>
      </c>
      <c r="K565" t="s">
        <v>138</v>
      </c>
      <c r="L565" t="s">
        <v>9</v>
      </c>
      <c r="M565" t="s">
        <v>70</v>
      </c>
      <c r="N565" t="s">
        <v>353</v>
      </c>
      <c r="O565">
        <v>868719.74620000029</v>
      </c>
      <c r="P565">
        <v>0</v>
      </c>
      <c r="R565" t="s">
        <v>70</v>
      </c>
    </row>
    <row r="566" spans="1:18" hidden="1" x14ac:dyDescent="0.25">
      <c r="A566" s="143">
        <v>46112</v>
      </c>
      <c r="B566" t="s">
        <v>1191</v>
      </c>
      <c r="C566" t="s">
        <v>1121</v>
      </c>
      <c r="D566" t="s">
        <v>1328</v>
      </c>
      <c r="E566" s="50">
        <v>861733.00679999997</v>
      </c>
      <c r="F566">
        <v>1</v>
      </c>
      <c r="G566" t="s">
        <v>1192</v>
      </c>
      <c r="H566" s="10">
        <v>129259.951</v>
      </c>
      <c r="I566" t="s">
        <v>137</v>
      </c>
      <c r="J566" t="s">
        <v>512</v>
      </c>
      <c r="K566" t="s">
        <v>138</v>
      </c>
      <c r="L566" t="s">
        <v>9</v>
      </c>
      <c r="M566" t="s">
        <v>681</v>
      </c>
      <c r="N566" t="s">
        <v>373</v>
      </c>
      <c r="O566">
        <v>861733.00679999997</v>
      </c>
      <c r="P566">
        <v>0</v>
      </c>
      <c r="R566" t="s">
        <v>681</v>
      </c>
    </row>
    <row r="567" spans="1:18" hidden="1" x14ac:dyDescent="0.25">
      <c r="A567" s="143">
        <v>46112</v>
      </c>
      <c r="B567" t="s">
        <v>1191</v>
      </c>
      <c r="C567" t="s">
        <v>1121</v>
      </c>
      <c r="D567" t="s">
        <v>1328</v>
      </c>
      <c r="E567" s="50">
        <v>861733.00679999997</v>
      </c>
      <c r="F567">
        <v>1</v>
      </c>
      <c r="G567" t="s">
        <v>1192</v>
      </c>
      <c r="H567" s="10">
        <v>732473.05579999997</v>
      </c>
      <c r="I567" t="s">
        <v>137</v>
      </c>
      <c r="J567" t="s">
        <v>512</v>
      </c>
      <c r="K567" t="s">
        <v>138</v>
      </c>
      <c r="L567" t="s">
        <v>9</v>
      </c>
      <c r="M567" t="s">
        <v>80</v>
      </c>
      <c r="N567" t="s">
        <v>373</v>
      </c>
      <c r="O567">
        <v>861733.00679999997</v>
      </c>
      <c r="P567">
        <v>0</v>
      </c>
      <c r="R567" t="s">
        <v>80</v>
      </c>
    </row>
    <row r="568" spans="1:18" hidden="1" x14ac:dyDescent="0.25">
      <c r="A568" s="143">
        <v>46112</v>
      </c>
      <c r="B568" t="s">
        <v>1191</v>
      </c>
      <c r="C568" t="s">
        <v>1123</v>
      </c>
      <c r="D568" t="s">
        <v>1328</v>
      </c>
      <c r="E568" s="50">
        <v>858612.70620000002</v>
      </c>
      <c r="F568">
        <v>1</v>
      </c>
      <c r="G568" t="s">
        <v>1192</v>
      </c>
      <c r="H568" s="10">
        <v>128791.9059</v>
      </c>
      <c r="I568" t="s">
        <v>137</v>
      </c>
      <c r="J568" t="s">
        <v>512</v>
      </c>
      <c r="K568" t="s">
        <v>138</v>
      </c>
      <c r="L568" t="s">
        <v>9</v>
      </c>
      <c r="M568" t="s">
        <v>681</v>
      </c>
      <c r="N568" t="s">
        <v>373</v>
      </c>
      <c r="O568">
        <v>858612.70620000002</v>
      </c>
      <c r="P568">
        <v>0</v>
      </c>
      <c r="R568" t="s">
        <v>681</v>
      </c>
    </row>
    <row r="569" spans="1:18" hidden="1" x14ac:dyDescent="0.25">
      <c r="A569" s="143">
        <v>46112</v>
      </c>
      <c r="B569" t="s">
        <v>1191</v>
      </c>
      <c r="C569" t="s">
        <v>1123</v>
      </c>
      <c r="D569" t="s">
        <v>1328</v>
      </c>
      <c r="E569" s="50">
        <v>858612.70620000002</v>
      </c>
      <c r="F569">
        <v>1</v>
      </c>
      <c r="G569" t="s">
        <v>1192</v>
      </c>
      <c r="H569" s="10">
        <v>729820.8003</v>
      </c>
      <c r="I569" t="s">
        <v>137</v>
      </c>
      <c r="J569" t="s">
        <v>512</v>
      </c>
      <c r="K569" t="s">
        <v>138</v>
      </c>
      <c r="L569" t="s">
        <v>9</v>
      </c>
      <c r="M569" t="s">
        <v>80</v>
      </c>
      <c r="N569" t="s">
        <v>373</v>
      </c>
      <c r="O569">
        <v>858612.70620000002</v>
      </c>
      <c r="P569">
        <v>0</v>
      </c>
      <c r="R569" t="s">
        <v>80</v>
      </c>
    </row>
    <row r="570" spans="1:18" hidden="1" x14ac:dyDescent="0.25">
      <c r="A570" s="143">
        <v>46112</v>
      </c>
      <c r="B570" t="s">
        <v>1191</v>
      </c>
      <c r="C570" t="s">
        <v>1130</v>
      </c>
      <c r="D570" t="s">
        <v>187</v>
      </c>
      <c r="E570" s="50">
        <v>858001.41859999998</v>
      </c>
      <c r="F570">
        <v>1</v>
      </c>
      <c r="G570" t="s">
        <v>1192</v>
      </c>
      <c r="H570" s="10">
        <v>858001.41859999998</v>
      </c>
      <c r="I570" t="s">
        <v>137</v>
      </c>
      <c r="J570" t="s">
        <v>512</v>
      </c>
      <c r="K570" t="s">
        <v>138</v>
      </c>
      <c r="L570" t="s">
        <v>9</v>
      </c>
      <c r="M570" t="s">
        <v>70</v>
      </c>
      <c r="N570" t="s">
        <v>45</v>
      </c>
      <c r="O570">
        <v>858001.41859999998</v>
      </c>
      <c r="P570">
        <v>0</v>
      </c>
      <c r="R570" t="s">
        <v>70</v>
      </c>
    </row>
    <row r="571" spans="1:18" hidden="1" x14ac:dyDescent="0.25">
      <c r="A571" s="143">
        <v>46112</v>
      </c>
      <c r="B571" t="s">
        <v>1191</v>
      </c>
      <c r="C571" t="s">
        <v>438</v>
      </c>
      <c r="D571" t="s">
        <v>1163</v>
      </c>
      <c r="E571" s="50">
        <v>853564.92</v>
      </c>
      <c r="F571">
        <v>1</v>
      </c>
      <c r="G571" t="s">
        <v>1192</v>
      </c>
      <c r="H571" s="10">
        <v>42678.245999999999</v>
      </c>
      <c r="I571" t="s">
        <v>137</v>
      </c>
      <c r="J571" t="s">
        <v>512</v>
      </c>
      <c r="K571" t="s">
        <v>138</v>
      </c>
      <c r="L571" t="s">
        <v>9</v>
      </c>
      <c r="M571" t="s">
        <v>72</v>
      </c>
      <c r="N571" t="s">
        <v>350</v>
      </c>
      <c r="O571">
        <v>853564.92</v>
      </c>
      <c r="P571">
        <v>0</v>
      </c>
      <c r="R571" t="s">
        <v>72</v>
      </c>
    </row>
    <row r="572" spans="1:18" hidden="1" x14ac:dyDescent="0.25">
      <c r="A572" s="143">
        <v>46112</v>
      </c>
      <c r="B572" t="s">
        <v>1191</v>
      </c>
      <c r="C572" t="s">
        <v>438</v>
      </c>
      <c r="D572" t="s">
        <v>1163</v>
      </c>
      <c r="E572" s="50">
        <v>853564.92</v>
      </c>
      <c r="F572">
        <v>1</v>
      </c>
      <c r="G572" t="s">
        <v>1192</v>
      </c>
      <c r="H572" s="10">
        <v>810886.674</v>
      </c>
      <c r="I572" t="s">
        <v>137</v>
      </c>
      <c r="J572" t="s">
        <v>512</v>
      </c>
      <c r="K572" t="s">
        <v>138</v>
      </c>
      <c r="L572" t="s">
        <v>9</v>
      </c>
      <c r="M572" t="s">
        <v>68</v>
      </c>
      <c r="N572" t="s">
        <v>350</v>
      </c>
      <c r="O572">
        <v>853564.92</v>
      </c>
      <c r="P572">
        <v>0</v>
      </c>
      <c r="R572" t="s">
        <v>68</v>
      </c>
    </row>
    <row r="573" spans="1:18" x14ac:dyDescent="0.25">
      <c r="A573" s="143">
        <v>46111</v>
      </c>
      <c r="B573" t="s">
        <v>20</v>
      </c>
      <c r="C573" t="s">
        <v>798</v>
      </c>
      <c r="D573" t="s">
        <v>20</v>
      </c>
      <c r="E573" s="50">
        <v>853146.27</v>
      </c>
      <c r="F573">
        <v>1</v>
      </c>
      <c r="G573" t="s">
        <v>510</v>
      </c>
      <c r="H573" s="10">
        <v>853146.27</v>
      </c>
      <c r="I573" t="s">
        <v>137</v>
      </c>
      <c r="J573" t="s">
        <v>473</v>
      </c>
      <c r="K573" t="s">
        <v>156</v>
      </c>
      <c r="L573" t="s">
        <v>20</v>
      </c>
      <c r="M573" t="s">
        <v>50</v>
      </c>
      <c r="N573" t="s">
        <v>39</v>
      </c>
      <c r="O573">
        <v>853146.27</v>
      </c>
      <c r="P573">
        <v>0</v>
      </c>
      <c r="Q573" t="s">
        <v>150</v>
      </c>
      <c r="R573" t="s">
        <v>50</v>
      </c>
    </row>
    <row r="574" spans="1:18" hidden="1" x14ac:dyDescent="0.25">
      <c r="A574" s="143">
        <v>46112</v>
      </c>
      <c r="B574" t="s">
        <v>1191</v>
      </c>
      <c r="C574" t="s">
        <v>1180</v>
      </c>
      <c r="D574" t="s">
        <v>187</v>
      </c>
      <c r="E574" s="50">
        <v>847764.84290000005</v>
      </c>
      <c r="F574">
        <v>1</v>
      </c>
      <c r="G574" t="s">
        <v>1192</v>
      </c>
      <c r="H574" s="10">
        <v>847764.84290000005</v>
      </c>
      <c r="I574" t="s">
        <v>137</v>
      </c>
      <c r="J574" t="s">
        <v>512</v>
      </c>
      <c r="K574" t="s">
        <v>138</v>
      </c>
      <c r="L574" t="s">
        <v>9</v>
      </c>
      <c r="M574" t="s">
        <v>70</v>
      </c>
      <c r="N574" t="s">
        <v>45</v>
      </c>
      <c r="O574">
        <v>847764.84290000005</v>
      </c>
      <c r="P574">
        <v>0</v>
      </c>
      <c r="R574" t="s">
        <v>70</v>
      </c>
    </row>
    <row r="575" spans="1:18" hidden="1" x14ac:dyDescent="0.25">
      <c r="A575" s="143">
        <v>46112</v>
      </c>
      <c r="B575" t="s">
        <v>1191</v>
      </c>
      <c r="C575" t="s">
        <v>1154</v>
      </c>
      <c r="D575" t="s">
        <v>1152</v>
      </c>
      <c r="E575" s="50">
        <v>846677.44140000001</v>
      </c>
      <c r="F575">
        <v>1</v>
      </c>
      <c r="G575" t="s">
        <v>1192</v>
      </c>
      <c r="H575" s="10">
        <v>25400.323199999999</v>
      </c>
      <c r="I575" t="s">
        <v>137</v>
      </c>
      <c r="J575" t="s">
        <v>512</v>
      </c>
      <c r="K575" t="s">
        <v>138</v>
      </c>
      <c r="L575" t="s">
        <v>9</v>
      </c>
      <c r="M575" t="s">
        <v>682</v>
      </c>
      <c r="N575" t="s">
        <v>347</v>
      </c>
      <c r="O575">
        <v>846677.44139999989</v>
      </c>
      <c r="P575">
        <v>0</v>
      </c>
      <c r="R575" t="s">
        <v>682</v>
      </c>
    </row>
    <row r="576" spans="1:18" hidden="1" x14ac:dyDescent="0.25">
      <c r="A576" s="143">
        <v>46112</v>
      </c>
      <c r="B576" t="s">
        <v>1191</v>
      </c>
      <c r="C576" t="s">
        <v>1154</v>
      </c>
      <c r="D576" t="s">
        <v>1152</v>
      </c>
      <c r="E576" s="50">
        <v>846677.44140000001</v>
      </c>
      <c r="F576">
        <v>1</v>
      </c>
      <c r="G576" t="s">
        <v>1192</v>
      </c>
      <c r="H576" s="10">
        <v>821277.11820000003</v>
      </c>
      <c r="I576" t="s">
        <v>137</v>
      </c>
      <c r="J576" t="s">
        <v>512</v>
      </c>
      <c r="K576" t="s">
        <v>138</v>
      </c>
      <c r="L576" t="s">
        <v>9</v>
      </c>
      <c r="M576" t="s">
        <v>50</v>
      </c>
      <c r="N576" t="s">
        <v>347</v>
      </c>
      <c r="O576">
        <v>846677.44139999989</v>
      </c>
      <c r="P576">
        <v>0</v>
      </c>
      <c r="R576" t="s">
        <v>50</v>
      </c>
    </row>
    <row r="577" spans="1:18" hidden="1" x14ac:dyDescent="0.25">
      <c r="A577" s="143">
        <v>46112</v>
      </c>
      <c r="B577" t="s">
        <v>1191</v>
      </c>
      <c r="C577" t="s">
        <v>1164</v>
      </c>
      <c r="D577" t="s">
        <v>1163</v>
      </c>
      <c r="E577" s="50">
        <v>846304.06350000005</v>
      </c>
      <c r="F577">
        <v>1</v>
      </c>
      <c r="G577" t="s">
        <v>1192</v>
      </c>
      <c r="H577" s="10">
        <v>42315.203200000004</v>
      </c>
      <c r="I577" t="s">
        <v>137</v>
      </c>
      <c r="J577" t="s">
        <v>512</v>
      </c>
      <c r="K577" t="s">
        <v>138</v>
      </c>
      <c r="L577" t="s">
        <v>9</v>
      </c>
      <c r="M577" t="s">
        <v>72</v>
      </c>
      <c r="N577" t="s">
        <v>350</v>
      </c>
      <c r="O577">
        <v>846304.06350000005</v>
      </c>
      <c r="P577">
        <v>0</v>
      </c>
      <c r="R577" t="s">
        <v>72</v>
      </c>
    </row>
    <row r="578" spans="1:18" hidden="1" x14ac:dyDescent="0.25">
      <c r="A578" s="143">
        <v>46112</v>
      </c>
      <c r="B578" t="s">
        <v>1191</v>
      </c>
      <c r="C578" t="s">
        <v>1164</v>
      </c>
      <c r="D578" t="s">
        <v>1163</v>
      </c>
      <c r="E578" s="50">
        <v>846304.06350000005</v>
      </c>
      <c r="F578">
        <v>1</v>
      </c>
      <c r="G578" t="s">
        <v>1192</v>
      </c>
      <c r="H578" s="10">
        <v>803988.86029999994</v>
      </c>
      <c r="I578" t="s">
        <v>137</v>
      </c>
      <c r="J578" t="s">
        <v>512</v>
      </c>
      <c r="K578" t="s">
        <v>138</v>
      </c>
      <c r="L578" t="s">
        <v>9</v>
      </c>
      <c r="M578" t="s">
        <v>68</v>
      </c>
      <c r="N578" t="s">
        <v>350</v>
      </c>
      <c r="O578">
        <v>846304.06350000005</v>
      </c>
      <c r="P578">
        <v>0</v>
      </c>
      <c r="R578" t="s">
        <v>68</v>
      </c>
    </row>
    <row r="579" spans="1:18" hidden="1" x14ac:dyDescent="0.25">
      <c r="A579" s="143">
        <v>46112</v>
      </c>
      <c r="B579" t="s">
        <v>1191</v>
      </c>
      <c r="C579" t="s">
        <v>1140</v>
      </c>
      <c r="D579" t="s">
        <v>168</v>
      </c>
      <c r="E579" s="50">
        <v>846149.05209999997</v>
      </c>
      <c r="F579">
        <v>1</v>
      </c>
      <c r="G579" t="s">
        <v>1192</v>
      </c>
      <c r="H579" s="10">
        <v>42307.452599999997</v>
      </c>
      <c r="I579" t="s">
        <v>137</v>
      </c>
      <c r="J579" t="s">
        <v>512</v>
      </c>
      <c r="K579" t="s">
        <v>138</v>
      </c>
      <c r="L579" t="s">
        <v>9</v>
      </c>
      <c r="M579" t="s">
        <v>72</v>
      </c>
      <c r="N579" t="s">
        <v>332</v>
      </c>
      <c r="O579">
        <v>846149.05209999997</v>
      </c>
      <c r="P579">
        <v>0</v>
      </c>
      <c r="R579" t="s">
        <v>72</v>
      </c>
    </row>
    <row r="580" spans="1:18" hidden="1" x14ac:dyDescent="0.25">
      <c r="A580" s="143">
        <v>46112</v>
      </c>
      <c r="B580" t="s">
        <v>1191</v>
      </c>
      <c r="C580" t="s">
        <v>1140</v>
      </c>
      <c r="D580" t="s">
        <v>168</v>
      </c>
      <c r="E580" s="50">
        <v>846149.05209999997</v>
      </c>
      <c r="F580">
        <v>1</v>
      </c>
      <c r="G580" t="s">
        <v>1192</v>
      </c>
      <c r="H580" s="10">
        <v>50768.943099999997</v>
      </c>
      <c r="I580" t="s">
        <v>137</v>
      </c>
      <c r="J580" t="s">
        <v>512</v>
      </c>
      <c r="K580" t="s">
        <v>138</v>
      </c>
      <c r="L580" t="s">
        <v>9</v>
      </c>
      <c r="M580" t="s">
        <v>681</v>
      </c>
      <c r="N580" t="s">
        <v>332</v>
      </c>
      <c r="O580">
        <v>846149.05209999997</v>
      </c>
      <c r="P580">
        <v>0</v>
      </c>
      <c r="R580" t="s">
        <v>681</v>
      </c>
    </row>
    <row r="581" spans="1:18" hidden="1" x14ac:dyDescent="0.25">
      <c r="A581" s="143">
        <v>46112</v>
      </c>
      <c r="B581" t="s">
        <v>1191</v>
      </c>
      <c r="C581" t="s">
        <v>1140</v>
      </c>
      <c r="D581" t="s">
        <v>168</v>
      </c>
      <c r="E581" s="50">
        <v>846149.05209999997</v>
      </c>
      <c r="F581">
        <v>1</v>
      </c>
      <c r="G581" t="s">
        <v>1192</v>
      </c>
      <c r="H581" s="10">
        <v>533073.90280000004</v>
      </c>
      <c r="I581" t="s">
        <v>137</v>
      </c>
      <c r="J581" t="s">
        <v>512</v>
      </c>
      <c r="K581" t="s">
        <v>138</v>
      </c>
      <c r="L581" t="s">
        <v>9</v>
      </c>
      <c r="M581" t="s">
        <v>80</v>
      </c>
      <c r="N581" t="s">
        <v>332</v>
      </c>
      <c r="O581">
        <v>846149.05209999997</v>
      </c>
      <c r="P581">
        <v>0</v>
      </c>
      <c r="R581" t="s">
        <v>80</v>
      </c>
    </row>
    <row r="582" spans="1:18" hidden="1" x14ac:dyDescent="0.25">
      <c r="A582" s="143">
        <v>46112</v>
      </c>
      <c r="B582" t="s">
        <v>1191</v>
      </c>
      <c r="C582" t="s">
        <v>1140</v>
      </c>
      <c r="D582" t="s">
        <v>168</v>
      </c>
      <c r="E582" s="50">
        <v>846149.05209999997</v>
      </c>
      <c r="F582">
        <v>1</v>
      </c>
      <c r="G582" t="s">
        <v>1192</v>
      </c>
      <c r="H582" s="10">
        <v>42307.452599999997</v>
      </c>
      <c r="I582" t="s">
        <v>137</v>
      </c>
      <c r="J582" t="s">
        <v>512</v>
      </c>
      <c r="K582" t="s">
        <v>138</v>
      </c>
      <c r="L582" t="s">
        <v>9</v>
      </c>
      <c r="M582" t="s">
        <v>50</v>
      </c>
      <c r="N582" t="s">
        <v>332</v>
      </c>
      <c r="O582">
        <v>846149.05209999997</v>
      </c>
      <c r="P582">
        <v>0</v>
      </c>
      <c r="R582" t="s">
        <v>50</v>
      </c>
    </row>
    <row r="583" spans="1:18" hidden="1" x14ac:dyDescent="0.25">
      <c r="A583" s="143">
        <v>46112</v>
      </c>
      <c r="B583" t="s">
        <v>1191</v>
      </c>
      <c r="C583" t="s">
        <v>1140</v>
      </c>
      <c r="D583" t="s">
        <v>168</v>
      </c>
      <c r="E583" s="50">
        <v>846149.05209999997</v>
      </c>
      <c r="F583">
        <v>1</v>
      </c>
      <c r="G583" t="s">
        <v>1192</v>
      </c>
      <c r="H583" s="10">
        <v>118460.8673</v>
      </c>
      <c r="I583" t="s">
        <v>137</v>
      </c>
      <c r="J583" t="s">
        <v>512</v>
      </c>
      <c r="K583" t="s">
        <v>138</v>
      </c>
      <c r="L583" t="s">
        <v>9</v>
      </c>
      <c r="M583" t="s">
        <v>68</v>
      </c>
      <c r="N583" t="s">
        <v>332</v>
      </c>
      <c r="O583">
        <v>846149.05209999997</v>
      </c>
      <c r="P583">
        <v>0</v>
      </c>
      <c r="R583" t="s">
        <v>68</v>
      </c>
    </row>
    <row r="584" spans="1:18" hidden="1" x14ac:dyDescent="0.25">
      <c r="A584" s="143">
        <v>46112</v>
      </c>
      <c r="B584" t="s">
        <v>1191</v>
      </c>
      <c r="C584" t="s">
        <v>1140</v>
      </c>
      <c r="D584" t="s">
        <v>168</v>
      </c>
      <c r="E584" s="50">
        <v>846149.05209999997</v>
      </c>
      <c r="F584">
        <v>1</v>
      </c>
      <c r="G584" t="s">
        <v>1192</v>
      </c>
      <c r="H584" s="10">
        <v>59230.433599999997</v>
      </c>
      <c r="I584" t="s">
        <v>137</v>
      </c>
      <c r="J584" t="s">
        <v>512</v>
      </c>
      <c r="K584" t="s">
        <v>138</v>
      </c>
      <c r="L584" t="s">
        <v>9</v>
      </c>
      <c r="M584" t="s">
        <v>70</v>
      </c>
      <c r="N584" t="s">
        <v>332</v>
      </c>
      <c r="O584">
        <v>846149.05209999997</v>
      </c>
      <c r="P584">
        <v>0</v>
      </c>
      <c r="R584" t="s">
        <v>70</v>
      </c>
    </row>
    <row r="585" spans="1:18" hidden="1" x14ac:dyDescent="0.25">
      <c r="A585" s="143">
        <v>46090</v>
      </c>
      <c r="B585" t="s">
        <v>814</v>
      </c>
      <c r="C585" t="s">
        <v>908</v>
      </c>
      <c r="D585" t="s">
        <v>815</v>
      </c>
      <c r="E585" s="50">
        <v>15731</v>
      </c>
      <c r="F585">
        <v>42.64</v>
      </c>
      <c r="G585" t="s">
        <v>510</v>
      </c>
      <c r="H585" s="10">
        <v>844344.78</v>
      </c>
      <c r="I585" t="s">
        <v>137</v>
      </c>
      <c r="J585" t="s">
        <v>473</v>
      </c>
      <c r="K585" t="s">
        <v>138</v>
      </c>
      <c r="L585" t="s">
        <v>136</v>
      </c>
      <c r="M585" t="s">
        <v>682</v>
      </c>
      <c r="N585" t="s">
        <v>46</v>
      </c>
      <c r="O585">
        <v>844344.78</v>
      </c>
      <c r="P585">
        <v>0</v>
      </c>
      <c r="Q585" t="s">
        <v>242</v>
      </c>
      <c r="R585" t="s">
        <v>682</v>
      </c>
    </row>
    <row r="586" spans="1:18" hidden="1" x14ac:dyDescent="0.25">
      <c r="A586" s="143">
        <v>46112</v>
      </c>
      <c r="B586" t="s">
        <v>1191</v>
      </c>
      <c r="C586" t="s">
        <v>1143</v>
      </c>
      <c r="D586" t="s">
        <v>168</v>
      </c>
      <c r="E586" s="50">
        <v>839892.73250000004</v>
      </c>
      <c r="F586">
        <v>1</v>
      </c>
      <c r="G586" t="s">
        <v>1192</v>
      </c>
      <c r="H586" s="10">
        <v>41994.636599999998</v>
      </c>
      <c r="I586" t="s">
        <v>137</v>
      </c>
      <c r="J586" t="s">
        <v>512</v>
      </c>
      <c r="K586" t="s">
        <v>138</v>
      </c>
      <c r="L586" t="s">
        <v>9</v>
      </c>
      <c r="M586" t="s">
        <v>72</v>
      </c>
      <c r="N586" t="s">
        <v>332</v>
      </c>
      <c r="O586">
        <v>839892.73250000004</v>
      </c>
      <c r="P586">
        <v>0</v>
      </c>
      <c r="R586" t="s">
        <v>72</v>
      </c>
    </row>
    <row r="587" spans="1:18" hidden="1" x14ac:dyDescent="0.25">
      <c r="A587" s="143">
        <v>46112</v>
      </c>
      <c r="B587" t="s">
        <v>1191</v>
      </c>
      <c r="C587" t="s">
        <v>1143</v>
      </c>
      <c r="D587" t="s">
        <v>168</v>
      </c>
      <c r="E587" s="50">
        <v>839892.73250000004</v>
      </c>
      <c r="F587">
        <v>1</v>
      </c>
      <c r="G587" t="s">
        <v>1192</v>
      </c>
      <c r="H587" s="10">
        <v>50393.563999999998</v>
      </c>
      <c r="I587" t="s">
        <v>137</v>
      </c>
      <c r="J587" t="s">
        <v>512</v>
      </c>
      <c r="K587" t="s">
        <v>138</v>
      </c>
      <c r="L587" t="s">
        <v>9</v>
      </c>
      <c r="M587" t="s">
        <v>681</v>
      </c>
      <c r="N587" t="s">
        <v>332</v>
      </c>
      <c r="O587">
        <v>839892.73250000004</v>
      </c>
      <c r="P587">
        <v>0</v>
      </c>
      <c r="R587" t="s">
        <v>681</v>
      </c>
    </row>
    <row r="588" spans="1:18" hidden="1" x14ac:dyDescent="0.25">
      <c r="A588" s="143">
        <v>46112</v>
      </c>
      <c r="B588" t="s">
        <v>1191</v>
      </c>
      <c r="C588" t="s">
        <v>1143</v>
      </c>
      <c r="D588" t="s">
        <v>168</v>
      </c>
      <c r="E588" s="50">
        <v>839892.73250000004</v>
      </c>
      <c r="F588">
        <v>1</v>
      </c>
      <c r="G588" t="s">
        <v>1192</v>
      </c>
      <c r="H588" s="10">
        <v>529132.42150000005</v>
      </c>
      <c r="I588" t="s">
        <v>137</v>
      </c>
      <c r="J588" t="s">
        <v>512</v>
      </c>
      <c r="K588" t="s">
        <v>138</v>
      </c>
      <c r="L588" t="s">
        <v>9</v>
      </c>
      <c r="M588" t="s">
        <v>80</v>
      </c>
      <c r="N588" t="s">
        <v>332</v>
      </c>
      <c r="O588">
        <v>839892.73250000004</v>
      </c>
      <c r="P588">
        <v>0</v>
      </c>
      <c r="R588" t="s">
        <v>80</v>
      </c>
    </row>
    <row r="589" spans="1:18" hidden="1" x14ac:dyDescent="0.25">
      <c r="A589" s="143">
        <v>46112</v>
      </c>
      <c r="B589" t="s">
        <v>1191</v>
      </c>
      <c r="C589" t="s">
        <v>1143</v>
      </c>
      <c r="D589" t="s">
        <v>168</v>
      </c>
      <c r="E589" s="50">
        <v>839892.73250000004</v>
      </c>
      <c r="F589">
        <v>1</v>
      </c>
      <c r="G589" t="s">
        <v>1192</v>
      </c>
      <c r="H589" s="10">
        <v>41994.636599999998</v>
      </c>
      <c r="I589" t="s">
        <v>137</v>
      </c>
      <c r="J589" t="s">
        <v>512</v>
      </c>
      <c r="K589" t="s">
        <v>138</v>
      </c>
      <c r="L589" t="s">
        <v>9</v>
      </c>
      <c r="M589" t="s">
        <v>50</v>
      </c>
      <c r="N589" t="s">
        <v>332</v>
      </c>
      <c r="O589">
        <v>839892.73250000004</v>
      </c>
      <c r="P589">
        <v>0</v>
      </c>
      <c r="R589" t="s">
        <v>50</v>
      </c>
    </row>
    <row r="590" spans="1:18" hidden="1" x14ac:dyDescent="0.25">
      <c r="A590" s="143">
        <v>46112</v>
      </c>
      <c r="B590" t="s">
        <v>1191</v>
      </c>
      <c r="C590" t="s">
        <v>1143</v>
      </c>
      <c r="D590" t="s">
        <v>168</v>
      </c>
      <c r="E590" s="50">
        <v>839892.73250000004</v>
      </c>
      <c r="F590">
        <v>1</v>
      </c>
      <c r="G590" t="s">
        <v>1192</v>
      </c>
      <c r="H590" s="10">
        <v>117584.9826</v>
      </c>
      <c r="I590" t="s">
        <v>137</v>
      </c>
      <c r="J590" t="s">
        <v>512</v>
      </c>
      <c r="K590" t="s">
        <v>138</v>
      </c>
      <c r="L590" t="s">
        <v>9</v>
      </c>
      <c r="M590" t="s">
        <v>68</v>
      </c>
      <c r="N590" t="s">
        <v>332</v>
      </c>
      <c r="O590">
        <v>839892.73250000004</v>
      </c>
      <c r="P590">
        <v>0</v>
      </c>
      <c r="R590" t="s">
        <v>68</v>
      </c>
    </row>
    <row r="591" spans="1:18" hidden="1" x14ac:dyDescent="0.25">
      <c r="A591" s="143">
        <v>46112</v>
      </c>
      <c r="B591" t="s">
        <v>1191</v>
      </c>
      <c r="C591" t="s">
        <v>1143</v>
      </c>
      <c r="D591" t="s">
        <v>168</v>
      </c>
      <c r="E591" s="50">
        <v>839892.73250000004</v>
      </c>
      <c r="F591">
        <v>1</v>
      </c>
      <c r="G591" t="s">
        <v>1192</v>
      </c>
      <c r="H591" s="10">
        <v>58792.491300000002</v>
      </c>
      <c r="I591" t="s">
        <v>137</v>
      </c>
      <c r="J591" t="s">
        <v>512</v>
      </c>
      <c r="K591" t="s">
        <v>138</v>
      </c>
      <c r="L591" t="s">
        <v>9</v>
      </c>
      <c r="M591" t="s">
        <v>70</v>
      </c>
      <c r="N591" t="s">
        <v>332</v>
      </c>
      <c r="O591">
        <v>839892.73250000004</v>
      </c>
      <c r="P591">
        <v>0</v>
      </c>
      <c r="R591" t="s">
        <v>70</v>
      </c>
    </row>
    <row r="592" spans="1:18" hidden="1" x14ac:dyDescent="0.25">
      <c r="A592" s="143">
        <v>46112</v>
      </c>
      <c r="B592" t="s">
        <v>1191</v>
      </c>
      <c r="C592" t="s">
        <v>1168</v>
      </c>
      <c r="D592" t="s">
        <v>1163</v>
      </c>
      <c r="E592" s="50">
        <v>833074.67460000003</v>
      </c>
      <c r="F592">
        <v>1</v>
      </c>
      <c r="G592" t="s">
        <v>1192</v>
      </c>
      <c r="H592" s="10">
        <v>41653.733699999997</v>
      </c>
      <c r="I592" t="s">
        <v>137</v>
      </c>
      <c r="J592" t="s">
        <v>512</v>
      </c>
      <c r="K592" t="s">
        <v>138</v>
      </c>
      <c r="L592" t="s">
        <v>9</v>
      </c>
      <c r="M592" t="s">
        <v>72</v>
      </c>
      <c r="N592" t="s">
        <v>350</v>
      </c>
      <c r="O592">
        <v>833074.67459999991</v>
      </c>
      <c r="P592">
        <v>0</v>
      </c>
      <c r="R592" t="s">
        <v>72</v>
      </c>
    </row>
    <row r="593" spans="1:18" hidden="1" x14ac:dyDescent="0.25">
      <c r="A593" s="143">
        <v>46112</v>
      </c>
      <c r="B593" t="s">
        <v>1191</v>
      </c>
      <c r="C593" t="s">
        <v>1168</v>
      </c>
      <c r="D593" t="s">
        <v>1163</v>
      </c>
      <c r="E593" s="50">
        <v>833074.67460000003</v>
      </c>
      <c r="F593">
        <v>1</v>
      </c>
      <c r="G593" t="s">
        <v>1192</v>
      </c>
      <c r="H593" s="10">
        <v>791420.94090000005</v>
      </c>
      <c r="I593" t="s">
        <v>137</v>
      </c>
      <c r="J593" t="s">
        <v>512</v>
      </c>
      <c r="K593" t="s">
        <v>138</v>
      </c>
      <c r="L593" t="s">
        <v>9</v>
      </c>
      <c r="M593" t="s">
        <v>68</v>
      </c>
      <c r="N593" t="s">
        <v>350</v>
      </c>
      <c r="O593">
        <v>833074.67459999991</v>
      </c>
      <c r="P593">
        <v>0</v>
      </c>
      <c r="R593" t="s">
        <v>68</v>
      </c>
    </row>
    <row r="594" spans="1:18" hidden="1" x14ac:dyDescent="0.25">
      <c r="A594" s="143">
        <v>46112</v>
      </c>
      <c r="B594" t="s">
        <v>1191</v>
      </c>
      <c r="C594" t="s">
        <v>1144</v>
      </c>
      <c r="D594" t="s">
        <v>13</v>
      </c>
      <c r="E594" s="50">
        <v>831799.31270000001</v>
      </c>
      <c r="F594">
        <v>1</v>
      </c>
      <c r="G594" t="s">
        <v>1192</v>
      </c>
      <c r="H594" s="10">
        <v>307765.74570000003</v>
      </c>
      <c r="I594" t="s">
        <v>137</v>
      </c>
      <c r="J594" t="s">
        <v>512</v>
      </c>
      <c r="K594" t="s">
        <v>138</v>
      </c>
      <c r="L594" t="s">
        <v>9</v>
      </c>
      <c r="M594" t="s">
        <v>682</v>
      </c>
      <c r="N594" t="s">
        <v>338</v>
      </c>
      <c r="O594">
        <v>831799.31270000013</v>
      </c>
      <c r="P594">
        <v>0</v>
      </c>
      <c r="R594" t="s">
        <v>682</v>
      </c>
    </row>
    <row r="595" spans="1:18" hidden="1" x14ac:dyDescent="0.25">
      <c r="A595" s="143">
        <v>46112</v>
      </c>
      <c r="B595" t="s">
        <v>1191</v>
      </c>
      <c r="C595" t="s">
        <v>1144</v>
      </c>
      <c r="D595" t="s">
        <v>13</v>
      </c>
      <c r="E595" s="50">
        <v>831799.31270000001</v>
      </c>
      <c r="F595">
        <v>1</v>
      </c>
      <c r="G595" t="s">
        <v>1192</v>
      </c>
      <c r="H595" s="10">
        <v>166359.86249999999</v>
      </c>
      <c r="I595" t="s">
        <v>137</v>
      </c>
      <c r="J595" t="s">
        <v>512</v>
      </c>
      <c r="K595" t="s">
        <v>138</v>
      </c>
      <c r="L595" t="s">
        <v>9</v>
      </c>
      <c r="M595" t="s">
        <v>80</v>
      </c>
      <c r="N595" t="s">
        <v>338</v>
      </c>
      <c r="O595">
        <v>831799.31270000013</v>
      </c>
      <c r="P595">
        <v>0</v>
      </c>
      <c r="R595" t="s">
        <v>80</v>
      </c>
    </row>
    <row r="596" spans="1:18" hidden="1" x14ac:dyDescent="0.25">
      <c r="A596" s="143">
        <v>46112</v>
      </c>
      <c r="B596" t="s">
        <v>1191</v>
      </c>
      <c r="C596" t="s">
        <v>1144</v>
      </c>
      <c r="D596" t="s">
        <v>13</v>
      </c>
      <c r="E596" s="50">
        <v>831799.31270000001</v>
      </c>
      <c r="F596">
        <v>1</v>
      </c>
      <c r="G596" t="s">
        <v>1192</v>
      </c>
      <c r="H596" s="10">
        <v>99815.917499999996</v>
      </c>
      <c r="I596" t="s">
        <v>137</v>
      </c>
      <c r="J596" t="s">
        <v>512</v>
      </c>
      <c r="K596" t="s">
        <v>138</v>
      </c>
      <c r="L596" t="s">
        <v>9</v>
      </c>
      <c r="M596" t="s">
        <v>50</v>
      </c>
      <c r="N596" t="s">
        <v>338</v>
      </c>
      <c r="O596">
        <v>831799.31270000013</v>
      </c>
      <c r="P596">
        <v>0</v>
      </c>
      <c r="R596" t="s">
        <v>50</v>
      </c>
    </row>
    <row r="597" spans="1:18" hidden="1" x14ac:dyDescent="0.25">
      <c r="A597" s="143">
        <v>46112</v>
      </c>
      <c r="B597" t="s">
        <v>1191</v>
      </c>
      <c r="C597" t="s">
        <v>1144</v>
      </c>
      <c r="D597" t="s">
        <v>13</v>
      </c>
      <c r="E597" s="50">
        <v>831799.31270000001</v>
      </c>
      <c r="F597">
        <v>1</v>
      </c>
      <c r="G597" t="s">
        <v>1192</v>
      </c>
      <c r="H597" s="10">
        <v>141405.88320000001</v>
      </c>
      <c r="I597" t="s">
        <v>137</v>
      </c>
      <c r="J597" t="s">
        <v>512</v>
      </c>
      <c r="K597" t="s">
        <v>138</v>
      </c>
      <c r="L597" t="s">
        <v>9</v>
      </c>
      <c r="M597" t="s">
        <v>68</v>
      </c>
      <c r="N597" t="s">
        <v>338</v>
      </c>
      <c r="O597">
        <v>831799.31270000013</v>
      </c>
      <c r="P597">
        <v>0</v>
      </c>
      <c r="R597" t="s">
        <v>68</v>
      </c>
    </row>
    <row r="598" spans="1:18" hidden="1" x14ac:dyDescent="0.25">
      <c r="A598" s="143">
        <v>46112</v>
      </c>
      <c r="B598" t="s">
        <v>1191</v>
      </c>
      <c r="C598" t="s">
        <v>1144</v>
      </c>
      <c r="D598" t="s">
        <v>13</v>
      </c>
      <c r="E598" s="50">
        <v>831799.31270000001</v>
      </c>
      <c r="F598">
        <v>1</v>
      </c>
      <c r="G598" t="s">
        <v>1192</v>
      </c>
      <c r="H598" s="10">
        <v>116451.9038</v>
      </c>
      <c r="I598" t="s">
        <v>137</v>
      </c>
      <c r="J598" t="s">
        <v>512</v>
      </c>
      <c r="K598" t="s">
        <v>138</v>
      </c>
      <c r="L598" t="s">
        <v>9</v>
      </c>
      <c r="M598" t="s">
        <v>70</v>
      </c>
      <c r="N598" t="s">
        <v>338</v>
      </c>
      <c r="O598">
        <v>831799.31270000013</v>
      </c>
      <c r="P598">
        <v>0</v>
      </c>
      <c r="R598" t="s">
        <v>70</v>
      </c>
    </row>
    <row r="599" spans="1:18" x14ac:dyDescent="0.25">
      <c r="A599" s="143">
        <v>46112</v>
      </c>
      <c r="B599" t="s">
        <v>1191</v>
      </c>
      <c r="C599" t="s">
        <v>1099</v>
      </c>
      <c r="D599" t="s">
        <v>164</v>
      </c>
      <c r="E599" s="50">
        <v>829607.9094</v>
      </c>
      <c r="F599">
        <v>1</v>
      </c>
      <c r="G599" t="s">
        <v>1192</v>
      </c>
      <c r="H599" s="10">
        <v>64525.059600000001</v>
      </c>
      <c r="I599" t="s">
        <v>137</v>
      </c>
      <c r="J599" t="s">
        <v>512</v>
      </c>
      <c r="K599" t="s">
        <v>156</v>
      </c>
      <c r="L599" t="s">
        <v>9</v>
      </c>
      <c r="M599" t="s">
        <v>72</v>
      </c>
      <c r="N599" t="s">
        <v>32</v>
      </c>
      <c r="O599">
        <v>580725.53658000007</v>
      </c>
      <c r="P599">
        <v>248882.37281999993</v>
      </c>
      <c r="R599" t="s">
        <v>72</v>
      </c>
    </row>
    <row r="600" spans="1:18" x14ac:dyDescent="0.25">
      <c r="A600" s="143">
        <v>46112</v>
      </c>
      <c r="B600" t="s">
        <v>1191</v>
      </c>
      <c r="C600" t="s">
        <v>1099</v>
      </c>
      <c r="D600" t="s">
        <v>164</v>
      </c>
      <c r="E600" s="50">
        <v>829607.9094</v>
      </c>
      <c r="F600">
        <v>1</v>
      </c>
      <c r="G600" t="s">
        <v>1192</v>
      </c>
      <c r="H600" s="10">
        <v>64525.059600000001</v>
      </c>
      <c r="I600" t="s">
        <v>137</v>
      </c>
      <c r="J600" t="s">
        <v>512</v>
      </c>
      <c r="K600" t="s">
        <v>156</v>
      </c>
      <c r="L600" t="s">
        <v>9</v>
      </c>
      <c r="M600" t="s">
        <v>77</v>
      </c>
      <c r="N600" t="s">
        <v>32</v>
      </c>
      <c r="O600">
        <v>580725.53658000007</v>
      </c>
      <c r="P600">
        <v>248882.37281999993</v>
      </c>
      <c r="R600" t="s">
        <v>77</v>
      </c>
    </row>
    <row r="601" spans="1:18" x14ac:dyDescent="0.25">
      <c r="A601" s="143">
        <v>46112</v>
      </c>
      <c r="B601" t="s">
        <v>1191</v>
      </c>
      <c r="C601" t="s">
        <v>1099</v>
      </c>
      <c r="D601" t="s">
        <v>164</v>
      </c>
      <c r="E601" s="50">
        <v>829607.9094</v>
      </c>
      <c r="F601">
        <v>1</v>
      </c>
      <c r="G601" t="s">
        <v>1192</v>
      </c>
      <c r="H601" s="10">
        <v>64525.059600000001</v>
      </c>
      <c r="I601" t="s">
        <v>137</v>
      </c>
      <c r="J601" t="s">
        <v>512</v>
      </c>
      <c r="K601" t="s">
        <v>156</v>
      </c>
      <c r="L601" t="s">
        <v>9</v>
      </c>
      <c r="M601" t="s">
        <v>75</v>
      </c>
      <c r="N601" t="s">
        <v>32</v>
      </c>
      <c r="O601">
        <v>580725.53658000007</v>
      </c>
      <c r="P601">
        <v>248882.37281999993</v>
      </c>
      <c r="R601" t="s">
        <v>75</v>
      </c>
    </row>
    <row r="602" spans="1:18" x14ac:dyDescent="0.25">
      <c r="A602" s="143">
        <v>46112</v>
      </c>
      <c r="B602" t="s">
        <v>1191</v>
      </c>
      <c r="C602" t="s">
        <v>1099</v>
      </c>
      <c r="D602" t="s">
        <v>164</v>
      </c>
      <c r="E602" s="50">
        <v>829607.9094</v>
      </c>
      <c r="F602">
        <v>1</v>
      </c>
      <c r="G602" t="s">
        <v>1192</v>
      </c>
      <c r="H602" s="10">
        <v>64525.059600000001</v>
      </c>
      <c r="I602" t="s">
        <v>137</v>
      </c>
      <c r="J602" t="s">
        <v>512</v>
      </c>
      <c r="K602" t="s">
        <v>156</v>
      </c>
      <c r="L602" t="s">
        <v>9</v>
      </c>
      <c r="M602" t="s">
        <v>681</v>
      </c>
      <c r="N602" t="s">
        <v>32</v>
      </c>
      <c r="O602">
        <v>580725.53658000007</v>
      </c>
      <c r="P602">
        <v>248882.37281999993</v>
      </c>
      <c r="R602" t="s">
        <v>681</v>
      </c>
    </row>
    <row r="603" spans="1:18" x14ac:dyDescent="0.25">
      <c r="A603" s="143">
        <v>46112</v>
      </c>
      <c r="B603" t="s">
        <v>1191</v>
      </c>
      <c r="C603" t="s">
        <v>1099</v>
      </c>
      <c r="D603" t="s">
        <v>164</v>
      </c>
      <c r="E603" s="50">
        <v>829607.9094</v>
      </c>
      <c r="F603">
        <v>1</v>
      </c>
      <c r="G603" t="s">
        <v>1192</v>
      </c>
      <c r="H603" s="10">
        <v>64525.059600000001</v>
      </c>
      <c r="I603" t="s">
        <v>137</v>
      </c>
      <c r="J603" t="s">
        <v>512</v>
      </c>
      <c r="K603" t="s">
        <v>156</v>
      </c>
      <c r="L603" t="s">
        <v>9</v>
      </c>
      <c r="M603" t="s">
        <v>682</v>
      </c>
      <c r="N603" t="s">
        <v>32</v>
      </c>
      <c r="O603">
        <v>580725.53658000007</v>
      </c>
      <c r="P603">
        <v>248882.37281999993</v>
      </c>
      <c r="R603" t="s">
        <v>682</v>
      </c>
    </row>
    <row r="604" spans="1:18" x14ac:dyDescent="0.25">
      <c r="A604" s="143">
        <v>46112</v>
      </c>
      <c r="B604" t="s">
        <v>1191</v>
      </c>
      <c r="C604" t="s">
        <v>1099</v>
      </c>
      <c r="D604" t="s">
        <v>164</v>
      </c>
      <c r="E604" s="50">
        <v>829607.9094</v>
      </c>
      <c r="F604">
        <v>1</v>
      </c>
      <c r="G604" t="s">
        <v>1192</v>
      </c>
      <c r="H604" s="10">
        <v>64525.059600000001</v>
      </c>
      <c r="I604" t="s">
        <v>137</v>
      </c>
      <c r="J604" t="s">
        <v>512</v>
      </c>
      <c r="K604" t="s">
        <v>156</v>
      </c>
      <c r="L604" t="s">
        <v>9</v>
      </c>
      <c r="M604" t="s">
        <v>80</v>
      </c>
      <c r="N604" t="s">
        <v>32</v>
      </c>
      <c r="O604">
        <v>580725.53658000007</v>
      </c>
      <c r="P604">
        <v>248882.37281999993</v>
      </c>
      <c r="R604" t="s">
        <v>80</v>
      </c>
    </row>
    <row r="605" spans="1:18" x14ac:dyDescent="0.25">
      <c r="A605" s="143">
        <v>46112</v>
      </c>
      <c r="B605" t="s">
        <v>1191</v>
      </c>
      <c r="C605" t="s">
        <v>1099</v>
      </c>
      <c r="D605" t="s">
        <v>164</v>
      </c>
      <c r="E605" s="50">
        <v>829607.9094</v>
      </c>
      <c r="F605">
        <v>1</v>
      </c>
      <c r="G605" t="s">
        <v>1192</v>
      </c>
      <c r="H605" s="10">
        <v>64525.059600000001</v>
      </c>
      <c r="I605" t="s">
        <v>137</v>
      </c>
      <c r="J605" t="s">
        <v>512</v>
      </c>
      <c r="K605" t="s">
        <v>156</v>
      </c>
      <c r="L605" t="s">
        <v>9</v>
      </c>
      <c r="M605" t="s">
        <v>50</v>
      </c>
      <c r="N605" t="s">
        <v>32</v>
      </c>
      <c r="O605">
        <v>580725.53658000007</v>
      </c>
      <c r="P605">
        <v>248882.37281999993</v>
      </c>
      <c r="R605" t="s">
        <v>50</v>
      </c>
    </row>
    <row r="606" spans="1:18" x14ac:dyDescent="0.25">
      <c r="A606" s="143">
        <v>46112</v>
      </c>
      <c r="B606" t="s">
        <v>1191</v>
      </c>
      <c r="C606" t="s">
        <v>1099</v>
      </c>
      <c r="D606" t="s">
        <v>164</v>
      </c>
      <c r="E606" s="50">
        <v>829607.9094</v>
      </c>
      <c r="F606">
        <v>1</v>
      </c>
      <c r="G606" t="s">
        <v>1192</v>
      </c>
      <c r="H606" s="10">
        <v>64525.059600000001</v>
      </c>
      <c r="I606" t="s">
        <v>137</v>
      </c>
      <c r="J606" t="s">
        <v>512</v>
      </c>
      <c r="K606" t="s">
        <v>156</v>
      </c>
      <c r="L606" t="s">
        <v>9</v>
      </c>
      <c r="M606" t="s">
        <v>68</v>
      </c>
      <c r="N606" t="s">
        <v>32</v>
      </c>
      <c r="O606">
        <v>580725.53658000007</v>
      </c>
      <c r="P606">
        <v>248882.37281999993</v>
      </c>
      <c r="R606" t="s">
        <v>68</v>
      </c>
    </row>
    <row r="607" spans="1:18" x14ac:dyDescent="0.25">
      <c r="A607" s="143">
        <v>46112</v>
      </c>
      <c r="B607" t="s">
        <v>1191</v>
      </c>
      <c r="C607" t="s">
        <v>1099</v>
      </c>
      <c r="D607" t="s">
        <v>164</v>
      </c>
      <c r="E607" s="50">
        <v>829607.9094</v>
      </c>
      <c r="F607">
        <v>1</v>
      </c>
      <c r="G607" t="s">
        <v>1192</v>
      </c>
      <c r="H607" s="10">
        <v>64525.059600000001</v>
      </c>
      <c r="I607" t="s">
        <v>137</v>
      </c>
      <c r="J607" t="s">
        <v>512</v>
      </c>
      <c r="K607" t="s">
        <v>156</v>
      </c>
      <c r="L607" t="s">
        <v>9</v>
      </c>
      <c r="M607" t="s">
        <v>70</v>
      </c>
      <c r="N607" t="s">
        <v>32</v>
      </c>
      <c r="O607">
        <v>580725.53658000007</v>
      </c>
      <c r="P607">
        <v>248882.37281999993</v>
      </c>
      <c r="R607" t="s">
        <v>70</v>
      </c>
    </row>
    <row r="608" spans="1:18" hidden="1" x14ac:dyDescent="0.25">
      <c r="A608" s="143">
        <v>46112</v>
      </c>
      <c r="B608" t="s">
        <v>1191</v>
      </c>
      <c r="C608" t="s">
        <v>1138</v>
      </c>
      <c r="D608" t="s">
        <v>168</v>
      </c>
      <c r="E608" s="50">
        <v>829161.74549999996</v>
      </c>
      <c r="F608">
        <v>1</v>
      </c>
      <c r="G608" t="s">
        <v>1192</v>
      </c>
      <c r="H608" s="10">
        <v>41458.087299999999</v>
      </c>
      <c r="I608" t="s">
        <v>137</v>
      </c>
      <c r="J608" t="s">
        <v>512</v>
      </c>
      <c r="K608" t="s">
        <v>138</v>
      </c>
      <c r="L608" t="s">
        <v>9</v>
      </c>
      <c r="M608" t="s">
        <v>72</v>
      </c>
      <c r="N608" t="s">
        <v>332</v>
      </c>
      <c r="O608">
        <v>829161.74549999996</v>
      </c>
      <c r="P608">
        <v>0</v>
      </c>
      <c r="R608" t="s">
        <v>72</v>
      </c>
    </row>
    <row r="609" spans="1:18" hidden="1" x14ac:dyDescent="0.25">
      <c r="A609" s="143">
        <v>46112</v>
      </c>
      <c r="B609" t="s">
        <v>1191</v>
      </c>
      <c r="C609" t="s">
        <v>1138</v>
      </c>
      <c r="D609" t="s">
        <v>168</v>
      </c>
      <c r="E609" s="50">
        <v>829161.74549999996</v>
      </c>
      <c r="F609">
        <v>1</v>
      </c>
      <c r="G609" t="s">
        <v>1192</v>
      </c>
      <c r="H609" s="10">
        <v>49749.704700000002</v>
      </c>
      <c r="I609" t="s">
        <v>137</v>
      </c>
      <c r="J609" t="s">
        <v>512</v>
      </c>
      <c r="K609" t="s">
        <v>138</v>
      </c>
      <c r="L609" t="s">
        <v>9</v>
      </c>
      <c r="M609" t="s">
        <v>681</v>
      </c>
      <c r="N609" t="s">
        <v>332</v>
      </c>
      <c r="O609">
        <v>829161.74549999996</v>
      </c>
      <c r="P609">
        <v>0</v>
      </c>
      <c r="R609" t="s">
        <v>681</v>
      </c>
    </row>
    <row r="610" spans="1:18" hidden="1" x14ac:dyDescent="0.25">
      <c r="A610" s="143">
        <v>46112</v>
      </c>
      <c r="B610" t="s">
        <v>1191</v>
      </c>
      <c r="C610" t="s">
        <v>1138</v>
      </c>
      <c r="D610" t="s">
        <v>168</v>
      </c>
      <c r="E610" s="50">
        <v>829161.74549999996</v>
      </c>
      <c r="F610">
        <v>1</v>
      </c>
      <c r="G610" t="s">
        <v>1192</v>
      </c>
      <c r="H610" s="10">
        <v>522371.89970000001</v>
      </c>
      <c r="I610" t="s">
        <v>137</v>
      </c>
      <c r="J610" t="s">
        <v>512</v>
      </c>
      <c r="K610" t="s">
        <v>138</v>
      </c>
      <c r="L610" t="s">
        <v>9</v>
      </c>
      <c r="M610" t="s">
        <v>80</v>
      </c>
      <c r="N610" t="s">
        <v>332</v>
      </c>
      <c r="O610">
        <v>829161.74549999996</v>
      </c>
      <c r="P610">
        <v>0</v>
      </c>
      <c r="R610" t="s">
        <v>80</v>
      </c>
    </row>
    <row r="611" spans="1:18" hidden="1" x14ac:dyDescent="0.25">
      <c r="A611" s="143">
        <v>46112</v>
      </c>
      <c r="B611" t="s">
        <v>1191</v>
      </c>
      <c r="C611" t="s">
        <v>1138</v>
      </c>
      <c r="D611" t="s">
        <v>168</v>
      </c>
      <c r="E611" s="50">
        <v>829161.74549999996</v>
      </c>
      <c r="F611">
        <v>1</v>
      </c>
      <c r="G611" t="s">
        <v>1192</v>
      </c>
      <c r="H611" s="10">
        <v>41458.087299999999</v>
      </c>
      <c r="I611" t="s">
        <v>137</v>
      </c>
      <c r="J611" t="s">
        <v>512</v>
      </c>
      <c r="K611" t="s">
        <v>138</v>
      </c>
      <c r="L611" t="s">
        <v>9</v>
      </c>
      <c r="M611" t="s">
        <v>50</v>
      </c>
      <c r="N611" t="s">
        <v>332</v>
      </c>
      <c r="O611">
        <v>829161.74549999996</v>
      </c>
      <c r="P611">
        <v>0</v>
      </c>
      <c r="R611" t="s">
        <v>50</v>
      </c>
    </row>
    <row r="612" spans="1:18" hidden="1" x14ac:dyDescent="0.25">
      <c r="A612" s="143">
        <v>46112</v>
      </c>
      <c r="B612" t="s">
        <v>1191</v>
      </c>
      <c r="C612" t="s">
        <v>1138</v>
      </c>
      <c r="D612" t="s">
        <v>168</v>
      </c>
      <c r="E612" s="50">
        <v>829161.74549999996</v>
      </c>
      <c r="F612">
        <v>1</v>
      </c>
      <c r="G612" t="s">
        <v>1192</v>
      </c>
      <c r="H612" s="10">
        <v>116082.6444</v>
      </c>
      <c r="I612" t="s">
        <v>137</v>
      </c>
      <c r="J612" t="s">
        <v>512</v>
      </c>
      <c r="K612" t="s">
        <v>138</v>
      </c>
      <c r="L612" t="s">
        <v>9</v>
      </c>
      <c r="M612" t="s">
        <v>68</v>
      </c>
      <c r="N612" t="s">
        <v>332</v>
      </c>
      <c r="O612">
        <v>829161.74549999996</v>
      </c>
      <c r="P612">
        <v>0</v>
      </c>
      <c r="R612" t="s">
        <v>68</v>
      </c>
    </row>
    <row r="613" spans="1:18" hidden="1" x14ac:dyDescent="0.25">
      <c r="A613" s="143">
        <v>46112</v>
      </c>
      <c r="B613" t="s">
        <v>1191</v>
      </c>
      <c r="C613" t="s">
        <v>1138</v>
      </c>
      <c r="D613" t="s">
        <v>168</v>
      </c>
      <c r="E613" s="50">
        <v>829161.74549999996</v>
      </c>
      <c r="F613">
        <v>1</v>
      </c>
      <c r="G613" t="s">
        <v>1192</v>
      </c>
      <c r="H613" s="10">
        <v>58041.322200000002</v>
      </c>
      <c r="I613" t="s">
        <v>137</v>
      </c>
      <c r="J613" t="s">
        <v>512</v>
      </c>
      <c r="K613" t="s">
        <v>138</v>
      </c>
      <c r="L613" t="s">
        <v>9</v>
      </c>
      <c r="M613" t="s">
        <v>70</v>
      </c>
      <c r="N613" t="s">
        <v>332</v>
      </c>
      <c r="O613">
        <v>829161.74549999996</v>
      </c>
      <c r="P613">
        <v>0</v>
      </c>
      <c r="R613" t="s">
        <v>70</v>
      </c>
    </row>
    <row r="614" spans="1:18" x14ac:dyDescent="0.25">
      <c r="A614" s="143">
        <v>46112</v>
      </c>
      <c r="B614" t="s">
        <v>1191</v>
      </c>
      <c r="C614" t="s">
        <v>1101</v>
      </c>
      <c r="D614" t="s">
        <v>164</v>
      </c>
      <c r="E614" s="50">
        <v>827362.89709999994</v>
      </c>
      <c r="F614">
        <v>1</v>
      </c>
      <c r="G614" t="s">
        <v>1192</v>
      </c>
      <c r="H614" s="10">
        <v>64350.4476</v>
      </c>
      <c r="I614" t="s">
        <v>137</v>
      </c>
      <c r="J614" t="s">
        <v>512</v>
      </c>
      <c r="K614" t="s">
        <v>156</v>
      </c>
      <c r="L614" t="s">
        <v>9</v>
      </c>
      <c r="M614" t="s">
        <v>72</v>
      </c>
      <c r="N614" t="s">
        <v>32</v>
      </c>
      <c r="O614">
        <v>579154.02797000005</v>
      </c>
      <c r="P614">
        <v>248208.86912999989</v>
      </c>
      <c r="R614" t="s">
        <v>72</v>
      </c>
    </row>
    <row r="615" spans="1:18" x14ac:dyDescent="0.25">
      <c r="A615" s="143">
        <v>46112</v>
      </c>
      <c r="B615" t="s">
        <v>1191</v>
      </c>
      <c r="C615" t="s">
        <v>1101</v>
      </c>
      <c r="D615" t="s">
        <v>164</v>
      </c>
      <c r="E615" s="50">
        <v>827362.89709999994</v>
      </c>
      <c r="F615">
        <v>1</v>
      </c>
      <c r="G615" t="s">
        <v>1192</v>
      </c>
      <c r="H615" s="10">
        <v>64350.4476</v>
      </c>
      <c r="I615" t="s">
        <v>137</v>
      </c>
      <c r="J615" t="s">
        <v>512</v>
      </c>
      <c r="K615" t="s">
        <v>156</v>
      </c>
      <c r="L615" t="s">
        <v>9</v>
      </c>
      <c r="M615" t="s">
        <v>77</v>
      </c>
      <c r="N615" t="s">
        <v>32</v>
      </c>
      <c r="O615">
        <v>579154.02797000005</v>
      </c>
      <c r="P615">
        <v>248208.86912999989</v>
      </c>
      <c r="R615" t="s">
        <v>77</v>
      </c>
    </row>
    <row r="616" spans="1:18" x14ac:dyDescent="0.25">
      <c r="A616" s="143">
        <v>46112</v>
      </c>
      <c r="B616" t="s">
        <v>1191</v>
      </c>
      <c r="C616" t="s">
        <v>1101</v>
      </c>
      <c r="D616" t="s">
        <v>164</v>
      </c>
      <c r="E616" s="50">
        <v>827362.89709999994</v>
      </c>
      <c r="F616">
        <v>1</v>
      </c>
      <c r="G616" t="s">
        <v>1192</v>
      </c>
      <c r="H616" s="10">
        <v>64350.4476</v>
      </c>
      <c r="I616" t="s">
        <v>137</v>
      </c>
      <c r="J616" t="s">
        <v>512</v>
      </c>
      <c r="K616" t="s">
        <v>156</v>
      </c>
      <c r="L616" t="s">
        <v>9</v>
      </c>
      <c r="M616" t="s">
        <v>75</v>
      </c>
      <c r="N616" t="s">
        <v>32</v>
      </c>
      <c r="O616">
        <v>579154.02797000005</v>
      </c>
      <c r="P616">
        <v>248208.86912999989</v>
      </c>
      <c r="R616" t="s">
        <v>75</v>
      </c>
    </row>
    <row r="617" spans="1:18" x14ac:dyDescent="0.25">
      <c r="A617" s="143">
        <v>46112</v>
      </c>
      <c r="B617" t="s">
        <v>1191</v>
      </c>
      <c r="C617" t="s">
        <v>1101</v>
      </c>
      <c r="D617" t="s">
        <v>164</v>
      </c>
      <c r="E617" s="50">
        <v>827362.89709999994</v>
      </c>
      <c r="F617">
        <v>1</v>
      </c>
      <c r="G617" t="s">
        <v>1192</v>
      </c>
      <c r="H617" s="10">
        <v>64350.4476</v>
      </c>
      <c r="I617" t="s">
        <v>137</v>
      </c>
      <c r="J617" t="s">
        <v>512</v>
      </c>
      <c r="K617" t="s">
        <v>156</v>
      </c>
      <c r="L617" t="s">
        <v>9</v>
      </c>
      <c r="M617" t="s">
        <v>681</v>
      </c>
      <c r="N617" t="s">
        <v>32</v>
      </c>
      <c r="O617">
        <v>579154.02797000005</v>
      </c>
      <c r="P617">
        <v>248208.86912999989</v>
      </c>
      <c r="R617" t="s">
        <v>681</v>
      </c>
    </row>
    <row r="618" spans="1:18" x14ac:dyDescent="0.25">
      <c r="A618" s="143">
        <v>46112</v>
      </c>
      <c r="B618" t="s">
        <v>1191</v>
      </c>
      <c r="C618" t="s">
        <v>1101</v>
      </c>
      <c r="D618" t="s">
        <v>164</v>
      </c>
      <c r="E618" s="50">
        <v>827362.89709999994</v>
      </c>
      <c r="F618">
        <v>1</v>
      </c>
      <c r="G618" t="s">
        <v>1192</v>
      </c>
      <c r="H618" s="10">
        <v>64350.4476</v>
      </c>
      <c r="I618" t="s">
        <v>137</v>
      </c>
      <c r="J618" t="s">
        <v>512</v>
      </c>
      <c r="K618" t="s">
        <v>156</v>
      </c>
      <c r="L618" t="s">
        <v>9</v>
      </c>
      <c r="M618" t="s">
        <v>682</v>
      </c>
      <c r="N618" t="s">
        <v>32</v>
      </c>
      <c r="O618">
        <v>579154.02797000005</v>
      </c>
      <c r="P618">
        <v>248208.86912999989</v>
      </c>
      <c r="R618" t="s">
        <v>682</v>
      </c>
    </row>
    <row r="619" spans="1:18" x14ac:dyDescent="0.25">
      <c r="A619" s="143">
        <v>46112</v>
      </c>
      <c r="B619" t="s">
        <v>1191</v>
      </c>
      <c r="C619" t="s">
        <v>1101</v>
      </c>
      <c r="D619" t="s">
        <v>164</v>
      </c>
      <c r="E619" s="50">
        <v>827362.89709999994</v>
      </c>
      <c r="F619">
        <v>1</v>
      </c>
      <c r="G619" t="s">
        <v>1192</v>
      </c>
      <c r="H619" s="10">
        <v>64350.4476</v>
      </c>
      <c r="I619" t="s">
        <v>137</v>
      </c>
      <c r="J619" t="s">
        <v>512</v>
      </c>
      <c r="K619" t="s">
        <v>156</v>
      </c>
      <c r="L619" t="s">
        <v>9</v>
      </c>
      <c r="M619" t="s">
        <v>80</v>
      </c>
      <c r="N619" t="s">
        <v>32</v>
      </c>
      <c r="O619">
        <v>579154.02797000005</v>
      </c>
      <c r="P619">
        <v>248208.86912999989</v>
      </c>
      <c r="R619" t="s">
        <v>80</v>
      </c>
    </row>
    <row r="620" spans="1:18" x14ac:dyDescent="0.25">
      <c r="A620" s="143">
        <v>46112</v>
      </c>
      <c r="B620" t="s">
        <v>1191</v>
      </c>
      <c r="C620" t="s">
        <v>1101</v>
      </c>
      <c r="D620" t="s">
        <v>164</v>
      </c>
      <c r="E620" s="50">
        <v>827362.89709999994</v>
      </c>
      <c r="F620">
        <v>1</v>
      </c>
      <c r="G620" t="s">
        <v>1192</v>
      </c>
      <c r="H620" s="10">
        <v>64350.4476</v>
      </c>
      <c r="I620" t="s">
        <v>137</v>
      </c>
      <c r="J620" t="s">
        <v>512</v>
      </c>
      <c r="K620" t="s">
        <v>156</v>
      </c>
      <c r="L620" t="s">
        <v>9</v>
      </c>
      <c r="M620" t="s">
        <v>50</v>
      </c>
      <c r="N620" t="s">
        <v>32</v>
      </c>
      <c r="O620">
        <v>579154.02797000005</v>
      </c>
      <c r="P620">
        <v>248208.86912999989</v>
      </c>
      <c r="R620" t="s">
        <v>50</v>
      </c>
    </row>
    <row r="621" spans="1:18" x14ac:dyDescent="0.25">
      <c r="A621" s="143">
        <v>46112</v>
      </c>
      <c r="B621" t="s">
        <v>1191</v>
      </c>
      <c r="C621" t="s">
        <v>1101</v>
      </c>
      <c r="D621" t="s">
        <v>164</v>
      </c>
      <c r="E621" s="50">
        <v>827362.89709999994</v>
      </c>
      <c r="F621">
        <v>1</v>
      </c>
      <c r="G621" t="s">
        <v>1192</v>
      </c>
      <c r="H621" s="10">
        <v>64350.4476</v>
      </c>
      <c r="I621" t="s">
        <v>137</v>
      </c>
      <c r="J621" t="s">
        <v>512</v>
      </c>
      <c r="K621" t="s">
        <v>156</v>
      </c>
      <c r="L621" t="s">
        <v>9</v>
      </c>
      <c r="M621" t="s">
        <v>68</v>
      </c>
      <c r="N621" t="s">
        <v>32</v>
      </c>
      <c r="O621">
        <v>579154.02797000005</v>
      </c>
      <c r="P621">
        <v>248208.86912999989</v>
      </c>
      <c r="R621" t="s">
        <v>68</v>
      </c>
    </row>
    <row r="622" spans="1:18" x14ac:dyDescent="0.25">
      <c r="A622" s="143">
        <v>46112</v>
      </c>
      <c r="B622" t="s">
        <v>1191</v>
      </c>
      <c r="C622" t="s">
        <v>1101</v>
      </c>
      <c r="D622" t="s">
        <v>164</v>
      </c>
      <c r="E622" s="50">
        <v>827362.89709999994</v>
      </c>
      <c r="F622">
        <v>1</v>
      </c>
      <c r="G622" t="s">
        <v>1192</v>
      </c>
      <c r="H622" s="10">
        <v>64350.4476</v>
      </c>
      <c r="I622" t="s">
        <v>137</v>
      </c>
      <c r="J622" t="s">
        <v>512</v>
      </c>
      <c r="K622" t="s">
        <v>156</v>
      </c>
      <c r="L622" t="s">
        <v>9</v>
      </c>
      <c r="M622" t="s">
        <v>70</v>
      </c>
      <c r="N622" t="s">
        <v>32</v>
      </c>
      <c r="O622">
        <v>579154.02797000005</v>
      </c>
      <c r="P622">
        <v>248208.86912999989</v>
      </c>
      <c r="R622" t="s">
        <v>70</v>
      </c>
    </row>
    <row r="623" spans="1:18" hidden="1" x14ac:dyDescent="0.25">
      <c r="A623" s="143">
        <v>46112</v>
      </c>
      <c r="B623" t="s">
        <v>1191</v>
      </c>
      <c r="C623" t="s">
        <v>1185</v>
      </c>
      <c r="D623" t="s">
        <v>179</v>
      </c>
      <c r="E623" s="50">
        <v>827089.77249999996</v>
      </c>
      <c r="F623">
        <v>1</v>
      </c>
      <c r="G623" t="s">
        <v>1192</v>
      </c>
      <c r="H623" s="10">
        <v>115792.56819999999</v>
      </c>
      <c r="I623" t="s">
        <v>137</v>
      </c>
      <c r="J623" t="s">
        <v>512</v>
      </c>
      <c r="K623" t="s">
        <v>138</v>
      </c>
      <c r="L623" t="s">
        <v>9</v>
      </c>
      <c r="M623" t="s">
        <v>72</v>
      </c>
      <c r="N623" t="s">
        <v>360</v>
      </c>
      <c r="O623">
        <v>727838.99979999999</v>
      </c>
      <c r="P623">
        <v>99250.772699999972</v>
      </c>
      <c r="R623" t="s">
        <v>72</v>
      </c>
    </row>
    <row r="624" spans="1:18" hidden="1" x14ac:dyDescent="0.25">
      <c r="A624" s="143">
        <v>46112</v>
      </c>
      <c r="B624" t="s">
        <v>1191</v>
      </c>
      <c r="C624" t="s">
        <v>1185</v>
      </c>
      <c r="D624" t="s">
        <v>179</v>
      </c>
      <c r="E624" s="50">
        <v>827089.77249999996</v>
      </c>
      <c r="F624">
        <v>1</v>
      </c>
      <c r="G624" t="s">
        <v>1192</v>
      </c>
      <c r="H624" s="10">
        <v>57896.284099999997</v>
      </c>
      <c r="I624" t="s">
        <v>137</v>
      </c>
      <c r="J624" t="s">
        <v>512</v>
      </c>
      <c r="K624" t="s">
        <v>138</v>
      </c>
      <c r="L624" t="s">
        <v>9</v>
      </c>
      <c r="M624" t="s">
        <v>77</v>
      </c>
      <c r="N624" t="s">
        <v>360</v>
      </c>
      <c r="O624">
        <v>727838.99979999999</v>
      </c>
      <c r="P624">
        <v>99250.772699999972</v>
      </c>
      <c r="R624" t="s">
        <v>77</v>
      </c>
    </row>
    <row r="625" spans="1:18" hidden="1" x14ac:dyDescent="0.25">
      <c r="A625" s="143">
        <v>46112</v>
      </c>
      <c r="B625" t="s">
        <v>1191</v>
      </c>
      <c r="C625" t="s">
        <v>1185</v>
      </c>
      <c r="D625" t="s">
        <v>179</v>
      </c>
      <c r="E625" s="50">
        <v>827089.77249999996</v>
      </c>
      <c r="F625">
        <v>1</v>
      </c>
      <c r="G625" t="s">
        <v>1192</v>
      </c>
      <c r="H625" s="10">
        <v>57896.284099999997</v>
      </c>
      <c r="I625" t="s">
        <v>137</v>
      </c>
      <c r="J625" t="s">
        <v>512</v>
      </c>
      <c r="K625" t="s">
        <v>138</v>
      </c>
      <c r="L625" t="s">
        <v>9</v>
      </c>
      <c r="M625" t="s">
        <v>75</v>
      </c>
      <c r="N625" t="s">
        <v>360</v>
      </c>
      <c r="O625">
        <v>727838.99979999999</v>
      </c>
      <c r="P625">
        <v>99250.772699999972</v>
      </c>
      <c r="R625" t="s">
        <v>75</v>
      </c>
    </row>
    <row r="626" spans="1:18" hidden="1" x14ac:dyDescent="0.25">
      <c r="A626" s="143">
        <v>46112</v>
      </c>
      <c r="B626" t="s">
        <v>1191</v>
      </c>
      <c r="C626" t="s">
        <v>1185</v>
      </c>
      <c r="D626" t="s">
        <v>179</v>
      </c>
      <c r="E626" s="50">
        <v>827089.77249999996</v>
      </c>
      <c r="F626">
        <v>1</v>
      </c>
      <c r="G626" t="s">
        <v>1192</v>
      </c>
      <c r="H626" s="10">
        <v>49625.386400000003</v>
      </c>
      <c r="I626" t="s">
        <v>137</v>
      </c>
      <c r="J626" t="s">
        <v>512</v>
      </c>
      <c r="K626" t="s">
        <v>138</v>
      </c>
      <c r="L626" t="s">
        <v>9</v>
      </c>
      <c r="M626" t="s">
        <v>681</v>
      </c>
      <c r="N626" t="s">
        <v>360</v>
      </c>
      <c r="O626">
        <v>727838.99979999999</v>
      </c>
      <c r="P626">
        <v>99250.772699999972</v>
      </c>
      <c r="R626" t="s">
        <v>681</v>
      </c>
    </row>
    <row r="627" spans="1:18" hidden="1" x14ac:dyDescent="0.25">
      <c r="A627" s="143">
        <v>46112</v>
      </c>
      <c r="B627" t="s">
        <v>1191</v>
      </c>
      <c r="C627" t="s">
        <v>1185</v>
      </c>
      <c r="D627" t="s">
        <v>179</v>
      </c>
      <c r="E627" s="50">
        <v>827089.77249999996</v>
      </c>
      <c r="F627">
        <v>1</v>
      </c>
      <c r="G627" t="s">
        <v>1192</v>
      </c>
      <c r="H627" s="10">
        <v>74438.079500000007</v>
      </c>
      <c r="I627" t="s">
        <v>137</v>
      </c>
      <c r="J627" t="s">
        <v>512</v>
      </c>
      <c r="K627" t="s">
        <v>138</v>
      </c>
      <c r="L627" t="s">
        <v>9</v>
      </c>
      <c r="M627" t="s">
        <v>682</v>
      </c>
      <c r="N627" t="s">
        <v>360</v>
      </c>
      <c r="O627">
        <v>727838.99979999999</v>
      </c>
      <c r="P627">
        <v>99250.772699999972</v>
      </c>
      <c r="R627" t="s">
        <v>682</v>
      </c>
    </row>
    <row r="628" spans="1:18" hidden="1" x14ac:dyDescent="0.25">
      <c r="A628" s="143">
        <v>46112</v>
      </c>
      <c r="B628" t="s">
        <v>1191</v>
      </c>
      <c r="C628" t="s">
        <v>1185</v>
      </c>
      <c r="D628" t="s">
        <v>179</v>
      </c>
      <c r="E628" s="50">
        <v>827089.77249999996</v>
      </c>
      <c r="F628">
        <v>1</v>
      </c>
      <c r="G628" t="s">
        <v>1192</v>
      </c>
      <c r="H628" s="10">
        <v>124063.4659</v>
      </c>
      <c r="I628" t="s">
        <v>137</v>
      </c>
      <c r="J628" t="s">
        <v>512</v>
      </c>
      <c r="K628" t="s">
        <v>138</v>
      </c>
      <c r="L628" t="s">
        <v>9</v>
      </c>
      <c r="M628" t="s">
        <v>80</v>
      </c>
      <c r="N628" t="s">
        <v>360</v>
      </c>
      <c r="O628">
        <v>727838.99979999999</v>
      </c>
      <c r="P628">
        <v>99250.772699999972</v>
      </c>
      <c r="R628" t="s">
        <v>80</v>
      </c>
    </row>
    <row r="629" spans="1:18" hidden="1" x14ac:dyDescent="0.25">
      <c r="A629" s="143">
        <v>46112</v>
      </c>
      <c r="B629" t="s">
        <v>1191</v>
      </c>
      <c r="C629" t="s">
        <v>1185</v>
      </c>
      <c r="D629" t="s">
        <v>179</v>
      </c>
      <c r="E629" s="50">
        <v>827089.77249999996</v>
      </c>
      <c r="F629">
        <v>1</v>
      </c>
      <c r="G629" t="s">
        <v>1192</v>
      </c>
      <c r="H629" s="10">
        <v>82708.977199999994</v>
      </c>
      <c r="I629" t="s">
        <v>137</v>
      </c>
      <c r="J629" t="s">
        <v>512</v>
      </c>
      <c r="K629" t="s">
        <v>138</v>
      </c>
      <c r="L629" t="s">
        <v>9</v>
      </c>
      <c r="M629" t="s">
        <v>50</v>
      </c>
      <c r="N629" t="s">
        <v>360</v>
      </c>
      <c r="O629">
        <v>727838.99979999999</v>
      </c>
      <c r="P629">
        <v>99250.772699999972</v>
      </c>
      <c r="R629" t="s">
        <v>50</v>
      </c>
    </row>
    <row r="630" spans="1:18" hidden="1" x14ac:dyDescent="0.25">
      <c r="A630" s="143">
        <v>46112</v>
      </c>
      <c r="B630" t="s">
        <v>1191</v>
      </c>
      <c r="C630" t="s">
        <v>1185</v>
      </c>
      <c r="D630" t="s">
        <v>179</v>
      </c>
      <c r="E630" s="50">
        <v>827089.77249999996</v>
      </c>
      <c r="F630">
        <v>1</v>
      </c>
      <c r="G630" t="s">
        <v>1192</v>
      </c>
      <c r="H630" s="10">
        <v>165417.95449999999</v>
      </c>
      <c r="I630" t="s">
        <v>137</v>
      </c>
      <c r="J630" t="s">
        <v>512</v>
      </c>
      <c r="K630" t="s">
        <v>138</v>
      </c>
      <c r="L630" t="s">
        <v>9</v>
      </c>
      <c r="M630" t="s">
        <v>68</v>
      </c>
      <c r="N630" t="s">
        <v>360</v>
      </c>
      <c r="O630">
        <v>727838.99979999999</v>
      </c>
      <c r="P630">
        <v>99250.772699999972</v>
      </c>
      <c r="R630" t="s">
        <v>68</v>
      </c>
    </row>
    <row r="631" spans="1:18" hidden="1" x14ac:dyDescent="0.25">
      <c r="A631" s="143">
        <v>46112</v>
      </c>
      <c r="B631" t="s">
        <v>1191</v>
      </c>
      <c r="C631" t="s">
        <v>1142</v>
      </c>
      <c r="D631" t="s">
        <v>168</v>
      </c>
      <c r="E631" s="50">
        <v>826212.76789999998</v>
      </c>
      <c r="F631">
        <v>1</v>
      </c>
      <c r="G631" t="s">
        <v>1192</v>
      </c>
      <c r="H631" s="10">
        <v>41310.638400000003</v>
      </c>
      <c r="I631" t="s">
        <v>137</v>
      </c>
      <c r="J631" t="s">
        <v>512</v>
      </c>
      <c r="K631" t="s">
        <v>138</v>
      </c>
      <c r="L631" t="s">
        <v>9</v>
      </c>
      <c r="M631" t="s">
        <v>72</v>
      </c>
      <c r="N631" t="s">
        <v>332</v>
      </c>
      <c r="O631">
        <v>826212.76789999998</v>
      </c>
      <c r="P631">
        <v>0</v>
      </c>
      <c r="R631" t="s">
        <v>72</v>
      </c>
    </row>
    <row r="632" spans="1:18" hidden="1" x14ac:dyDescent="0.25">
      <c r="A632" s="143">
        <v>46112</v>
      </c>
      <c r="B632" t="s">
        <v>1191</v>
      </c>
      <c r="C632" t="s">
        <v>1142</v>
      </c>
      <c r="D632" t="s">
        <v>168</v>
      </c>
      <c r="E632" s="50">
        <v>826212.76789999998</v>
      </c>
      <c r="F632">
        <v>1</v>
      </c>
      <c r="G632" t="s">
        <v>1192</v>
      </c>
      <c r="H632" s="10">
        <v>49572.766100000001</v>
      </c>
      <c r="I632" t="s">
        <v>137</v>
      </c>
      <c r="J632" t="s">
        <v>512</v>
      </c>
      <c r="K632" t="s">
        <v>138</v>
      </c>
      <c r="L632" t="s">
        <v>9</v>
      </c>
      <c r="M632" t="s">
        <v>681</v>
      </c>
      <c r="N632" t="s">
        <v>332</v>
      </c>
      <c r="O632">
        <v>826212.76789999998</v>
      </c>
      <c r="P632">
        <v>0</v>
      </c>
      <c r="R632" t="s">
        <v>681</v>
      </c>
    </row>
    <row r="633" spans="1:18" hidden="1" x14ac:dyDescent="0.25">
      <c r="A633" s="143">
        <v>46112</v>
      </c>
      <c r="B633" t="s">
        <v>1191</v>
      </c>
      <c r="C633" t="s">
        <v>1142</v>
      </c>
      <c r="D633" t="s">
        <v>168</v>
      </c>
      <c r="E633" s="50">
        <v>826212.76789999998</v>
      </c>
      <c r="F633">
        <v>1</v>
      </c>
      <c r="G633" t="s">
        <v>1192</v>
      </c>
      <c r="H633" s="10">
        <v>520514.04379999998</v>
      </c>
      <c r="I633" t="s">
        <v>137</v>
      </c>
      <c r="J633" t="s">
        <v>512</v>
      </c>
      <c r="K633" t="s">
        <v>138</v>
      </c>
      <c r="L633" t="s">
        <v>9</v>
      </c>
      <c r="M633" t="s">
        <v>80</v>
      </c>
      <c r="N633" t="s">
        <v>332</v>
      </c>
      <c r="O633">
        <v>826212.76789999998</v>
      </c>
      <c r="P633">
        <v>0</v>
      </c>
      <c r="R633" t="s">
        <v>80</v>
      </c>
    </row>
    <row r="634" spans="1:18" hidden="1" x14ac:dyDescent="0.25">
      <c r="A634" s="143">
        <v>46112</v>
      </c>
      <c r="B634" t="s">
        <v>1191</v>
      </c>
      <c r="C634" t="s">
        <v>1142</v>
      </c>
      <c r="D634" t="s">
        <v>168</v>
      </c>
      <c r="E634" s="50">
        <v>826212.76789999998</v>
      </c>
      <c r="F634">
        <v>1</v>
      </c>
      <c r="G634" t="s">
        <v>1192</v>
      </c>
      <c r="H634" s="10">
        <v>41310.638400000003</v>
      </c>
      <c r="I634" t="s">
        <v>137</v>
      </c>
      <c r="J634" t="s">
        <v>512</v>
      </c>
      <c r="K634" t="s">
        <v>138</v>
      </c>
      <c r="L634" t="s">
        <v>9</v>
      </c>
      <c r="M634" t="s">
        <v>50</v>
      </c>
      <c r="N634" t="s">
        <v>332</v>
      </c>
      <c r="O634">
        <v>826212.76789999998</v>
      </c>
      <c r="P634">
        <v>0</v>
      </c>
      <c r="R634" t="s">
        <v>50</v>
      </c>
    </row>
    <row r="635" spans="1:18" hidden="1" x14ac:dyDescent="0.25">
      <c r="A635" s="143">
        <v>46112</v>
      </c>
      <c r="B635" t="s">
        <v>1191</v>
      </c>
      <c r="C635" t="s">
        <v>1142</v>
      </c>
      <c r="D635" t="s">
        <v>168</v>
      </c>
      <c r="E635" s="50">
        <v>826212.76789999998</v>
      </c>
      <c r="F635">
        <v>1</v>
      </c>
      <c r="G635" t="s">
        <v>1192</v>
      </c>
      <c r="H635" s="10">
        <v>115669.78750000001</v>
      </c>
      <c r="I635" t="s">
        <v>137</v>
      </c>
      <c r="J635" t="s">
        <v>512</v>
      </c>
      <c r="K635" t="s">
        <v>138</v>
      </c>
      <c r="L635" t="s">
        <v>9</v>
      </c>
      <c r="M635" t="s">
        <v>68</v>
      </c>
      <c r="N635" t="s">
        <v>332</v>
      </c>
      <c r="O635">
        <v>826212.76789999998</v>
      </c>
      <c r="P635">
        <v>0</v>
      </c>
      <c r="R635" t="s">
        <v>68</v>
      </c>
    </row>
    <row r="636" spans="1:18" hidden="1" x14ac:dyDescent="0.25">
      <c r="A636" s="143">
        <v>46112</v>
      </c>
      <c r="B636" t="s">
        <v>1191</v>
      </c>
      <c r="C636" t="s">
        <v>1142</v>
      </c>
      <c r="D636" t="s">
        <v>168</v>
      </c>
      <c r="E636" s="50">
        <v>826212.76789999998</v>
      </c>
      <c r="F636">
        <v>1</v>
      </c>
      <c r="G636" t="s">
        <v>1192</v>
      </c>
      <c r="H636" s="10">
        <v>57834.893799999998</v>
      </c>
      <c r="I636" t="s">
        <v>137</v>
      </c>
      <c r="J636" t="s">
        <v>512</v>
      </c>
      <c r="K636" t="s">
        <v>138</v>
      </c>
      <c r="L636" t="s">
        <v>9</v>
      </c>
      <c r="M636" t="s">
        <v>70</v>
      </c>
      <c r="N636" t="s">
        <v>332</v>
      </c>
      <c r="O636">
        <v>826212.76789999998</v>
      </c>
      <c r="P636">
        <v>0</v>
      </c>
      <c r="R636" t="s">
        <v>70</v>
      </c>
    </row>
    <row r="637" spans="1:18" x14ac:dyDescent="0.25">
      <c r="A637" s="143">
        <v>46092</v>
      </c>
      <c r="B637" t="s">
        <v>985</v>
      </c>
      <c r="C637" t="s">
        <v>986</v>
      </c>
      <c r="D637" t="s">
        <v>987</v>
      </c>
      <c r="E637" s="50">
        <v>675000</v>
      </c>
      <c r="F637">
        <v>1</v>
      </c>
      <c r="G637" t="s">
        <v>510</v>
      </c>
      <c r="H637" s="10">
        <v>26476.7781</v>
      </c>
      <c r="I637" t="s">
        <v>137</v>
      </c>
      <c r="J637" t="s">
        <v>473</v>
      </c>
      <c r="K637" t="s">
        <v>156</v>
      </c>
      <c r="L637" t="s">
        <v>10</v>
      </c>
      <c r="M637" t="s">
        <v>72</v>
      </c>
      <c r="N637" t="s">
        <v>35</v>
      </c>
      <c r="O637">
        <v>816749.99999999988</v>
      </c>
      <c r="P637">
        <v>0</v>
      </c>
      <c r="Q637" t="s">
        <v>728</v>
      </c>
      <c r="R637" t="s">
        <v>164</v>
      </c>
    </row>
    <row r="638" spans="1:18" x14ac:dyDescent="0.25">
      <c r="A638" s="143">
        <v>46092</v>
      </c>
      <c r="B638" t="s">
        <v>985</v>
      </c>
      <c r="C638" t="s">
        <v>986</v>
      </c>
      <c r="D638" t="s">
        <v>987</v>
      </c>
      <c r="E638" s="50">
        <v>675000</v>
      </c>
      <c r="F638">
        <v>1</v>
      </c>
      <c r="G638" t="s">
        <v>510</v>
      </c>
      <c r="H638" s="10">
        <v>5766.0222000000003</v>
      </c>
      <c r="I638" t="s">
        <v>137</v>
      </c>
      <c r="J638" t="s">
        <v>473</v>
      </c>
      <c r="K638" t="s">
        <v>156</v>
      </c>
      <c r="L638" t="s">
        <v>10</v>
      </c>
      <c r="M638" t="s">
        <v>77</v>
      </c>
      <c r="N638" t="s">
        <v>35</v>
      </c>
      <c r="O638">
        <v>816749.99999999988</v>
      </c>
      <c r="P638">
        <v>0</v>
      </c>
      <c r="Q638" t="s">
        <v>728</v>
      </c>
      <c r="R638" t="s">
        <v>164</v>
      </c>
    </row>
    <row r="639" spans="1:18" x14ac:dyDescent="0.25">
      <c r="A639" s="143">
        <v>46092</v>
      </c>
      <c r="B639" t="s">
        <v>985</v>
      </c>
      <c r="C639" t="s">
        <v>986</v>
      </c>
      <c r="D639" t="s">
        <v>987</v>
      </c>
      <c r="E639" s="50">
        <v>675000</v>
      </c>
      <c r="F639">
        <v>1</v>
      </c>
      <c r="G639" t="s">
        <v>510</v>
      </c>
      <c r="H639" s="10">
        <v>332.03539999999998</v>
      </c>
      <c r="I639" t="s">
        <v>137</v>
      </c>
      <c r="J639" t="s">
        <v>473</v>
      </c>
      <c r="K639" t="s">
        <v>156</v>
      </c>
      <c r="L639" t="s">
        <v>10</v>
      </c>
      <c r="M639" t="s">
        <v>75</v>
      </c>
      <c r="N639" t="s">
        <v>35</v>
      </c>
      <c r="O639">
        <v>816749.99999999988</v>
      </c>
      <c r="P639">
        <v>0</v>
      </c>
      <c r="Q639" t="s">
        <v>728</v>
      </c>
      <c r="R639" t="s">
        <v>164</v>
      </c>
    </row>
    <row r="640" spans="1:18" x14ac:dyDescent="0.25">
      <c r="A640" s="143">
        <v>46092</v>
      </c>
      <c r="B640" t="s">
        <v>985</v>
      </c>
      <c r="C640" t="s">
        <v>986</v>
      </c>
      <c r="D640" t="s">
        <v>987</v>
      </c>
      <c r="E640" s="50">
        <v>675000</v>
      </c>
      <c r="F640">
        <v>1</v>
      </c>
      <c r="G640" t="s">
        <v>510</v>
      </c>
      <c r="H640" s="10">
        <v>48834.363299999997</v>
      </c>
      <c r="I640" t="s">
        <v>137</v>
      </c>
      <c r="J640" t="s">
        <v>473</v>
      </c>
      <c r="K640" t="s">
        <v>156</v>
      </c>
      <c r="L640" t="s">
        <v>10</v>
      </c>
      <c r="M640" t="s">
        <v>681</v>
      </c>
      <c r="N640" t="s">
        <v>35</v>
      </c>
      <c r="O640">
        <v>816749.99999999988</v>
      </c>
      <c r="P640">
        <v>0</v>
      </c>
      <c r="Q640" t="s">
        <v>728</v>
      </c>
      <c r="R640" t="s">
        <v>164</v>
      </c>
    </row>
    <row r="641" spans="1:18" x14ac:dyDescent="0.25">
      <c r="A641" s="143">
        <v>46092</v>
      </c>
      <c r="B641" t="s">
        <v>985</v>
      </c>
      <c r="C641" t="s">
        <v>986</v>
      </c>
      <c r="D641" t="s">
        <v>987</v>
      </c>
      <c r="E641" s="50">
        <v>675000</v>
      </c>
      <c r="F641">
        <v>1</v>
      </c>
      <c r="G641" t="s">
        <v>510</v>
      </c>
      <c r="H641" s="10">
        <v>3980.6862999999998</v>
      </c>
      <c r="I641" t="s">
        <v>137</v>
      </c>
      <c r="J641" t="s">
        <v>473</v>
      </c>
      <c r="K641" t="s">
        <v>156</v>
      </c>
      <c r="L641" t="s">
        <v>10</v>
      </c>
      <c r="M641" t="s">
        <v>682</v>
      </c>
      <c r="N641" t="s">
        <v>35</v>
      </c>
      <c r="O641">
        <v>816749.99999999988</v>
      </c>
      <c r="P641">
        <v>0</v>
      </c>
      <c r="Q641" t="s">
        <v>728</v>
      </c>
      <c r="R641" t="s">
        <v>164</v>
      </c>
    </row>
    <row r="642" spans="1:18" x14ac:dyDescent="0.25">
      <c r="A642" s="143">
        <v>46092</v>
      </c>
      <c r="B642" t="s">
        <v>985</v>
      </c>
      <c r="C642" t="s">
        <v>986</v>
      </c>
      <c r="D642" t="s">
        <v>987</v>
      </c>
      <c r="E642" s="50">
        <v>675000</v>
      </c>
      <c r="F642">
        <v>1</v>
      </c>
      <c r="G642" t="s">
        <v>510</v>
      </c>
      <c r="H642" s="10">
        <v>599584.74199999997</v>
      </c>
      <c r="I642" t="s">
        <v>137</v>
      </c>
      <c r="J642" t="s">
        <v>473</v>
      </c>
      <c r="K642" t="s">
        <v>156</v>
      </c>
      <c r="L642" t="s">
        <v>10</v>
      </c>
      <c r="M642" t="s">
        <v>80</v>
      </c>
      <c r="N642" t="s">
        <v>35</v>
      </c>
      <c r="O642">
        <v>816749.99999999988</v>
      </c>
      <c r="P642">
        <v>0</v>
      </c>
      <c r="Q642" t="s">
        <v>728</v>
      </c>
      <c r="R642" t="s">
        <v>164</v>
      </c>
    </row>
    <row r="643" spans="1:18" x14ac:dyDescent="0.25">
      <c r="A643" s="143">
        <v>46092</v>
      </c>
      <c r="B643" t="s">
        <v>985</v>
      </c>
      <c r="C643" t="s">
        <v>986</v>
      </c>
      <c r="D643" t="s">
        <v>987</v>
      </c>
      <c r="E643" s="50">
        <v>675000</v>
      </c>
      <c r="F643">
        <v>1</v>
      </c>
      <c r="G643" t="s">
        <v>510</v>
      </c>
      <c r="H643" s="10">
        <v>11487.904500000001</v>
      </c>
      <c r="I643" t="s">
        <v>137</v>
      </c>
      <c r="J643" t="s">
        <v>473</v>
      </c>
      <c r="K643" t="s">
        <v>156</v>
      </c>
      <c r="L643" t="s">
        <v>10</v>
      </c>
      <c r="M643" t="s">
        <v>50</v>
      </c>
      <c r="N643" t="s">
        <v>35</v>
      </c>
      <c r="O643">
        <v>816749.99999999988</v>
      </c>
      <c r="P643">
        <v>0</v>
      </c>
      <c r="Q643" t="s">
        <v>728</v>
      </c>
      <c r="R643" t="s">
        <v>164</v>
      </c>
    </row>
    <row r="644" spans="1:18" x14ac:dyDescent="0.25">
      <c r="A644" s="143">
        <v>46092</v>
      </c>
      <c r="B644" t="s">
        <v>985</v>
      </c>
      <c r="C644" t="s">
        <v>986</v>
      </c>
      <c r="D644" t="s">
        <v>987</v>
      </c>
      <c r="E644" s="50">
        <v>675000</v>
      </c>
      <c r="F644">
        <v>1</v>
      </c>
      <c r="G644" t="s">
        <v>510</v>
      </c>
      <c r="H644" s="10">
        <v>87882.568799999994</v>
      </c>
      <c r="I644" t="s">
        <v>137</v>
      </c>
      <c r="J644" t="s">
        <v>473</v>
      </c>
      <c r="K644" t="s">
        <v>156</v>
      </c>
      <c r="L644" t="s">
        <v>10</v>
      </c>
      <c r="M644" t="s">
        <v>68</v>
      </c>
      <c r="N644" t="s">
        <v>35</v>
      </c>
      <c r="O644">
        <v>816749.99999999988</v>
      </c>
      <c r="P644">
        <v>0</v>
      </c>
      <c r="Q644" t="s">
        <v>728</v>
      </c>
      <c r="R644" t="s">
        <v>164</v>
      </c>
    </row>
    <row r="645" spans="1:18" x14ac:dyDescent="0.25">
      <c r="A645" s="143">
        <v>46092</v>
      </c>
      <c r="B645" t="s">
        <v>985</v>
      </c>
      <c r="C645" t="s">
        <v>986</v>
      </c>
      <c r="D645" t="s">
        <v>987</v>
      </c>
      <c r="E645" s="50">
        <v>675000</v>
      </c>
      <c r="F645">
        <v>1</v>
      </c>
      <c r="G645" t="s">
        <v>510</v>
      </c>
      <c r="H645" s="10">
        <v>32404.899300000001</v>
      </c>
      <c r="I645" t="s">
        <v>137</v>
      </c>
      <c r="J645" t="s">
        <v>473</v>
      </c>
      <c r="K645" t="s">
        <v>156</v>
      </c>
      <c r="L645" t="s">
        <v>10</v>
      </c>
      <c r="M645" t="s">
        <v>70</v>
      </c>
      <c r="N645" t="s">
        <v>35</v>
      </c>
      <c r="O645">
        <v>816749.99999999988</v>
      </c>
      <c r="P645">
        <v>0</v>
      </c>
      <c r="Q645" t="s">
        <v>728</v>
      </c>
      <c r="R645" t="s">
        <v>164</v>
      </c>
    </row>
    <row r="646" spans="1:18" x14ac:dyDescent="0.25">
      <c r="A646" s="143">
        <v>46099</v>
      </c>
      <c r="B646" t="s">
        <v>1061</v>
      </c>
      <c r="C646" t="s">
        <v>1062</v>
      </c>
      <c r="D646" t="s">
        <v>1063</v>
      </c>
      <c r="E646" s="50">
        <v>675000</v>
      </c>
      <c r="F646">
        <v>1</v>
      </c>
      <c r="G646" t="s">
        <v>510</v>
      </c>
      <c r="H646" s="10">
        <v>26476.7781</v>
      </c>
      <c r="I646" t="s">
        <v>137</v>
      </c>
      <c r="J646" t="s">
        <v>473</v>
      </c>
      <c r="K646" t="s">
        <v>156</v>
      </c>
      <c r="L646" t="s">
        <v>12</v>
      </c>
      <c r="M646" t="s">
        <v>72</v>
      </c>
      <c r="N646" t="s">
        <v>35</v>
      </c>
      <c r="O646">
        <v>816749.99999999988</v>
      </c>
      <c r="P646">
        <v>0</v>
      </c>
      <c r="Q646" t="s">
        <v>731</v>
      </c>
      <c r="R646" t="s">
        <v>656</v>
      </c>
    </row>
    <row r="647" spans="1:18" x14ac:dyDescent="0.25">
      <c r="A647" s="143">
        <v>46099</v>
      </c>
      <c r="B647" t="s">
        <v>1061</v>
      </c>
      <c r="C647" t="s">
        <v>1062</v>
      </c>
      <c r="D647" t="s">
        <v>1063</v>
      </c>
      <c r="E647" s="50">
        <v>675000</v>
      </c>
      <c r="F647">
        <v>1</v>
      </c>
      <c r="G647" t="s">
        <v>510</v>
      </c>
      <c r="H647" s="10">
        <v>5766.0222000000003</v>
      </c>
      <c r="I647" t="s">
        <v>137</v>
      </c>
      <c r="J647" t="s">
        <v>473</v>
      </c>
      <c r="K647" t="s">
        <v>156</v>
      </c>
      <c r="L647" t="s">
        <v>12</v>
      </c>
      <c r="M647" t="s">
        <v>77</v>
      </c>
      <c r="N647" t="s">
        <v>35</v>
      </c>
      <c r="O647">
        <v>816749.99999999988</v>
      </c>
      <c r="P647">
        <v>0</v>
      </c>
      <c r="Q647" t="s">
        <v>731</v>
      </c>
      <c r="R647" t="s">
        <v>656</v>
      </c>
    </row>
    <row r="648" spans="1:18" x14ac:dyDescent="0.25">
      <c r="A648" s="143">
        <v>46099</v>
      </c>
      <c r="B648" t="s">
        <v>1061</v>
      </c>
      <c r="C648" t="s">
        <v>1062</v>
      </c>
      <c r="D648" t="s">
        <v>1063</v>
      </c>
      <c r="E648" s="50">
        <v>675000</v>
      </c>
      <c r="F648">
        <v>1</v>
      </c>
      <c r="G648" t="s">
        <v>510</v>
      </c>
      <c r="H648" s="10">
        <v>332.03539999999998</v>
      </c>
      <c r="I648" t="s">
        <v>137</v>
      </c>
      <c r="J648" t="s">
        <v>473</v>
      </c>
      <c r="K648" t="s">
        <v>156</v>
      </c>
      <c r="L648" t="s">
        <v>12</v>
      </c>
      <c r="M648" t="s">
        <v>75</v>
      </c>
      <c r="N648" t="s">
        <v>35</v>
      </c>
      <c r="O648">
        <v>816749.99999999988</v>
      </c>
      <c r="P648">
        <v>0</v>
      </c>
      <c r="Q648" t="s">
        <v>731</v>
      </c>
      <c r="R648" t="s">
        <v>656</v>
      </c>
    </row>
    <row r="649" spans="1:18" x14ac:dyDescent="0.25">
      <c r="A649" s="143">
        <v>46099</v>
      </c>
      <c r="B649" t="s">
        <v>1061</v>
      </c>
      <c r="C649" t="s">
        <v>1062</v>
      </c>
      <c r="D649" t="s">
        <v>1063</v>
      </c>
      <c r="E649" s="50">
        <v>675000</v>
      </c>
      <c r="F649">
        <v>1</v>
      </c>
      <c r="G649" t="s">
        <v>510</v>
      </c>
      <c r="H649" s="10">
        <v>48834.363299999997</v>
      </c>
      <c r="I649" t="s">
        <v>137</v>
      </c>
      <c r="J649" t="s">
        <v>473</v>
      </c>
      <c r="K649" t="s">
        <v>156</v>
      </c>
      <c r="L649" t="s">
        <v>12</v>
      </c>
      <c r="M649" t="s">
        <v>681</v>
      </c>
      <c r="N649" t="s">
        <v>35</v>
      </c>
      <c r="O649">
        <v>816749.99999999988</v>
      </c>
      <c r="P649">
        <v>0</v>
      </c>
      <c r="Q649" t="s">
        <v>731</v>
      </c>
      <c r="R649" t="s">
        <v>656</v>
      </c>
    </row>
    <row r="650" spans="1:18" x14ac:dyDescent="0.25">
      <c r="A650" s="143">
        <v>46099</v>
      </c>
      <c r="B650" t="s">
        <v>1061</v>
      </c>
      <c r="C650" t="s">
        <v>1062</v>
      </c>
      <c r="D650" t="s">
        <v>1063</v>
      </c>
      <c r="E650" s="50">
        <v>675000</v>
      </c>
      <c r="F650">
        <v>1</v>
      </c>
      <c r="G650" t="s">
        <v>510</v>
      </c>
      <c r="H650" s="10">
        <v>3980.6862999999998</v>
      </c>
      <c r="I650" t="s">
        <v>137</v>
      </c>
      <c r="J650" t="s">
        <v>473</v>
      </c>
      <c r="K650" t="s">
        <v>156</v>
      </c>
      <c r="L650" t="s">
        <v>12</v>
      </c>
      <c r="M650" t="s">
        <v>682</v>
      </c>
      <c r="N650" t="s">
        <v>35</v>
      </c>
      <c r="O650">
        <v>816749.99999999988</v>
      </c>
      <c r="P650">
        <v>0</v>
      </c>
      <c r="Q650" t="s">
        <v>731</v>
      </c>
      <c r="R650" t="s">
        <v>656</v>
      </c>
    </row>
    <row r="651" spans="1:18" x14ac:dyDescent="0.25">
      <c r="A651" s="143">
        <v>46099</v>
      </c>
      <c r="B651" t="s">
        <v>1061</v>
      </c>
      <c r="C651" t="s">
        <v>1062</v>
      </c>
      <c r="D651" t="s">
        <v>1063</v>
      </c>
      <c r="E651" s="50">
        <v>675000</v>
      </c>
      <c r="F651">
        <v>1</v>
      </c>
      <c r="G651" t="s">
        <v>510</v>
      </c>
      <c r="H651" s="10">
        <v>599584.74199999997</v>
      </c>
      <c r="I651" t="s">
        <v>137</v>
      </c>
      <c r="J651" t="s">
        <v>473</v>
      </c>
      <c r="K651" t="s">
        <v>156</v>
      </c>
      <c r="L651" t="s">
        <v>12</v>
      </c>
      <c r="M651" t="s">
        <v>80</v>
      </c>
      <c r="N651" t="s">
        <v>35</v>
      </c>
      <c r="O651">
        <v>816749.99999999988</v>
      </c>
      <c r="P651">
        <v>0</v>
      </c>
      <c r="Q651" t="s">
        <v>731</v>
      </c>
      <c r="R651" t="s">
        <v>656</v>
      </c>
    </row>
    <row r="652" spans="1:18" x14ac:dyDescent="0.25">
      <c r="A652" s="143">
        <v>46099</v>
      </c>
      <c r="B652" t="s">
        <v>1061</v>
      </c>
      <c r="C652" t="s">
        <v>1062</v>
      </c>
      <c r="D652" t="s">
        <v>1063</v>
      </c>
      <c r="E652" s="50">
        <v>675000</v>
      </c>
      <c r="F652">
        <v>1</v>
      </c>
      <c r="G652" t="s">
        <v>510</v>
      </c>
      <c r="H652" s="10">
        <v>11487.904500000001</v>
      </c>
      <c r="I652" t="s">
        <v>137</v>
      </c>
      <c r="J652" t="s">
        <v>473</v>
      </c>
      <c r="K652" t="s">
        <v>156</v>
      </c>
      <c r="L652" t="s">
        <v>12</v>
      </c>
      <c r="M652" t="s">
        <v>50</v>
      </c>
      <c r="N652" t="s">
        <v>35</v>
      </c>
      <c r="O652">
        <v>816749.99999999988</v>
      </c>
      <c r="P652">
        <v>0</v>
      </c>
      <c r="Q652" t="s">
        <v>731</v>
      </c>
      <c r="R652" t="s">
        <v>656</v>
      </c>
    </row>
    <row r="653" spans="1:18" x14ac:dyDescent="0.25">
      <c r="A653" s="143">
        <v>46099</v>
      </c>
      <c r="B653" t="s">
        <v>1061</v>
      </c>
      <c r="C653" t="s">
        <v>1062</v>
      </c>
      <c r="D653" t="s">
        <v>1063</v>
      </c>
      <c r="E653" s="50">
        <v>675000</v>
      </c>
      <c r="F653">
        <v>1</v>
      </c>
      <c r="G653" t="s">
        <v>510</v>
      </c>
      <c r="H653" s="10">
        <v>87882.568799999994</v>
      </c>
      <c r="I653" t="s">
        <v>137</v>
      </c>
      <c r="J653" t="s">
        <v>473</v>
      </c>
      <c r="K653" t="s">
        <v>156</v>
      </c>
      <c r="L653" t="s">
        <v>12</v>
      </c>
      <c r="M653" t="s">
        <v>68</v>
      </c>
      <c r="N653" t="s">
        <v>35</v>
      </c>
      <c r="O653">
        <v>816749.99999999988</v>
      </c>
      <c r="P653">
        <v>0</v>
      </c>
      <c r="Q653" t="s">
        <v>731</v>
      </c>
      <c r="R653" t="s">
        <v>656</v>
      </c>
    </row>
    <row r="654" spans="1:18" x14ac:dyDescent="0.25">
      <c r="A654" s="143">
        <v>46099</v>
      </c>
      <c r="B654" t="s">
        <v>1061</v>
      </c>
      <c r="C654" t="s">
        <v>1062</v>
      </c>
      <c r="D654" t="s">
        <v>1063</v>
      </c>
      <c r="E654" s="50">
        <v>675000</v>
      </c>
      <c r="F654">
        <v>1</v>
      </c>
      <c r="G654" t="s">
        <v>510</v>
      </c>
      <c r="H654" s="10">
        <v>32404.899300000001</v>
      </c>
      <c r="I654" t="s">
        <v>137</v>
      </c>
      <c r="J654" t="s">
        <v>473</v>
      </c>
      <c r="K654" t="s">
        <v>156</v>
      </c>
      <c r="L654" t="s">
        <v>12</v>
      </c>
      <c r="M654" t="s">
        <v>70</v>
      </c>
      <c r="N654" t="s">
        <v>35</v>
      </c>
      <c r="O654">
        <v>816749.99999999988</v>
      </c>
      <c r="P654">
        <v>0</v>
      </c>
      <c r="Q654" t="s">
        <v>731</v>
      </c>
      <c r="R654" t="s">
        <v>656</v>
      </c>
    </row>
    <row r="655" spans="1:18" hidden="1" x14ac:dyDescent="0.25">
      <c r="A655" s="143">
        <v>46112</v>
      </c>
      <c r="B655" t="s">
        <v>1191</v>
      </c>
      <c r="C655" t="s">
        <v>1183</v>
      </c>
      <c r="D655" t="s">
        <v>187</v>
      </c>
      <c r="E655" s="50">
        <v>815631.38840000005</v>
      </c>
      <c r="F655">
        <v>1</v>
      </c>
      <c r="G655" t="s">
        <v>1192</v>
      </c>
      <c r="H655" s="10">
        <v>815631.38840000005</v>
      </c>
      <c r="I655" t="s">
        <v>137</v>
      </c>
      <c r="J655" t="s">
        <v>512</v>
      </c>
      <c r="K655" t="s">
        <v>138</v>
      </c>
      <c r="L655" t="s">
        <v>9</v>
      </c>
      <c r="M655" t="s">
        <v>70</v>
      </c>
      <c r="N655" t="s">
        <v>45</v>
      </c>
      <c r="O655">
        <v>815631.38840000005</v>
      </c>
      <c r="P655">
        <v>0</v>
      </c>
      <c r="R655" t="s">
        <v>70</v>
      </c>
    </row>
    <row r="656" spans="1:18" hidden="1" x14ac:dyDescent="0.25">
      <c r="A656" s="143">
        <v>46112</v>
      </c>
      <c r="B656" t="s">
        <v>1191</v>
      </c>
      <c r="C656" t="s">
        <v>1172</v>
      </c>
      <c r="D656" t="s">
        <v>173</v>
      </c>
      <c r="E656" s="50">
        <v>813389.75950000004</v>
      </c>
      <c r="F656">
        <v>1</v>
      </c>
      <c r="G656" t="s">
        <v>1192</v>
      </c>
      <c r="H656" s="10">
        <v>16267.7952</v>
      </c>
      <c r="I656" t="s">
        <v>137</v>
      </c>
      <c r="J656" t="s">
        <v>512</v>
      </c>
      <c r="K656" t="s">
        <v>138</v>
      </c>
      <c r="L656" t="s">
        <v>9</v>
      </c>
      <c r="M656" t="s">
        <v>72</v>
      </c>
      <c r="N656" t="s">
        <v>353</v>
      </c>
      <c r="O656">
        <v>813389.75950000016</v>
      </c>
      <c r="P656">
        <v>0</v>
      </c>
      <c r="R656" t="s">
        <v>72</v>
      </c>
    </row>
    <row r="657" spans="1:18" hidden="1" x14ac:dyDescent="0.25">
      <c r="A657" s="143">
        <v>46112</v>
      </c>
      <c r="B657" t="s">
        <v>1191</v>
      </c>
      <c r="C657" t="s">
        <v>1172</v>
      </c>
      <c r="D657" t="s">
        <v>173</v>
      </c>
      <c r="E657" s="50">
        <v>813389.75950000004</v>
      </c>
      <c r="F657">
        <v>1</v>
      </c>
      <c r="G657" t="s">
        <v>1192</v>
      </c>
      <c r="H657" s="10">
        <v>17162.5239</v>
      </c>
      <c r="I657" t="s">
        <v>137</v>
      </c>
      <c r="J657" t="s">
        <v>512</v>
      </c>
      <c r="K657" t="s">
        <v>138</v>
      </c>
      <c r="L657" t="s">
        <v>9</v>
      </c>
      <c r="M657" t="s">
        <v>75</v>
      </c>
      <c r="N657" t="s">
        <v>353</v>
      </c>
      <c r="O657">
        <v>813389.75950000016</v>
      </c>
      <c r="P657">
        <v>0</v>
      </c>
      <c r="R657" t="s">
        <v>75</v>
      </c>
    </row>
    <row r="658" spans="1:18" hidden="1" x14ac:dyDescent="0.25">
      <c r="A658" s="143">
        <v>46112</v>
      </c>
      <c r="B658" t="s">
        <v>1191</v>
      </c>
      <c r="C658" t="s">
        <v>1172</v>
      </c>
      <c r="D658" t="s">
        <v>173</v>
      </c>
      <c r="E658" s="50">
        <v>813389.75950000004</v>
      </c>
      <c r="F658">
        <v>1</v>
      </c>
      <c r="G658" t="s">
        <v>1192</v>
      </c>
      <c r="H658" s="10">
        <v>470383.29790000001</v>
      </c>
      <c r="I658" t="s">
        <v>137</v>
      </c>
      <c r="J658" t="s">
        <v>512</v>
      </c>
      <c r="K658" t="s">
        <v>138</v>
      </c>
      <c r="L658" t="s">
        <v>9</v>
      </c>
      <c r="M658" t="s">
        <v>681</v>
      </c>
      <c r="N658" t="s">
        <v>353</v>
      </c>
      <c r="O658">
        <v>813389.75950000016</v>
      </c>
      <c r="P658">
        <v>0</v>
      </c>
      <c r="R658" t="s">
        <v>681</v>
      </c>
    </row>
    <row r="659" spans="1:18" hidden="1" x14ac:dyDescent="0.25">
      <c r="A659" s="143">
        <v>46112</v>
      </c>
      <c r="B659" t="s">
        <v>1191</v>
      </c>
      <c r="C659" t="s">
        <v>1172</v>
      </c>
      <c r="D659" t="s">
        <v>173</v>
      </c>
      <c r="E659" s="50">
        <v>813389.75950000004</v>
      </c>
      <c r="F659">
        <v>1</v>
      </c>
      <c r="G659" t="s">
        <v>1192</v>
      </c>
      <c r="H659" s="10">
        <v>187079.6447</v>
      </c>
      <c r="I659" t="s">
        <v>137</v>
      </c>
      <c r="J659" t="s">
        <v>512</v>
      </c>
      <c r="K659" t="s">
        <v>138</v>
      </c>
      <c r="L659" t="s">
        <v>9</v>
      </c>
      <c r="M659" t="s">
        <v>682</v>
      </c>
      <c r="N659" t="s">
        <v>353</v>
      </c>
      <c r="O659">
        <v>813389.75950000016</v>
      </c>
      <c r="P659">
        <v>0</v>
      </c>
      <c r="R659" t="s">
        <v>682</v>
      </c>
    </row>
    <row r="660" spans="1:18" hidden="1" x14ac:dyDescent="0.25">
      <c r="A660" s="143">
        <v>46112</v>
      </c>
      <c r="B660" t="s">
        <v>1191</v>
      </c>
      <c r="C660" t="s">
        <v>1172</v>
      </c>
      <c r="D660" t="s">
        <v>173</v>
      </c>
      <c r="E660" s="50">
        <v>813389.75950000004</v>
      </c>
      <c r="F660">
        <v>1</v>
      </c>
      <c r="G660" t="s">
        <v>1192</v>
      </c>
      <c r="H660" s="10">
        <v>86870.026299999998</v>
      </c>
      <c r="I660" t="s">
        <v>137</v>
      </c>
      <c r="J660" t="s">
        <v>512</v>
      </c>
      <c r="K660" t="s">
        <v>138</v>
      </c>
      <c r="L660" t="s">
        <v>9</v>
      </c>
      <c r="M660" t="s">
        <v>80</v>
      </c>
      <c r="N660" t="s">
        <v>353</v>
      </c>
      <c r="O660">
        <v>813389.75950000016</v>
      </c>
      <c r="P660">
        <v>0</v>
      </c>
      <c r="R660" t="s">
        <v>80</v>
      </c>
    </row>
    <row r="661" spans="1:18" hidden="1" x14ac:dyDescent="0.25">
      <c r="A661" s="143">
        <v>46112</v>
      </c>
      <c r="B661" t="s">
        <v>1191</v>
      </c>
      <c r="C661" t="s">
        <v>1172</v>
      </c>
      <c r="D661" t="s">
        <v>173</v>
      </c>
      <c r="E661" s="50">
        <v>813389.75950000004</v>
      </c>
      <c r="F661">
        <v>1</v>
      </c>
      <c r="G661" t="s">
        <v>1192</v>
      </c>
      <c r="H661" s="10">
        <v>21229.472699999998</v>
      </c>
      <c r="I661" t="s">
        <v>137</v>
      </c>
      <c r="J661" t="s">
        <v>512</v>
      </c>
      <c r="K661" t="s">
        <v>138</v>
      </c>
      <c r="L661" t="s">
        <v>9</v>
      </c>
      <c r="M661" t="s">
        <v>50</v>
      </c>
      <c r="N661" t="s">
        <v>353</v>
      </c>
      <c r="O661">
        <v>813389.75950000016</v>
      </c>
      <c r="P661">
        <v>0</v>
      </c>
      <c r="R661" t="s">
        <v>50</v>
      </c>
    </row>
    <row r="662" spans="1:18" hidden="1" x14ac:dyDescent="0.25">
      <c r="A662" s="143">
        <v>46112</v>
      </c>
      <c r="B662" t="s">
        <v>1191</v>
      </c>
      <c r="C662" t="s">
        <v>1172</v>
      </c>
      <c r="D662" t="s">
        <v>173</v>
      </c>
      <c r="E662" s="50">
        <v>813389.75950000004</v>
      </c>
      <c r="F662">
        <v>1</v>
      </c>
      <c r="G662" t="s">
        <v>1192</v>
      </c>
      <c r="H662" s="10">
        <v>14396.9987</v>
      </c>
      <c r="I662" t="s">
        <v>137</v>
      </c>
      <c r="J662" t="s">
        <v>512</v>
      </c>
      <c r="K662" t="s">
        <v>138</v>
      </c>
      <c r="L662" t="s">
        <v>9</v>
      </c>
      <c r="M662" t="s">
        <v>70</v>
      </c>
      <c r="N662" t="s">
        <v>353</v>
      </c>
      <c r="O662">
        <v>813389.75950000016</v>
      </c>
      <c r="P662">
        <v>0</v>
      </c>
      <c r="R662" t="s">
        <v>70</v>
      </c>
    </row>
    <row r="663" spans="1:18" x14ac:dyDescent="0.25">
      <c r="A663" s="143">
        <v>46112</v>
      </c>
      <c r="B663" t="s">
        <v>1191</v>
      </c>
      <c r="C663" t="s">
        <v>1189</v>
      </c>
      <c r="D663" t="s">
        <v>183</v>
      </c>
      <c r="E663" s="50">
        <v>801923.79749999999</v>
      </c>
      <c r="F663">
        <v>1</v>
      </c>
      <c r="G663" t="s">
        <v>1192</v>
      </c>
      <c r="H663" s="10">
        <v>89093.733900000007</v>
      </c>
      <c r="I663" t="s">
        <v>137</v>
      </c>
      <c r="J663" t="s">
        <v>512</v>
      </c>
      <c r="K663" t="s">
        <v>156</v>
      </c>
      <c r="L663" t="s">
        <v>9</v>
      </c>
      <c r="M663" t="s">
        <v>72</v>
      </c>
      <c r="N663" t="s">
        <v>396</v>
      </c>
      <c r="O663">
        <v>801843.60512025002</v>
      </c>
      <c r="P663">
        <v>80.192379749962129</v>
      </c>
      <c r="R663" t="s">
        <v>72</v>
      </c>
    </row>
    <row r="664" spans="1:18" x14ac:dyDescent="0.25">
      <c r="A664" s="143">
        <v>46112</v>
      </c>
      <c r="B664" t="s">
        <v>1191</v>
      </c>
      <c r="C664" t="s">
        <v>1189</v>
      </c>
      <c r="D664" t="s">
        <v>183</v>
      </c>
      <c r="E664" s="50">
        <v>801923.79749999999</v>
      </c>
      <c r="F664">
        <v>1</v>
      </c>
      <c r="G664" t="s">
        <v>1192</v>
      </c>
      <c r="H664" s="10">
        <v>89093.733900000007</v>
      </c>
      <c r="I664" t="s">
        <v>137</v>
      </c>
      <c r="J664" t="s">
        <v>512</v>
      </c>
      <c r="K664" t="s">
        <v>156</v>
      </c>
      <c r="L664" t="s">
        <v>9</v>
      </c>
      <c r="M664" t="s">
        <v>77</v>
      </c>
      <c r="N664" t="s">
        <v>396</v>
      </c>
      <c r="O664">
        <v>801843.60512025002</v>
      </c>
      <c r="P664">
        <v>80.192379749962129</v>
      </c>
      <c r="R664" t="s">
        <v>77</v>
      </c>
    </row>
    <row r="665" spans="1:18" x14ac:dyDescent="0.25">
      <c r="A665" s="143">
        <v>46112</v>
      </c>
      <c r="B665" t="s">
        <v>1191</v>
      </c>
      <c r="C665" t="s">
        <v>1189</v>
      </c>
      <c r="D665" t="s">
        <v>183</v>
      </c>
      <c r="E665" s="50">
        <v>801923.79749999999</v>
      </c>
      <c r="F665">
        <v>1</v>
      </c>
      <c r="G665" t="s">
        <v>1192</v>
      </c>
      <c r="H665" s="10">
        <v>89093.733900000007</v>
      </c>
      <c r="I665" t="s">
        <v>137</v>
      </c>
      <c r="J665" t="s">
        <v>512</v>
      </c>
      <c r="K665" t="s">
        <v>156</v>
      </c>
      <c r="L665" t="s">
        <v>9</v>
      </c>
      <c r="M665" t="s">
        <v>75</v>
      </c>
      <c r="N665" t="s">
        <v>396</v>
      </c>
      <c r="O665">
        <v>801843.60512025002</v>
      </c>
      <c r="P665">
        <v>80.192379749962129</v>
      </c>
      <c r="R665" t="s">
        <v>75</v>
      </c>
    </row>
    <row r="666" spans="1:18" x14ac:dyDescent="0.25">
      <c r="A666" s="143">
        <v>46112</v>
      </c>
      <c r="B666" t="s">
        <v>1191</v>
      </c>
      <c r="C666" t="s">
        <v>1189</v>
      </c>
      <c r="D666" t="s">
        <v>183</v>
      </c>
      <c r="E666" s="50">
        <v>801923.79749999999</v>
      </c>
      <c r="F666">
        <v>1</v>
      </c>
      <c r="G666" t="s">
        <v>1192</v>
      </c>
      <c r="H666" s="10">
        <v>89093.733900000007</v>
      </c>
      <c r="I666" t="s">
        <v>137</v>
      </c>
      <c r="J666" t="s">
        <v>512</v>
      </c>
      <c r="K666" t="s">
        <v>156</v>
      </c>
      <c r="L666" t="s">
        <v>9</v>
      </c>
      <c r="M666" t="s">
        <v>681</v>
      </c>
      <c r="N666" t="s">
        <v>396</v>
      </c>
      <c r="O666">
        <v>801843.60512025002</v>
      </c>
      <c r="P666">
        <v>80.192379749962129</v>
      </c>
      <c r="R666" t="s">
        <v>681</v>
      </c>
    </row>
    <row r="667" spans="1:18" x14ac:dyDescent="0.25">
      <c r="A667" s="143">
        <v>46112</v>
      </c>
      <c r="B667" t="s">
        <v>1191</v>
      </c>
      <c r="C667" t="s">
        <v>1189</v>
      </c>
      <c r="D667" t="s">
        <v>183</v>
      </c>
      <c r="E667" s="50">
        <v>801923.79749999999</v>
      </c>
      <c r="F667">
        <v>1</v>
      </c>
      <c r="G667" t="s">
        <v>1192</v>
      </c>
      <c r="H667" s="10">
        <v>89093.733900000007</v>
      </c>
      <c r="I667" t="s">
        <v>137</v>
      </c>
      <c r="J667" t="s">
        <v>512</v>
      </c>
      <c r="K667" t="s">
        <v>156</v>
      </c>
      <c r="L667" t="s">
        <v>9</v>
      </c>
      <c r="M667" t="s">
        <v>682</v>
      </c>
      <c r="N667" t="s">
        <v>396</v>
      </c>
      <c r="O667">
        <v>801843.60512025002</v>
      </c>
      <c r="P667">
        <v>80.192379749962129</v>
      </c>
      <c r="R667" t="s">
        <v>682</v>
      </c>
    </row>
    <row r="668" spans="1:18" x14ac:dyDescent="0.25">
      <c r="A668" s="143">
        <v>46112</v>
      </c>
      <c r="B668" t="s">
        <v>1191</v>
      </c>
      <c r="C668" t="s">
        <v>1189</v>
      </c>
      <c r="D668" t="s">
        <v>183</v>
      </c>
      <c r="E668" s="50">
        <v>801923.79749999999</v>
      </c>
      <c r="F668">
        <v>1</v>
      </c>
      <c r="G668" t="s">
        <v>1192</v>
      </c>
      <c r="H668" s="10">
        <v>89093.733900000007</v>
      </c>
      <c r="I668" t="s">
        <v>137</v>
      </c>
      <c r="J668" t="s">
        <v>512</v>
      </c>
      <c r="K668" t="s">
        <v>156</v>
      </c>
      <c r="L668" t="s">
        <v>9</v>
      </c>
      <c r="M668" t="s">
        <v>80</v>
      </c>
      <c r="N668" t="s">
        <v>396</v>
      </c>
      <c r="O668">
        <v>801843.60512025002</v>
      </c>
      <c r="P668">
        <v>80.192379749962129</v>
      </c>
      <c r="R668" t="s">
        <v>80</v>
      </c>
    </row>
    <row r="669" spans="1:18" x14ac:dyDescent="0.25">
      <c r="A669" s="143">
        <v>46112</v>
      </c>
      <c r="B669" t="s">
        <v>1191</v>
      </c>
      <c r="C669" t="s">
        <v>1189</v>
      </c>
      <c r="D669" t="s">
        <v>183</v>
      </c>
      <c r="E669" s="50">
        <v>801923.79749999999</v>
      </c>
      <c r="F669">
        <v>1</v>
      </c>
      <c r="G669" t="s">
        <v>1192</v>
      </c>
      <c r="H669" s="10">
        <v>89093.733900000007</v>
      </c>
      <c r="I669" t="s">
        <v>137</v>
      </c>
      <c r="J669" t="s">
        <v>512</v>
      </c>
      <c r="K669" t="s">
        <v>156</v>
      </c>
      <c r="L669" t="s">
        <v>9</v>
      </c>
      <c r="M669" t="s">
        <v>50</v>
      </c>
      <c r="N669" t="s">
        <v>396</v>
      </c>
      <c r="O669">
        <v>801843.60512025002</v>
      </c>
      <c r="P669">
        <v>80.192379749962129</v>
      </c>
      <c r="R669" t="s">
        <v>50</v>
      </c>
    </row>
    <row r="670" spans="1:18" x14ac:dyDescent="0.25">
      <c r="A670" s="143">
        <v>46112</v>
      </c>
      <c r="B670" t="s">
        <v>1191</v>
      </c>
      <c r="C670" t="s">
        <v>1189</v>
      </c>
      <c r="D670" t="s">
        <v>183</v>
      </c>
      <c r="E670" s="50">
        <v>801923.79749999999</v>
      </c>
      <c r="F670">
        <v>1</v>
      </c>
      <c r="G670" t="s">
        <v>1192</v>
      </c>
      <c r="H670" s="10">
        <v>89093.733900000007</v>
      </c>
      <c r="I670" t="s">
        <v>137</v>
      </c>
      <c r="J670" t="s">
        <v>512</v>
      </c>
      <c r="K670" t="s">
        <v>156</v>
      </c>
      <c r="L670" t="s">
        <v>9</v>
      </c>
      <c r="M670" t="s">
        <v>68</v>
      </c>
      <c r="N670" t="s">
        <v>396</v>
      </c>
      <c r="O670">
        <v>801843.60512025002</v>
      </c>
      <c r="P670">
        <v>80.192379749962129</v>
      </c>
      <c r="R670" t="s">
        <v>68</v>
      </c>
    </row>
    <row r="671" spans="1:18" x14ac:dyDescent="0.25">
      <c r="A671" s="143">
        <v>46112</v>
      </c>
      <c r="B671" t="s">
        <v>1191</v>
      </c>
      <c r="C671" t="s">
        <v>1189</v>
      </c>
      <c r="D671" t="s">
        <v>183</v>
      </c>
      <c r="E671" s="50">
        <v>801923.79749999999</v>
      </c>
      <c r="F671">
        <v>1</v>
      </c>
      <c r="G671" t="s">
        <v>1192</v>
      </c>
      <c r="H671" s="10">
        <v>89093.733900000007</v>
      </c>
      <c r="I671" t="s">
        <v>137</v>
      </c>
      <c r="J671" t="s">
        <v>512</v>
      </c>
      <c r="K671" t="s">
        <v>156</v>
      </c>
      <c r="L671" t="s">
        <v>9</v>
      </c>
      <c r="M671" t="s">
        <v>70</v>
      </c>
      <c r="N671" t="s">
        <v>396</v>
      </c>
      <c r="O671">
        <v>801843.60512025002</v>
      </c>
      <c r="P671">
        <v>80.192379749962129</v>
      </c>
      <c r="R671" t="s">
        <v>70</v>
      </c>
    </row>
    <row r="672" spans="1:18" hidden="1" x14ac:dyDescent="0.25">
      <c r="A672" s="143">
        <v>46112</v>
      </c>
      <c r="B672" t="s">
        <v>1191</v>
      </c>
      <c r="C672" t="s">
        <v>1157</v>
      </c>
      <c r="D672" t="s">
        <v>1152</v>
      </c>
      <c r="E672" s="50">
        <v>800838.84629999998</v>
      </c>
      <c r="F672">
        <v>1</v>
      </c>
      <c r="G672" t="s">
        <v>1192</v>
      </c>
      <c r="H672" s="10">
        <v>24025.165400000002</v>
      </c>
      <c r="I672" t="s">
        <v>137</v>
      </c>
      <c r="J672" t="s">
        <v>512</v>
      </c>
      <c r="K672" t="s">
        <v>138</v>
      </c>
      <c r="L672" t="s">
        <v>9</v>
      </c>
      <c r="M672" t="s">
        <v>682</v>
      </c>
      <c r="N672" t="s">
        <v>347</v>
      </c>
      <c r="O672">
        <v>800838.84629999998</v>
      </c>
      <c r="P672">
        <v>0</v>
      </c>
      <c r="R672" t="s">
        <v>682</v>
      </c>
    </row>
    <row r="673" spans="1:18" hidden="1" x14ac:dyDescent="0.25">
      <c r="A673" s="143">
        <v>46112</v>
      </c>
      <c r="B673" t="s">
        <v>1191</v>
      </c>
      <c r="C673" t="s">
        <v>1157</v>
      </c>
      <c r="D673" t="s">
        <v>1152</v>
      </c>
      <c r="E673" s="50">
        <v>800838.84629999998</v>
      </c>
      <c r="F673">
        <v>1</v>
      </c>
      <c r="G673" t="s">
        <v>1192</v>
      </c>
      <c r="H673" s="10">
        <v>776813.68090000004</v>
      </c>
      <c r="I673" t="s">
        <v>137</v>
      </c>
      <c r="J673" t="s">
        <v>512</v>
      </c>
      <c r="K673" t="s">
        <v>138</v>
      </c>
      <c r="L673" t="s">
        <v>9</v>
      </c>
      <c r="M673" t="s">
        <v>50</v>
      </c>
      <c r="N673" t="s">
        <v>347</v>
      </c>
      <c r="O673">
        <v>800838.84629999998</v>
      </c>
      <c r="P673">
        <v>0</v>
      </c>
      <c r="R673" t="s">
        <v>50</v>
      </c>
    </row>
    <row r="674" spans="1:18" x14ac:dyDescent="0.25">
      <c r="A674" s="143">
        <v>46112</v>
      </c>
      <c r="B674" t="s">
        <v>1191</v>
      </c>
      <c r="C674" t="s">
        <v>1103</v>
      </c>
      <c r="D674" t="s">
        <v>164</v>
      </c>
      <c r="E674" s="50">
        <v>798562.3861</v>
      </c>
      <c r="F674">
        <v>1</v>
      </c>
      <c r="G674" t="s">
        <v>1192</v>
      </c>
      <c r="H674" s="10">
        <v>62110.407800000001</v>
      </c>
      <c r="I674" t="s">
        <v>137</v>
      </c>
      <c r="J674" t="s">
        <v>512</v>
      </c>
      <c r="K674" t="s">
        <v>156</v>
      </c>
      <c r="L674" t="s">
        <v>9</v>
      </c>
      <c r="M674" t="s">
        <v>72</v>
      </c>
      <c r="N674" t="s">
        <v>32</v>
      </c>
      <c r="O674">
        <v>558993.67026999989</v>
      </c>
      <c r="P674">
        <v>239568.71583000012</v>
      </c>
      <c r="R674" t="s">
        <v>72</v>
      </c>
    </row>
    <row r="675" spans="1:18" x14ac:dyDescent="0.25">
      <c r="A675" s="143">
        <v>46112</v>
      </c>
      <c r="B675" t="s">
        <v>1191</v>
      </c>
      <c r="C675" t="s">
        <v>1103</v>
      </c>
      <c r="D675" t="s">
        <v>164</v>
      </c>
      <c r="E675" s="50">
        <v>798562.3861</v>
      </c>
      <c r="F675">
        <v>1</v>
      </c>
      <c r="G675" t="s">
        <v>1192</v>
      </c>
      <c r="H675" s="10">
        <v>62110.407800000001</v>
      </c>
      <c r="I675" t="s">
        <v>137</v>
      </c>
      <c r="J675" t="s">
        <v>512</v>
      </c>
      <c r="K675" t="s">
        <v>156</v>
      </c>
      <c r="L675" t="s">
        <v>9</v>
      </c>
      <c r="M675" t="s">
        <v>77</v>
      </c>
      <c r="N675" t="s">
        <v>32</v>
      </c>
      <c r="O675">
        <v>558993.67026999989</v>
      </c>
      <c r="P675">
        <v>239568.71583000012</v>
      </c>
      <c r="R675" t="s">
        <v>77</v>
      </c>
    </row>
    <row r="676" spans="1:18" x14ac:dyDescent="0.25">
      <c r="A676" s="143">
        <v>46112</v>
      </c>
      <c r="B676" t="s">
        <v>1191</v>
      </c>
      <c r="C676" t="s">
        <v>1103</v>
      </c>
      <c r="D676" t="s">
        <v>164</v>
      </c>
      <c r="E676" s="50">
        <v>798562.3861</v>
      </c>
      <c r="F676">
        <v>1</v>
      </c>
      <c r="G676" t="s">
        <v>1192</v>
      </c>
      <c r="H676" s="10">
        <v>62110.407800000001</v>
      </c>
      <c r="I676" t="s">
        <v>137</v>
      </c>
      <c r="J676" t="s">
        <v>512</v>
      </c>
      <c r="K676" t="s">
        <v>156</v>
      </c>
      <c r="L676" t="s">
        <v>9</v>
      </c>
      <c r="M676" t="s">
        <v>75</v>
      </c>
      <c r="N676" t="s">
        <v>32</v>
      </c>
      <c r="O676">
        <v>558993.67026999989</v>
      </c>
      <c r="P676">
        <v>239568.71583000012</v>
      </c>
      <c r="R676" t="s">
        <v>75</v>
      </c>
    </row>
    <row r="677" spans="1:18" x14ac:dyDescent="0.25">
      <c r="A677" s="143">
        <v>46112</v>
      </c>
      <c r="B677" t="s">
        <v>1191</v>
      </c>
      <c r="C677" t="s">
        <v>1103</v>
      </c>
      <c r="D677" t="s">
        <v>164</v>
      </c>
      <c r="E677" s="50">
        <v>798562.3861</v>
      </c>
      <c r="F677">
        <v>1</v>
      </c>
      <c r="G677" t="s">
        <v>1192</v>
      </c>
      <c r="H677" s="10">
        <v>62110.407800000001</v>
      </c>
      <c r="I677" t="s">
        <v>137</v>
      </c>
      <c r="J677" t="s">
        <v>512</v>
      </c>
      <c r="K677" t="s">
        <v>156</v>
      </c>
      <c r="L677" t="s">
        <v>9</v>
      </c>
      <c r="M677" t="s">
        <v>681</v>
      </c>
      <c r="N677" t="s">
        <v>32</v>
      </c>
      <c r="O677">
        <v>558993.67026999989</v>
      </c>
      <c r="P677">
        <v>239568.71583000012</v>
      </c>
      <c r="R677" t="s">
        <v>681</v>
      </c>
    </row>
    <row r="678" spans="1:18" x14ac:dyDescent="0.25">
      <c r="A678" s="143">
        <v>46112</v>
      </c>
      <c r="B678" t="s">
        <v>1191</v>
      </c>
      <c r="C678" t="s">
        <v>1103</v>
      </c>
      <c r="D678" t="s">
        <v>164</v>
      </c>
      <c r="E678" s="50">
        <v>798562.3861</v>
      </c>
      <c r="F678">
        <v>1</v>
      </c>
      <c r="G678" t="s">
        <v>1192</v>
      </c>
      <c r="H678" s="10">
        <v>62110.407800000001</v>
      </c>
      <c r="I678" t="s">
        <v>137</v>
      </c>
      <c r="J678" t="s">
        <v>512</v>
      </c>
      <c r="K678" t="s">
        <v>156</v>
      </c>
      <c r="L678" t="s">
        <v>9</v>
      </c>
      <c r="M678" t="s">
        <v>682</v>
      </c>
      <c r="N678" t="s">
        <v>32</v>
      </c>
      <c r="O678">
        <v>558993.67026999989</v>
      </c>
      <c r="P678">
        <v>239568.71583000012</v>
      </c>
      <c r="R678" t="s">
        <v>682</v>
      </c>
    </row>
    <row r="679" spans="1:18" x14ac:dyDescent="0.25">
      <c r="A679" s="143">
        <v>46112</v>
      </c>
      <c r="B679" t="s">
        <v>1191</v>
      </c>
      <c r="C679" t="s">
        <v>1103</v>
      </c>
      <c r="D679" t="s">
        <v>164</v>
      </c>
      <c r="E679" s="50">
        <v>798562.3861</v>
      </c>
      <c r="F679">
        <v>1</v>
      </c>
      <c r="G679" t="s">
        <v>1192</v>
      </c>
      <c r="H679" s="10">
        <v>62110.407800000001</v>
      </c>
      <c r="I679" t="s">
        <v>137</v>
      </c>
      <c r="J679" t="s">
        <v>512</v>
      </c>
      <c r="K679" t="s">
        <v>156</v>
      </c>
      <c r="L679" t="s">
        <v>9</v>
      </c>
      <c r="M679" t="s">
        <v>80</v>
      </c>
      <c r="N679" t="s">
        <v>32</v>
      </c>
      <c r="O679">
        <v>558993.67026999989</v>
      </c>
      <c r="P679">
        <v>239568.71583000012</v>
      </c>
      <c r="R679" t="s">
        <v>80</v>
      </c>
    </row>
    <row r="680" spans="1:18" x14ac:dyDescent="0.25">
      <c r="A680" s="143">
        <v>46112</v>
      </c>
      <c r="B680" t="s">
        <v>1191</v>
      </c>
      <c r="C680" t="s">
        <v>1103</v>
      </c>
      <c r="D680" t="s">
        <v>164</v>
      </c>
      <c r="E680" s="50">
        <v>798562.3861</v>
      </c>
      <c r="F680">
        <v>1</v>
      </c>
      <c r="G680" t="s">
        <v>1192</v>
      </c>
      <c r="H680" s="10">
        <v>62110.407800000001</v>
      </c>
      <c r="I680" t="s">
        <v>137</v>
      </c>
      <c r="J680" t="s">
        <v>512</v>
      </c>
      <c r="K680" t="s">
        <v>156</v>
      </c>
      <c r="L680" t="s">
        <v>9</v>
      </c>
      <c r="M680" t="s">
        <v>50</v>
      </c>
      <c r="N680" t="s">
        <v>32</v>
      </c>
      <c r="O680">
        <v>558993.67026999989</v>
      </c>
      <c r="P680">
        <v>239568.71583000012</v>
      </c>
      <c r="R680" t="s">
        <v>50</v>
      </c>
    </row>
    <row r="681" spans="1:18" x14ac:dyDescent="0.25">
      <c r="A681" s="143">
        <v>46112</v>
      </c>
      <c r="B681" t="s">
        <v>1191</v>
      </c>
      <c r="C681" t="s">
        <v>1103</v>
      </c>
      <c r="D681" t="s">
        <v>164</v>
      </c>
      <c r="E681" s="50">
        <v>798562.3861</v>
      </c>
      <c r="F681">
        <v>1</v>
      </c>
      <c r="G681" t="s">
        <v>1192</v>
      </c>
      <c r="H681" s="10">
        <v>62110.407800000001</v>
      </c>
      <c r="I681" t="s">
        <v>137</v>
      </c>
      <c r="J681" t="s">
        <v>512</v>
      </c>
      <c r="K681" t="s">
        <v>156</v>
      </c>
      <c r="L681" t="s">
        <v>9</v>
      </c>
      <c r="M681" t="s">
        <v>68</v>
      </c>
      <c r="N681" t="s">
        <v>32</v>
      </c>
      <c r="O681">
        <v>558993.67026999989</v>
      </c>
      <c r="P681">
        <v>239568.71583000012</v>
      </c>
      <c r="R681" t="s">
        <v>68</v>
      </c>
    </row>
    <row r="682" spans="1:18" x14ac:dyDescent="0.25">
      <c r="A682" s="143">
        <v>46112</v>
      </c>
      <c r="B682" t="s">
        <v>1191</v>
      </c>
      <c r="C682" t="s">
        <v>1103</v>
      </c>
      <c r="D682" t="s">
        <v>164</v>
      </c>
      <c r="E682" s="50">
        <v>798562.3861</v>
      </c>
      <c r="F682">
        <v>1</v>
      </c>
      <c r="G682" t="s">
        <v>1192</v>
      </c>
      <c r="H682" s="10">
        <v>62110.407800000001</v>
      </c>
      <c r="I682" t="s">
        <v>137</v>
      </c>
      <c r="J682" t="s">
        <v>512</v>
      </c>
      <c r="K682" t="s">
        <v>156</v>
      </c>
      <c r="L682" t="s">
        <v>9</v>
      </c>
      <c r="M682" t="s">
        <v>70</v>
      </c>
      <c r="N682" t="s">
        <v>32</v>
      </c>
      <c r="O682">
        <v>558993.67026999989</v>
      </c>
      <c r="P682">
        <v>239568.71583000012</v>
      </c>
      <c r="R682" t="s">
        <v>70</v>
      </c>
    </row>
    <row r="683" spans="1:18" hidden="1" x14ac:dyDescent="0.25">
      <c r="A683" s="143">
        <v>46112</v>
      </c>
      <c r="B683" t="s">
        <v>1191</v>
      </c>
      <c r="C683" t="s">
        <v>1156</v>
      </c>
      <c r="D683" t="s">
        <v>1152</v>
      </c>
      <c r="E683" s="50">
        <v>792665.14729999995</v>
      </c>
      <c r="F683">
        <v>1</v>
      </c>
      <c r="G683" t="s">
        <v>1192</v>
      </c>
      <c r="H683" s="10">
        <v>23779.954399999999</v>
      </c>
      <c r="I683" t="s">
        <v>137</v>
      </c>
      <c r="J683" t="s">
        <v>512</v>
      </c>
      <c r="K683" t="s">
        <v>138</v>
      </c>
      <c r="L683" t="s">
        <v>9</v>
      </c>
      <c r="M683" t="s">
        <v>682</v>
      </c>
      <c r="N683" t="s">
        <v>347</v>
      </c>
      <c r="O683">
        <v>792665.14729999984</v>
      </c>
      <c r="P683">
        <v>0</v>
      </c>
      <c r="R683" t="s">
        <v>682</v>
      </c>
    </row>
    <row r="684" spans="1:18" hidden="1" x14ac:dyDescent="0.25">
      <c r="A684" s="143">
        <v>46112</v>
      </c>
      <c r="B684" t="s">
        <v>1191</v>
      </c>
      <c r="C684" t="s">
        <v>1156</v>
      </c>
      <c r="D684" t="s">
        <v>1152</v>
      </c>
      <c r="E684" s="50">
        <v>792665.14729999995</v>
      </c>
      <c r="F684">
        <v>1</v>
      </c>
      <c r="G684" t="s">
        <v>1192</v>
      </c>
      <c r="H684" s="10">
        <v>768885.19290000002</v>
      </c>
      <c r="I684" t="s">
        <v>137</v>
      </c>
      <c r="J684" t="s">
        <v>512</v>
      </c>
      <c r="K684" t="s">
        <v>138</v>
      </c>
      <c r="L684" t="s">
        <v>9</v>
      </c>
      <c r="M684" t="s">
        <v>50</v>
      </c>
      <c r="N684" t="s">
        <v>347</v>
      </c>
      <c r="O684">
        <v>792665.14729999984</v>
      </c>
      <c r="P684">
        <v>0</v>
      </c>
      <c r="R684" t="s">
        <v>50</v>
      </c>
    </row>
    <row r="685" spans="1:18" hidden="1" x14ac:dyDescent="0.25">
      <c r="A685" s="143">
        <v>46107</v>
      </c>
      <c r="B685" t="s">
        <v>847</v>
      </c>
      <c r="C685" t="s">
        <v>1066</v>
      </c>
      <c r="D685" t="s">
        <v>1067</v>
      </c>
      <c r="E685" s="50">
        <v>345100</v>
      </c>
      <c r="F685">
        <v>1</v>
      </c>
      <c r="G685" t="s">
        <v>510</v>
      </c>
      <c r="H685" s="10">
        <v>783466.9</v>
      </c>
      <c r="I685" t="s">
        <v>137</v>
      </c>
      <c r="J685" t="s">
        <v>473</v>
      </c>
      <c r="K685" t="s">
        <v>138</v>
      </c>
      <c r="L685" t="s">
        <v>12</v>
      </c>
      <c r="M685" t="s">
        <v>80</v>
      </c>
      <c r="N685" t="s">
        <v>34</v>
      </c>
      <c r="O685">
        <v>783466.9</v>
      </c>
      <c r="P685">
        <v>0</v>
      </c>
      <c r="Q685" t="s">
        <v>726</v>
      </c>
      <c r="R685" t="s">
        <v>80</v>
      </c>
    </row>
    <row r="686" spans="1:18" hidden="1" x14ac:dyDescent="0.25">
      <c r="A686" s="143">
        <v>46106</v>
      </c>
      <c r="B686" t="s">
        <v>994</v>
      </c>
      <c r="C686" t="s">
        <v>995</v>
      </c>
      <c r="D686" t="s">
        <v>996</v>
      </c>
      <c r="E686" s="50">
        <v>25000</v>
      </c>
      <c r="F686">
        <v>24.92</v>
      </c>
      <c r="G686" t="s">
        <v>510</v>
      </c>
      <c r="H686" s="10">
        <v>753830</v>
      </c>
      <c r="I686" t="s">
        <v>137</v>
      </c>
      <c r="J686" t="s">
        <v>473</v>
      </c>
      <c r="K686" t="s">
        <v>138</v>
      </c>
      <c r="L686" t="s">
        <v>13</v>
      </c>
      <c r="M686" t="s">
        <v>70</v>
      </c>
      <c r="N686" t="s">
        <v>45</v>
      </c>
      <c r="O686">
        <v>753830</v>
      </c>
      <c r="P686">
        <v>0</v>
      </c>
      <c r="Q686" t="s">
        <v>13</v>
      </c>
      <c r="R686" t="s">
        <v>70</v>
      </c>
    </row>
    <row r="687" spans="1:18" hidden="1" x14ac:dyDescent="0.25">
      <c r="A687" s="143">
        <v>46112</v>
      </c>
      <c r="B687" t="s">
        <v>1191</v>
      </c>
      <c r="C687" t="s">
        <v>1316</v>
      </c>
      <c r="D687" t="s">
        <v>1328</v>
      </c>
      <c r="E687" s="50">
        <v>739779.68209999998</v>
      </c>
      <c r="F687">
        <v>1</v>
      </c>
      <c r="G687" t="s">
        <v>1192</v>
      </c>
      <c r="H687" s="10">
        <v>110966.9523</v>
      </c>
      <c r="I687" t="s">
        <v>137</v>
      </c>
      <c r="J687" t="s">
        <v>512</v>
      </c>
      <c r="K687" t="s">
        <v>138</v>
      </c>
      <c r="L687" t="s">
        <v>9</v>
      </c>
      <c r="M687" t="s">
        <v>681</v>
      </c>
      <c r="N687" t="s">
        <v>373</v>
      </c>
      <c r="O687">
        <v>739779.68209999998</v>
      </c>
      <c r="P687">
        <v>0</v>
      </c>
      <c r="R687" t="s">
        <v>681</v>
      </c>
    </row>
    <row r="688" spans="1:18" hidden="1" x14ac:dyDescent="0.25">
      <c r="A688" s="143">
        <v>46112</v>
      </c>
      <c r="B688" t="s">
        <v>1191</v>
      </c>
      <c r="C688" t="s">
        <v>1316</v>
      </c>
      <c r="D688" t="s">
        <v>1328</v>
      </c>
      <c r="E688" s="50">
        <v>739779.68209999998</v>
      </c>
      <c r="F688">
        <v>1</v>
      </c>
      <c r="G688" t="s">
        <v>1192</v>
      </c>
      <c r="H688" s="10">
        <v>628812.72979999997</v>
      </c>
      <c r="I688" t="s">
        <v>137</v>
      </c>
      <c r="J688" t="s">
        <v>512</v>
      </c>
      <c r="K688" t="s">
        <v>138</v>
      </c>
      <c r="L688" t="s">
        <v>9</v>
      </c>
      <c r="M688" t="s">
        <v>80</v>
      </c>
      <c r="N688" t="s">
        <v>373</v>
      </c>
      <c r="O688">
        <v>739779.68209999998</v>
      </c>
      <c r="P688">
        <v>0</v>
      </c>
      <c r="R688" t="s">
        <v>80</v>
      </c>
    </row>
    <row r="689" spans="1:18" x14ac:dyDescent="0.25">
      <c r="A689" s="143">
        <v>46111</v>
      </c>
      <c r="B689" t="s">
        <v>811</v>
      </c>
      <c r="C689" t="s">
        <v>894</v>
      </c>
      <c r="D689" t="s">
        <v>895</v>
      </c>
      <c r="E689" s="50">
        <v>80000</v>
      </c>
      <c r="F689">
        <v>9</v>
      </c>
      <c r="G689" t="s">
        <v>510</v>
      </c>
      <c r="H689" s="10">
        <v>23340.410400000001</v>
      </c>
      <c r="I689" t="s">
        <v>137</v>
      </c>
      <c r="J689" t="s">
        <v>473</v>
      </c>
      <c r="K689" t="s">
        <v>156</v>
      </c>
      <c r="L689" t="s">
        <v>10</v>
      </c>
      <c r="M689" t="s">
        <v>72</v>
      </c>
      <c r="N689" t="s">
        <v>35</v>
      </c>
      <c r="O689">
        <v>719999.99999999988</v>
      </c>
      <c r="P689">
        <v>0</v>
      </c>
      <c r="Q689" t="s">
        <v>727</v>
      </c>
      <c r="R689" t="s">
        <v>166</v>
      </c>
    </row>
    <row r="690" spans="1:18" x14ac:dyDescent="0.25">
      <c r="A690" s="143">
        <v>46111</v>
      </c>
      <c r="B690" t="s">
        <v>811</v>
      </c>
      <c r="C690" t="s">
        <v>894</v>
      </c>
      <c r="D690" t="s">
        <v>895</v>
      </c>
      <c r="E690" s="50">
        <v>80000</v>
      </c>
      <c r="F690">
        <v>9</v>
      </c>
      <c r="G690" t="s">
        <v>510</v>
      </c>
      <c r="H690" s="10">
        <v>5082.9948000000004</v>
      </c>
      <c r="I690" t="s">
        <v>137</v>
      </c>
      <c r="J690" t="s">
        <v>473</v>
      </c>
      <c r="K690" t="s">
        <v>156</v>
      </c>
      <c r="L690" t="s">
        <v>10</v>
      </c>
      <c r="M690" t="s">
        <v>77</v>
      </c>
      <c r="N690" t="s">
        <v>35</v>
      </c>
      <c r="O690">
        <v>719999.99999999988</v>
      </c>
      <c r="P690">
        <v>0</v>
      </c>
      <c r="Q690" t="s">
        <v>727</v>
      </c>
      <c r="R690" t="s">
        <v>166</v>
      </c>
    </row>
    <row r="691" spans="1:18" x14ac:dyDescent="0.25">
      <c r="A691" s="143">
        <v>46111</v>
      </c>
      <c r="B691" t="s">
        <v>811</v>
      </c>
      <c r="C691" t="s">
        <v>894</v>
      </c>
      <c r="D691" t="s">
        <v>895</v>
      </c>
      <c r="E691" s="50">
        <v>80000</v>
      </c>
      <c r="F691">
        <v>9</v>
      </c>
      <c r="G691" t="s">
        <v>510</v>
      </c>
      <c r="H691" s="10">
        <v>292.70339999999999</v>
      </c>
      <c r="I691" t="s">
        <v>137</v>
      </c>
      <c r="J691" t="s">
        <v>473</v>
      </c>
      <c r="K691" t="s">
        <v>156</v>
      </c>
      <c r="L691" t="s">
        <v>10</v>
      </c>
      <c r="M691" t="s">
        <v>75</v>
      </c>
      <c r="N691" t="s">
        <v>35</v>
      </c>
      <c r="O691">
        <v>719999.99999999988</v>
      </c>
      <c r="P691">
        <v>0</v>
      </c>
      <c r="Q691" t="s">
        <v>727</v>
      </c>
      <c r="R691" t="s">
        <v>166</v>
      </c>
    </row>
    <row r="692" spans="1:18" x14ac:dyDescent="0.25">
      <c r="A692" s="143">
        <v>46111</v>
      </c>
      <c r="B692" t="s">
        <v>811</v>
      </c>
      <c r="C692" t="s">
        <v>894</v>
      </c>
      <c r="D692" t="s">
        <v>895</v>
      </c>
      <c r="E692" s="50">
        <v>80000</v>
      </c>
      <c r="F692">
        <v>9</v>
      </c>
      <c r="G692" t="s">
        <v>510</v>
      </c>
      <c r="H692" s="10">
        <v>43049.576500000003</v>
      </c>
      <c r="I692" t="s">
        <v>137</v>
      </c>
      <c r="J692" t="s">
        <v>473</v>
      </c>
      <c r="K692" t="s">
        <v>156</v>
      </c>
      <c r="L692" t="s">
        <v>10</v>
      </c>
      <c r="M692" t="s">
        <v>681</v>
      </c>
      <c r="N692" t="s">
        <v>35</v>
      </c>
      <c r="O692">
        <v>719999.99999999988</v>
      </c>
      <c r="P692">
        <v>0</v>
      </c>
      <c r="Q692" t="s">
        <v>727</v>
      </c>
      <c r="R692" t="s">
        <v>166</v>
      </c>
    </row>
    <row r="693" spans="1:18" x14ac:dyDescent="0.25">
      <c r="A693" s="143">
        <v>46111</v>
      </c>
      <c r="B693" t="s">
        <v>811</v>
      </c>
      <c r="C693" t="s">
        <v>894</v>
      </c>
      <c r="D693" t="s">
        <v>895</v>
      </c>
      <c r="E693" s="50">
        <v>80000</v>
      </c>
      <c r="F693">
        <v>9</v>
      </c>
      <c r="G693" t="s">
        <v>510</v>
      </c>
      <c r="H693" s="10">
        <v>3509.145</v>
      </c>
      <c r="I693" t="s">
        <v>137</v>
      </c>
      <c r="J693" t="s">
        <v>473</v>
      </c>
      <c r="K693" t="s">
        <v>156</v>
      </c>
      <c r="L693" t="s">
        <v>10</v>
      </c>
      <c r="M693" t="s">
        <v>682</v>
      </c>
      <c r="N693" t="s">
        <v>35</v>
      </c>
      <c r="O693">
        <v>719999.99999999988</v>
      </c>
      <c r="P693">
        <v>0</v>
      </c>
      <c r="Q693" t="s">
        <v>727</v>
      </c>
      <c r="R693" t="s">
        <v>166</v>
      </c>
    </row>
    <row r="694" spans="1:18" x14ac:dyDescent="0.25">
      <c r="A694" s="143">
        <v>46111</v>
      </c>
      <c r="B694" t="s">
        <v>811</v>
      </c>
      <c r="C694" t="s">
        <v>894</v>
      </c>
      <c r="D694" t="s">
        <v>895</v>
      </c>
      <c r="E694" s="50">
        <v>80000</v>
      </c>
      <c r="F694">
        <v>9</v>
      </c>
      <c r="G694" t="s">
        <v>510</v>
      </c>
      <c r="H694" s="10">
        <v>528559.55220000003</v>
      </c>
      <c r="I694" t="s">
        <v>137</v>
      </c>
      <c r="J694" t="s">
        <v>473</v>
      </c>
      <c r="K694" t="s">
        <v>156</v>
      </c>
      <c r="L694" t="s">
        <v>10</v>
      </c>
      <c r="M694" t="s">
        <v>80</v>
      </c>
      <c r="N694" t="s">
        <v>35</v>
      </c>
      <c r="O694">
        <v>719999.99999999988</v>
      </c>
      <c r="P694">
        <v>0</v>
      </c>
      <c r="Q694" t="s">
        <v>727</v>
      </c>
      <c r="R694" t="s">
        <v>166</v>
      </c>
    </row>
    <row r="695" spans="1:18" x14ac:dyDescent="0.25">
      <c r="A695" s="143">
        <v>46111</v>
      </c>
      <c r="B695" t="s">
        <v>811</v>
      </c>
      <c r="C695" t="s">
        <v>894</v>
      </c>
      <c r="D695" t="s">
        <v>895</v>
      </c>
      <c r="E695" s="50">
        <v>80000</v>
      </c>
      <c r="F695">
        <v>9</v>
      </c>
      <c r="G695" t="s">
        <v>510</v>
      </c>
      <c r="H695" s="10">
        <v>10127.0784</v>
      </c>
      <c r="I695" t="s">
        <v>137</v>
      </c>
      <c r="J695" t="s">
        <v>473</v>
      </c>
      <c r="K695" t="s">
        <v>156</v>
      </c>
      <c r="L695" t="s">
        <v>10</v>
      </c>
      <c r="M695" t="s">
        <v>50</v>
      </c>
      <c r="N695" t="s">
        <v>35</v>
      </c>
      <c r="O695">
        <v>719999.99999999988</v>
      </c>
      <c r="P695">
        <v>0</v>
      </c>
      <c r="Q695" t="s">
        <v>727</v>
      </c>
      <c r="R695" t="s">
        <v>166</v>
      </c>
    </row>
    <row r="696" spans="1:18" x14ac:dyDescent="0.25">
      <c r="A696" s="143">
        <v>46111</v>
      </c>
      <c r="B696" t="s">
        <v>811</v>
      </c>
      <c r="C696" t="s">
        <v>894</v>
      </c>
      <c r="D696" t="s">
        <v>895</v>
      </c>
      <c r="E696" s="50">
        <v>80000</v>
      </c>
      <c r="F696">
        <v>9</v>
      </c>
      <c r="G696" t="s">
        <v>510</v>
      </c>
      <c r="H696" s="10">
        <v>77472.236999999994</v>
      </c>
      <c r="I696" t="s">
        <v>137</v>
      </c>
      <c r="J696" t="s">
        <v>473</v>
      </c>
      <c r="K696" t="s">
        <v>156</v>
      </c>
      <c r="L696" t="s">
        <v>10</v>
      </c>
      <c r="M696" t="s">
        <v>68</v>
      </c>
      <c r="N696" t="s">
        <v>35</v>
      </c>
      <c r="O696">
        <v>719999.99999999988</v>
      </c>
      <c r="P696">
        <v>0</v>
      </c>
      <c r="Q696" t="s">
        <v>727</v>
      </c>
      <c r="R696" t="s">
        <v>166</v>
      </c>
    </row>
    <row r="697" spans="1:18" x14ac:dyDescent="0.25">
      <c r="A697" s="143">
        <v>46111</v>
      </c>
      <c r="B697" t="s">
        <v>811</v>
      </c>
      <c r="C697" t="s">
        <v>894</v>
      </c>
      <c r="D697" t="s">
        <v>895</v>
      </c>
      <c r="E697" s="50">
        <v>80000</v>
      </c>
      <c r="F697">
        <v>9</v>
      </c>
      <c r="G697" t="s">
        <v>510</v>
      </c>
      <c r="H697" s="10">
        <v>28566.3024</v>
      </c>
      <c r="I697" t="s">
        <v>137</v>
      </c>
      <c r="J697" t="s">
        <v>473</v>
      </c>
      <c r="K697" t="s">
        <v>156</v>
      </c>
      <c r="L697" t="s">
        <v>10</v>
      </c>
      <c r="M697" t="s">
        <v>70</v>
      </c>
      <c r="N697" t="s">
        <v>35</v>
      </c>
      <c r="O697">
        <v>719999.99999999988</v>
      </c>
      <c r="P697">
        <v>0</v>
      </c>
      <c r="Q697" t="s">
        <v>727</v>
      </c>
      <c r="R697" t="s">
        <v>166</v>
      </c>
    </row>
    <row r="698" spans="1:18" x14ac:dyDescent="0.25">
      <c r="A698" s="143">
        <v>46105</v>
      </c>
      <c r="B698" t="s">
        <v>811</v>
      </c>
      <c r="C698" t="s">
        <v>896</v>
      </c>
      <c r="D698" t="s">
        <v>897</v>
      </c>
      <c r="E698" s="50">
        <v>80000</v>
      </c>
      <c r="F698">
        <v>9</v>
      </c>
      <c r="G698" t="s">
        <v>510</v>
      </c>
      <c r="H698" s="10">
        <v>23340.410400000001</v>
      </c>
      <c r="I698" t="s">
        <v>137</v>
      </c>
      <c r="J698" t="s">
        <v>473</v>
      </c>
      <c r="K698" t="s">
        <v>156</v>
      </c>
      <c r="L698" t="s">
        <v>10</v>
      </c>
      <c r="M698" t="s">
        <v>72</v>
      </c>
      <c r="N698" t="s">
        <v>35</v>
      </c>
      <c r="O698">
        <v>719999.99999999988</v>
      </c>
      <c r="P698">
        <v>0</v>
      </c>
      <c r="Q698" t="s">
        <v>727</v>
      </c>
      <c r="R698" t="s">
        <v>166</v>
      </c>
    </row>
    <row r="699" spans="1:18" x14ac:dyDescent="0.25">
      <c r="A699" s="143">
        <v>46105</v>
      </c>
      <c r="B699" t="s">
        <v>811</v>
      </c>
      <c r="C699" t="s">
        <v>896</v>
      </c>
      <c r="D699" t="s">
        <v>897</v>
      </c>
      <c r="E699" s="50">
        <v>80000</v>
      </c>
      <c r="F699">
        <v>9</v>
      </c>
      <c r="G699" t="s">
        <v>510</v>
      </c>
      <c r="H699" s="10">
        <v>5082.9948000000004</v>
      </c>
      <c r="I699" t="s">
        <v>137</v>
      </c>
      <c r="J699" t="s">
        <v>473</v>
      </c>
      <c r="K699" t="s">
        <v>156</v>
      </c>
      <c r="L699" t="s">
        <v>10</v>
      </c>
      <c r="M699" t="s">
        <v>77</v>
      </c>
      <c r="N699" t="s">
        <v>35</v>
      </c>
      <c r="O699">
        <v>719999.99999999988</v>
      </c>
      <c r="P699">
        <v>0</v>
      </c>
      <c r="Q699" t="s">
        <v>727</v>
      </c>
      <c r="R699" t="s">
        <v>166</v>
      </c>
    </row>
    <row r="700" spans="1:18" x14ac:dyDescent="0.25">
      <c r="A700" s="143">
        <v>46105</v>
      </c>
      <c r="B700" t="s">
        <v>811</v>
      </c>
      <c r="C700" t="s">
        <v>896</v>
      </c>
      <c r="D700" t="s">
        <v>897</v>
      </c>
      <c r="E700" s="50">
        <v>80000</v>
      </c>
      <c r="F700">
        <v>9</v>
      </c>
      <c r="G700" t="s">
        <v>510</v>
      </c>
      <c r="H700" s="10">
        <v>292.70339999999999</v>
      </c>
      <c r="I700" t="s">
        <v>137</v>
      </c>
      <c r="J700" t="s">
        <v>473</v>
      </c>
      <c r="K700" t="s">
        <v>156</v>
      </c>
      <c r="L700" t="s">
        <v>10</v>
      </c>
      <c r="M700" t="s">
        <v>75</v>
      </c>
      <c r="N700" t="s">
        <v>35</v>
      </c>
      <c r="O700">
        <v>719999.99999999988</v>
      </c>
      <c r="P700">
        <v>0</v>
      </c>
      <c r="Q700" t="s">
        <v>727</v>
      </c>
      <c r="R700" t="s">
        <v>166</v>
      </c>
    </row>
    <row r="701" spans="1:18" x14ac:dyDescent="0.25">
      <c r="A701" s="143">
        <v>46105</v>
      </c>
      <c r="B701" t="s">
        <v>811</v>
      </c>
      <c r="C701" t="s">
        <v>896</v>
      </c>
      <c r="D701" t="s">
        <v>897</v>
      </c>
      <c r="E701" s="50">
        <v>80000</v>
      </c>
      <c r="F701">
        <v>9</v>
      </c>
      <c r="G701" t="s">
        <v>510</v>
      </c>
      <c r="H701" s="10">
        <v>43049.576500000003</v>
      </c>
      <c r="I701" t="s">
        <v>137</v>
      </c>
      <c r="J701" t="s">
        <v>473</v>
      </c>
      <c r="K701" t="s">
        <v>156</v>
      </c>
      <c r="L701" t="s">
        <v>10</v>
      </c>
      <c r="M701" t="s">
        <v>681</v>
      </c>
      <c r="N701" t="s">
        <v>35</v>
      </c>
      <c r="O701">
        <v>719999.99999999988</v>
      </c>
      <c r="P701">
        <v>0</v>
      </c>
      <c r="Q701" t="s">
        <v>727</v>
      </c>
      <c r="R701" t="s">
        <v>166</v>
      </c>
    </row>
    <row r="702" spans="1:18" x14ac:dyDescent="0.25">
      <c r="A702" s="143">
        <v>46105</v>
      </c>
      <c r="B702" t="s">
        <v>811</v>
      </c>
      <c r="C702" t="s">
        <v>896</v>
      </c>
      <c r="D702" t="s">
        <v>897</v>
      </c>
      <c r="E702" s="50">
        <v>80000</v>
      </c>
      <c r="F702">
        <v>9</v>
      </c>
      <c r="G702" t="s">
        <v>510</v>
      </c>
      <c r="H702" s="10">
        <v>3509.145</v>
      </c>
      <c r="I702" t="s">
        <v>137</v>
      </c>
      <c r="J702" t="s">
        <v>473</v>
      </c>
      <c r="K702" t="s">
        <v>156</v>
      </c>
      <c r="L702" t="s">
        <v>10</v>
      </c>
      <c r="M702" t="s">
        <v>682</v>
      </c>
      <c r="N702" t="s">
        <v>35</v>
      </c>
      <c r="O702">
        <v>719999.99999999988</v>
      </c>
      <c r="P702">
        <v>0</v>
      </c>
      <c r="Q702" t="s">
        <v>727</v>
      </c>
      <c r="R702" t="s">
        <v>166</v>
      </c>
    </row>
    <row r="703" spans="1:18" x14ac:dyDescent="0.25">
      <c r="A703" s="143">
        <v>46105</v>
      </c>
      <c r="B703" t="s">
        <v>811</v>
      </c>
      <c r="C703" t="s">
        <v>896</v>
      </c>
      <c r="D703" t="s">
        <v>897</v>
      </c>
      <c r="E703" s="50">
        <v>80000</v>
      </c>
      <c r="F703">
        <v>9</v>
      </c>
      <c r="G703" t="s">
        <v>510</v>
      </c>
      <c r="H703" s="10">
        <v>528559.55220000003</v>
      </c>
      <c r="I703" t="s">
        <v>137</v>
      </c>
      <c r="J703" t="s">
        <v>473</v>
      </c>
      <c r="K703" t="s">
        <v>156</v>
      </c>
      <c r="L703" t="s">
        <v>10</v>
      </c>
      <c r="M703" t="s">
        <v>80</v>
      </c>
      <c r="N703" t="s">
        <v>35</v>
      </c>
      <c r="O703">
        <v>719999.99999999988</v>
      </c>
      <c r="P703">
        <v>0</v>
      </c>
      <c r="Q703" t="s">
        <v>727</v>
      </c>
      <c r="R703" t="s">
        <v>166</v>
      </c>
    </row>
    <row r="704" spans="1:18" x14ac:dyDescent="0.25">
      <c r="A704" s="143">
        <v>46105</v>
      </c>
      <c r="B704" t="s">
        <v>811</v>
      </c>
      <c r="C704" t="s">
        <v>896</v>
      </c>
      <c r="D704" t="s">
        <v>897</v>
      </c>
      <c r="E704" s="50">
        <v>80000</v>
      </c>
      <c r="F704">
        <v>9</v>
      </c>
      <c r="G704" t="s">
        <v>510</v>
      </c>
      <c r="H704" s="10">
        <v>10127.0784</v>
      </c>
      <c r="I704" t="s">
        <v>137</v>
      </c>
      <c r="J704" t="s">
        <v>473</v>
      </c>
      <c r="K704" t="s">
        <v>156</v>
      </c>
      <c r="L704" t="s">
        <v>10</v>
      </c>
      <c r="M704" t="s">
        <v>50</v>
      </c>
      <c r="N704" t="s">
        <v>35</v>
      </c>
      <c r="O704">
        <v>719999.99999999988</v>
      </c>
      <c r="P704">
        <v>0</v>
      </c>
      <c r="Q704" t="s">
        <v>727</v>
      </c>
      <c r="R704" t="s">
        <v>166</v>
      </c>
    </row>
    <row r="705" spans="1:18" x14ac:dyDescent="0.25">
      <c r="A705" s="143">
        <v>46105</v>
      </c>
      <c r="B705" t="s">
        <v>811</v>
      </c>
      <c r="C705" t="s">
        <v>896</v>
      </c>
      <c r="D705" t="s">
        <v>897</v>
      </c>
      <c r="E705" s="50">
        <v>80000</v>
      </c>
      <c r="F705">
        <v>9</v>
      </c>
      <c r="G705" t="s">
        <v>510</v>
      </c>
      <c r="H705" s="10">
        <v>77472.236999999994</v>
      </c>
      <c r="I705" t="s">
        <v>137</v>
      </c>
      <c r="J705" t="s">
        <v>473</v>
      </c>
      <c r="K705" t="s">
        <v>156</v>
      </c>
      <c r="L705" t="s">
        <v>10</v>
      </c>
      <c r="M705" t="s">
        <v>68</v>
      </c>
      <c r="N705" t="s">
        <v>35</v>
      </c>
      <c r="O705">
        <v>719999.99999999988</v>
      </c>
      <c r="P705">
        <v>0</v>
      </c>
      <c r="Q705" t="s">
        <v>727</v>
      </c>
      <c r="R705" t="s">
        <v>166</v>
      </c>
    </row>
    <row r="706" spans="1:18" x14ac:dyDescent="0.25">
      <c r="A706" s="143">
        <v>46105</v>
      </c>
      <c r="B706" t="s">
        <v>811</v>
      </c>
      <c r="C706" t="s">
        <v>896</v>
      </c>
      <c r="D706" t="s">
        <v>897</v>
      </c>
      <c r="E706" s="50">
        <v>80000</v>
      </c>
      <c r="F706">
        <v>9</v>
      </c>
      <c r="G706" t="s">
        <v>510</v>
      </c>
      <c r="H706" s="10">
        <v>28566.3024</v>
      </c>
      <c r="I706" t="s">
        <v>137</v>
      </c>
      <c r="J706" t="s">
        <v>473</v>
      </c>
      <c r="K706" t="s">
        <v>156</v>
      </c>
      <c r="L706" t="s">
        <v>10</v>
      </c>
      <c r="M706" t="s">
        <v>70</v>
      </c>
      <c r="N706" t="s">
        <v>35</v>
      </c>
      <c r="O706">
        <v>719999.99999999988</v>
      </c>
      <c r="P706">
        <v>0</v>
      </c>
      <c r="Q706" t="s">
        <v>727</v>
      </c>
      <c r="R706" t="s">
        <v>166</v>
      </c>
    </row>
    <row r="707" spans="1:18" x14ac:dyDescent="0.25">
      <c r="A707" s="143">
        <v>46097</v>
      </c>
      <c r="B707" t="s">
        <v>811</v>
      </c>
      <c r="C707" t="s">
        <v>898</v>
      </c>
      <c r="D707" t="s">
        <v>899</v>
      </c>
      <c r="E707" s="50">
        <v>80000</v>
      </c>
      <c r="F707">
        <v>9</v>
      </c>
      <c r="G707" t="s">
        <v>510</v>
      </c>
      <c r="H707" s="10">
        <v>23340.410400000001</v>
      </c>
      <c r="I707" t="s">
        <v>137</v>
      </c>
      <c r="J707" t="s">
        <v>473</v>
      </c>
      <c r="K707" t="s">
        <v>156</v>
      </c>
      <c r="L707" t="s">
        <v>10</v>
      </c>
      <c r="M707" t="s">
        <v>72</v>
      </c>
      <c r="N707" t="s">
        <v>35</v>
      </c>
      <c r="O707">
        <v>719999.99999999988</v>
      </c>
      <c r="P707">
        <v>0</v>
      </c>
      <c r="Q707" t="s">
        <v>727</v>
      </c>
      <c r="R707" t="s">
        <v>166</v>
      </c>
    </row>
    <row r="708" spans="1:18" x14ac:dyDescent="0.25">
      <c r="A708" s="143">
        <v>46097</v>
      </c>
      <c r="B708" t="s">
        <v>811</v>
      </c>
      <c r="C708" t="s">
        <v>898</v>
      </c>
      <c r="D708" t="s">
        <v>899</v>
      </c>
      <c r="E708" s="50">
        <v>80000</v>
      </c>
      <c r="F708">
        <v>9</v>
      </c>
      <c r="G708" t="s">
        <v>510</v>
      </c>
      <c r="H708" s="10">
        <v>5082.9948000000004</v>
      </c>
      <c r="I708" t="s">
        <v>137</v>
      </c>
      <c r="J708" t="s">
        <v>473</v>
      </c>
      <c r="K708" t="s">
        <v>156</v>
      </c>
      <c r="L708" t="s">
        <v>10</v>
      </c>
      <c r="M708" t="s">
        <v>77</v>
      </c>
      <c r="N708" t="s">
        <v>35</v>
      </c>
      <c r="O708">
        <v>719999.99999999988</v>
      </c>
      <c r="P708">
        <v>0</v>
      </c>
      <c r="Q708" t="s">
        <v>727</v>
      </c>
      <c r="R708" t="s">
        <v>166</v>
      </c>
    </row>
    <row r="709" spans="1:18" x14ac:dyDescent="0.25">
      <c r="A709" s="143">
        <v>46097</v>
      </c>
      <c r="B709" t="s">
        <v>811</v>
      </c>
      <c r="C709" t="s">
        <v>898</v>
      </c>
      <c r="D709" t="s">
        <v>899</v>
      </c>
      <c r="E709" s="50">
        <v>80000</v>
      </c>
      <c r="F709">
        <v>9</v>
      </c>
      <c r="G709" t="s">
        <v>510</v>
      </c>
      <c r="H709" s="10">
        <v>292.70339999999999</v>
      </c>
      <c r="I709" t="s">
        <v>137</v>
      </c>
      <c r="J709" t="s">
        <v>473</v>
      </c>
      <c r="K709" t="s">
        <v>156</v>
      </c>
      <c r="L709" t="s">
        <v>10</v>
      </c>
      <c r="M709" t="s">
        <v>75</v>
      </c>
      <c r="N709" t="s">
        <v>35</v>
      </c>
      <c r="O709">
        <v>719999.99999999988</v>
      </c>
      <c r="P709">
        <v>0</v>
      </c>
      <c r="Q709" t="s">
        <v>727</v>
      </c>
      <c r="R709" t="s">
        <v>166</v>
      </c>
    </row>
    <row r="710" spans="1:18" x14ac:dyDescent="0.25">
      <c r="A710" s="143">
        <v>46097</v>
      </c>
      <c r="B710" t="s">
        <v>811</v>
      </c>
      <c r="C710" t="s">
        <v>898</v>
      </c>
      <c r="D710" t="s">
        <v>899</v>
      </c>
      <c r="E710" s="50">
        <v>80000</v>
      </c>
      <c r="F710">
        <v>9</v>
      </c>
      <c r="G710" t="s">
        <v>510</v>
      </c>
      <c r="H710" s="10">
        <v>43049.576500000003</v>
      </c>
      <c r="I710" t="s">
        <v>137</v>
      </c>
      <c r="J710" t="s">
        <v>473</v>
      </c>
      <c r="K710" t="s">
        <v>156</v>
      </c>
      <c r="L710" t="s">
        <v>10</v>
      </c>
      <c r="M710" t="s">
        <v>681</v>
      </c>
      <c r="N710" t="s">
        <v>35</v>
      </c>
      <c r="O710">
        <v>719999.99999999988</v>
      </c>
      <c r="P710">
        <v>0</v>
      </c>
      <c r="Q710" t="s">
        <v>727</v>
      </c>
      <c r="R710" t="s">
        <v>166</v>
      </c>
    </row>
    <row r="711" spans="1:18" x14ac:dyDescent="0.25">
      <c r="A711" s="143">
        <v>46097</v>
      </c>
      <c r="B711" t="s">
        <v>811</v>
      </c>
      <c r="C711" t="s">
        <v>898</v>
      </c>
      <c r="D711" t="s">
        <v>899</v>
      </c>
      <c r="E711" s="50">
        <v>80000</v>
      </c>
      <c r="F711">
        <v>9</v>
      </c>
      <c r="G711" t="s">
        <v>510</v>
      </c>
      <c r="H711" s="10">
        <v>3509.145</v>
      </c>
      <c r="I711" t="s">
        <v>137</v>
      </c>
      <c r="J711" t="s">
        <v>473</v>
      </c>
      <c r="K711" t="s">
        <v>156</v>
      </c>
      <c r="L711" t="s">
        <v>10</v>
      </c>
      <c r="M711" t="s">
        <v>682</v>
      </c>
      <c r="N711" t="s">
        <v>35</v>
      </c>
      <c r="O711">
        <v>719999.99999999988</v>
      </c>
      <c r="P711">
        <v>0</v>
      </c>
      <c r="Q711" t="s">
        <v>727</v>
      </c>
      <c r="R711" t="s">
        <v>166</v>
      </c>
    </row>
    <row r="712" spans="1:18" x14ac:dyDescent="0.25">
      <c r="A712" s="143">
        <v>46097</v>
      </c>
      <c r="B712" t="s">
        <v>811</v>
      </c>
      <c r="C712" t="s">
        <v>898</v>
      </c>
      <c r="D712" t="s">
        <v>899</v>
      </c>
      <c r="E712" s="50">
        <v>80000</v>
      </c>
      <c r="F712">
        <v>9</v>
      </c>
      <c r="G712" t="s">
        <v>510</v>
      </c>
      <c r="H712" s="10">
        <v>528559.55220000003</v>
      </c>
      <c r="I712" t="s">
        <v>137</v>
      </c>
      <c r="J712" t="s">
        <v>473</v>
      </c>
      <c r="K712" t="s">
        <v>156</v>
      </c>
      <c r="L712" t="s">
        <v>10</v>
      </c>
      <c r="M712" t="s">
        <v>80</v>
      </c>
      <c r="N712" t="s">
        <v>35</v>
      </c>
      <c r="O712">
        <v>719999.99999999988</v>
      </c>
      <c r="P712">
        <v>0</v>
      </c>
      <c r="Q712" t="s">
        <v>727</v>
      </c>
      <c r="R712" t="s">
        <v>166</v>
      </c>
    </row>
    <row r="713" spans="1:18" x14ac:dyDescent="0.25">
      <c r="A713" s="143">
        <v>46097</v>
      </c>
      <c r="B713" t="s">
        <v>811</v>
      </c>
      <c r="C713" t="s">
        <v>898</v>
      </c>
      <c r="D713" t="s">
        <v>899</v>
      </c>
      <c r="E713" s="50">
        <v>80000</v>
      </c>
      <c r="F713">
        <v>9</v>
      </c>
      <c r="G713" t="s">
        <v>510</v>
      </c>
      <c r="H713" s="10">
        <v>10127.0784</v>
      </c>
      <c r="I713" t="s">
        <v>137</v>
      </c>
      <c r="J713" t="s">
        <v>473</v>
      </c>
      <c r="K713" t="s">
        <v>156</v>
      </c>
      <c r="L713" t="s">
        <v>10</v>
      </c>
      <c r="M713" t="s">
        <v>50</v>
      </c>
      <c r="N713" t="s">
        <v>35</v>
      </c>
      <c r="O713">
        <v>719999.99999999988</v>
      </c>
      <c r="P713">
        <v>0</v>
      </c>
      <c r="Q713" t="s">
        <v>727</v>
      </c>
      <c r="R713" t="s">
        <v>166</v>
      </c>
    </row>
    <row r="714" spans="1:18" x14ac:dyDescent="0.25">
      <c r="A714" s="143">
        <v>46097</v>
      </c>
      <c r="B714" t="s">
        <v>811</v>
      </c>
      <c r="C714" t="s">
        <v>898</v>
      </c>
      <c r="D714" t="s">
        <v>899</v>
      </c>
      <c r="E714" s="50">
        <v>80000</v>
      </c>
      <c r="F714">
        <v>9</v>
      </c>
      <c r="G714" t="s">
        <v>510</v>
      </c>
      <c r="H714" s="10">
        <v>77472.236999999994</v>
      </c>
      <c r="I714" t="s">
        <v>137</v>
      </c>
      <c r="J714" t="s">
        <v>473</v>
      </c>
      <c r="K714" t="s">
        <v>156</v>
      </c>
      <c r="L714" t="s">
        <v>10</v>
      </c>
      <c r="M714" t="s">
        <v>68</v>
      </c>
      <c r="N714" t="s">
        <v>35</v>
      </c>
      <c r="O714">
        <v>719999.99999999988</v>
      </c>
      <c r="P714">
        <v>0</v>
      </c>
      <c r="Q714" t="s">
        <v>727</v>
      </c>
      <c r="R714" t="s">
        <v>166</v>
      </c>
    </row>
    <row r="715" spans="1:18" x14ac:dyDescent="0.25">
      <c r="A715" s="143">
        <v>46097</v>
      </c>
      <c r="B715" t="s">
        <v>811</v>
      </c>
      <c r="C715" t="s">
        <v>898</v>
      </c>
      <c r="D715" t="s">
        <v>899</v>
      </c>
      <c r="E715" s="50">
        <v>80000</v>
      </c>
      <c r="F715">
        <v>9</v>
      </c>
      <c r="G715" t="s">
        <v>510</v>
      </c>
      <c r="H715" s="10">
        <v>28566.3024</v>
      </c>
      <c r="I715" t="s">
        <v>137</v>
      </c>
      <c r="J715" t="s">
        <v>473</v>
      </c>
      <c r="K715" t="s">
        <v>156</v>
      </c>
      <c r="L715" t="s">
        <v>10</v>
      </c>
      <c r="M715" t="s">
        <v>70</v>
      </c>
      <c r="N715" t="s">
        <v>35</v>
      </c>
      <c r="O715">
        <v>719999.99999999988</v>
      </c>
      <c r="P715">
        <v>0</v>
      </c>
      <c r="Q715" t="s">
        <v>727</v>
      </c>
      <c r="R715" t="s">
        <v>166</v>
      </c>
    </row>
    <row r="716" spans="1:18" x14ac:dyDescent="0.25">
      <c r="A716" s="143">
        <v>46091</v>
      </c>
      <c r="B716" t="s">
        <v>811</v>
      </c>
      <c r="C716" t="s">
        <v>900</v>
      </c>
      <c r="D716" t="s">
        <v>901</v>
      </c>
      <c r="E716" s="50">
        <v>80000</v>
      </c>
      <c r="F716">
        <v>9</v>
      </c>
      <c r="G716" t="s">
        <v>510</v>
      </c>
      <c r="H716" s="10">
        <v>23340.410400000001</v>
      </c>
      <c r="I716" t="s">
        <v>137</v>
      </c>
      <c r="J716" t="s">
        <v>473</v>
      </c>
      <c r="K716" t="s">
        <v>156</v>
      </c>
      <c r="L716" t="s">
        <v>10</v>
      </c>
      <c r="M716" t="s">
        <v>72</v>
      </c>
      <c r="N716" t="s">
        <v>35</v>
      </c>
      <c r="O716">
        <v>719999.99999999988</v>
      </c>
      <c r="P716">
        <v>0</v>
      </c>
      <c r="Q716" t="s">
        <v>727</v>
      </c>
      <c r="R716" t="s">
        <v>166</v>
      </c>
    </row>
    <row r="717" spans="1:18" x14ac:dyDescent="0.25">
      <c r="A717" s="143">
        <v>46091</v>
      </c>
      <c r="B717" t="s">
        <v>811</v>
      </c>
      <c r="C717" t="s">
        <v>900</v>
      </c>
      <c r="D717" t="s">
        <v>901</v>
      </c>
      <c r="E717" s="50">
        <v>80000</v>
      </c>
      <c r="F717">
        <v>9</v>
      </c>
      <c r="G717" t="s">
        <v>510</v>
      </c>
      <c r="H717" s="10">
        <v>5082.9948000000004</v>
      </c>
      <c r="I717" t="s">
        <v>137</v>
      </c>
      <c r="J717" t="s">
        <v>473</v>
      </c>
      <c r="K717" t="s">
        <v>156</v>
      </c>
      <c r="L717" t="s">
        <v>10</v>
      </c>
      <c r="M717" t="s">
        <v>77</v>
      </c>
      <c r="N717" t="s">
        <v>35</v>
      </c>
      <c r="O717">
        <v>719999.99999999988</v>
      </c>
      <c r="P717">
        <v>0</v>
      </c>
      <c r="Q717" t="s">
        <v>727</v>
      </c>
      <c r="R717" t="s">
        <v>166</v>
      </c>
    </row>
    <row r="718" spans="1:18" x14ac:dyDescent="0.25">
      <c r="A718" s="143">
        <v>46091</v>
      </c>
      <c r="B718" t="s">
        <v>811</v>
      </c>
      <c r="C718" t="s">
        <v>900</v>
      </c>
      <c r="D718" t="s">
        <v>901</v>
      </c>
      <c r="E718" s="50">
        <v>80000</v>
      </c>
      <c r="F718">
        <v>9</v>
      </c>
      <c r="G718" t="s">
        <v>510</v>
      </c>
      <c r="H718" s="10">
        <v>292.70339999999999</v>
      </c>
      <c r="I718" t="s">
        <v>137</v>
      </c>
      <c r="J718" t="s">
        <v>473</v>
      </c>
      <c r="K718" t="s">
        <v>156</v>
      </c>
      <c r="L718" t="s">
        <v>10</v>
      </c>
      <c r="M718" t="s">
        <v>75</v>
      </c>
      <c r="N718" t="s">
        <v>35</v>
      </c>
      <c r="O718">
        <v>719999.99999999988</v>
      </c>
      <c r="P718">
        <v>0</v>
      </c>
      <c r="Q718" t="s">
        <v>727</v>
      </c>
      <c r="R718" t="s">
        <v>166</v>
      </c>
    </row>
    <row r="719" spans="1:18" x14ac:dyDescent="0.25">
      <c r="A719" s="143">
        <v>46091</v>
      </c>
      <c r="B719" t="s">
        <v>811</v>
      </c>
      <c r="C719" t="s">
        <v>900</v>
      </c>
      <c r="D719" t="s">
        <v>901</v>
      </c>
      <c r="E719" s="50">
        <v>80000</v>
      </c>
      <c r="F719">
        <v>9</v>
      </c>
      <c r="G719" t="s">
        <v>510</v>
      </c>
      <c r="H719" s="10">
        <v>43049.576500000003</v>
      </c>
      <c r="I719" t="s">
        <v>137</v>
      </c>
      <c r="J719" t="s">
        <v>473</v>
      </c>
      <c r="K719" t="s">
        <v>156</v>
      </c>
      <c r="L719" t="s">
        <v>10</v>
      </c>
      <c r="M719" t="s">
        <v>681</v>
      </c>
      <c r="N719" t="s">
        <v>35</v>
      </c>
      <c r="O719">
        <v>719999.99999999988</v>
      </c>
      <c r="P719">
        <v>0</v>
      </c>
      <c r="Q719" t="s">
        <v>727</v>
      </c>
      <c r="R719" t="s">
        <v>166</v>
      </c>
    </row>
    <row r="720" spans="1:18" x14ac:dyDescent="0.25">
      <c r="A720" s="143">
        <v>46091</v>
      </c>
      <c r="B720" t="s">
        <v>811</v>
      </c>
      <c r="C720" t="s">
        <v>900</v>
      </c>
      <c r="D720" t="s">
        <v>901</v>
      </c>
      <c r="E720" s="50">
        <v>80000</v>
      </c>
      <c r="F720">
        <v>9</v>
      </c>
      <c r="G720" t="s">
        <v>510</v>
      </c>
      <c r="H720" s="10">
        <v>3509.145</v>
      </c>
      <c r="I720" t="s">
        <v>137</v>
      </c>
      <c r="J720" t="s">
        <v>473</v>
      </c>
      <c r="K720" t="s">
        <v>156</v>
      </c>
      <c r="L720" t="s">
        <v>10</v>
      </c>
      <c r="M720" t="s">
        <v>682</v>
      </c>
      <c r="N720" t="s">
        <v>35</v>
      </c>
      <c r="O720">
        <v>719999.99999999988</v>
      </c>
      <c r="P720">
        <v>0</v>
      </c>
      <c r="Q720" t="s">
        <v>727</v>
      </c>
      <c r="R720" t="s">
        <v>166</v>
      </c>
    </row>
    <row r="721" spans="1:18" x14ac:dyDescent="0.25">
      <c r="A721" s="143">
        <v>46091</v>
      </c>
      <c r="B721" t="s">
        <v>811</v>
      </c>
      <c r="C721" t="s">
        <v>900</v>
      </c>
      <c r="D721" t="s">
        <v>901</v>
      </c>
      <c r="E721" s="50">
        <v>80000</v>
      </c>
      <c r="F721">
        <v>9</v>
      </c>
      <c r="G721" t="s">
        <v>510</v>
      </c>
      <c r="H721" s="10">
        <v>528559.55220000003</v>
      </c>
      <c r="I721" t="s">
        <v>137</v>
      </c>
      <c r="J721" t="s">
        <v>473</v>
      </c>
      <c r="K721" t="s">
        <v>156</v>
      </c>
      <c r="L721" t="s">
        <v>10</v>
      </c>
      <c r="M721" t="s">
        <v>80</v>
      </c>
      <c r="N721" t="s">
        <v>35</v>
      </c>
      <c r="O721">
        <v>719999.99999999988</v>
      </c>
      <c r="P721">
        <v>0</v>
      </c>
      <c r="Q721" t="s">
        <v>727</v>
      </c>
      <c r="R721" t="s">
        <v>166</v>
      </c>
    </row>
    <row r="722" spans="1:18" x14ac:dyDescent="0.25">
      <c r="A722" s="143">
        <v>46091</v>
      </c>
      <c r="B722" t="s">
        <v>811</v>
      </c>
      <c r="C722" t="s">
        <v>900</v>
      </c>
      <c r="D722" t="s">
        <v>901</v>
      </c>
      <c r="E722" s="50">
        <v>80000</v>
      </c>
      <c r="F722">
        <v>9</v>
      </c>
      <c r="G722" t="s">
        <v>510</v>
      </c>
      <c r="H722" s="10">
        <v>10127.0784</v>
      </c>
      <c r="I722" t="s">
        <v>137</v>
      </c>
      <c r="J722" t="s">
        <v>473</v>
      </c>
      <c r="K722" t="s">
        <v>156</v>
      </c>
      <c r="L722" t="s">
        <v>10</v>
      </c>
      <c r="M722" t="s">
        <v>50</v>
      </c>
      <c r="N722" t="s">
        <v>35</v>
      </c>
      <c r="O722">
        <v>719999.99999999988</v>
      </c>
      <c r="P722">
        <v>0</v>
      </c>
      <c r="Q722" t="s">
        <v>727</v>
      </c>
      <c r="R722" t="s">
        <v>166</v>
      </c>
    </row>
    <row r="723" spans="1:18" x14ac:dyDescent="0.25">
      <c r="A723" s="143">
        <v>46091</v>
      </c>
      <c r="B723" t="s">
        <v>811</v>
      </c>
      <c r="C723" t="s">
        <v>900</v>
      </c>
      <c r="D723" t="s">
        <v>901</v>
      </c>
      <c r="E723" s="50">
        <v>80000</v>
      </c>
      <c r="F723">
        <v>9</v>
      </c>
      <c r="G723" t="s">
        <v>510</v>
      </c>
      <c r="H723" s="10">
        <v>77472.236999999994</v>
      </c>
      <c r="I723" t="s">
        <v>137</v>
      </c>
      <c r="J723" t="s">
        <v>473</v>
      </c>
      <c r="K723" t="s">
        <v>156</v>
      </c>
      <c r="L723" t="s">
        <v>10</v>
      </c>
      <c r="M723" t="s">
        <v>68</v>
      </c>
      <c r="N723" t="s">
        <v>35</v>
      </c>
      <c r="O723">
        <v>719999.99999999988</v>
      </c>
      <c r="P723">
        <v>0</v>
      </c>
      <c r="Q723" t="s">
        <v>727</v>
      </c>
      <c r="R723" t="s">
        <v>166</v>
      </c>
    </row>
    <row r="724" spans="1:18" x14ac:dyDescent="0.25">
      <c r="A724" s="143">
        <v>46091</v>
      </c>
      <c r="B724" t="s">
        <v>811</v>
      </c>
      <c r="C724" t="s">
        <v>900</v>
      </c>
      <c r="D724" t="s">
        <v>901</v>
      </c>
      <c r="E724" s="50">
        <v>80000</v>
      </c>
      <c r="F724">
        <v>9</v>
      </c>
      <c r="G724" t="s">
        <v>510</v>
      </c>
      <c r="H724" s="10">
        <v>28566.3024</v>
      </c>
      <c r="I724" t="s">
        <v>137</v>
      </c>
      <c r="J724" t="s">
        <v>473</v>
      </c>
      <c r="K724" t="s">
        <v>156</v>
      </c>
      <c r="L724" t="s">
        <v>10</v>
      </c>
      <c r="M724" t="s">
        <v>70</v>
      </c>
      <c r="N724" t="s">
        <v>35</v>
      </c>
      <c r="O724">
        <v>719999.99999999988</v>
      </c>
      <c r="P724">
        <v>0</v>
      </c>
      <c r="Q724" t="s">
        <v>727</v>
      </c>
      <c r="R724" t="s">
        <v>166</v>
      </c>
    </row>
    <row r="725" spans="1:18" x14ac:dyDescent="0.25">
      <c r="A725" s="143">
        <v>46083</v>
      </c>
      <c r="B725" t="s">
        <v>811</v>
      </c>
      <c r="C725" t="s">
        <v>902</v>
      </c>
      <c r="D725" t="s">
        <v>812</v>
      </c>
      <c r="E725" s="50">
        <v>80000</v>
      </c>
      <c r="F725">
        <v>9</v>
      </c>
      <c r="G725" t="s">
        <v>510</v>
      </c>
      <c r="H725" s="10">
        <v>23340.410400000001</v>
      </c>
      <c r="I725" t="s">
        <v>137</v>
      </c>
      <c r="J725" t="s">
        <v>473</v>
      </c>
      <c r="K725" t="s">
        <v>156</v>
      </c>
      <c r="L725" t="s">
        <v>10</v>
      </c>
      <c r="M725" t="s">
        <v>72</v>
      </c>
      <c r="N725" t="s">
        <v>35</v>
      </c>
      <c r="O725">
        <v>719999.99999999988</v>
      </c>
      <c r="P725">
        <v>0</v>
      </c>
      <c r="Q725" t="s">
        <v>727</v>
      </c>
      <c r="R725" t="s">
        <v>166</v>
      </c>
    </row>
    <row r="726" spans="1:18" x14ac:dyDescent="0.25">
      <c r="A726" s="143">
        <v>46083</v>
      </c>
      <c r="B726" t="s">
        <v>811</v>
      </c>
      <c r="C726" t="s">
        <v>902</v>
      </c>
      <c r="D726" t="s">
        <v>812</v>
      </c>
      <c r="E726" s="50">
        <v>80000</v>
      </c>
      <c r="F726">
        <v>9</v>
      </c>
      <c r="G726" t="s">
        <v>510</v>
      </c>
      <c r="H726" s="10">
        <v>5082.9948000000004</v>
      </c>
      <c r="I726" t="s">
        <v>137</v>
      </c>
      <c r="J726" t="s">
        <v>473</v>
      </c>
      <c r="K726" t="s">
        <v>156</v>
      </c>
      <c r="L726" t="s">
        <v>10</v>
      </c>
      <c r="M726" t="s">
        <v>77</v>
      </c>
      <c r="N726" t="s">
        <v>35</v>
      </c>
      <c r="O726">
        <v>719999.99999999988</v>
      </c>
      <c r="P726">
        <v>0</v>
      </c>
      <c r="Q726" t="s">
        <v>727</v>
      </c>
      <c r="R726" t="s">
        <v>166</v>
      </c>
    </row>
    <row r="727" spans="1:18" x14ac:dyDescent="0.25">
      <c r="A727" s="143">
        <v>46083</v>
      </c>
      <c r="B727" t="s">
        <v>811</v>
      </c>
      <c r="C727" t="s">
        <v>902</v>
      </c>
      <c r="D727" t="s">
        <v>812</v>
      </c>
      <c r="E727" s="50">
        <v>80000</v>
      </c>
      <c r="F727">
        <v>9</v>
      </c>
      <c r="G727" t="s">
        <v>510</v>
      </c>
      <c r="H727" s="10">
        <v>292.70339999999999</v>
      </c>
      <c r="I727" t="s">
        <v>137</v>
      </c>
      <c r="J727" t="s">
        <v>473</v>
      </c>
      <c r="K727" t="s">
        <v>156</v>
      </c>
      <c r="L727" t="s">
        <v>10</v>
      </c>
      <c r="M727" t="s">
        <v>75</v>
      </c>
      <c r="N727" t="s">
        <v>35</v>
      </c>
      <c r="O727">
        <v>719999.99999999988</v>
      </c>
      <c r="P727">
        <v>0</v>
      </c>
      <c r="Q727" t="s">
        <v>727</v>
      </c>
      <c r="R727" t="s">
        <v>166</v>
      </c>
    </row>
    <row r="728" spans="1:18" x14ac:dyDescent="0.25">
      <c r="A728" s="143">
        <v>46083</v>
      </c>
      <c r="B728" t="s">
        <v>811</v>
      </c>
      <c r="C728" t="s">
        <v>902</v>
      </c>
      <c r="D728" t="s">
        <v>812</v>
      </c>
      <c r="E728" s="50">
        <v>80000</v>
      </c>
      <c r="F728">
        <v>9</v>
      </c>
      <c r="G728" t="s">
        <v>510</v>
      </c>
      <c r="H728" s="10">
        <v>43049.576500000003</v>
      </c>
      <c r="I728" t="s">
        <v>137</v>
      </c>
      <c r="J728" t="s">
        <v>473</v>
      </c>
      <c r="K728" t="s">
        <v>156</v>
      </c>
      <c r="L728" t="s">
        <v>10</v>
      </c>
      <c r="M728" t="s">
        <v>681</v>
      </c>
      <c r="N728" t="s">
        <v>35</v>
      </c>
      <c r="O728">
        <v>719999.99999999988</v>
      </c>
      <c r="P728">
        <v>0</v>
      </c>
      <c r="Q728" t="s">
        <v>727</v>
      </c>
      <c r="R728" t="s">
        <v>166</v>
      </c>
    </row>
    <row r="729" spans="1:18" x14ac:dyDescent="0.25">
      <c r="A729" s="143">
        <v>46083</v>
      </c>
      <c r="B729" t="s">
        <v>811</v>
      </c>
      <c r="C729" t="s">
        <v>902</v>
      </c>
      <c r="D729" t="s">
        <v>812</v>
      </c>
      <c r="E729" s="50">
        <v>80000</v>
      </c>
      <c r="F729">
        <v>9</v>
      </c>
      <c r="G729" t="s">
        <v>510</v>
      </c>
      <c r="H729" s="10">
        <v>3509.145</v>
      </c>
      <c r="I729" t="s">
        <v>137</v>
      </c>
      <c r="J729" t="s">
        <v>473</v>
      </c>
      <c r="K729" t="s">
        <v>156</v>
      </c>
      <c r="L729" t="s">
        <v>10</v>
      </c>
      <c r="M729" t="s">
        <v>682</v>
      </c>
      <c r="N729" t="s">
        <v>35</v>
      </c>
      <c r="O729">
        <v>719999.99999999988</v>
      </c>
      <c r="P729">
        <v>0</v>
      </c>
      <c r="Q729" t="s">
        <v>727</v>
      </c>
      <c r="R729" t="s">
        <v>166</v>
      </c>
    </row>
    <row r="730" spans="1:18" x14ac:dyDescent="0.25">
      <c r="A730" s="143">
        <v>46083</v>
      </c>
      <c r="B730" t="s">
        <v>811</v>
      </c>
      <c r="C730" t="s">
        <v>902</v>
      </c>
      <c r="D730" t="s">
        <v>812</v>
      </c>
      <c r="E730" s="50">
        <v>80000</v>
      </c>
      <c r="F730">
        <v>9</v>
      </c>
      <c r="G730" t="s">
        <v>510</v>
      </c>
      <c r="H730" s="10">
        <v>528559.55220000003</v>
      </c>
      <c r="I730" t="s">
        <v>137</v>
      </c>
      <c r="J730" t="s">
        <v>473</v>
      </c>
      <c r="K730" t="s">
        <v>156</v>
      </c>
      <c r="L730" t="s">
        <v>10</v>
      </c>
      <c r="M730" t="s">
        <v>80</v>
      </c>
      <c r="N730" t="s">
        <v>35</v>
      </c>
      <c r="O730">
        <v>719999.99999999988</v>
      </c>
      <c r="P730">
        <v>0</v>
      </c>
      <c r="Q730" t="s">
        <v>727</v>
      </c>
      <c r="R730" t="s">
        <v>166</v>
      </c>
    </row>
    <row r="731" spans="1:18" x14ac:dyDescent="0.25">
      <c r="A731" s="143">
        <v>46083</v>
      </c>
      <c r="B731" t="s">
        <v>811</v>
      </c>
      <c r="C731" t="s">
        <v>902</v>
      </c>
      <c r="D731" t="s">
        <v>812</v>
      </c>
      <c r="E731" s="50">
        <v>80000</v>
      </c>
      <c r="F731">
        <v>9</v>
      </c>
      <c r="G731" t="s">
        <v>510</v>
      </c>
      <c r="H731" s="10">
        <v>10127.0784</v>
      </c>
      <c r="I731" t="s">
        <v>137</v>
      </c>
      <c r="J731" t="s">
        <v>473</v>
      </c>
      <c r="K731" t="s">
        <v>156</v>
      </c>
      <c r="L731" t="s">
        <v>10</v>
      </c>
      <c r="M731" t="s">
        <v>50</v>
      </c>
      <c r="N731" t="s">
        <v>35</v>
      </c>
      <c r="O731">
        <v>719999.99999999988</v>
      </c>
      <c r="P731">
        <v>0</v>
      </c>
      <c r="Q731" t="s">
        <v>727</v>
      </c>
      <c r="R731" t="s">
        <v>166</v>
      </c>
    </row>
    <row r="732" spans="1:18" x14ac:dyDescent="0.25">
      <c r="A732" s="143">
        <v>46083</v>
      </c>
      <c r="B732" t="s">
        <v>811</v>
      </c>
      <c r="C732" t="s">
        <v>902</v>
      </c>
      <c r="D732" t="s">
        <v>812</v>
      </c>
      <c r="E732" s="50">
        <v>80000</v>
      </c>
      <c r="F732">
        <v>9</v>
      </c>
      <c r="G732" t="s">
        <v>510</v>
      </c>
      <c r="H732" s="10">
        <v>77472.236999999994</v>
      </c>
      <c r="I732" t="s">
        <v>137</v>
      </c>
      <c r="J732" t="s">
        <v>473</v>
      </c>
      <c r="K732" t="s">
        <v>156</v>
      </c>
      <c r="L732" t="s">
        <v>10</v>
      </c>
      <c r="M732" t="s">
        <v>68</v>
      </c>
      <c r="N732" t="s">
        <v>35</v>
      </c>
      <c r="O732">
        <v>719999.99999999988</v>
      </c>
      <c r="P732">
        <v>0</v>
      </c>
      <c r="Q732" t="s">
        <v>727</v>
      </c>
      <c r="R732" t="s">
        <v>166</v>
      </c>
    </row>
    <row r="733" spans="1:18" x14ac:dyDescent="0.25">
      <c r="A733" s="143">
        <v>46083</v>
      </c>
      <c r="B733" t="s">
        <v>811</v>
      </c>
      <c r="C733" t="s">
        <v>902</v>
      </c>
      <c r="D733" t="s">
        <v>812</v>
      </c>
      <c r="E733" s="50">
        <v>80000</v>
      </c>
      <c r="F733">
        <v>9</v>
      </c>
      <c r="G733" t="s">
        <v>510</v>
      </c>
      <c r="H733" s="10">
        <v>28566.3024</v>
      </c>
      <c r="I733" t="s">
        <v>137</v>
      </c>
      <c r="J733" t="s">
        <v>473</v>
      </c>
      <c r="K733" t="s">
        <v>156</v>
      </c>
      <c r="L733" t="s">
        <v>10</v>
      </c>
      <c r="M733" t="s">
        <v>70</v>
      </c>
      <c r="N733" t="s">
        <v>35</v>
      </c>
      <c r="O733">
        <v>719999.99999999988</v>
      </c>
      <c r="P733">
        <v>0</v>
      </c>
      <c r="Q733" t="s">
        <v>727</v>
      </c>
      <c r="R733" t="s">
        <v>166</v>
      </c>
    </row>
    <row r="734" spans="1:18" x14ac:dyDescent="0.25">
      <c r="A734" s="143">
        <v>46107</v>
      </c>
      <c r="B734" t="s">
        <v>1049</v>
      </c>
      <c r="C734" t="s">
        <v>1050</v>
      </c>
      <c r="D734" t="s">
        <v>1051</v>
      </c>
      <c r="E734" s="50">
        <v>579210.84</v>
      </c>
      <c r="F734">
        <v>1</v>
      </c>
      <c r="G734" t="s">
        <v>510</v>
      </c>
      <c r="H734" s="10">
        <v>22719.462200000002</v>
      </c>
      <c r="I734" t="s">
        <v>137</v>
      </c>
      <c r="J734" t="s">
        <v>473</v>
      </c>
      <c r="K734" t="s">
        <v>156</v>
      </c>
      <c r="L734" t="s">
        <v>12</v>
      </c>
      <c r="M734" t="s">
        <v>72</v>
      </c>
      <c r="N734" t="s">
        <v>35</v>
      </c>
      <c r="O734">
        <v>700845.12</v>
      </c>
      <c r="P734">
        <v>0</v>
      </c>
      <c r="Q734" t="s">
        <v>731</v>
      </c>
      <c r="R734" t="s">
        <v>656</v>
      </c>
    </row>
    <row r="735" spans="1:18" x14ac:dyDescent="0.25">
      <c r="A735" s="143">
        <v>46107</v>
      </c>
      <c r="B735" t="s">
        <v>1049</v>
      </c>
      <c r="C735" t="s">
        <v>1050</v>
      </c>
      <c r="D735" t="s">
        <v>1051</v>
      </c>
      <c r="E735" s="50">
        <v>579210.84</v>
      </c>
      <c r="F735">
        <v>1</v>
      </c>
      <c r="G735" t="s">
        <v>510</v>
      </c>
      <c r="H735" s="10">
        <v>4947.7668000000003</v>
      </c>
      <c r="I735" t="s">
        <v>137</v>
      </c>
      <c r="J735" t="s">
        <v>473</v>
      </c>
      <c r="K735" t="s">
        <v>156</v>
      </c>
      <c r="L735" t="s">
        <v>12</v>
      </c>
      <c r="M735" t="s">
        <v>77</v>
      </c>
      <c r="N735" t="s">
        <v>35</v>
      </c>
      <c r="O735">
        <v>700845.12</v>
      </c>
      <c r="P735">
        <v>0</v>
      </c>
      <c r="Q735" t="s">
        <v>731</v>
      </c>
      <c r="R735" t="s">
        <v>656</v>
      </c>
    </row>
    <row r="736" spans="1:18" x14ac:dyDescent="0.25">
      <c r="A736" s="143">
        <v>46107</v>
      </c>
      <c r="B736" t="s">
        <v>1049</v>
      </c>
      <c r="C736" t="s">
        <v>1050</v>
      </c>
      <c r="D736" t="s">
        <v>1051</v>
      </c>
      <c r="E736" s="50">
        <v>579210.84</v>
      </c>
      <c r="F736">
        <v>1</v>
      </c>
      <c r="G736" t="s">
        <v>510</v>
      </c>
      <c r="H736" s="10">
        <v>284.91629999999998</v>
      </c>
      <c r="I736" t="s">
        <v>137</v>
      </c>
      <c r="J736" t="s">
        <v>473</v>
      </c>
      <c r="K736" t="s">
        <v>156</v>
      </c>
      <c r="L736" t="s">
        <v>12</v>
      </c>
      <c r="M736" t="s">
        <v>75</v>
      </c>
      <c r="N736" t="s">
        <v>35</v>
      </c>
      <c r="O736">
        <v>700845.12</v>
      </c>
      <c r="P736">
        <v>0</v>
      </c>
      <c r="Q736" t="s">
        <v>731</v>
      </c>
      <c r="R736" t="s">
        <v>656</v>
      </c>
    </row>
    <row r="737" spans="1:18" x14ac:dyDescent="0.25">
      <c r="A737" s="143">
        <v>46107</v>
      </c>
      <c r="B737" t="s">
        <v>1049</v>
      </c>
      <c r="C737" t="s">
        <v>1050</v>
      </c>
      <c r="D737" t="s">
        <v>1051</v>
      </c>
      <c r="E737" s="50">
        <v>579210.84</v>
      </c>
      <c r="F737">
        <v>1</v>
      </c>
      <c r="G737" t="s">
        <v>510</v>
      </c>
      <c r="H737" s="10">
        <v>41904.285600000003</v>
      </c>
      <c r="I737" t="s">
        <v>137</v>
      </c>
      <c r="J737" t="s">
        <v>473</v>
      </c>
      <c r="K737" t="s">
        <v>156</v>
      </c>
      <c r="L737" t="s">
        <v>12</v>
      </c>
      <c r="M737" t="s">
        <v>681</v>
      </c>
      <c r="N737" t="s">
        <v>35</v>
      </c>
      <c r="O737">
        <v>700845.12</v>
      </c>
      <c r="P737">
        <v>0</v>
      </c>
      <c r="Q737" t="s">
        <v>731</v>
      </c>
      <c r="R737" t="s">
        <v>656</v>
      </c>
    </row>
    <row r="738" spans="1:18" x14ac:dyDescent="0.25">
      <c r="A738" s="143">
        <v>46107</v>
      </c>
      <c r="B738" t="s">
        <v>1049</v>
      </c>
      <c r="C738" t="s">
        <v>1050</v>
      </c>
      <c r="D738" t="s">
        <v>1051</v>
      </c>
      <c r="E738" s="50">
        <v>579210.84</v>
      </c>
      <c r="F738">
        <v>1</v>
      </c>
      <c r="G738" t="s">
        <v>510</v>
      </c>
      <c r="H738" s="10">
        <v>3415.7876999999999</v>
      </c>
      <c r="I738" t="s">
        <v>137</v>
      </c>
      <c r="J738" t="s">
        <v>473</v>
      </c>
      <c r="K738" t="s">
        <v>156</v>
      </c>
      <c r="L738" t="s">
        <v>12</v>
      </c>
      <c r="M738" t="s">
        <v>682</v>
      </c>
      <c r="N738" t="s">
        <v>35</v>
      </c>
      <c r="O738">
        <v>700845.12</v>
      </c>
      <c r="P738">
        <v>0</v>
      </c>
      <c r="Q738" t="s">
        <v>731</v>
      </c>
      <c r="R738" t="s">
        <v>656</v>
      </c>
    </row>
    <row r="739" spans="1:18" x14ac:dyDescent="0.25">
      <c r="A739" s="143">
        <v>46107</v>
      </c>
      <c r="B739" t="s">
        <v>1049</v>
      </c>
      <c r="C739" t="s">
        <v>1050</v>
      </c>
      <c r="D739" t="s">
        <v>1051</v>
      </c>
      <c r="E739" s="50">
        <v>579210.84</v>
      </c>
      <c r="F739">
        <v>1</v>
      </c>
      <c r="G739" t="s">
        <v>510</v>
      </c>
      <c r="H739" s="10">
        <v>514497.75380000001</v>
      </c>
      <c r="I739" t="s">
        <v>137</v>
      </c>
      <c r="J739" t="s">
        <v>473</v>
      </c>
      <c r="K739" t="s">
        <v>156</v>
      </c>
      <c r="L739" t="s">
        <v>12</v>
      </c>
      <c r="M739" t="s">
        <v>80</v>
      </c>
      <c r="N739" t="s">
        <v>35</v>
      </c>
      <c r="O739">
        <v>700845.12</v>
      </c>
      <c r="P739">
        <v>0</v>
      </c>
      <c r="Q739" t="s">
        <v>731</v>
      </c>
      <c r="R739" t="s">
        <v>656</v>
      </c>
    </row>
    <row r="740" spans="1:18" x14ac:dyDescent="0.25">
      <c r="A740" s="143">
        <v>46107</v>
      </c>
      <c r="B740" t="s">
        <v>1049</v>
      </c>
      <c r="C740" t="s">
        <v>1050</v>
      </c>
      <c r="D740" t="s">
        <v>1051</v>
      </c>
      <c r="E740" s="50">
        <v>579210.84</v>
      </c>
      <c r="F740">
        <v>1</v>
      </c>
      <c r="G740" t="s">
        <v>510</v>
      </c>
      <c r="H740" s="10">
        <v>9857.6576000000005</v>
      </c>
      <c r="I740" t="s">
        <v>137</v>
      </c>
      <c r="J740" t="s">
        <v>473</v>
      </c>
      <c r="K740" t="s">
        <v>156</v>
      </c>
      <c r="L740" t="s">
        <v>12</v>
      </c>
      <c r="M740" t="s">
        <v>50</v>
      </c>
      <c r="N740" t="s">
        <v>35</v>
      </c>
      <c r="O740">
        <v>700845.12</v>
      </c>
      <c r="P740">
        <v>0</v>
      </c>
      <c r="Q740" t="s">
        <v>731</v>
      </c>
      <c r="R740" t="s">
        <v>656</v>
      </c>
    </row>
    <row r="741" spans="1:18" x14ac:dyDescent="0.25">
      <c r="A741" s="143">
        <v>46107</v>
      </c>
      <c r="B741" t="s">
        <v>1049</v>
      </c>
      <c r="C741" t="s">
        <v>1050</v>
      </c>
      <c r="D741" t="s">
        <v>1051</v>
      </c>
      <c r="E741" s="50">
        <v>579210.84</v>
      </c>
      <c r="F741">
        <v>1</v>
      </c>
      <c r="G741" t="s">
        <v>510</v>
      </c>
      <c r="H741" s="10">
        <v>75411.165599999993</v>
      </c>
      <c r="I741" t="s">
        <v>137</v>
      </c>
      <c r="J741" t="s">
        <v>473</v>
      </c>
      <c r="K741" t="s">
        <v>156</v>
      </c>
      <c r="L741" t="s">
        <v>12</v>
      </c>
      <c r="M741" t="s">
        <v>68</v>
      </c>
      <c r="N741" t="s">
        <v>35</v>
      </c>
      <c r="O741">
        <v>700845.12</v>
      </c>
      <c r="P741">
        <v>0</v>
      </c>
      <c r="Q741" t="s">
        <v>731</v>
      </c>
      <c r="R741" t="s">
        <v>656</v>
      </c>
    </row>
    <row r="742" spans="1:18" x14ac:dyDescent="0.25">
      <c r="A742" s="143">
        <v>46107</v>
      </c>
      <c r="B742" t="s">
        <v>1049</v>
      </c>
      <c r="C742" t="s">
        <v>1050</v>
      </c>
      <c r="D742" t="s">
        <v>1051</v>
      </c>
      <c r="E742" s="50">
        <v>579210.84</v>
      </c>
      <c r="F742">
        <v>1</v>
      </c>
      <c r="G742" t="s">
        <v>510</v>
      </c>
      <c r="H742" s="10">
        <v>27806.324499999999</v>
      </c>
      <c r="I742" t="s">
        <v>137</v>
      </c>
      <c r="J742" t="s">
        <v>473</v>
      </c>
      <c r="K742" t="s">
        <v>156</v>
      </c>
      <c r="L742" t="s">
        <v>12</v>
      </c>
      <c r="M742" t="s">
        <v>70</v>
      </c>
      <c r="N742" t="s">
        <v>35</v>
      </c>
      <c r="O742">
        <v>700845.12</v>
      </c>
      <c r="P742">
        <v>0</v>
      </c>
      <c r="Q742" t="s">
        <v>731</v>
      </c>
      <c r="R742" t="s">
        <v>656</v>
      </c>
    </row>
    <row r="743" spans="1:18" x14ac:dyDescent="0.25">
      <c r="A743" s="143">
        <v>46112</v>
      </c>
      <c r="B743" t="s">
        <v>820</v>
      </c>
      <c r="C743" t="s">
        <v>915</v>
      </c>
      <c r="D743" t="s">
        <v>15</v>
      </c>
      <c r="E743" s="50">
        <v>88835.98</v>
      </c>
      <c r="F743">
        <v>1</v>
      </c>
      <c r="G743" t="s">
        <v>510</v>
      </c>
      <c r="H743" s="10">
        <v>681156.86</v>
      </c>
      <c r="I743" t="s">
        <v>137</v>
      </c>
      <c r="J743" t="s">
        <v>473</v>
      </c>
      <c r="K743" t="s">
        <v>156</v>
      </c>
      <c r="L743" t="s">
        <v>15</v>
      </c>
      <c r="M743" t="s">
        <v>70</v>
      </c>
      <c r="N743" t="s">
        <v>45</v>
      </c>
      <c r="O743">
        <v>681156.86</v>
      </c>
      <c r="P743">
        <v>0</v>
      </c>
      <c r="Q743" t="s">
        <v>740</v>
      </c>
      <c r="R743" t="s">
        <v>70</v>
      </c>
    </row>
    <row r="744" spans="1:18" x14ac:dyDescent="0.25">
      <c r="A744" s="143">
        <v>46111</v>
      </c>
      <c r="B744" t="s">
        <v>20</v>
      </c>
      <c r="C744" t="s">
        <v>795</v>
      </c>
      <c r="D744" t="s">
        <v>20</v>
      </c>
      <c r="E744" s="50">
        <v>674169.95</v>
      </c>
      <c r="F744">
        <v>1</v>
      </c>
      <c r="G744" t="s">
        <v>510</v>
      </c>
      <c r="H744" s="10">
        <v>674169.95</v>
      </c>
      <c r="I744" t="s">
        <v>137</v>
      </c>
      <c r="J744" t="s">
        <v>473</v>
      </c>
      <c r="K744" t="s">
        <v>156</v>
      </c>
      <c r="L744" t="s">
        <v>20</v>
      </c>
      <c r="M744" t="s">
        <v>681</v>
      </c>
      <c r="N744" t="s">
        <v>83</v>
      </c>
      <c r="O744">
        <v>674169.95</v>
      </c>
      <c r="P744">
        <v>0</v>
      </c>
      <c r="Q744" t="s">
        <v>147</v>
      </c>
      <c r="R744" t="s">
        <v>681</v>
      </c>
    </row>
    <row r="745" spans="1:18" x14ac:dyDescent="0.25">
      <c r="A745" s="143">
        <v>46083</v>
      </c>
      <c r="B745" t="s">
        <v>813</v>
      </c>
      <c r="C745" t="s">
        <v>906</v>
      </c>
      <c r="D745" t="s">
        <v>907</v>
      </c>
      <c r="E745" s="50">
        <v>670000</v>
      </c>
      <c r="F745">
        <v>1</v>
      </c>
      <c r="G745" t="s">
        <v>510</v>
      </c>
      <c r="H745" s="10">
        <v>21719.548599999998</v>
      </c>
      <c r="I745" t="s">
        <v>137</v>
      </c>
      <c r="J745" t="s">
        <v>512</v>
      </c>
      <c r="K745" t="s">
        <v>156</v>
      </c>
      <c r="L745" t="s">
        <v>10</v>
      </c>
      <c r="M745" t="s">
        <v>72</v>
      </c>
      <c r="N745" t="s">
        <v>35</v>
      </c>
      <c r="O745">
        <v>669999.99999999988</v>
      </c>
      <c r="P745">
        <v>0</v>
      </c>
      <c r="Q745" t="s">
        <v>22</v>
      </c>
      <c r="R745" t="s">
        <v>164</v>
      </c>
    </row>
    <row r="746" spans="1:18" x14ac:dyDescent="0.25">
      <c r="A746" s="143">
        <v>46083</v>
      </c>
      <c r="B746" t="s">
        <v>813</v>
      </c>
      <c r="C746" t="s">
        <v>906</v>
      </c>
      <c r="D746" t="s">
        <v>907</v>
      </c>
      <c r="E746" s="50">
        <v>670000</v>
      </c>
      <c r="F746">
        <v>1</v>
      </c>
      <c r="G746" t="s">
        <v>510</v>
      </c>
      <c r="H746" s="10">
        <v>4730.009</v>
      </c>
      <c r="I746" t="s">
        <v>137</v>
      </c>
      <c r="J746" t="s">
        <v>512</v>
      </c>
      <c r="K746" t="s">
        <v>156</v>
      </c>
      <c r="L746" t="s">
        <v>10</v>
      </c>
      <c r="M746" t="s">
        <v>77</v>
      </c>
      <c r="N746" t="s">
        <v>35</v>
      </c>
      <c r="O746">
        <v>669999.99999999988</v>
      </c>
      <c r="P746">
        <v>0</v>
      </c>
      <c r="Q746" t="s">
        <v>22</v>
      </c>
      <c r="R746" t="s">
        <v>164</v>
      </c>
    </row>
    <row r="747" spans="1:18" x14ac:dyDescent="0.25">
      <c r="A747" s="143">
        <v>46083</v>
      </c>
      <c r="B747" t="s">
        <v>813</v>
      </c>
      <c r="C747" t="s">
        <v>906</v>
      </c>
      <c r="D747" t="s">
        <v>907</v>
      </c>
      <c r="E747" s="50">
        <v>670000</v>
      </c>
      <c r="F747">
        <v>1</v>
      </c>
      <c r="G747" t="s">
        <v>510</v>
      </c>
      <c r="H747" s="10">
        <v>272.3768</v>
      </c>
      <c r="I747" t="s">
        <v>137</v>
      </c>
      <c r="J747" t="s">
        <v>512</v>
      </c>
      <c r="K747" t="s">
        <v>156</v>
      </c>
      <c r="L747" t="s">
        <v>10</v>
      </c>
      <c r="M747" t="s">
        <v>75</v>
      </c>
      <c r="N747" t="s">
        <v>35</v>
      </c>
      <c r="O747">
        <v>669999.99999999988</v>
      </c>
      <c r="P747">
        <v>0</v>
      </c>
      <c r="Q747" t="s">
        <v>22</v>
      </c>
      <c r="R747" t="s">
        <v>164</v>
      </c>
    </row>
    <row r="748" spans="1:18" x14ac:dyDescent="0.25">
      <c r="A748" s="143">
        <v>46083</v>
      </c>
      <c r="B748" t="s">
        <v>813</v>
      </c>
      <c r="C748" t="s">
        <v>906</v>
      </c>
      <c r="D748" t="s">
        <v>907</v>
      </c>
      <c r="E748" s="50">
        <v>670000</v>
      </c>
      <c r="F748">
        <v>1</v>
      </c>
      <c r="G748" t="s">
        <v>510</v>
      </c>
      <c r="H748" s="10">
        <v>40060.022599999997</v>
      </c>
      <c r="I748" t="s">
        <v>137</v>
      </c>
      <c r="J748" t="s">
        <v>512</v>
      </c>
      <c r="K748" t="s">
        <v>156</v>
      </c>
      <c r="L748" t="s">
        <v>10</v>
      </c>
      <c r="M748" t="s">
        <v>681</v>
      </c>
      <c r="N748" t="s">
        <v>35</v>
      </c>
      <c r="O748">
        <v>669999.99999999988</v>
      </c>
      <c r="P748">
        <v>0</v>
      </c>
      <c r="Q748" t="s">
        <v>22</v>
      </c>
      <c r="R748" t="s">
        <v>164</v>
      </c>
    </row>
    <row r="749" spans="1:18" x14ac:dyDescent="0.25">
      <c r="A749" s="143">
        <v>46083</v>
      </c>
      <c r="B749" t="s">
        <v>813</v>
      </c>
      <c r="C749" t="s">
        <v>906</v>
      </c>
      <c r="D749" t="s">
        <v>907</v>
      </c>
      <c r="E749" s="50">
        <v>670000</v>
      </c>
      <c r="F749">
        <v>1</v>
      </c>
      <c r="G749" t="s">
        <v>510</v>
      </c>
      <c r="H749" s="10">
        <v>3265.4544000000001</v>
      </c>
      <c r="I749" t="s">
        <v>137</v>
      </c>
      <c r="J749" t="s">
        <v>512</v>
      </c>
      <c r="K749" t="s">
        <v>156</v>
      </c>
      <c r="L749" t="s">
        <v>10</v>
      </c>
      <c r="M749" t="s">
        <v>682</v>
      </c>
      <c r="N749" t="s">
        <v>35</v>
      </c>
      <c r="O749">
        <v>669999.99999999988</v>
      </c>
      <c r="P749">
        <v>0</v>
      </c>
      <c r="Q749" t="s">
        <v>22</v>
      </c>
      <c r="R749" t="s">
        <v>164</v>
      </c>
    </row>
    <row r="750" spans="1:18" x14ac:dyDescent="0.25">
      <c r="A750" s="143">
        <v>46083</v>
      </c>
      <c r="B750" t="s">
        <v>813</v>
      </c>
      <c r="C750" t="s">
        <v>906</v>
      </c>
      <c r="D750" t="s">
        <v>907</v>
      </c>
      <c r="E750" s="50">
        <v>670000</v>
      </c>
      <c r="F750">
        <v>1</v>
      </c>
      <c r="G750" t="s">
        <v>510</v>
      </c>
      <c r="H750" s="10">
        <v>491854.02769999998</v>
      </c>
      <c r="I750" t="s">
        <v>137</v>
      </c>
      <c r="J750" t="s">
        <v>512</v>
      </c>
      <c r="K750" t="s">
        <v>156</v>
      </c>
      <c r="L750" t="s">
        <v>10</v>
      </c>
      <c r="M750" t="s">
        <v>80</v>
      </c>
      <c r="N750" t="s">
        <v>35</v>
      </c>
      <c r="O750">
        <v>669999.99999999988</v>
      </c>
      <c r="P750">
        <v>0</v>
      </c>
      <c r="Q750" t="s">
        <v>22</v>
      </c>
      <c r="R750" t="s">
        <v>164</v>
      </c>
    </row>
    <row r="751" spans="1:18" x14ac:dyDescent="0.25">
      <c r="A751" s="143">
        <v>46083</v>
      </c>
      <c r="B751" t="s">
        <v>813</v>
      </c>
      <c r="C751" t="s">
        <v>906</v>
      </c>
      <c r="D751" t="s">
        <v>907</v>
      </c>
      <c r="E751" s="50">
        <v>670000</v>
      </c>
      <c r="F751">
        <v>1</v>
      </c>
      <c r="G751" t="s">
        <v>510</v>
      </c>
      <c r="H751" s="10">
        <v>9423.8089999999993</v>
      </c>
      <c r="I751" t="s">
        <v>137</v>
      </c>
      <c r="J751" t="s">
        <v>512</v>
      </c>
      <c r="K751" t="s">
        <v>156</v>
      </c>
      <c r="L751" t="s">
        <v>10</v>
      </c>
      <c r="M751" t="s">
        <v>50</v>
      </c>
      <c r="N751" t="s">
        <v>35</v>
      </c>
      <c r="O751">
        <v>669999.99999999988</v>
      </c>
      <c r="P751">
        <v>0</v>
      </c>
      <c r="Q751" t="s">
        <v>22</v>
      </c>
      <c r="R751" t="s">
        <v>164</v>
      </c>
    </row>
    <row r="752" spans="1:18" x14ac:dyDescent="0.25">
      <c r="A752" s="143">
        <v>46083</v>
      </c>
      <c r="B752" t="s">
        <v>813</v>
      </c>
      <c r="C752" t="s">
        <v>906</v>
      </c>
      <c r="D752" t="s">
        <v>907</v>
      </c>
      <c r="E752" s="50">
        <v>670000</v>
      </c>
      <c r="F752">
        <v>1</v>
      </c>
      <c r="G752" t="s">
        <v>510</v>
      </c>
      <c r="H752" s="10">
        <v>72092.220499999996</v>
      </c>
      <c r="I752" t="s">
        <v>137</v>
      </c>
      <c r="J752" t="s">
        <v>512</v>
      </c>
      <c r="K752" t="s">
        <v>156</v>
      </c>
      <c r="L752" t="s">
        <v>10</v>
      </c>
      <c r="M752" t="s">
        <v>68</v>
      </c>
      <c r="N752" t="s">
        <v>35</v>
      </c>
      <c r="O752">
        <v>669999.99999999988</v>
      </c>
      <c r="P752">
        <v>0</v>
      </c>
      <c r="Q752" t="s">
        <v>22</v>
      </c>
      <c r="R752" t="s">
        <v>164</v>
      </c>
    </row>
    <row r="753" spans="1:18" x14ac:dyDescent="0.25">
      <c r="A753" s="143">
        <v>46083</v>
      </c>
      <c r="B753" t="s">
        <v>813</v>
      </c>
      <c r="C753" t="s">
        <v>906</v>
      </c>
      <c r="D753" t="s">
        <v>907</v>
      </c>
      <c r="E753" s="50">
        <v>670000</v>
      </c>
      <c r="F753">
        <v>1</v>
      </c>
      <c r="G753" t="s">
        <v>510</v>
      </c>
      <c r="H753" s="10">
        <v>26582.5314</v>
      </c>
      <c r="I753" t="s">
        <v>137</v>
      </c>
      <c r="J753" t="s">
        <v>512</v>
      </c>
      <c r="K753" t="s">
        <v>156</v>
      </c>
      <c r="L753" t="s">
        <v>10</v>
      </c>
      <c r="M753" t="s">
        <v>70</v>
      </c>
      <c r="N753" t="s">
        <v>35</v>
      </c>
      <c r="O753">
        <v>669999.99999999988</v>
      </c>
      <c r="P753">
        <v>0</v>
      </c>
      <c r="Q753" t="s">
        <v>22</v>
      </c>
      <c r="R753" t="s">
        <v>164</v>
      </c>
    </row>
    <row r="754" spans="1:18" hidden="1" x14ac:dyDescent="0.25">
      <c r="A754" s="143">
        <v>46091</v>
      </c>
      <c r="B754" t="s">
        <v>830</v>
      </c>
      <c r="C754" t="s">
        <v>960</v>
      </c>
      <c r="D754" t="s">
        <v>961</v>
      </c>
      <c r="E754" s="50">
        <v>133950</v>
      </c>
      <c r="F754">
        <v>4</v>
      </c>
      <c r="G754" t="s">
        <v>510</v>
      </c>
      <c r="H754" s="10">
        <v>21016.678100000001</v>
      </c>
      <c r="I754" t="s">
        <v>137</v>
      </c>
      <c r="J754" t="s">
        <v>473</v>
      </c>
      <c r="K754" t="s">
        <v>138</v>
      </c>
      <c r="L754" t="s">
        <v>16</v>
      </c>
      <c r="M754" t="s">
        <v>72</v>
      </c>
      <c r="N754" t="s">
        <v>35</v>
      </c>
      <c r="O754">
        <v>648318</v>
      </c>
      <c r="P754">
        <v>0</v>
      </c>
      <c r="Q754" t="s">
        <v>740</v>
      </c>
      <c r="R754" t="s">
        <v>656</v>
      </c>
    </row>
    <row r="755" spans="1:18" hidden="1" x14ac:dyDescent="0.25">
      <c r="A755" s="143">
        <v>46091</v>
      </c>
      <c r="B755" t="s">
        <v>830</v>
      </c>
      <c r="C755" t="s">
        <v>960</v>
      </c>
      <c r="D755" t="s">
        <v>961</v>
      </c>
      <c r="E755" s="50">
        <v>133950</v>
      </c>
      <c r="F755">
        <v>4</v>
      </c>
      <c r="G755" t="s">
        <v>510</v>
      </c>
      <c r="H755" s="10">
        <v>4576.9403000000002</v>
      </c>
      <c r="I755" t="s">
        <v>137</v>
      </c>
      <c r="J755" t="s">
        <v>473</v>
      </c>
      <c r="K755" t="s">
        <v>138</v>
      </c>
      <c r="L755" t="s">
        <v>16</v>
      </c>
      <c r="M755" t="s">
        <v>77</v>
      </c>
      <c r="N755" t="s">
        <v>35</v>
      </c>
      <c r="O755">
        <v>648318</v>
      </c>
      <c r="P755">
        <v>0</v>
      </c>
      <c r="Q755" t="s">
        <v>740</v>
      </c>
      <c r="R755" t="s">
        <v>656</v>
      </c>
    </row>
    <row r="756" spans="1:18" hidden="1" x14ac:dyDescent="0.25">
      <c r="A756" s="143">
        <v>46091</v>
      </c>
      <c r="B756" t="s">
        <v>830</v>
      </c>
      <c r="C756" t="s">
        <v>960</v>
      </c>
      <c r="D756" t="s">
        <v>961</v>
      </c>
      <c r="E756" s="50">
        <v>133950</v>
      </c>
      <c r="F756">
        <v>4</v>
      </c>
      <c r="G756" t="s">
        <v>510</v>
      </c>
      <c r="H756" s="10">
        <v>263.56229999999999</v>
      </c>
      <c r="I756" t="s">
        <v>137</v>
      </c>
      <c r="J756" t="s">
        <v>473</v>
      </c>
      <c r="K756" t="s">
        <v>138</v>
      </c>
      <c r="L756" t="s">
        <v>16</v>
      </c>
      <c r="M756" t="s">
        <v>75</v>
      </c>
      <c r="N756" t="s">
        <v>35</v>
      </c>
      <c r="O756">
        <v>648318</v>
      </c>
      <c r="P756">
        <v>0</v>
      </c>
      <c r="Q756" t="s">
        <v>740</v>
      </c>
      <c r="R756" t="s">
        <v>656</v>
      </c>
    </row>
    <row r="757" spans="1:18" hidden="1" x14ac:dyDescent="0.25">
      <c r="A757" s="143">
        <v>46091</v>
      </c>
      <c r="B757" t="s">
        <v>830</v>
      </c>
      <c r="C757" t="s">
        <v>960</v>
      </c>
      <c r="D757" t="s">
        <v>961</v>
      </c>
      <c r="E757" s="50">
        <v>133950</v>
      </c>
      <c r="F757">
        <v>4</v>
      </c>
      <c r="G757" t="s">
        <v>510</v>
      </c>
      <c r="H757" s="10">
        <v>38763.632400000002</v>
      </c>
      <c r="I757" t="s">
        <v>137</v>
      </c>
      <c r="J757" t="s">
        <v>473</v>
      </c>
      <c r="K757" t="s">
        <v>138</v>
      </c>
      <c r="L757" t="s">
        <v>16</v>
      </c>
      <c r="M757" t="s">
        <v>681</v>
      </c>
      <c r="N757" t="s">
        <v>35</v>
      </c>
      <c r="O757">
        <v>648318</v>
      </c>
      <c r="P757">
        <v>0</v>
      </c>
      <c r="Q757" t="s">
        <v>740</v>
      </c>
      <c r="R757" t="s">
        <v>656</v>
      </c>
    </row>
    <row r="758" spans="1:18" hidden="1" x14ac:dyDescent="0.25">
      <c r="A758" s="143">
        <v>46091</v>
      </c>
      <c r="B758" t="s">
        <v>830</v>
      </c>
      <c r="C758" t="s">
        <v>960</v>
      </c>
      <c r="D758" t="s">
        <v>961</v>
      </c>
      <c r="E758" s="50">
        <v>133950</v>
      </c>
      <c r="F758">
        <v>4</v>
      </c>
      <c r="G758" t="s">
        <v>510</v>
      </c>
      <c r="H758" s="10">
        <v>3159.7802999999999</v>
      </c>
      <c r="I758" t="s">
        <v>137</v>
      </c>
      <c r="J758" t="s">
        <v>473</v>
      </c>
      <c r="K758" t="s">
        <v>138</v>
      </c>
      <c r="L758" t="s">
        <v>16</v>
      </c>
      <c r="M758" t="s">
        <v>682</v>
      </c>
      <c r="N758" t="s">
        <v>35</v>
      </c>
      <c r="O758">
        <v>648318</v>
      </c>
      <c r="P758">
        <v>0</v>
      </c>
      <c r="Q758" t="s">
        <v>740</v>
      </c>
      <c r="R758" t="s">
        <v>656</v>
      </c>
    </row>
    <row r="759" spans="1:18" hidden="1" x14ac:dyDescent="0.25">
      <c r="A759" s="143">
        <v>46091</v>
      </c>
      <c r="B759" t="s">
        <v>830</v>
      </c>
      <c r="C759" t="s">
        <v>960</v>
      </c>
      <c r="D759" t="s">
        <v>961</v>
      </c>
      <c r="E759" s="50">
        <v>133950</v>
      </c>
      <c r="F759">
        <v>4</v>
      </c>
      <c r="G759" t="s">
        <v>510</v>
      </c>
      <c r="H759" s="10">
        <v>475937.0441</v>
      </c>
      <c r="I759" t="s">
        <v>137</v>
      </c>
      <c r="J759" t="s">
        <v>473</v>
      </c>
      <c r="K759" t="s">
        <v>138</v>
      </c>
      <c r="L759" t="s">
        <v>16</v>
      </c>
      <c r="M759" t="s">
        <v>80</v>
      </c>
      <c r="N759" t="s">
        <v>35</v>
      </c>
      <c r="O759">
        <v>648318</v>
      </c>
      <c r="P759">
        <v>0</v>
      </c>
      <c r="Q759" t="s">
        <v>740</v>
      </c>
      <c r="R759" t="s">
        <v>656</v>
      </c>
    </row>
    <row r="760" spans="1:18" hidden="1" x14ac:dyDescent="0.25">
      <c r="A760" s="143">
        <v>46091</v>
      </c>
      <c r="B760" t="s">
        <v>830</v>
      </c>
      <c r="C760" t="s">
        <v>960</v>
      </c>
      <c r="D760" t="s">
        <v>961</v>
      </c>
      <c r="E760" s="50">
        <v>133950</v>
      </c>
      <c r="F760">
        <v>4</v>
      </c>
      <c r="G760" t="s">
        <v>510</v>
      </c>
      <c r="H760" s="10">
        <v>9118.8433000000005</v>
      </c>
      <c r="I760" t="s">
        <v>137</v>
      </c>
      <c r="J760" t="s">
        <v>473</v>
      </c>
      <c r="K760" t="s">
        <v>138</v>
      </c>
      <c r="L760" t="s">
        <v>16</v>
      </c>
      <c r="M760" t="s">
        <v>50</v>
      </c>
      <c r="N760" t="s">
        <v>35</v>
      </c>
      <c r="O760">
        <v>648318</v>
      </c>
      <c r="P760">
        <v>0</v>
      </c>
      <c r="Q760" t="s">
        <v>740</v>
      </c>
      <c r="R760" t="s">
        <v>656</v>
      </c>
    </row>
    <row r="761" spans="1:18" hidden="1" x14ac:dyDescent="0.25">
      <c r="A761" s="143">
        <v>46091</v>
      </c>
      <c r="B761" t="s">
        <v>830</v>
      </c>
      <c r="C761" t="s">
        <v>960</v>
      </c>
      <c r="D761" t="s">
        <v>961</v>
      </c>
      <c r="E761" s="50">
        <v>133950</v>
      </c>
      <c r="F761">
        <v>4</v>
      </c>
      <c r="G761" t="s">
        <v>510</v>
      </c>
      <c r="H761" s="10">
        <v>69759.230200000005</v>
      </c>
      <c r="I761" t="s">
        <v>137</v>
      </c>
      <c r="J761" t="s">
        <v>473</v>
      </c>
      <c r="K761" t="s">
        <v>138</v>
      </c>
      <c r="L761" t="s">
        <v>16</v>
      </c>
      <c r="M761" t="s">
        <v>68</v>
      </c>
      <c r="N761" t="s">
        <v>35</v>
      </c>
      <c r="O761">
        <v>648318</v>
      </c>
      <c r="P761">
        <v>0</v>
      </c>
      <c r="Q761" t="s">
        <v>740</v>
      </c>
      <c r="R761" t="s">
        <v>656</v>
      </c>
    </row>
    <row r="762" spans="1:18" hidden="1" x14ac:dyDescent="0.25">
      <c r="A762" s="143">
        <v>46091</v>
      </c>
      <c r="B762" t="s">
        <v>830</v>
      </c>
      <c r="C762" t="s">
        <v>960</v>
      </c>
      <c r="D762" t="s">
        <v>961</v>
      </c>
      <c r="E762" s="50">
        <v>133950</v>
      </c>
      <c r="F762">
        <v>4</v>
      </c>
      <c r="G762" t="s">
        <v>510</v>
      </c>
      <c r="H762" s="10">
        <v>25722.2889</v>
      </c>
      <c r="I762" t="s">
        <v>137</v>
      </c>
      <c r="J762" t="s">
        <v>473</v>
      </c>
      <c r="K762" t="s">
        <v>138</v>
      </c>
      <c r="L762" t="s">
        <v>16</v>
      </c>
      <c r="M762" t="s">
        <v>70</v>
      </c>
      <c r="N762" t="s">
        <v>35</v>
      </c>
      <c r="O762">
        <v>648318</v>
      </c>
      <c r="P762">
        <v>0</v>
      </c>
      <c r="Q762" t="s">
        <v>740</v>
      </c>
      <c r="R762" t="s">
        <v>656</v>
      </c>
    </row>
    <row r="763" spans="1:18" x14ac:dyDescent="0.25">
      <c r="A763" s="143">
        <v>46083</v>
      </c>
      <c r="B763" t="s">
        <v>829</v>
      </c>
      <c r="C763" t="s">
        <v>958</v>
      </c>
      <c r="D763" t="s">
        <v>959</v>
      </c>
      <c r="E763" s="50">
        <v>646500</v>
      </c>
      <c r="F763">
        <v>1</v>
      </c>
      <c r="G763" t="s">
        <v>510</v>
      </c>
      <c r="H763" s="10">
        <v>20957.7435</v>
      </c>
      <c r="I763" t="s">
        <v>137</v>
      </c>
      <c r="J763" t="s">
        <v>473</v>
      </c>
      <c r="K763" t="s">
        <v>156</v>
      </c>
      <c r="L763" t="s">
        <v>10</v>
      </c>
      <c r="M763" t="s">
        <v>72</v>
      </c>
      <c r="N763" t="s">
        <v>35</v>
      </c>
      <c r="O763">
        <v>646499.99999999988</v>
      </c>
      <c r="P763">
        <v>0</v>
      </c>
      <c r="Q763" t="s">
        <v>726</v>
      </c>
      <c r="R763" t="s">
        <v>164</v>
      </c>
    </row>
    <row r="764" spans="1:18" x14ac:dyDescent="0.25">
      <c r="A764" s="143">
        <v>46083</v>
      </c>
      <c r="B764" t="s">
        <v>829</v>
      </c>
      <c r="C764" t="s">
        <v>958</v>
      </c>
      <c r="D764" t="s">
        <v>959</v>
      </c>
      <c r="E764" s="50">
        <v>646500</v>
      </c>
      <c r="F764">
        <v>1</v>
      </c>
      <c r="G764" t="s">
        <v>510</v>
      </c>
      <c r="H764" s="10">
        <v>4564.1057000000001</v>
      </c>
      <c r="I764" t="s">
        <v>137</v>
      </c>
      <c r="J764" t="s">
        <v>473</v>
      </c>
      <c r="K764" t="s">
        <v>156</v>
      </c>
      <c r="L764" t="s">
        <v>10</v>
      </c>
      <c r="M764" t="s">
        <v>77</v>
      </c>
      <c r="N764" t="s">
        <v>35</v>
      </c>
      <c r="O764">
        <v>646499.99999999988</v>
      </c>
      <c r="P764">
        <v>0</v>
      </c>
      <c r="Q764" t="s">
        <v>726</v>
      </c>
      <c r="R764" t="s">
        <v>164</v>
      </c>
    </row>
    <row r="765" spans="1:18" x14ac:dyDescent="0.25">
      <c r="A765" s="143">
        <v>46083</v>
      </c>
      <c r="B765" t="s">
        <v>829</v>
      </c>
      <c r="C765" t="s">
        <v>958</v>
      </c>
      <c r="D765" t="s">
        <v>959</v>
      </c>
      <c r="E765" s="50">
        <v>646500</v>
      </c>
      <c r="F765">
        <v>1</v>
      </c>
      <c r="G765" t="s">
        <v>510</v>
      </c>
      <c r="H765" s="10">
        <v>262.82330000000002</v>
      </c>
      <c r="I765" t="s">
        <v>137</v>
      </c>
      <c r="J765" t="s">
        <v>473</v>
      </c>
      <c r="K765" t="s">
        <v>156</v>
      </c>
      <c r="L765" t="s">
        <v>10</v>
      </c>
      <c r="M765" t="s">
        <v>75</v>
      </c>
      <c r="N765" t="s">
        <v>35</v>
      </c>
      <c r="O765">
        <v>646499.99999999988</v>
      </c>
      <c r="P765">
        <v>0</v>
      </c>
      <c r="Q765" t="s">
        <v>726</v>
      </c>
      <c r="R765" t="s">
        <v>164</v>
      </c>
    </row>
    <row r="766" spans="1:18" x14ac:dyDescent="0.25">
      <c r="A766" s="143">
        <v>46083</v>
      </c>
      <c r="B766" t="s">
        <v>829</v>
      </c>
      <c r="C766" t="s">
        <v>958</v>
      </c>
      <c r="D766" t="s">
        <v>959</v>
      </c>
      <c r="E766" s="50">
        <v>646500</v>
      </c>
      <c r="F766">
        <v>1</v>
      </c>
      <c r="G766" t="s">
        <v>510</v>
      </c>
      <c r="H766" s="10">
        <v>38654.932200000003</v>
      </c>
      <c r="I766" t="s">
        <v>137</v>
      </c>
      <c r="J766" t="s">
        <v>473</v>
      </c>
      <c r="K766" t="s">
        <v>156</v>
      </c>
      <c r="L766" t="s">
        <v>10</v>
      </c>
      <c r="M766" t="s">
        <v>681</v>
      </c>
      <c r="N766" t="s">
        <v>35</v>
      </c>
      <c r="O766">
        <v>646499.99999999988</v>
      </c>
      <c r="P766">
        <v>0</v>
      </c>
      <c r="Q766" t="s">
        <v>726</v>
      </c>
      <c r="R766" t="s">
        <v>164</v>
      </c>
    </row>
    <row r="767" spans="1:18" x14ac:dyDescent="0.25">
      <c r="A767" s="143">
        <v>46083</v>
      </c>
      <c r="B767" t="s">
        <v>829</v>
      </c>
      <c r="C767" t="s">
        <v>958</v>
      </c>
      <c r="D767" t="s">
        <v>959</v>
      </c>
      <c r="E767" s="50">
        <v>646500</v>
      </c>
      <c r="F767">
        <v>1</v>
      </c>
      <c r="G767" t="s">
        <v>510</v>
      </c>
      <c r="H767" s="10">
        <v>3150.9198000000001</v>
      </c>
      <c r="I767" t="s">
        <v>137</v>
      </c>
      <c r="J767" t="s">
        <v>473</v>
      </c>
      <c r="K767" t="s">
        <v>156</v>
      </c>
      <c r="L767" t="s">
        <v>10</v>
      </c>
      <c r="M767" t="s">
        <v>682</v>
      </c>
      <c r="N767" t="s">
        <v>35</v>
      </c>
      <c r="O767">
        <v>646499.99999999988</v>
      </c>
      <c r="P767">
        <v>0</v>
      </c>
      <c r="Q767" t="s">
        <v>726</v>
      </c>
      <c r="R767" t="s">
        <v>164</v>
      </c>
    </row>
    <row r="768" spans="1:18" x14ac:dyDescent="0.25">
      <c r="A768" s="143">
        <v>46083</v>
      </c>
      <c r="B768" t="s">
        <v>829</v>
      </c>
      <c r="C768" t="s">
        <v>958</v>
      </c>
      <c r="D768" t="s">
        <v>959</v>
      </c>
      <c r="E768" s="50">
        <v>646500</v>
      </c>
      <c r="F768">
        <v>1</v>
      </c>
      <c r="G768" t="s">
        <v>510</v>
      </c>
      <c r="H768" s="10">
        <v>474602.43119999999</v>
      </c>
      <c r="I768" t="s">
        <v>137</v>
      </c>
      <c r="J768" t="s">
        <v>473</v>
      </c>
      <c r="K768" t="s">
        <v>156</v>
      </c>
      <c r="L768" t="s">
        <v>10</v>
      </c>
      <c r="M768" t="s">
        <v>80</v>
      </c>
      <c r="N768" t="s">
        <v>35</v>
      </c>
      <c r="O768">
        <v>646499.99999999988</v>
      </c>
      <c r="P768">
        <v>0</v>
      </c>
      <c r="Q768" t="s">
        <v>726</v>
      </c>
      <c r="R768" t="s">
        <v>164</v>
      </c>
    </row>
    <row r="769" spans="1:18" x14ac:dyDescent="0.25">
      <c r="A769" s="143">
        <v>46083</v>
      </c>
      <c r="B769" t="s">
        <v>829</v>
      </c>
      <c r="C769" t="s">
        <v>958</v>
      </c>
      <c r="D769" t="s">
        <v>959</v>
      </c>
      <c r="E769" s="50">
        <v>646500</v>
      </c>
      <c r="F769">
        <v>1</v>
      </c>
      <c r="G769" t="s">
        <v>510</v>
      </c>
      <c r="H769" s="10">
        <v>9093.2723999999998</v>
      </c>
      <c r="I769" t="s">
        <v>137</v>
      </c>
      <c r="J769" t="s">
        <v>473</v>
      </c>
      <c r="K769" t="s">
        <v>156</v>
      </c>
      <c r="L769" t="s">
        <v>10</v>
      </c>
      <c r="M769" t="s">
        <v>50</v>
      </c>
      <c r="N769" t="s">
        <v>35</v>
      </c>
      <c r="O769">
        <v>646499.99999999988</v>
      </c>
      <c r="P769">
        <v>0</v>
      </c>
      <c r="Q769" t="s">
        <v>726</v>
      </c>
      <c r="R769" t="s">
        <v>164</v>
      </c>
    </row>
    <row r="770" spans="1:18" x14ac:dyDescent="0.25">
      <c r="A770" s="143">
        <v>46083</v>
      </c>
      <c r="B770" t="s">
        <v>829</v>
      </c>
      <c r="C770" t="s">
        <v>958</v>
      </c>
      <c r="D770" t="s">
        <v>959</v>
      </c>
      <c r="E770" s="50">
        <v>646500</v>
      </c>
      <c r="F770">
        <v>1</v>
      </c>
      <c r="G770" t="s">
        <v>510</v>
      </c>
      <c r="H770" s="10">
        <v>69563.612800000003</v>
      </c>
      <c r="I770" t="s">
        <v>137</v>
      </c>
      <c r="J770" t="s">
        <v>473</v>
      </c>
      <c r="K770" t="s">
        <v>156</v>
      </c>
      <c r="L770" t="s">
        <v>10</v>
      </c>
      <c r="M770" t="s">
        <v>68</v>
      </c>
      <c r="N770" t="s">
        <v>35</v>
      </c>
      <c r="O770">
        <v>646499.99999999988</v>
      </c>
      <c r="P770">
        <v>0</v>
      </c>
      <c r="Q770" t="s">
        <v>726</v>
      </c>
      <c r="R770" t="s">
        <v>164</v>
      </c>
    </row>
    <row r="771" spans="1:18" x14ac:dyDescent="0.25">
      <c r="A771" s="143">
        <v>46083</v>
      </c>
      <c r="B771" t="s">
        <v>829</v>
      </c>
      <c r="C771" t="s">
        <v>958</v>
      </c>
      <c r="D771" t="s">
        <v>959</v>
      </c>
      <c r="E771" s="50">
        <v>646500</v>
      </c>
      <c r="F771">
        <v>1</v>
      </c>
      <c r="G771" t="s">
        <v>510</v>
      </c>
      <c r="H771" s="10">
        <v>25650.159</v>
      </c>
      <c r="I771" t="s">
        <v>137</v>
      </c>
      <c r="J771" t="s">
        <v>473</v>
      </c>
      <c r="K771" t="s">
        <v>156</v>
      </c>
      <c r="L771" t="s">
        <v>10</v>
      </c>
      <c r="M771" t="s">
        <v>70</v>
      </c>
      <c r="N771" t="s">
        <v>35</v>
      </c>
      <c r="O771">
        <v>646499.99999999988</v>
      </c>
      <c r="P771">
        <v>0</v>
      </c>
      <c r="Q771" t="s">
        <v>726</v>
      </c>
      <c r="R771" t="s">
        <v>164</v>
      </c>
    </row>
    <row r="772" spans="1:18" x14ac:dyDescent="0.25">
      <c r="A772" s="143">
        <v>46086</v>
      </c>
      <c r="B772" t="s">
        <v>988</v>
      </c>
      <c r="C772" t="s">
        <v>989</v>
      </c>
      <c r="D772" t="s">
        <v>990</v>
      </c>
      <c r="E772" s="50">
        <v>350000</v>
      </c>
      <c r="F772">
        <v>1</v>
      </c>
      <c r="G772" t="s">
        <v>510</v>
      </c>
      <c r="H772" s="10">
        <v>19450.342000000001</v>
      </c>
      <c r="I772" t="s">
        <v>137</v>
      </c>
      <c r="J772" t="s">
        <v>473</v>
      </c>
      <c r="K772" t="s">
        <v>156</v>
      </c>
      <c r="L772" t="s">
        <v>10</v>
      </c>
      <c r="M772" t="s">
        <v>72</v>
      </c>
      <c r="N772" t="s">
        <v>35</v>
      </c>
      <c r="O772">
        <v>600000</v>
      </c>
      <c r="P772">
        <v>0</v>
      </c>
      <c r="Q772" t="s">
        <v>728</v>
      </c>
      <c r="R772" t="s">
        <v>164</v>
      </c>
    </row>
    <row r="773" spans="1:18" x14ac:dyDescent="0.25">
      <c r="A773" s="143">
        <v>46086</v>
      </c>
      <c r="B773" t="s">
        <v>988</v>
      </c>
      <c r="C773" t="s">
        <v>989</v>
      </c>
      <c r="D773" t="s">
        <v>990</v>
      </c>
      <c r="E773" s="50">
        <v>350000</v>
      </c>
      <c r="F773">
        <v>1</v>
      </c>
      <c r="G773" t="s">
        <v>510</v>
      </c>
      <c r="H773" s="10">
        <v>4235.8289999999997</v>
      </c>
      <c r="I773" t="s">
        <v>137</v>
      </c>
      <c r="J773" t="s">
        <v>473</v>
      </c>
      <c r="K773" t="s">
        <v>156</v>
      </c>
      <c r="L773" t="s">
        <v>10</v>
      </c>
      <c r="M773" t="s">
        <v>77</v>
      </c>
      <c r="N773" t="s">
        <v>35</v>
      </c>
      <c r="O773">
        <v>600000</v>
      </c>
      <c r="P773">
        <v>0</v>
      </c>
      <c r="Q773" t="s">
        <v>728</v>
      </c>
      <c r="R773" t="s">
        <v>164</v>
      </c>
    </row>
    <row r="774" spans="1:18" x14ac:dyDescent="0.25">
      <c r="A774" s="143">
        <v>46086</v>
      </c>
      <c r="B774" t="s">
        <v>988</v>
      </c>
      <c r="C774" t="s">
        <v>989</v>
      </c>
      <c r="D774" t="s">
        <v>990</v>
      </c>
      <c r="E774" s="50">
        <v>350000</v>
      </c>
      <c r="F774">
        <v>1</v>
      </c>
      <c r="G774" t="s">
        <v>510</v>
      </c>
      <c r="H774" s="10">
        <v>243.9195</v>
      </c>
      <c r="I774" t="s">
        <v>137</v>
      </c>
      <c r="J774" t="s">
        <v>473</v>
      </c>
      <c r="K774" t="s">
        <v>156</v>
      </c>
      <c r="L774" t="s">
        <v>10</v>
      </c>
      <c r="M774" t="s">
        <v>75</v>
      </c>
      <c r="N774" t="s">
        <v>35</v>
      </c>
      <c r="O774">
        <v>600000</v>
      </c>
      <c r="P774">
        <v>0</v>
      </c>
      <c r="Q774" t="s">
        <v>728</v>
      </c>
      <c r="R774" t="s">
        <v>164</v>
      </c>
    </row>
    <row r="775" spans="1:18" x14ac:dyDescent="0.25">
      <c r="A775" s="143">
        <v>46086</v>
      </c>
      <c r="B775" t="s">
        <v>988</v>
      </c>
      <c r="C775" t="s">
        <v>989</v>
      </c>
      <c r="D775" t="s">
        <v>990</v>
      </c>
      <c r="E775" s="50">
        <v>350000</v>
      </c>
      <c r="F775">
        <v>1</v>
      </c>
      <c r="G775" t="s">
        <v>510</v>
      </c>
      <c r="H775" s="10">
        <v>35874.647100000002</v>
      </c>
      <c r="I775" t="s">
        <v>137</v>
      </c>
      <c r="J775" t="s">
        <v>473</v>
      </c>
      <c r="K775" t="s">
        <v>156</v>
      </c>
      <c r="L775" t="s">
        <v>10</v>
      </c>
      <c r="M775" t="s">
        <v>681</v>
      </c>
      <c r="N775" t="s">
        <v>35</v>
      </c>
      <c r="O775">
        <v>600000</v>
      </c>
      <c r="P775">
        <v>0</v>
      </c>
      <c r="Q775" t="s">
        <v>728</v>
      </c>
      <c r="R775" t="s">
        <v>164</v>
      </c>
    </row>
    <row r="776" spans="1:18" x14ac:dyDescent="0.25">
      <c r="A776" s="143">
        <v>46086</v>
      </c>
      <c r="B776" t="s">
        <v>988</v>
      </c>
      <c r="C776" t="s">
        <v>989</v>
      </c>
      <c r="D776" t="s">
        <v>990</v>
      </c>
      <c r="E776" s="50">
        <v>350000</v>
      </c>
      <c r="F776">
        <v>1</v>
      </c>
      <c r="G776" t="s">
        <v>510</v>
      </c>
      <c r="H776" s="10">
        <v>2924.2874999999999</v>
      </c>
      <c r="I776" t="s">
        <v>137</v>
      </c>
      <c r="J776" t="s">
        <v>473</v>
      </c>
      <c r="K776" t="s">
        <v>156</v>
      </c>
      <c r="L776" t="s">
        <v>10</v>
      </c>
      <c r="M776" t="s">
        <v>682</v>
      </c>
      <c r="N776" t="s">
        <v>35</v>
      </c>
      <c r="O776">
        <v>600000</v>
      </c>
      <c r="P776">
        <v>0</v>
      </c>
      <c r="Q776" t="s">
        <v>728</v>
      </c>
      <c r="R776" t="s">
        <v>164</v>
      </c>
    </row>
    <row r="777" spans="1:18" x14ac:dyDescent="0.25">
      <c r="A777" s="143">
        <v>46086</v>
      </c>
      <c r="B777" t="s">
        <v>988</v>
      </c>
      <c r="C777" t="s">
        <v>989</v>
      </c>
      <c r="D777" t="s">
        <v>990</v>
      </c>
      <c r="E777" s="50">
        <v>350000</v>
      </c>
      <c r="F777">
        <v>1</v>
      </c>
      <c r="G777" t="s">
        <v>510</v>
      </c>
      <c r="H777" s="10">
        <v>440466.29350000003</v>
      </c>
      <c r="I777" t="s">
        <v>137</v>
      </c>
      <c r="J777" t="s">
        <v>473</v>
      </c>
      <c r="K777" t="s">
        <v>156</v>
      </c>
      <c r="L777" t="s">
        <v>10</v>
      </c>
      <c r="M777" t="s">
        <v>80</v>
      </c>
      <c r="N777" t="s">
        <v>35</v>
      </c>
      <c r="O777">
        <v>600000</v>
      </c>
      <c r="P777">
        <v>0</v>
      </c>
      <c r="Q777" t="s">
        <v>728</v>
      </c>
      <c r="R777" t="s">
        <v>164</v>
      </c>
    </row>
    <row r="778" spans="1:18" x14ac:dyDescent="0.25">
      <c r="A778" s="143">
        <v>46086</v>
      </c>
      <c r="B778" t="s">
        <v>988</v>
      </c>
      <c r="C778" t="s">
        <v>989</v>
      </c>
      <c r="D778" t="s">
        <v>990</v>
      </c>
      <c r="E778" s="50">
        <v>350000</v>
      </c>
      <c r="F778">
        <v>1</v>
      </c>
      <c r="G778" t="s">
        <v>510</v>
      </c>
      <c r="H778" s="10">
        <v>8439.232</v>
      </c>
      <c r="I778" t="s">
        <v>137</v>
      </c>
      <c r="J778" t="s">
        <v>473</v>
      </c>
      <c r="K778" t="s">
        <v>156</v>
      </c>
      <c r="L778" t="s">
        <v>10</v>
      </c>
      <c r="M778" t="s">
        <v>50</v>
      </c>
      <c r="N778" t="s">
        <v>35</v>
      </c>
      <c r="O778">
        <v>600000</v>
      </c>
      <c r="P778">
        <v>0</v>
      </c>
      <c r="Q778" t="s">
        <v>728</v>
      </c>
      <c r="R778" t="s">
        <v>164</v>
      </c>
    </row>
    <row r="779" spans="1:18" x14ac:dyDescent="0.25">
      <c r="A779" s="143">
        <v>46086</v>
      </c>
      <c r="B779" t="s">
        <v>988</v>
      </c>
      <c r="C779" t="s">
        <v>989</v>
      </c>
      <c r="D779" t="s">
        <v>990</v>
      </c>
      <c r="E779" s="50">
        <v>350000</v>
      </c>
      <c r="F779">
        <v>1</v>
      </c>
      <c r="G779" t="s">
        <v>510</v>
      </c>
      <c r="H779" s="10">
        <v>64560.197500000002</v>
      </c>
      <c r="I779" t="s">
        <v>137</v>
      </c>
      <c r="J779" t="s">
        <v>473</v>
      </c>
      <c r="K779" t="s">
        <v>156</v>
      </c>
      <c r="L779" t="s">
        <v>10</v>
      </c>
      <c r="M779" t="s">
        <v>68</v>
      </c>
      <c r="N779" t="s">
        <v>35</v>
      </c>
      <c r="O779">
        <v>600000</v>
      </c>
      <c r="P779">
        <v>0</v>
      </c>
      <c r="Q779" t="s">
        <v>728</v>
      </c>
      <c r="R779" t="s">
        <v>164</v>
      </c>
    </row>
    <row r="780" spans="1:18" x14ac:dyDescent="0.25">
      <c r="A780" s="143">
        <v>46086</v>
      </c>
      <c r="B780" t="s">
        <v>988</v>
      </c>
      <c r="C780" t="s">
        <v>989</v>
      </c>
      <c r="D780" t="s">
        <v>990</v>
      </c>
      <c r="E780" s="50">
        <v>350000</v>
      </c>
      <c r="F780">
        <v>1</v>
      </c>
      <c r="G780" t="s">
        <v>510</v>
      </c>
      <c r="H780" s="10">
        <v>23805.252</v>
      </c>
      <c r="I780" t="s">
        <v>137</v>
      </c>
      <c r="J780" t="s">
        <v>473</v>
      </c>
      <c r="K780" t="s">
        <v>156</v>
      </c>
      <c r="L780" t="s">
        <v>10</v>
      </c>
      <c r="M780" t="s">
        <v>70</v>
      </c>
      <c r="N780" t="s">
        <v>35</v>
      </c>
      <c r="O780">
        <v>600000</v>
      </c>
      <c r="P780">
        <v>0</v>
      </c>
      <c r="Q780" t="s">
        <v>728</v>
      </c>
      <c r="R780" t="s">
        <v>164</v>
      </c>
    </row>
    <row r="781" spans="1:18" hidden="1" x14ac:dyDescent="0.25">
      <c r="A781" s="143">
        <v>46112</v>
      </c>
      <c r="B781" t="s">
        <v>1191</v>
      </c>
      <c r="C781" t="s">
        <v>1159</v>
      </c>
      <c r="D781" t="s">
        <v>1163</v>
      </c>
      <c r="E781" s="50">
        <v>593054.81969999999</v>
      </c>
      <c r="F781">
        <v>1</v>
      </c>
      <c r="G781" t="s">
        <v>1192</v>
      </c>
      <c r="H781" s="10">
        <v>29652.741000000002</v>
      </c>
      <c r="I781" t="s">
        <v>137</v>
      </c>
      <c r="J781" t="s">
        <v>512</v>
      </c>
      <c r="K781" t="s">
        <v>138</v>
      </c>
      <c r="L781" t="s">
        <v>9</v>
      </c>
      <c r="M781" t="s">
        <v>72</v>
      </c>
      <c r="N781" t="s">
        <v>350</v>
      </c>
      <c r="O781">
        <v>593054.81969999999</v>
      </c>
      <c r="P781">
        <v>0</v>
      </c>
      <c r="R781" t="s">
        <v>72</v>
      </c>
    </row>
    <row r="782" spans="1:18" hidden="1" x14ac:dyDescent="0.25">
      <c r="A782" s="143">
        <v>46112</v>
      </c>
      <c r="B782" t="s">
        <v>1191</v>
      </c>
      <c r="C782" t="s">
        <v>1159</v>
      </c>
      <c r="D782" t="s">
        <v>1163</v>
      </c>
      <c r="E782" s="50">
        <v>593054.81969999999</v>
      </c>
      <c r="F782">
        <v>1</v>
      </c>
      <c r="G782" t="s">
        <v>1192</v>
      </c>
      <c r="H782" s="10">
        <v>563402.07869999995</v>
      </c>
      <c r="I782" t="s">
        <v>137</v>
      </c>
      <c r="J782" t="s">
        <v>512</v>
      </c>
      <c r="K782" t="s">
        <v>138</v>
      </c>
      <c r="L782" t="s">
        <v>9</v>
      </c>
      <c r="M782" t="s">
        <v>68</v>
      </c>
      <c r="N782" t="s">
        <v>350</v>
      </c>
      <c r="O782">
        <v>593054.81969999999</v>
      </c>
      <c r="P782">
        <v>0</v>
      </c>
      <c r="R782" t="s">
        <v>68</v>
      </c>
    </row>
    <row r="783" spans="1:18" x14ac:dyDescent="0.25">
      <c r="A783" s="143">
        <v>46087</v>
      </c>
      <c r="B783" t="s">
        <v>1044</v>
      </c>
      <c r="C783" t="s">
        <v>1045</v>
      </c>
      <c r="D783" t="s">
        <v>1046</v>
      </c>
      <c r="E783" s="50">
        <v>481603.3</v>
      </c>
      <c r="F783">
        <v>1</v>
      </c>
      <c r="G783" t="s">
        <v>510</v>
      </c>
      <c r="H783" s="10">
        <v>18890.820199999998</v>
      </c>
      <c r="I783" t="s">
        <v>137</v>
      </c>
      <c r="J783" t="s">
        <v>473</v>
      </c>
      <c r="K783" t="s">
        <v>156</v>
      </c>
      <c r="L783" t="s">
        <v>12</v>
      </c>
      <c r="M783" t="s">
        <v>72</v>
      </c>
      <c r="N783" t="s">
        <v>35</v>
      </c>
      <c r="O783">
        <v>582739.99</v>
      </c>
      <c r="P783">
        <v>0</v>
      </c>
      <c r="Q783" t="s">
        <v>731</v>
      </c>
      <c r="R783" t="s">
        <v>656</v>
      </c>
    </row>
    <row r="784" spans="1:18" x14ac:dyDescent="0.25">
      <c r="A784" s="143">
        <v>46087</v>
      </c>
      <c r="B784" t="s">
        <v>1044</v>
      </c>
      <c r="C784" t="s">
        <v>1045</v>
      </c>
      <c r="D784" t="s">
        <v>1046</v>
      </c>
      <c r="E784" s="50">
        <v>481603.3</v>
      </c>
      <c r="F784">
        <v>1</v>
      </c>
      <c r="G784" t="s">
        <v>510</v>
      </c>
      <c r="H784" s="10">
        <v>4113.9781999999996</v>
      </c>
      <c r="I784" t="s">
        <v>137</v>
      </c>
      <c r="J784" t="s">
        <v>473</v>
      </c>
      <c r="K784" t="s">
        <v>156</v>
      </c>
      <c r="L784" t="s">
        <v>12</v>
      </c>
      <c r="M784" t="s">
        <v>77</v>
      </c>
      <c r="N784" t="s">
        <v>35</v>
      </c>
      <c r="O784">
        <v>582739.99</v>
      </c>
      <c r="P784">
        <v>0</v>
      </c>
      <c r="Q784" t="s">
        <v>731</v>
      </c>
      <c r="R784" t="s">
        <v>656</v>
      </c>
    </row>
    <row r="785" spans="1:18" x14ac:dyDescent="0.25">
      <c r="A785" s="143">
        <v>46087</v>
      </c>
      <c r="B785" t="s">
        <v>1044</v>
      </c>
      <c r="C785" t="s">
        <v>1045</v>
      </c>
      <c r="D785" t="s">
        <v>1046</v>
      </c>
      <c r="E785" s="50">
        <v>481603.3</v>
      </c>
      <c r="F785">
        <v>1</v>
      </c>
      <c r="G785" t="s">
        <v>510</v>
      </c>
      <c r="H785" s="10">
        <v>236.90270000000001</v>
      </c>
      <c r="I785" t="s">
        <v>137</v>
      </c>
      <c r="J785" t="s">
        <v>473</v>
      </c>
      <c r="K785" t="s">
        <v>156</v>
      </c>
      <c r="L785" t="s">
        <v>12</v>
      </c>
      <c r="M785" t="s">
        <v>75</v>
      </c>
      <c r="N785" t="s">
        <v>35</v>
      </c>
      <c r="O785">
        <v>582739.99</v>
      </c>
      <c r="P785">
        <v>0</v>
      </c>
      <c r="Q785" t="s">
        <v>731</v>
      </c>
      <c r="R785" t="s">
        <v>656</v>
      </c>
    </row>
    <row r="786" spans="1:18" x14ac:dyDescent="0.25">
      <c r="A786" s="143">
        <v>46087</v>
      </c>
      <c r="B786" t="s">
        <v>1044</v>
      </c>
      <c r="C786" t="s">
        <v>1045</v>
      </c>
      <c r="D786" t="s">
        <v>1046</v>
      </c>
      <c r="E786" s="50">
        <v>481603.3</v>
      </c>
      <c r="F786">
        <v>1</v>
      </c>
      <c r="G786" t="s">
        <v>510</v>
      </c>
      <c r="H786" s="10">
        <v>34842.652499999997</v>
      </c>
      <c r="I786" t="s">
        <v>137</v>
      </c>
      <c r="J786" t="s">
        <v>473</v>
      </c>
      <c r="K786" t="s">
        <v>156</v>
      </c>
      <c r="L786" t="s">
        <v>12</v>
      </c>
      <c r="M786" t="s">
        <v>681</v>
      </c>
      <c r="N786" t="s">
        <v>35</v>
      </c>
      <c r="O786">
        <v>582739.99</v>
      </c>
      <c r="P786">
        <v>0</v>
      </c>
      <c r="Q786" t="s">
        <v>731</v>
      </c>
      <c r="R786" t="s">
        <v>656</v>
      </c>
    </row>
    <row r="787" spans="1:18" x14ac:dyDescent="0.25">
      <c r="A787" s="143">
        <v>46087</v>
      </c>
      <c r="B787" t="s">
        <v>1044</v>
      </c>
      <c r="C787" t="s">
        <v>1045</v>
      </c>
      <c r="D787" t="s">
        <v>1046</v>
      </c>
      <c r="E787" s="50">
        <v>481603.3</v>
      </c>
      <c r="F787">
        <v>1</v>
      </c>
      <c r="G787" t="s">
        <v>510</v>
      </c>
      <c r="H787" s="10">
        <v>2840.1653999999999</v>
      </c>
      <c r="I787" t="s">
        <v>137</v>
      </c>
      <c r="J787" t="s">
        <v>473</v>
      </c>
      <c r="K787" t="s">
        <v>156</v>
      </c>
      <c r="L787" t="s">
        <v>12</v>
      </c>
      <c r="M787" t="s">
        <v>682</v>
      </c>
      <c r="N787" t="s">
        <v>35</v>
      </c>
      <c r="O787">
        <v>582739.99</v>
      </c>
      <c r="P787">
        <v>0</v>
      </c>
      <c r="Q787" t="s">
        <v>731</v>
      </c>
      <c r="R787" t="s">
        <v>656</v>
      </c>
    </row>
    <row r="788" spans="1:18" x14ac:dyDescent="0.25">
      <c r="A788" s="143">
        <v>46087</v>
      </c>
      <c r="B788" t="s">
        <v>1044</v>
      </c>
      <c r="C788" t="s">
        <v>1045</v>
      </c>
      <c r="D788" t="s">
        <v>1046</v>
      </c>
      <c r="E788" s="50">
        <v>481603.3</v>
      </c>
      <c r="F788">
        <v>1</v>
      </c>
      <c r="G788" t="s">
        <v>510</v>
      </c>
      <c r="H788" s="10">
        <v>427795.53909999999</v>
      </c>
      <c r="I788" t="s">
        <v>137</v>
      </c>
      <c r="J788" t="s">
        <v>473</v>
      </c>
      <c r="K788" t="s">
        <v>156</v>
      </c>
      <c r="L788" t="s">
        <v>12</v>
      </c>
      <c r="M788" t="s">
        <v>80</v>
      </c>
      <c r="N788" t="s">
        <v>35</v>
      </c>
      <c r="O788">
        <v>582739.99</v>
      </c>
      <c r="P788">
        <v>0</v>
      </c>
      <c r="Q788" t="s">
        <v>731</v>
      </c>
      <c r="R788" t="s">
        <v>656</v>
      </c>
    </row>
    <row r="789" spans="1:18" x14ac:dyDescent="0.25">
      <c r="A789" s="143">
        <v>46087</v>
      </c>
      <c r="B789" t="s">
        <v>1044</v>
      </c>
      <c r="C789" t="s">
        <v>1045</v>
      </c>
      <c r="D789" t="s">
        <v>1046</v>
      </c>
      <c r="E789" s="50">
        <v>481603.3</v>
      </c>
      <c r="F789">
        <v>1</v>
      </c>
      <c r="G789" t="s">
        <v>510</v>
      </c>
      <c r="H789" s="10">
        <v>8196.4632000000001</v>
      </c>
      <c r="I789" t="s">
        <v>137</v>
      </c>
      <c r="J789" t="s">
        <v>473</v>
      </c>
      <c r="K789" t="s">
        <v>156</v>
      </c>
      <c r="L789" t="s">
        <v>12</v>
      </c>
      <c r="M789" t="s">
        <v>50</v>
      </c>
      <c r="N789" t="s">
        <v>35</v>
      </c>
      <c r="O789">
        <v>582739.99</v>
      </c>
      <c r="P789">
        <v>0</v>
      </c>
      <c r="Q789" t="s">
        <v>731</v>
      </c>
      <c r="R789" t="s">
        <v>656</v>
      </c>
    </row>
    <row r="790" spans="1:18" x14ac:dyDescent="0.25">
      <c r="A790" s="143">
        <v>46087</v>
      </c>
      <c r="B790" t="s">
        <v>1044</v>
      </c>
      <c r="C790" t="s">
        <v>1045</v>
      </c>
      <c r="D790" t="s">
        <v>1046</v>
      </c>
      <c r="E790" s="50">
        <v>481603.3</v>
      </c>
      <c r="F790">
        <v>1</v>
      </c>
      <c r="G790" t="s">
        <v>510</v>
      </c>
      <c r="H790" s="10">
        <v>62703.0147</v>
      </c>
      <c r="I790" t="s">
        <v>137</v>
      </c>
      <c r="J790" t="s">
        <v>473</v>
      </c>
      <c r="K790" t="s">
        <v>156</v>
      </c>
      <c r="L790" t="s">
        <v>12</v>
      </c>
      <c r="M790" t="s">
        <v>68</v>
      </c>
      <c r="N790" t="s">
        <v>35</v>
      </c>
      <c r="O790">
        <v>582739.99</v>
      </c>
      <c r="P790">
        <v>0</v>
      </c>
      <c r="Q790" t="s">
        <v>731</v>
      </c>
      <c r="R790" t="s">
        <v>656</v>
      </c>
    </row>
    <row r="791" spans="1:18" x14ac:dyDescent="0.25">
      <c r="A791" s="143">
        <v>46087</v>
      </c>
      <c r="B791" t="s">
        <v>1044</v>
      </c>
      <c r="C791" t="s">
        <v>1045</v>
      </c>
      <c r="D791" t="s">
        <v>1046</v>
      </c>
      <c r="E791" s="50">
        <v>481603.3</v>
      </c>
      <c r="F791">
        <v>1</v>
      </c>
      <c r="G791" t="s">
        <v>510</v>
      </c>
      <c r="H791" s="10">
        <v>23120.4539</v>
      </c>
      <c r="I791" t="s">
        <v>137</v>
      </c>
      <c r="J791" t="s">
        <v>473</v>
      </c>
      <c r="K791" t="s">
        <v>156</v>
      </c>
      <c r="L791" t="s">
        <v>12</v>
      </c>
      <c r="M791" t="s">
        <v>70</v>
      </c>
      <c r="N791" t="s">
        <v>35</v>
      </c>
      <c r="O791">
        <v>582739.99</v>
      </c>
      <c r="P791">
        <v>0</v>
      </c>
      <c r="Q791" t="s">
        <v>731</v>
      </c>
      <c r="R791" t="s">
        <v>656</v>
      </c>
    </row>
    <row r="792" spans="1:18" hidden="1" x14ac:dyDescent="0.25">
      <c r="A792" s="143">
        <v>46093</v>
      </c>
      <c r="B792" t="s">
        <v>941</v>
      </c>
      <c r="C792" t="s">
        <v>945</v>
      </c>
      <c r="D792" t="s">
        <v>943</v>
      </c>
      <c r="E792" s="50">
        <v>45440</v>
      </c>
      <c r="F792">
        <v>10</v>
      </c>
      <c r="G792" t="s">
        <v>510</v>
      </c>
      <c r="H792" s="10">
        <v>568000</v>
      </c>
      <c r="I792" t="s">
        <v>137</v>
      </c>
      <c r="J792" t="s">
        <v>473</v>
      </c>
      <c r="K792" t="s">
        <v>138</v>
      </c>
      <c r="L792" t="s">
        <v>10</v>
      </c>
      <c r="M792" t="s">
        <v>80</v>
      </c>
      <c r="N792" t="s">
        <v>34</v>
      </c>
      <c r="O792">
        <v>568000</v>
      </c>
      <c r="P792">
        <v>0</v>
      </c>
      <c r="Q792" t="s">
        <v>644</v>
      </c>
      <c r="R792" t="s">
        <v>80</v>
      </c>
    </row>
    <row r="793" spans="1:18" hidden="1" x14ac:dyDescent="0.25">
      <c r="A793" s="143">
        <v>46094</v>
      </c>
      <c r="B793" t="s">
        <v>941</v>
      </c>
      <c r="C793" t="s">
        <v>944</v>
      </c>
      <c r="D793" t="s">
        <v>943</v>
      </c>
      <c r="E793" s="50">
        <v>45280</v>
      </c>
      <c r="F793">
        <v>10</v>
      </c>
      <c r="G793" t="s">
        <v>510</v>
      </c>
      <c r="H793" s="10">
        <v>566000</v>
      </c>
      <c r="I793" t="s">
        <v>137</v>
      </c>
      <c r="J793" t="s">
        <v>473</v>
      </c>
      <c r="K793" t="s">
        <v>138</v>
      </c>
      <c r="L793" t="s">
        <v>10</v>
      </c>
      <c r="M793" t="s">
        <v>80</v>
      </c>
      <c r="N793" t="s">
        <v>34</v>
      </c>
      <c r="O793">
        <v>566000</v>
      </c>
      <c r="P793">
        <v>0</v>
      </c>
      <c r="Q793" t="s">
        <v>644</v>
      </c>
      <c r="R793" t="s">
        <v>80</v>
      </c>
    </row>
    <row r="794" spans="1:18" hidden="1" x14ac:dyDescent="0.25">
      <c r="A794" s="143">
        <v>46084</v>
      </c>
      <c r="B794" t="s">
        <v>941</v>
      </c>
      <c r="C794" t="s">
        <v>946</v>
      </c>
      <c r="D794" t="s">
        <v>943</v>
      </c>
      <c r="E794" s="50">
        <v>45280</v>
      </c>
      <c r="F794">
        <v>10</v>
      </c>
      <c r="G794" t="s">
        <v>510</v>
      </c>
      <c r="H794" s="10">
        <v>566000</v>
      </c>
      <c r="I794" t="s">
        <v>137</v>
      </c>
      <c r="J794" t="s">
        <v>473</v>
      </c>
      <c r="K794" t="s">
        <v>138</v>
      </c>
      <c r="L794" t="s">
        <v>10</v>
      </c>
      <c r="M794" t="s">
        <v>80</v>
      </c>
      <c r="N794" t="s">
        <v>34</v>
      </c>
      <c r="O794">
        <v>566000</v>
      </c>
      <c r="P794">
        <v>0</v>
      </c>
      <c r="Q794" t="s">
        <v>644</v>
      </c>
      <c r="R794" t="s">
        <v>80</v>
      </c>
    </row>
    <row r="795" spans="1:18" hidden="1" x14ac:dyDescent="0.25">
      <c r="A795" s="143">
        <v>46112</v>
      </c>
      <c r="B795" t="s">
        <v>1191</v>
      </c>
      <c r="C795" t="s">
        <v>1179</v>
      </c>
      <c r="D795" t="s">
        <v>187</v>
      </c>
      <c r="E795" s="50">
        <v>565149.28480000002</v>
      </c>
      <c r="F795">
        <v>1</v>
      </c>
      <c r="G795" t="s">
        <v>1192</v>
      </c>
      <c r="H795" s="10">
        <v>565149.28480000002</v>
      </c>
      <c r="I795" t="s">
        <v>137</v>
      </c>
      <c r="J795" t="s">
        <v>512</v>
      </c>
      <c r="K795" t="s">
        <v>138</v>
      </c>
      <c r="L795" t="s">
        <v>9</v>
      </c>
      <c r="M795" t="s">
        <v>70</v>
      </c>
      <c r="N795" t="s">
        <v>45</v>
      </c>
      <c r="O795">
        <v>565149.28480000002</v>
      </c>
      <c r="P795">
        <v>0</v>
      </c>
      <c r="R795" t="s">
        <v>70</v>
      </c>
    </row>
    <row r="796" spans="1:18" x14ac:dyDescent="0.25">
      <c r="A796" s="143">
        <v>46093</v>
      </c>
      <c r="B796" t="s">
        <v>819</v>
      </c>
      <c r="C796" t="s">
        <v>913</v>
      </c>
      <c r="D796" t="s">
        <v>914</v>
      </c>
      <c r="E796" s="50">
        <v>465000</v>
      </c>
      <c r="F796">
        <v>1</v>
      </c>
      <c r="G796" t="s">
        <v>510</v>
      </c>
      <c r="H796" s="10">
        <v>18239.558199999999</v>
      </c>
      <c r="I796" t="s">
        <v>157</v>
      </c>
      <c r="J796" t="s">
        <v>473</v>
      </c>
      <c r="K796" t="s">
        <v>156</v>
      </c>
      <c r="L796" t="s">
        <v>17</v>
      </c>
      <c r="M796" t="s">
        <v>72</v>
      </c>
      <c r="N796" t="s">
        <v>35</v>
      </c>
      <c r="O796">
        <v>562649.99999999988</v>
      </c>
      <c r="P796">
        <v>0</v>
      </c>
      <c r="Q796" t="s">
        <v>730</v>
      </c>
      <c r="R796" t="s">
        <v>166</v>
      </c>
    </row>
    <row r="797" spans="1:18" x14ac:dyDescent="0.25">
      <c r="A797" s="143">
        <v>46093</v>
      </c>
      <c r="B797" t="s">
        <v>819</v>
      </c>
      <c r="C797" t="s">
        <v>913</v>
      </c>
      <c r="D797" t="s">
        <v>914</v>
      </c>
      <c r="E797" s="50">
        <v>465000</v>
      </c>
      <c r="F797">
        <v>1</v>
      </c>
      <c r="G797" t="s">
        <v>510</v>
      </c>
      <c r="H797" s="10">
        <v>3972.1486</v>
      </c>
      <c r="I797" t="s">
        <v>157</v>
      </c>
      <c r="J797" t="s">
        <v>473</v>
      </c>
      <c r="K797" t="s">
        <v>156</v>
      </c>
      <c r="L797" t="s">
        <v>17</v>
      </c>
      <c r="M797" t="s">
        <v>77</v>
      </c>
      <c r="N797" t="s">
        <v>35</v>
      </c>
      <c r="O797">
        <v>562649.99999999988</v>
      </c>
      <c r="P797">
        <v>0</v>
      </c>
      <c r="Q797" t="s">
        <v>730</v>
      </c>
      <c r="R797" t="s">
        <v>166</v>
      </c>
    </row>
    <row r="798" spans="1:18" x14ac:dyDescent="0.25">
      <c r="A798" s="143">
        <v>46093</v>
      </c>
      <c r="B798" t="s">
        <v>819</v>
      </c>
      <c r="C798" t="s">
        <v>913</v>
      </c>
      <c r="D798" t="s">
        <v>914</v>
      </c>
      <c r="E798" s="50">
        <v>465000</v>
      </c>
      <c r="F798">
        <v>1</v>
      </c>
      <c r="G798" t="s">
        <v>510</v>
      </c>
      <c r="H798" s="10">
        <v>228.7355</v>
      </c>
      <c r="I798" t="s">
        <v>157</v>
      </c>
      <c r="J798" t="s">
        <v>473</v>
      </c>
      <c r="K798" t="s">
        <v>156</v>
      </c>
      <c r="L798" t="s">
        <v>17</v>
      </c>
      <c r="M798" t="s">
        <v>75</v>
      </c>
      <c r="N798" t="s">
        <v>35</v>
      </c>
      <c r="O798">
        <v>562649.99999999988</v>
      </c>
      <c r="P798">
        <v>0</v>
      </c>
      <c r="Q798" t="s">
        <v>730</v>
      </c>
      <c r="R798" t="s">
        <v>166</v>
      </c>
    </row>
    <row r="799" spans="1:18" x14ac:dyDescent="0.25">
      <c r="A799" s="143">
        <v>46093</v>
      </c>
      <c r="B799" t="s">
        <v>819</v>
      </c>
      <c r="C799" t="s">
        <v>913</v>
      </c>
      <c r="D799" t="s">
        <v>914</v>
      </c>
      <c r="E799" s="50">
        <v>465000</v>
      </c>
      <c r="F799">
        <v>1</v>
      </c>
      <c r="G799" t="s">
        <v>510</v>
      </c>
      <c r="H799" s="10">
        <v>33641.450299999997</v>
      </c>
      <c r="I799" t="s">
        <v>157</v>
      </c>
      <c r="J799" t="s">
        <v>473</v>
      </c>
      <c r="K799" t="s">
        <v>156</v>
      </c>
      <c r="L799" t="s">
        <v>17</v>
      </c>
      <c r="M799" t="s">
        <v>681</v>
      </c>
      <c r="N799" t="s">
        <v>35</v>
      </c>
      <c r="O799">
        <v>562649.99999999988</v>
      </c>
      <c r="P799">
        <v>0</v>
      </c>
      <c r="Q799" t="s">
        <v>730</v>
      </c>
      <c r="R799" t="s">
        <v>166</v>
      </c>
    </row>
    <row r="800" spans="1:18" x14ac:dyDescent="0.25">
      <c r="A800" s="143">
        <v>46093</v>
      </c>
      <c r="B800" t="s">
        <v>819</v>
      </c>
      <c r="C800" t="s">
        <v>913</v>
      </c>
      <c r="D800" t="s">
        <v>914</v>
      </c>
      <c r="E800" s="50">
        <v>465000</v>
      </c>
      <c r="F800">
        <v>1</v>
      </c>
      <c r="G800" t="s">
        <v>510</v>
      </c>
      <c r="H800" s="10">
        <v>2742.2505999999998</v>
      </c>
      <c r="I800" t="s">
        <v>157</v>
      </c>
      <c r="J800" t="s">
        <v>473</v>
      </c>
      <c r="K800" t="s">
        <v>156</v>
      </c>
      <c r="L800" t="s">
        <v>17</v>
      </c>
      <c r="M800" t="s">
        <v>682</v>
      </c>
      <c r="N800" t="s">
        <v>35</v>
      </c>
      <c r="O800">
        <v>562649.99999999988</v>
      </c>
      <c r="P800">
        <v>0</v>
      </c>
      <c r="Q800" t="s">
        <v>730</v>
      </c>
      <c r="R800" t="s">
        <v>166</v>
      </c>
    </row>
    <row r="801" spans="1:18" x14ac:dyDescent="0.25">
      <c r="A801" s="143">
        <v>46093</v>
      </c>
      <c r="B801" t="s">
        <v>819</v>
      </c>
      <c r="C801" t="s">
        <v>913</v>
      </c>
      <c r="D801" t="s">
        <v>914</v>
      </c>
      <c r="E801" s="50">
        <v>465000</v>
      </c>
      <c r="F801">
        <v>1</v>
      </c>
      <c r="G801" t="s">
        <v>510</v>
      </c>
      <c r="H801" s="10">
        <v>413047.26669999998</v>
      </c>
      <c r="I801" t="s">
        <v>157</v>
      </c>
      <c r="J801" t="s">
        <v>473</v>
      </c>
      <c r="K801" t="s">
        <v>156</v>
      </c>
      <c r="L801" t="s">
        <v>17</v>
      </c>
      <c r="M801" t="s">
        <v>80</v>
      </c>
      <c r="N801" t="s">
        <v>35</v>
      </c>
      <c r="O801">
        <v>562649.99999999988</v>
      </c>
      <c r="P801">
        <v>0</v>
      </c>
      <c r="Q801" t="s">
        <v>730</v>
      </c>
      <c r="R801" t="s">
        <v>166</v>
      </c>
    </row>
    <row r="802" spans="1:18" x14ac:dyDescent="0.25">
      <c r="A802" s="143">
        <v>46093</v>
      </c>
      <c r="B802" t="s">
        <v>819</v>
      </c>
      <c r="C802" t="s">
        <v>913</v>
      </c>
      <c r="D802" t="s">
        <v>914</v>
      </c>
      <c r="E802" s="50">
        <v>465000</v>
      </c>
      <c r="F802">
        <v>1</v>
      </c>
      <c r="G802" t="s">
        <v>510</v>
      </c>
      <c r="H802" s="10">
        <v>7913.8897999999999</v>
      </c>
      <c r="I802" t="s">
        <v>157</v>
      </c>
      <c r="J802" t="s">
        <v>473</v>
      </c>
      <c r="K802" t="s">
        <v>156</v>
      </c>
      <c r="L802" t="s">
        <v>17</v>
      </c>
      <c r="M802" t="s">
        <v>50</v>
      </c>
      <c r="N802" t="s">
        <v>35</v>
      </c>
      <c r="O802">
        <v>562649.99999999988</v>
      </c>
      <c r="P802">
        <v>0</v>
      </c>
      <c r="Q802" t="s">
        <v>730</v>
      </c>
      <c r="R802" t="s">
        <v>166</v>
      </c>
    </row>
    <row r="803" spans="1:18" x14ac:dyDescent="0.25">
      <c r="A803" s="143">
        <v>46093</v>
      </c>
      <c r="B803" t="s">
        <v>819</v>
      </c>
      <c r="C803" t="s">
        <v>913</v>
      </c>
      <c r="D803" t="s">
        <v>914</v>
      </c>
      <c r="E803" s="50">
        <v>465000</v>
      </c>
      <c r="F803">
        <v>1</v>
      </c>
      <c r="G803" t="s">
        <v>510</v>
      </c>
      <c r="H803" s="10">
        <v>60541.325199999999</v>
      </c>
      <c r="I803" t="s">
        <v>157</v>
      </c>
      <c r="J803" t="s">
        <v>473</v>
      </c>
      <c r="K803" t="s">
        <v>156</v>
      </c>
      <c r="L803" t="s">
        <v>17</v>
      </c>
      <c r="M803" t="s">
        <v>68</v>
      </c>
      <c r="N803" t="s">
        <v>35</v>
      </c>
      <c r="O803">
        <v>562649.99999999988</v>
      </c>
      <c r="P803">
        <v>0</v>
      </c>
      <c r="Q803" t="s">
        <v>730</v>
      </c>
      <c r="R803" t="s">
        <v>166</v>
      </c>
    </row>
    <row r="804" spans="1:18" x14ac:dyDescent="0.25">
      <c r="A804" s="143">
        <v>46093</v>
      </c>
      <c r="B804" t="s">
        <v>819</v>
      </c>
      <c r="C804" t="s">
        <v>913</v>
      </c>
      <c r="D804" t="s">
        <v>914</v>
      </c>
      <c r="E804" s="50">
        <v>465000</v>
      </c>
      <c r="F804">
        <v>1</v>
      </c>
      <c r="G804" t="s">
        <v>510</v>
      </c>
      <c r="H804" s="10">
        <v>22323.375100000001</v>
      </c>
      <c r="I804" t="s">
        <v>157</v>
      </c>
      <c r="J804" t="s">
        <v>473</v>
      </c>
      <c r="K804" t="s">
        <v>156</v>
      </c>
      <c r="L804" t="s">
        <v>17</v>
      </c>
      <c r="M804" t="s">
        <v>70</v>
      </c>
      <c r="N804" t="s">
        <v>35</v>
      </c>
      <c r="O804">
        <v>562649.99999999988</v>
      </c>
      <c r="P804">
        <v>0</v>
      </c>
      <c r="Q804" t="s">
        <v>730</v>
      </c>
      <c r="R804" t="s">
        <v>166</v>
      </c>
    </row>
    <row r="805" spans="1:18" hidden="1" x14ac:dyDescent="0.25">
      <c r="A805" s="143">
        <v>46084</v>
      </c>
      <c r="B805" t="s">
        <v>809</v>
      </c>
      <c r="C805" t="s">
        <v>883</v>
      </c>
      <c r="D805" t="s">
        <v>884</v>
      </c>
      <c r="E805" s="50">
        <v>545622</v>
      </c>
      <c r="F805">
        <v>1</v>
      </c>
      <c r="G805" t="s">
        <v>510</v>
      </c>
      <c r="H805" s="10">
        <v>17687.557499999999</v>
      </c>
      <c r="I805" t="s">
        <v>137</v>
      </c>
      <c r="J805" t="s">
        <v>512</v>
      </c>
      <c r="K805" t="s">
        <v>138</v>
      </c>
      <c r="L805" t="s">
        <v>11</v>
      </c>
      <c r="M805" t="s">
        <v>72</v>
      </c>
      <c r="N805" t="s">
        <v>35</v>
      </c>
      <c r="O805">
        <v>545622</v>
      </c>
      <c r="P805">
        <v>0</v>
      </c>
      <c r="Q805" t="s">
        <v>11</v>
      </c>
      <c r="R805" t="s">
        <v>164</v>
      </c>
    </row>
    <row r="806" spans="1:18" hidden="1" x14ac:dyDescent="0.25">
      <c r="A806" s="143">
        <v>46084</v>
      </c>
      <c r="B806" t="s">
        <v>809</v>
      </c>
      <c r="C806" t="s">
        <v>883</v>
      </c>
      <c r="D806" t="s">
        <v>884</v>
      </c>
      <c r="E806" s="50">
        <v>545622</v>
      </c>
      <c r="F806">
        <v>1</v>
      </c>
      <c r="G806" t="s">
        <v>510</v>
      </c>
      <c r="H806" s="10">
        <v>3851.9358000000002</v>
      </c>
      <c r="I806" t="s">
        <v>137</v>
      </c>
      <c r="J806" t="s">
        <v>512</v>
      </c>
      <c r="K806" t="s">
        <v>138</v>
      </c>
      <c r="L806" t="s">
        <v>11</v>
      </c>
      <c r="M806" t="s">
        <v>77</v>
      </c>
      <c r="N806" t="s">
        <v>35</v>
      </c>
      <c r="O806">
        <v>545622</v>
      </c>
      <c r="P806">
        <v>0</v>
      </c>
      <c r="Q806" t="s">
        <v>11</v>
      </c>
      <c r="R806" t="s">
        <v>164</v>
      </c>
    </row>
    <row r="807" spans="1:18" hidden="1" x14ac:dyDescent="0.25">
      <c r="A807" s="143">
        <v>46084</v>
      </c>
      <c r="B807" t="s">
        <v>809</v>
      </c>
      <c r="C807" t="s">
        <v>883</v>
      </c>
      <c r="D807" t="s">
        <v>884</v>
      </c>
      <c r="E807" s="50">
        <v>545622</v>
      </c>
      <c r="F807">
        <v>1</v>
      </c>
      <c r="G807" t="s">
        <v>510</v>
      </c>
      <c r="H807" s="10">
        <v>221.81309999999999</v>
      </c>
      <c r="I807" t="s">
        <v>137</v>
      </c>
      <c r="J807" t="s">
        <v>512</v>
      </c>
      <c r="K807" t="s">
        <v>138</v>
      </c>
      <c r="L807" t="s">
        <v>11</v>
      </c>
      <c r="M807" t="s">
        <v>75</v>
      </c>
      <c r="N807" t="s">
        <v>35</v>
      </c>
      <c r="O807">
        <v>545622</v>
      </c>
      <c r="P807">
        <v>0</v>
      </c>
      <c r="Q807" t="s">
        <v>11</v>
      </c>
      <c r="R807" t="s">
        <v>164</v>
      </c>
    </row>
    <row r="808" spans="1:18" hidden="1" x14ac:dyDescent="0.25">
      <c r="A808" s="143">
        <v>46084</v>
      </c>
      <c r="B808" t="s">
        <v>809</v>
      </c>
      <c r="C808" t="s">
        <v>883</v>
      </c>
      <c r="D808" t="s">
        <v>884</v>
      </c>
      <c r="E808" s="50">
        <v>545622</v>
      </c>
      <c r="F808">
        <v>1</v>
      </c>
      <c r="G808" t="s">
        <v>510</v>
      </c>
      <c r="H808" s="10">
        <v>32623.327799999999</v>
      </c>
      <c r="I808" t="s">
        <v>137</v>
      </c>
      <c r="J808" t="s">
        <v>512</v>
      </c>
      <c r="K808" t="s">
        <v>138</v>
      </c>
      <c r="L808" t="s">
        <v>11</v>
      </c>
      <c r="M808" t="s">
        <v>681</v>
      </c>
      <c r="N808" t="s">
        <v>35</v>
      </c>
      <c r="O808">
        <v>545622</v>
      </c>
      <c r="P808">
        <v>0</v>
      </c>
      <c r="Q808" t="s">
        <v>11</v>
      </c>
      <c r="R808" t="s">
        <v>164</v>
      </c>
    </row>
    <row r="809" spans="1:18" hidden="1" x14ac:dyDescent="0.25">
      <c r="A809" s="143">
        <v>46084</v>
      </c>
      <c r="B809" t="s">
        <v>809</v>
      </c>
      <c r="C809" t="s">
        <v>883</v>
      </c>
      <c r="D809" t="s">
        <v>884</v>
      </c>
      <c r="E809" s="50">
        <v>545622</v>
      </c>
      <c r="F809">
        <v>1</v>
      </c>
      <c r="G809" t="s">
        <v>510</v>
      </c>
      <c r="H809" s="10">
        <v>2659.2593000000002</v>
      </c>
      <c r="I809" t="s">
        <v>137</v>
      </c>
      <c r="J809" t="s">
        <v>512</v>
      </c>
      <c r="K809" t="s">
        <v>138</v>
      </c>
      <c r="L809" t="s">
        <v>11</v>
      </c>
      <c r="M809" t="s">
        <v>682</v>
      </c>
      <c r="N809" t="s">
        <v>35</v>
      </c>
      <c r="O809">
        <v>545622</v>
      </c>
      <c r="P809">
        <v>0</v>
      </c>
      <c r="Q809" t="s">
        <v>11</v>
      </c>
      <c r="R809" t="s">
        <v>164</v>
      </c>
    </row>
    <row r="810" spans="1:18" hidden="1" x14ac:dyDescent="0.25">
      <c r="A810" s="143">
        <v>46084</v>
      </c>
      <c r="B810" t="s">
        <v>809</v>
      </c>
      <c r="C810" t="s">
        <v>883</v>
      </c>
      <c r="D810" t="s">
        <v>884</v>
      </c>
      <c r="E810" s="50">
        <v>545622</v>
      </c>
      <c r="F810">
        <v>1</v>
      </c>
      <c r="G810" t="s">
        <v>510</v>
      </c>
      <c r="H810" s="10">
        <v>400546.8333</v>
      </c>
      <c r="I810" t="s">
        <v>137</v>
      </c>
      <c r="J810" t="s">
        <v>512</v>
      </c>
      <c r="K810" t="s">
        <v>138</v>
      </c>
      <c r="L810" t="s">
        <v>11</v>
      </c>
      <c r="M810" t="s">
        <v>80</v>
      </c>
      <c r="N810" t="s">
        <v>35</v>
      </c>
      <c r="O810">
        <v>545622</v>
      </c>
      <c r="P810">
        <v>0</v>
      </c>
      <c r="Q810" t="s">
        <v>11</v>
      </c>
      <c r="R810" t="s">
        <v>164</v>
      </c>
    </row>
    <row r="811" spans="1:18" hidden="1" x14ac:dyDescent="0.25">
      <c r="A811" s="143">
        <v>46084</v>
      </c>
      <c r="B811" t="s">
        <v>809</v>
      </c>
      <c r="C811" t="s">
        <v>883</v>
      </c>
      <c r="D811" t="s">
        <v>884</v>
      </c>
      <c r="E811" s="50">
        <v>545622</v>
      </c>
      <c r="F811">
        <v>1</v>
      </c>
      <c r="G811" t="s">
        <v>510</v>
      </c>
      <c r="H811" s="10">
        <v>7674.3843999999999</v>
      </c>
      <c r="I811" t="s">
        <v>137</v>
      </c>
      <c r="J811" t="s">
        <v>512</v>
      </c>
      <c r="K811" t="s">
        <v>138</v>
      </c>
      <c r="L811" t="s">
        <v>11</v>
      </c>
      <c r="M811" t="s">
        <v>50</v>
      </c>
      <c r="N811" t="s">
        <v>35</v>
      </c>
      <c r="O811">
        <v>545622</v>
      </c>
      <c r="P811">
        <v>0</v>
      </c>
      <c r="Q811" t="s">
        <v>11</v>
      </c>
      <c r="R811" t="s">
        <v>164</v>
      </c>
    </row>
    <row r="812" spans="1:18" hidden="1" x14ac:dyDescent="0.25">
      <c r="A812" s="143">
        <v>46084</v>
      </c>
      <c r="B812" t="s">
        <v>809</v>
      </c>
      <c r="C812" t="s">
        <v>883</v>
      </c>
      <c r="D812" t="s">
        <v>884</v>
      </c>
      <c r="E812" s="50">
        <v>545622</v>
      </c>
      <c r="F812">
        <v>1</v>
      </c>
      <c r="G812" t="s">
        <v>510</v>
      </c>
      <c r="H812" s="10">
        <v>58709.106800000001</v>
      </c>
      <c r="I812" t="s">
        <v>137</v>
      </c>
      <c r="J812" t="s">
        <v>512</v>
      </c>
      <c r="K812" t="s">
        <v>138</v>
      </c>
      <c r="L812" t="s">
        <v>11</v>
      </c>
      <c r="M812" t="s">
        <v>68</v>
      </c>
      <c r="N812" t="s">
        <v>35</v>
      </c>
      <c r="O812">
        <v>545622</v>
      </c>
      <c r="P812">
        <v>0</v>
      </c>
      <c r="Q812" t="s">
        <v>11</v>
      </c>
      <c r="R812" t="s">
        <v>164</v>
      </c>
    </row>
    <row r="813" spans="1:18" hidden="1" x14ac:dyDescent="0.25">
      <c r="A813" s="143">
        <v>46084</v>
      </c>
      <c r="B813" t="s">
        <v>809</v>
      </c>
      <c r="C813" t="s">
        <v>883</v>
      </c>
      <c r="D813" t="s">
        <v>884</v>
      </c>
      <c r="E813" s="50">
        <v>545622</v>
      </c>
      <c r="F813">
        <v>1</v>
      </c>
      <c r="G813" t="s">
        <v>510</v>
      </c>
      <c r="H813" s="10">
        <v>21647.781999999999</v>
      </c>
      <c r="I813" t="s">
        <v>137</v>
      </c>
      <c r="J813" t="s">
        <v>512</v>
      </c>
      <c r="K813" t="s">
        <v>138</v>
      </c>
      <c r="L813" t="s">
        <v>11</v>
      </c>
      <c r="M813" t="s">
        <v>70</v>
      </c>
      <c r="N813" t="s">
        <v>35</v>
      </c>
      <c r="O813">
        <v>545622</v>
      </c>
      <c r="P813">
        <v>0</v>
      </c>
      <c r="Q813" t="s">
        <v>11</v>
      </c>
      <c r="R813" t="s">
        <v>164</v>
      </c>
    </row>
    <row r="814" spans="1:18" hidden="1" x14ac:dyDescent="0.25">
      <c r="A814" s="143">
        <v>46086</v>
      </c>
      <c r="B814" t="s">
        <v>832</v>
      </c>
      <c r="C814" t="s">
        <v>969</v>
      </c>
      <c r="D814" t="s">
        <v>970</v>
      </c>
      <c r="E814" s="50">
        <v>434996.13</v>
      </c>
      <c r="F814">
        <v>1</v>
      </c>
      <c r="G814" t="s">
        <v>510</v>
      </c>
      <c r="H814" s="10">
        <v>526345.31999999995</v>
      </c>
      <c r="I814" t="s">
        <v>137</v>
      </c>
      <c r="J814" t="s">
        <v>473</v>
      </c>
      <c r="K814" t="s">
        <v>138</v>
      </c>
      <c r="L814" t="s">
        <v>15</v>
      </c>
      <c r="M814" t="s">
        <v>70</v>
      </c>
      <c r="N814" t="s">
        <v>45</v>
      </c>
      <c r="O814">
        <v>526345.31999999995</v>
      </c>
      <c r="P814">
        <v>0</v>
      </c>
      <c r="R814" t="s">
        <v>70</v>
      </c>
    </row>
    <row r="815" spans="1:18" x14ac:dyDescent="0.25">
      <c r="A815" s="143">
        <v>46112</v>
      </c>
      <c r="B815" t="s">
        <v>1019</v>
      </c>
      <c r="C815" t="s">
        <v>1020</v>
      </c>
      <c r="D815" t="s">
        <v>1021</v>
      </c>
      <c r="E815" s="50">
        <v>500000</v>
      </c>
      <c r="F815">
        <v>1</v>
      </c>
      <c r="G815" t="s">
        <v>510</v>
      </c>
      <c r="H815" s="10">
        <v>16208.618399999999</v>
      </c>
      <c r="I815" t="s">
        <v>137</v>
      </c>
      <c r="J815" t="s">
        <v>512</v>
      </c>
      <c r="K815" t="s">
        <v>156</v>
      </c>
      <c r="L815" t="s">
        <v>10</v>
      </c>
      <c r="M815" t="s">
        <v>72</v>
      </c>
      <c r="N815" t="s">
        <v>35</v>
      </c>
      <c r="O815">
        <v>500000</v>
      </c>
      <c r="P815">
        <v>0</v>
      </c>
      <c r="Q815" t="s">
        <v>732</v>
      </c>
      <c r="R815" t="s">
        <v>164</v>
      </c>
    </row>
    <row r="816" spans="1:18" x14ac:dyDescent="0.25">
      <c r="A816" s="143">
        <v>46112</v>
      </c>
      <c r="B816" t="s">
        <v>1019</v>
      </c>
      <c r="C816" t="s">
        <v>1020</v>
      </c>
      <c r="D816" t="s">
        <v>1021</v>
      </c>
      <c r="E816" s="50">
        <v>500000</v>
      </c>
      <c r="F816">
        <v>1</v>
      </c>
      <c r="G816" t="s">
        <v>510</v>
      </c>
      <c r="H816" s="10">
        <v>3529.8575000000001</v>
      </c>
      <c r="I816" t="s">
        <v>137</v>
      </c>
      <c r="J816" t="s">
        <v>512</v>
      </c>
      <c r="K816" t="s">
        <v>156</v>
      </c>
      <c r="L816" t="s">
        <v>10</v>
      </c>
      <c r="M816" t="s">
        <v>77</v>
      </c>
      <c r="N816" t="s">
        <v>35</v>
      </c>
      <c r="O816">
        <v>500000</v>
      </c>
      <c r="P816">
        <v>0</v>
      </c>
      <c r="Q816" t="s">
        <v>732</v>
      </c>
      <c r="R816" t="s">
        <v>164</v>
      </c>
    </row>
    <row r="817" spans="1:18" x14ac:dyDescent="0.25">
      <c r="A817" s="143">
        <v>46112</v>
      </c>
      <c r="B817" t="s">
        <v>1019</v>
      </c>
      <c r="C817" t="s">
        <v>1020</v>
      </c>
      <c r="D817" t="s">
        <v>1021</v>
      </c>
      <c r="E817" s="50">
        <v>500000</v>
      </c>
      <c r="F817">
        <v>1</v>
      </c>
      <c r="G817" t="s">
        <v>510</v>
      </c>
      <c r="H817" s="10">
        <v>203.2662</v>
      </c>
      <c r="I817" t="s">
        <v>137</v>
      </c>
      <c r="J817" t="s">
        <v>512</v>
      </c>
      <c r="K817" t="s">
        <v>156</v>
      </c>
      <c r="L817" t="s">
        <v>10</v>
      </c>
      <c r="M817" t="s">
        <v>75</v>
      </c>
      <c r="N817" t="s">
        <v>35</v>
      </c>
      <c r="O817">
        <v>500000</v>
      </c>
      <c r="P817">
        <v>0</v>
      </c>
      <c r="Q817" t="s">
        <v>732</v>
      </c>
      <c r="R817" t="s">
        <v>164</v>
      </c>
    </row>
    <row r="818" spans="1:18" x14ac:dyDescent="0.25">
      <c r="A818" s="143">
        <v>46112</v>
      </c>
      <c r="B818" t="s">
        <v>1019</v>
      </c>
      <c r="C818" t="s">
        <v>1020</v>
      </c>
      <c r="D818" t="s">
        <v>1021</v>
      </c>
      <c r="E818" s="50">
        <v>500000</v>
      </c>
      <c r="F818">
        <v>1</v>
      </c>
      <c r="G818" t="s">
        <v>510</v>
      </c>
      <c r="H818" s="10">
        <v>29895.539199999999</v>
      </c>
      <c r="I818" t="s">
        <v>137</v>
      </c>
      <c r="J818" t="s">
        <v>512</v>
      </c>
      <c r="K818" t="s">
        <v>156</v>
      </c>
      <c r="L818" t="s">
        <v>10</v>
      </c>
      <c r="M818" t="s">
        <v>681</v>
      </c>
      <c r="N818" t="s">
        <v>35</v>
      </c>
      <c r="O818">
        <v>500000</v>
      </c>
      <c r="P818">
        <v>0</v>
      </c>
      <c r="Q818" t="s">
        <v>732</v>
      </c>
      <c r="R818" t="s">
        <v>164</v>
      </c>
    </row>
    <row r="819" spans="1:18" x14ac:dyDescent="0.25">
      <c r="A819" s="143">
        <v>46112</v>
      </c>
      <c r="B819" t="s">
        <v>1019</v>
      </c>
      <c r="C819" t="s">
        <v>1020</v>
      </c>
      <c r="D819" t="s">
        <v>1021</v>
      </c>
      <c r="E819" s="50">
        <v>500000</v>
      </c>
      <c r="F819">
        <v>1</v>
      </c>
      <c r="G819" t="s">
        <v>510</v>
      </c>
      <c r="H819" s="10">
        <v>2436.9061999999999</v>
      </c>
      <c r="I819" t="s">
        <v>137</v>
      </c>
      <c r="J819" t="s">
        <v>512</v>
      </c>
      <c r="K819" t="s">
        <v>156</v>
      </c>
      <c r="L819" t="s">
        <v>10</v>
      </c>
      <c r="M819" t="s">
        <v>682</v>
      </c>
      <c r="N819" t="s">
        <v>35</v>
      </c>
      <c r="O819">
        <v>500000</v>
      </c>
      <c r="P819">
        <v>0</v>
      </c>
      <c r="Q819" t="s">
        <v>732</v>
      </c>
      <c r="R819" t="s">
        <v>164</v>
      </c>
    </row>
    <row r="820" spans="1:18" x14ac:dyDescent="0.25">
      <c r="A820" s="143">
        <v>46112</v>
      </c>
      <c r="B820" t="s">
        <v>1019</v>
      </c>
      <c r="C820" t="s">
        <v>1020</v>
      </c>
      <c r="D820" t="s">
        <v>1021</v>
      </c>
      <c r="E820" s="50">
        <v>500000</v>
      </c>
      <c r="F820">
        <v>1</v>
      </c>
      <c r="G820" t="s">
        <v>510</v>
      </c>
      <c r="H820" s="10">
        <v>367055.24459999998</v>
      </c>
      <c r="I820" t="s">
        <v>137</v>
      </c>
      <c r="J820" t="s">
        <v>512</v>
      </c>
      <c r="K820" t="s">
        <v>156</v>
      </c>
      <c r="L820" t="s">
        <v>10</v>
      </c>
      <c r="M820" t="s">
        <v>80</v>
      </c>
      <c r="N820" t="s">
        <v>35</v>
      </c>
      <c r="O820">
        <v>500000</v>
      </c>
      <c r="P820">
        <v>0</v>
      </c>
      <c r="Q820" t="s">
        <v>732</v>
      </c>
      <c r="R820" t="s">
        <v>164</v>
      </c>
    </row>
    <row r="821" spans="1:18" x14ac:dyDescent="0.25">
      <c r="A821" s="143">
        <v>46112</v>
      </c>
      <c r="B821" t="s">
        <v>1019</v>
      </c>
      <c r="C821" t="s">
        <v>1020</v>
      </c>
      <c r="D821" t="s">
        <v>1021</v>
      </c>
      <c r="E821" s="50">
        <v>500000</v>
      </c>
      <c r="F821">
        <v>1</v>
      </c>
      <c r="G821" t="s">
        <v>510</v>
      </c>
      <c r="H821" s="10">
        <v>7032.6932999999999</v>
      </c>
      <c r="I821" t="s">
        <v>137</v>
      </c>
      <c r="J821" t="s">
        <v>512</v>
      </c>
      <c r="K821" t="s">
        <v>156</v>
      </c>
      <c r="L821" t="s">
        <v>10</v>
      </c>
      <c r="M821" t="s">
        <v>50</v>
      </c>
      <c r="N821" t="s">
        <v>35</v>
      </c>
      <c r="O821">
        <v>500000</v>
      </c>
      <c r="P821">
        <v>0</v>
      </c>
      <c r="Q821" t="s">
        <v>732</v>
      </c>
      <c r="R821" t="s">
        <v>164</v>
      </c>
    </row>
    <row r="822" spans="1:18" x14ac:dyDescent="0.25">
      <c r="A822" s="143">
        <v>46112</v>
      </c>
      <c r="B822" t="s">
        <v>1019</v>
      </c>
      <c r="C822" t="s">
        <v>1020</v>
      </c>
      <c r="D822" t="s">
        <v>1021</v>
      </c>
      <c r="E822" s="50">
        <v>500000</v>
      </c>
      <c r="F822">
        <v>1</v>
      </c>
      <c r="G822" t="s">
        <v>510</v>
      </c>
      <c r="H822" s="10">
        <v>53800.164599999996</v>
      </c>
      <c r="I822" t="s">
        <v>137</v>
      </c>
      <c r="J822" t="s">
        <v>512</v>
      </c>
      <c r="K822" t="s">
        <v>156</v>
      </c>
      <c r="L822" t="s">
        <v>10</v>
      </c>
      <c r="M822" t="s">
        <v>68</v>
      </c>
      <c r="N822" t="s">
        <v>35</v>
      </c>
      <c r="O822">
        <v>500000</v>
      </c>
      <c r="P822">
        <v>0</v>
      </c>
      <c r="Q822" t="s">
        <v>732</v>
      </c>
      <c r="R822" t="s">
        <v>164</v>
      </c>
    </row>
    <row r="823" spans="1:18" x14ac:dyDescent="0.25">
      <c r="A823" s="143">
        <v>46112</v>
      </c>
      <c r="B823" t="s">
        <v>1019</v>
      </c>
      <c r="C823" t="s">
        <v>1020</v>
      </c>
      <c r="D823" t="s">
        <v>1021</v>
      </c>
      <c r="E823" s="50">
        <v>500000</v>
      </c>
      <c r="F823">
        <v>1</v>
      </c>
      <c r="G823" t="s">
        <v>510</v>
      </c>
      <c r="H823" s="10">
        <v>19837.71</v>
      </c>
      <c r="I823" t="s">
        <v>137</v>
      </c>
      <c r="J823" t="s">
        <v>512</v>
      </c>
      <c r="K823" t="s">
        <v>156</v>
      </c>
      <c r="L823" t="s">
        <v>10</v>
      </c>
      <c r="M823" t="s">
        <v>70</v>
      </c>
      <c r="N823" t="s">
        <v>35</v>
      </c>
      <c r="O823">
        <v>500000</v>
      </c>
      <c r="P823">
        <v>0</v>
      </c>
      <c r="Q823" t="s">
        <v>732</v>
      </c>
      <c r="R823" t="s">
        <v>164</v>
      </c>
    </row>
    <row r="824" spans="1:18" hidden="1" x14ac:dyDescent="0.25">
      <c r="A824" s="143">
        <v>46093</v>
      </c>
      <c r="B824" t="s">
        <v>840</v>
      </c>
      <c r="C824" t="s">
        <v>1029</v>
      </c>
      <c r="D824" t="s">
        <v>1030</v>
      </c>
      <c r="E824" s="50">
        <v>65041.33</v>
      </c>
      <c r="F824">
        <v>2</v>
      </c>
      <c r="G824" t="s">
        <v>510</v>
      </c>
      <c r="H824" s="10">
        <v>15877.9622</v>
      </c>
      <c r="I824" t="s">
        <v>137</v>
      </c>
      <c r="J824" t="s">
        <v>473</v>
      </c>
      <c r="K824" t="s">
        <v>138</v>
      </c>
      <c r="L824" t="s">
        <v>21</v>
      </c>
      <c r="M824" t="s">
        <v>72</v>
      </c>
      <c r="N824" t="s">
        <v>35</v>
      </c>
      <c r="O824">
        <v>489799.99</v>
      </c>
      <c r="P824">
        <v>0</v>
      </c>
      <c r="Q824" t="s">
        <v>731</v>
      </c>
      <c r="R824" t="s">
        <v>656</v>
      </c>
    </row>
    <row r="825" spans="1:18" hidden="1" x14ac:dyDescent="0.25">
      <c r="A825" s="143">
        <v>46093</v>
      </c>
      <c r="B825" t="s">
        <v>840</v>
      </c>
      <c r="C825" t="s">
        <v>1029</v>
      </c>
      <c r="D825" t="s">
        <v>1030</v>
      </c>
      <c r="E825" s="50">
        <v>65041.33</v>
      </c>
      <c r="F825">
        <v>2</v>
      </c>
      <c r="G825" t="s">
        <v>510</v>
      </c>
      <c r="H825" s="10">
        <v>3457.8483000000001</v>
      </c>
      <c r="I825" t="s">
        <v>137</v>
      </c>
      <c r="J825" t="s">
        <v>473</v>
      </c>
      <c r="K825" t="s">
        <v>138</v>
      </c>
      <c r="L825" t="s">
        <v>21</v>
      </c>
      <c r="M825" t="s">
        <v>77</v>
      </c>
      <c r="N825" t="s">
        <v>35</v>
      </c>
      <c r="O825">
        <v>489799.99</v>
      </c>
      <c r="P825">
        <v>0</v>
      </c>
      <c r="Q825" t="s">
        <v>731</v>
      </c>
      <c r="R825" t="s">
        <v>656</v>
      </c>
    </row>
    <row r="826" spans="1:18" hidden="1" x14ac:dyDescent="0.25">
      <c r="A826" s="143">
        <v>46093</v>
      </c>
      <c r="B826" t="s">
        <v>840</v>
      </c>
      <c r="C826" t="s">
        <v>1029</v>
      </c>
      <c r="D826" t="s">
        <v>1030</v>
      </c>
      <c r="E826" s="50">
        <v>65041.33</v>
      </c>
      <c r="F826">
        <v>2</v>
      </c>
      <c r="G826" t="s">
        <v>510</v>
      </c>
      <c r="H826" s="10">
        <v>199.11959999999999</v>
      </c>
      <c r="I826" t="s">
        <v>137</v>
      </c>
      <c r="J826" t="s">
        <v>473</v>
      </c>
      <c r="K826" t="s">
        <v>138</v>
      </c>
      <c r="L826" t="s">
        <v>21</v>
      </c>
      <c r="M826" t="s">
        <v>75</v>
      </c>
      <c r="N826" t="s">
        <v>35</v>
      </c>
      <c r="O826">
        <v>489799.99</v>
      </c>
      <c r="P826">
        <v>0</v>
      </c>
      <c r="Q826" t="s">
        <v>731</v>
      </c>
      <c r="R826" t="s">
        <v>656</v>
      </c>
    </row>
    <row r="827" spans="1:18" hidden="1" x14ac:dyDescent="0.25">
      <c r="A827" s="143">
        <v>46093</v>
      </c>
      <c r="B827" t="s">
        <v>840</v>
      </c>
      <c r="C827" t="s">
        <v>1029</v>
      </c>
      <c r="D827" t="s">
        <v>1030</v>
      </c>
      <c r="E827" s="50">
        <v>65041.33</v>
      </c>
      <c r="F827">
        <v>2</v>
      </c>
      <c r="G827" t="s">
        <v>510</v>
      </c>
      <c r="H827" s="10">
        <v>29285.669600000001</v>
      </c>
      <c r="I827" t="s">
        <v>137</v>
      </c>
      <c r="J827" t="s">
        <v>473</v>
      </c>
      <c r="K827" t="s">
        <v>138</v>
      </c>
      <c r="L827" t="s">
        <v>21</v>
      </c>
      <c r="M827" t="s">
        <v>681</v>
      </c>
      <c r="N827" t="s">
        <v>35</v>
      </c>
      <c r="O827">
        <v>489799.99</v>
      </c>
      <c r="P827">
        <v>0</v>
      </c>
      <c r="Q827" t="s">
        <v>731</v>
      </c>
      <c r="R827" t="s">
        <v>656</v>
      </c>
    </row>
    <row r="828" spans="1:18" hidden="1" x14ac:dyDescent="0.25">
      <c r="A828" s="143">
        <v>46093</v>
      </c>
      <c r="B828" t="s">
        <v>840</v>
      </c>
      <c r="C828" t="s">
        <v>1029</v>
      </c>
      <c r="D828" t="s">
        <v>1030</v>
      </c>
      <c r="E828" s="50">
        <v>65041.33</v>
      </c>
      <c r="F828">
        <v>2</v>
      </c>
      <c r="G828" t="s">
        <v>510</v>
      </c>
      <c r="H828" s="10">
        <v>2387.1932999999999</v>
      </c>
      <c r="I828" t="s">
        <v>137</v>
      </c>
      <c r="J828" t="s">
        <v>473</v>
      </c>
      <c r="K828" t="s">
        <v>138</v>
      </c>
      <c r="L828" t="s">
        <v>21</v>
      </c>
      <c r="M828" t="s">
        <v>682</v>
      </c>
      <c r="N828" t="s">
        <v>35</v>
      </c>
      <c r="O828">
        <v>489799.99</v>
      </c>
      <c r="P828">
        <v>0</v>
      </c>
      <c r="Q828" t="s">
        <v>731</v>
      </c>
      <c r="R828" t="s">
        <v>656</v>
      </c>
    </row>
    <row r="829" spans="1:18" hidden="1" x14ac:dyDescent="0.25">
      <c r="A829" s="143">
        <v>46093</v>
      </c>
      <c r="B829" t="s">
        <v>840</v>
      </c>
      <c r="C829" t="s">
        <v>1029</v>
      </c>
      <c r="D829" t="s">
        <v>1030</v>
      </c>
      <c r="E829" s="50">
        <v>65041.33</v>
      </c>
      <c r="F829">
        <v>2</v>
      </c>
      <c r="G829" t="s">
        <v>510</v>
      </c>
      <c r="H829" s="10">
        <v>359567.31020000001</v>
      </c>
      <c r="I829" t="s">
        <v>137</v>
      </c>
      <c r="J829" t="s">
        <v>473</v>
      </c>
      <c r="K829" t="s">
        <v>138</v>
      </c>
      <c r="L829" t="s">
        <v>21</v>
      </c>
      <c r="M829" t="s">
        <v>80</v>
      </c>
      <c r="N829" t="s">
        <v>35</v>
      </c>
      <c r="O829">
        <v>489799.99</v>
      </c>
      <c r="P829">
        <v>0</v>
      </c>
      <c r="Q829" t="s">
        <v>731</v>
      </c>
      <c r="R829" t="s">
        <v>656</v>
      </c>
    </row>
    <row r="830" spans="1:18" hidden="1" x14ac:dyDescent="0.25">
      <c r="A830" s="143">
        <v>46093</v>
      </c>
      <c r="B830" t="s">
        <v>840</v>
      </c>
      <c r="C830" t="s">
        <v>1029</v>
      </c>
      <c r="D830" t="s">
        <v>1030</v>
      </c>
      <c r="E830" s="50">
        <v>65041.33</v>
      </c>
      <c r="F830">
        <v>2</v>
      </c>
      <c r="G830" t="s">
        <v>510</v>
      </c>
      <c r="H830" s="10">
        <v>6889.2262000000001</v>
      </c>
      <c r="I830" t="s">
        <v>137</v>
      </c>
      <c r="J830" t="s">
        <v>473</v>
      </c>
      <c r="K830" t="s">
        <v>138</v>
      </c>
      <c r="L830" t="s">
        <v>21</v>
      </c>
      <c r="M830" t="s">
        <v>50</v>
      </c>
      <c r="N830" t="s">
        <v>35</v>
      </c>
      <c r="O830">
        <v>489799.99</v>
      </c>
      <c r="P830">
        <v>0</v>
      </c>
      <c r="Q830" t="s">
        <v>731</v>
      </c>
      <c r="R830" t="s">
        <v>656</v>
      </c>
    </row>
    <row r="831" spans="1:18" hidden="1" x14ac:dyDescent="0.25">
      <c r="A831" s="143">
        <v>46093</v>
      </c>
      <c r="B831" t="s">
        <v>840</v>
      </c>
      <c r="C831" t="s">
        <v>1029</v>
      </c>
      <c r="D831" t="s">
        <v>1030</v>
      </c>
      <c r="E831" s="50">
        <v>65041.33</v>
      </c>
      <c r="F831">
        <v>2</v>
      </c>
      <c r="G831" t="s">
        <v>510</v>
      </c>
      <c r="H831" s="10">
        <v>52702.640099999997</v>
      </c>
      <c r="I831" t="s">
        <v>137</v>
      </c>
      <c r="J831" t="s">
        <v>473</v>
      </c>
      <c r="K831" t="s">
        <v>138</v>
      </c>
      <c r="L831" t="s">
        <v>21</v>
      </c>
      <c r="M831" t="s">
        <v>68</v>
      </c>
      <c r="N831" t="s">
        <v>35</v>
      </c>
      <c r="O831">
        <v>489799.99</v>
      </c>
      <c r="P831">
        <v>0</v>
      </c>
      <c r="Q831" t="s">
        <v>731</v>
      </c>
      <c r="R831" t="s">
        <v>656</v>
      </c>
    </row>
    <row r="832" spans="1:18" hidden="1" x14ac:dyDescent="0.25">
      <c r="A832" s="143">
        <v>46093</v>
      </c>
      <c r="B832" t="s">
        <v>840</v>
      </c>
      <c r="C832" t="s">
        <v>1029</v>
      </c>
      <c r="D832" t="s">
        <v>1030</v>
      </c>
      <c r="E832" s="50">
        <v>65041.33</v>
      </c>
      <c r="F832">
        <v>2</v>
      </c>
      <c r="G832" t="s">
        <v>510</v>
      </c>
      <c r="H832" s="10">
        <v>19433.0203</v>
      </c>
      <c r="I832" t="s">
        <v>137</v>
      </c>
      <c r="J832" t="s">
        <v>473</v>
      </c>
      <c r="K832" t="s">
        <v>138</v>
      </c>
      <c r="L832" t="s">
        <v>21</v>
      </c>
      <c r="M832" t="s">
        <v>70</v>
      </c>
      <c r="N832" t="s">
        <v>35</v>
      </c>
      <c r="O832">
        <v>489799.99</v>
      </c>
      <c r="P832">
        <v>0</v>
      </c>
      <c r="Q832" t="s">
        <v>731</v>
      </c>
      <c r="R832" t="s">
        <v>656</v>
      </c>
    </row>
    <row r="833" spans="1:18" x14ac:dyDescent="0.25">
      <c r="A833" s="143">
        <v>46101</v>
      </c>
      <c r="B833" t="s">
        <v>810</v>
      </c>
      <c r="C833" t="s">
        <v>888</v>
      </c>
      <c r="D833" t="s">
        <v>889</v>
      </c>
      <c r="E833" s="50">
        <v>450000</v>
      </c>
      <c r="F833">
        <v>1</v>
      </c>
      <c r="G833" t="s">
        <v>510</v>
      </c>
      <c r="H833" s="10">
        <v>14587.7565</v>
      </c>
      <c r="I833" t="s">
        <v>137</v>
      </c>
      <c r="J833" t="s">
        <v>473</v>
      </c>
      <c r="K833" t="s">
        <v>156</v>
      </c>
      <c r="L833" t="s">
        <v>10</v>
      </c>
      <c r="M833" t="s">
        <v>72</v>
      </c>
      <c r="N833" t="s">
        <v>35</v>
      </c>
      <c r="O833">
        <v>450000</v>
      </c>
      <c r="P833">
        <v>0</v>
      </c>
      <c r="Q833" t="s">
        <v>727</v>
      </c>
      <c r="R833" t="s">
        <v>166</v>
      </c>
    </row>
    <row r="834" spans="1:18" x14ac:dyDescent="0.25">
      <c r="A834" s="143">
        <v>46101</v>
      </c>
      <c r="B834" t="s">
        <v>810</v>
      </c>
      <c r="C834" t="s">
        <v>888</v>
      </c>
      <c r="D834" t="s">
        <v>889</v>
      </c>
      <c r="E834" s="50">
        <v>450000</v>
      </c>
      <c r="F834">
        <v>1</v>
      </c>
      <c r="G834" t="s">
        <v>510</v>
      </c>
      <c r="H834" s="10">
        <v>3176.8717000000001</v>
      </c>
      <c r="I834" t="s">
        <v>137</v>
      </c>
      <c r="J834" t="s">
        <v>473</v>
      </c>
      <c r="K834" t="s">
        <v>156</v>
      </c>
      <c r="L834" t="s">
        <v>10</v>
      </c>
      <c r="M834" t="s">
        <v>77</v>
      </c>
      <c r="N834" t="s">
        <v>35</v>
      </c>
      <c r="O834">
        <v>450000</v>
      </c>
      <c r="P834">
        <v>0</v>
      </c>
      <c r="Q834" t="s">
        <v>727</v>
      </c>
      <c r="R834" t="s">
        <v>166</v>
      </c>
    </row>
    <row r="835" spans="1:18" x14ac:dyDescent="0.25">
      <c r="A835" s="143">
        <v>46101</v>
      </c>
      <c r="B835" t="s">
        <v>810</v>
      </c>
      <c r="C835" t="s">
        <v>888</v>
      </c>
      <c r="D835" t="s">
        <v>889</v>
      </c>
      <c r="E835" s="50">
        <v>450000</v>
      </c>
      <c r="F835">
        <v>1</v>
      </c>
      <c r="G835" t="s">
        <v>510</v>
      </c>
      <c r="H835" s="10">
        <v>182.93960000000001</v>
      </c>
      <c r="I835" t="s">
        <v>137</v>
      </c>
      <c r="J835" t="s">
        <v>473</v>
      </c>
      <c r="K835" t="s">
        <v>156</v>
      </c>
      <c r="L835" t="s">
        <v>10</v>
      </c>
      <c r="M835" t="s">
        <v>75</v>
      </c>
      <c r="N835" t="s">
        <v>35</v>
      </c>
      <c r="O835">
        <v>450000</v>
      </c>
      <c r="P835">
        <v>0</v>
      </c>
      <c r="Q835" t="s">
        <v>727</v>
      </c>
      <c r="R835" t="s">
        <v>166</v>
      </c>
    </row>
    <row r="836" spans="1:18" x14ac:dyDescent="0.25">
      <c r="A836" s="143">
        <v>46101</v>
      </c>
      <c r="B836" t="s">
        <v>810</v>
      </c>
      <c r="C836" t="s">
        <v>888</v>
      </c>
      <c r="D836" t="s">
        <v>889</v>
      </c>
      <c r="E836" s="50">
        <v>450000</v>
      </c>
      <c r="F836">
        <v>1</v>
      </c>
      <c r="G836" t="s">
        <v>510</v>
      </c>
      <c r="H836" s="10">
        <v>26905.9853</v>
      </c>
      <c r="I836" t="s">
        <v>137</v>
      </c>
      <c r="J836" t="s">
        <v>473</v>
      </c>
      <c r="K836" t="s">
        <v>156</v>
      </c>
      <c r="L836" t="s">
        <v>10</v>
      </c>
      <c r="M836" t="s">
        <v>681</v>
      </c>
      <c r="N836" t="s">
        <v>35</v>
      </c>
      <c r="O836">
        <v>450000</v>
      </c>
      <c r="P836">
        <v>0</v>
      </c>
      <c r="Q836" t="s">
        <v>727</v>
      </c>
      <c r="R836" t="s">
        <v>166</v>
      </c>
    </row>
    <row r="837" spans="1:18" x14ac:dyDescent="0.25">
      <c r="A837" s="143">
        <v>46101</v>
      </c>
      <c r="B837" t="s">
        <v>810</v>
      </c>
      <c r="C837" t="s">
        <v>888</v>
      </c>
      <c r="D837" t="s">
        <v>889</v>
      </c>
      <c r="E837" s="50">
        <v>450000</v>
      </c>
      <c r="F837">
        <v>1</v>
      </c>
      <c r="G837" t="s">
        <v>510</v>
      </c>
      <c r="H837" s="10">
        <v>2193.2156</v>
      </c>
      <c r="I837" t="s">
        <v>137</v>
      </c>
      <c r="J837" t="s">
        <v>473</v>
      </c>
      <c r="K837" t="s">
        <v>156</v>
      </c>
      <c r="L837" t="s">
        <v>10</v>
      </c>
      <c r="M837" t="s">
        <v>682</v>
      </c>
      <c r="N837" t="s">
        <v>35</v>
      </c>
      <c r="O837">
        <v>450000</v>
      </c>
      <c r="P837">
        <v>0</v>
      </c>
      <c r="Q837" t="s">
        <v>727</v>
      </c>
      <c r="R837" t="s">
        <v>166</v>
      </c>
    </row>
    <row r="838" spans="1:18" x14ac:dyDescent="0.25">
      <c r="A838" s="143">
        <v>46101</v>
      </c>
      <c r="B838" t="s">
        <v>810</v>
      </c>
      <c r="C838" t="s">
        <v>888</v>
      </c>
      <c r="D838" t="s">
        <v>889</v>
      </c>
      <c r="E838" s="50">
        <v>450000</v>
      </c>
      <c r="F838">
        <v>1</v>
      </c>
      <c r="G838" t="s">
        <v>510</v>
      </c>
      <c r="H838" s="10">
        <v>330349.72009999998</v>
      </c>
      <c r="I838" t="s">
        <v>137</v>
      </c>
      <c r="J838" t="s">
        <v>473</v>
      </c>
      <c r="K838" t="s">
        <v>156</v>
      </c>
      <c r="L838" t="s">
        <v>10</v>
      </c>
      <c r="M838" t="s">
        <v>80</v>
      </c>
      <c r="N838" t="s">
        <v>35</v>
      </c>
      <c r="O838">
        <v>450000</v>
      </c>
      <c r="P838">
        <v>0</v>
      </c>
      <c r="Q838" t="s">
        <v>727</v>
      </c>
      <c r="R838" t="s">
        <v>166</v>
      </c>
    </row>
    <row r="839" spans="1:18" x14ac:dyDescent="0.25">
      <c r="A839" s="143">
        <v>46101</v>
      </c>
      <c r="B839" t="s">
        <v>810</v>
      </c>
      <c r="C839" t="s">
        <v>888</v>
      </c>
      <c r="D839" t="s">
        <v>889</v>
      </c>
      <c r="E839" s="50">
        <v>450000</v>
      </c>
      <c r="F839">
        <v>1</v>
      </c>
      <c r="G839" t="s">
        <v>510</v>
      </c>
      <c r="H839" s="10">
        <v>6329.424</v>
      </c>
      <c r="I839" t="s">
        <v>137</v>
      </c>
      <c r="J839" t="s">
        <v>473</v>
      </c>
      <c r="K839" t="s">
        <v>156</v>
      </c>
      <c r="L839" t="s">
        <v>10</v>
      </c>
      <c r="M839" t="s">
        <v>50</v>
      </c>
      <c r="N839" t="s">
        <v>35</v>
      </c>
      <c r="O839">
        <v>450000</v>
      </c>
      <c r="P839">
        <v>0</v>
      </c>
      <c r="Q839" t="s">
        <v>727</v>
      </c>
      <c r="R839" t="s">
        <v>166</v>
      </c>
    </row>
    <row r="840" spans="1:18" x14ac:dyDescent="0.25">
      <c r="A840" s="143">
        <v>46101</v>
      </c>
      <c r="B840" t="s">
        <v>810</v>
      </c>
      <c r="C840" t="s">
        <v>888</v>
      </c>
      <c r="D840" t="s">
        <v>889</v>
      </c>
      <c r="E840" s="50">
        <v>450000</v>
      </c>
      <c r="F840">
        <v>1</v>
      </c>
      <c r="G840" t="s">
        <v>510</v>
      </c>
      <c r="H840" s="10">
        <v>48420.148099999999</v>
      </c>
      <c r="I840" t="s">
        <v>137</v>
      </c>
      <c r="J840" t="s">
        <v>473</v>
      </c>
      <c r="K840" t="s">
        <v>156</v>
      </c>
      <c r="L840" t="s">
        <v>10</v>
      </c>
      <c r="M840" t="s">
        <v>68</v>
      </c>
      <c r="N840" t="s">
        <v>35</v>
      </c>
      <c r="O840">
        <v>450000</v>
      </c>
      <c r="P840">
        <v>0</v>
      </c>
      <c r="Q840" t="s">
        <v>727</v>
      </c>
      <c r="R840" t="s">
        <v>166</v>
      </c>
    </row>
    <row r="841" spans="1:18" x14ac:dyDescent="0.25">
      <c r="A841" s="143">
        <v>46101</v>
      </c>
      <c r="B841" t="s">
        <v>810</v>
      </c>
      <c r="C841" t="s">
        <v>888</v>
      </c>
      <c r="D841" t="s">
        <v>889</v>
      </c>
      <c r="E841" s="50">
        <v>450000</v>
      </c>
      <c r="F841">
        <v>1</v>
      </c>
      <c r="G841" t="s">
        <v>510</v>
      </c>
      <c r="H841" s="10">
        <v>17853.938999999998</v>
      </c>
      <c r="I841" t="s">
        <v>137</v>
      </c>
      <c r="J841" t="s">
        <v>473</v>
      </c>
      <c r="K841" t="s">
        <v>156</v>
      </c>
      <c r="L841" t="s">
        <v>10</v>
      </c>
      <c r="M841" t="s">
        <v>70</v>
      </c>
      <c r="N841" t="s">
        <v>35</v>
      </c>
      <c r="O841">
        <v>450000</v>
      </c>
      <c r="P841">
        <v>0</v>
      </c>
      <c r="Q841" t="s">
        <v>727</v>
      </c>
      <c r="R841" t="s">
        <v>166</v>
      </c>
    </row>
    <row r="842" spans="1:18" hidden="1" x14ac:dyDescent="0.25">
      <c r="A842" s="143">
        <v>46112</v>
      </c>
      <c r="B842" t="s">
        <v>1191</v>
      </c>
      <c r="C842" t="s">
        <v>1162</v>
      </c>
      <c r="D842" t="s">
        <v>187</v>
      </c>
      <c r="E842" s="50">
        <v>446505.43479999999</v>
      </c>
      <c r="F842">
        <v>1</v>
      </c>
      <c r="G842" t="s">
        <v>1192</v>
      </c>
      <c r="H842" s="10">
        <v>446505.43479999999</v>
      </c>
      <c r="I842" t="s">
        <v>137</v>
      </c>
      <c r="J842" t="s">
        <v>512</v>
      </c>
      <c r="K842" t="s">
        <v>138</v>
      </c>
      <c r="L842" t="s">
        <v>9</v>
      </c>
      <c r="M842" t="s">
        <v>70</v>
      </c>
      <c r="N842" t="s">
        <v>45</v>
      </c>
      <c r="O842">
        <v>446505.43479999999</v>
      </c>
      <c r="P842">
        <v>0</v>
      </c>
      <c r="R842" t="s">
        <v>70</v>
      </c>
    </row>
    <row r="843" spans="1:18" hidden="1" x14ac:dyDescent="0.25">
      <c r="A843" s="143">
        <v>46086</v>
      </c>
      <c r="B843" t="s">
        <v>991</v>
      </c>
      <c r="C843" t="s">
        <v>992</v>
      </c>
      <c r="D843" t="s">
        <v>993</v>
      </c>
      <c r="E843" s="50">
        <v>90.27</v>
      </c>
      <c r="F843">
        <v>4000</v>
      </c>
      <c r="G843" t="s">
        <v>510</v>
      </c>
      <c r="H843" s="10">
        <v>436906.8</v>
      </c>
      <c r="I843" t="s">
        <v>137</v>
      </c>
      <c r="J843" t="s">
        <v>473</v>
      </c>
      <c r="K843" t="s">
        <v>138</v>
      </c>
      <c r="L843" t="s">
        <v>15</v>
      </c>
      <c r="M843" t="s">
        <v>80</v>
      </c>
      <c r="N843" t="s">
        <v>34</v>
      </c>
      <c r="O843">
        <v>436906.8</v>
      </c>
      <c r="P843">
        <v>0</v>
      </c>
      <c r="Q843" t="s">
        <v>679</v>
      </c>
      <c r="R843" t="s">
        <v>80</v>
      </c>
    </row>
    <row r="844" spans="1:18" hidden="1" x14ac:dyDescent="0.25">
      <c r="A844" s="143">
        <v>46111</v>
      </c>
      <c r="B844" t="s">
        <v>678</v>
      </c>
      <c r="C844" t="s">
        <v>862</v>
      </c>
      <c r="D844" t="s">
        <v>804</v>
      </c>
      <c r="E844" s="50">
        <v>19000</v>
      </c>
      <c r="F844">
        <v>22</v>
      </c>
      <c r="G844" t="s">
        <v>510</v>
      </c>
      <c r="H844" s="10">
        <v>418000</v>
      </c>
      <c r="I844" t="s">
        <v>137</v>
      </c>
      <c r="J844" t="s">
        <v>473</v>
      </c>
      <c r="K844" t="s">
        <v>138</v>
      </c>
      <c r="L844" t="s">
        <v>13</v>
      </c>
      <c r="M844" t="s">
        <v>77</v>
      </c>
      <c r="N844" t="s">
        <v>44</v>
      </c>
      <c r="O844">
        <v>63902892.274999999</v>
      </c>
      <c r="P844">
        <v>-63484892.274999999</v>
      </c>
      <c r="Q844" t="s">
        <v>632</v>
      </c>
      <c r="R844" t="s">
        <v>80</v>
      </c>
    </row>
    <row r="845" spans="1:18" hidden="1" x14ac:dyDescent="0.25">
      <c r="A845" s="143">
        <v>46111</v>
      </c>
      <c r="B845" t="s">
        <v>678</v>
      </c>
      <c r="C845" t="s">
        <v>862</v>
      </c>
      <c r="D845" t="s">
        <v>804</v>
      </c>
      <c r="E845" s="50">
        <v>19000</v>
      </c>
      <c r="F845">
        <v>22</v>
      </c>
      <c r="G845" t="s">
        <v>510</v>
      </c>
      <c r="H845" s="10">
        <v>418000</v>
      </c>
      <c r="I845" t="s">
        <v>137</v>
      </c>
      <c r="J845" t="s">
        <v>473</v>
      </c>
      <c r="K845" t="s">
        <v>138</v>
      </c>
      <c r="L845" t="s">
        <v>13</v>
      </c>
      <c r="M845" t="s">
        <v>77</v>
      </c>
      <c r="N845" t="s">
        <v>44</v>
      </c>
      <c r="O845">
        <v>63902892.274999999</v>
      </c>
      <c r="P845">
        <v>-63484892.274999999</v>
      </c>
      <c r="Q845" t="s">
        <v>632</v>
      </c>
      <c r="R845" t="s">
        <v>80</v>
      </c>
    </row>
    <row r="846" spans="1:18" hidden="1" x14ac:dyDescent="0.25">
      <c r="A846" s="143">
        <v>46111</v>
      </c>
      <c r="B846" t="s">
        <v>678</v>
      </c>
      <c r="C846" t="s">
        <v>862</v>
      </c>
      <c r="D846" t="s">
        <v>804</v>
      </c>
      <c r="E846" s="50">
        <v>19000</v>
      </c>
      <c r="F846">
        <v>22</v>
      </c>
      <c r="G846" t="s">
        <v>510</v>
      </c>
      <c r="H846" s="10">
        <v>418000</v>
      </c>
      <c r="I846" t="s">
        <v>137</v>
      </c>
      <c r="J846" t="s">
        <v>473</v>
      </c>
      <c r="K846" t="s">
        <v>138</v>
      </c>
      <c r="L846" t="s">
        <v>13</v>
      </c>
      <c r="M846" t="s">
        <v>77</v>
      </c>
      <c r="N846" t="s">
        <v>44</v>
      </c>
      <c r="O846">
        <v>63902892.274999999</v>
      </c>
      <c r="P846">
        <v>-63484892.274999999</v>
      </c>
      <c r="Q846" t="s">
        <v>632</v>
      </c>
      <c r="R846" t="s">
        <v>77</v>
      </c>
    </row>
    <row r="847" spans="1:18" hidden="1" x14ac:dyDescent="0.25">
      <c r="A847" s="143">
        <v>46111</v>
      </c>
      <c r="B847" t="s">
        <v>678</v>
      </c>
      <c r="C847" t="s">
        <v>862</v>
      </c>
      <c r="D847" t="s">
        <v>804</v>
      </c>
      <c r="E847" s="50">
        <v>19000</v>
      </c>
      <c r="F847">
        <v>22</v>
      </c>
      <c r="G847" t="s">
        <v>510</v>
      </c>
      <c r="H847" s="10">
        <v>418000</v>
      </c>
      <c r="I847" t="s">
        <v>137</v>
      </c>
      <c r="J847" t="s">
        <v>473</v>
      </c>
      <c r="K847" t="s">
        <v>138</v>
      </c>
      <c r="L847" t="s">
        <v>13</v>
      </c>
      <c r="M847" t="s">
        <v>77</v>
      </c>
      <c r="N847" t="s">
        <v>44</v>
      </c>
      <c r="O847">
        <v>63902892.274999999</v>
      </c>
      <c r="P847">
        <v>-63484892.274999999</v>
      </c>
      <c r="Q847" t="s">
        <v>632</v>
      </c>
      <c r="R847" t="s">
        <v>77</v>
      </c>
    </row>
    <row r="848" spans="1:18" hidden="1" x14ac:dyDescent="0.25">
      <c r="A848" s="143">
        <v>46111</v>
      </c>
      <c r="B848" t="s">
        <v>678</v>
      </c>
      <c r="C848" t="s">
        <v>862</v>
      </c>
      <c r="D848" t="s">
        <v>804</v>
      </c>
      <c r="E848" s="50">
        <v>19000</v>
      </c>
      <c r="F848">
        <v>22</v>
      </c>
      <c r="G848" t="s">
        <v>510</v>
      </c>
      <c r="H848" s="10">
        <v>418000</v>
      </c>
      <c r="I848" t="s">
        <v>137</v>
      </c>
      <c r="J848" t="s">
        <v>473</v>
      </c>
      <c r="K848" t="s">
        <v>138</v>
      </c>
      <c r="L848" t="s">
        <v>13</v>
      </c>
      <c r="M848" t="s">
        <v>77</v>
      </c>
      <c r="N848" t="s">
        <v>44</v>
      </c>
      <c r="O848">
        <v>63902892.274999999</v>
      </c>
      <c r="P848">
        <v>-63484892.274999999</v>
      </c>
      <c r="Q848" t="s">
        <v>632</v>
      </c>
      <c r="R848" t="s">
        <v>77</v>
      </c>
    </row>
    <row r="849" spans="1:18" hidden="1" x14ac:dyDescent="0.25">
      <c r="A849" s="143">
        <v>46111</v>
      </c>
      <c r="B849" t="s">
        <v>678</v>
      </c>
      <c r="C849" t="s">
        <v>862</v>
      </c>
      <c r="D849" t="s">
        <v>804</v>
      </c>
      <c r="E849" s="50">
        <v>19000</v>
      </c>
      <c r="F849">
        <v>22</v>
      </c>
      <c r="G849" t="s">
        <v>510</v>
      </c>
      <c r="H849" s="10">
        <v>418000</v>
      </c>
      <c r="I849" t="s">
        <v>137</v>
      </c>
      <c r="J849" t="s">
        <v>473</v>
      </c>
      <c r="K849" t="s">
        <v>138</v>
      </c>
      <c r="L849" t="s">
        <v>13</v>
      </c>
      <c r="M849" t="s">
        <v>77</v>
      </c>
      <c r="N849" t="s">
        <v>44</v>
      </c>
      <c r="O849">
        <v>63902892.274999999</v>
      </c>
      <c r="P849">
        <v>-63484892.274999999</v>
      </c>
      <c r="Q849" t="s">
        <v>591</v>
      </c>
      <c r="R849" t="s">
        <v>80</v>
      </c>
    </row>
    <row r="850" spans="1:18" hidden="1" x14ac:dyDescent="0.25">
      <c r="A850" s="143">
        <v>46111</v>
      </c>
      <c r="B850" t="s">
        <v>678</v>
      </c>
      <c r="C850" t="s">
        <v>862</v>
      </c>
      <c r="D850" t="s">
        <v>804</v>
      </c>
      <c r="E850" s="50">
        <v>19000</v>
      </c>
      <c r="F850">
        <v>22</v>
      </c>
      <c r="G850" t="s">
        <v>510</v>
      </c>
      <c r="H850" s="10">
        <v>418000</v>
      </c>
      <c r="I850" t="s">
        <v>137</v>
      </c>
      <c r="J850" t="s">
        <v>473</v>
      </c>
      <c r="K850" t="s">
        <v>138</v>
      </c>
      <c r="L850" t="s">
        <v>13</v>
      </c>
      <c r="M850" t="s">
        <v>77</v>
      </c>
      <c r="N850" t="s">
        <v>44</v>
      </c>
      <c r="O850">
        <v>63902892.274999999</v>
      </c>
      <c r="P850">
        <v>-63484892.274999999</v>
      </c>
      <c r="Q850" t="s">
        <v>591</v>
      </c>
      <c r="R850" t="s">
        <v>80</v>
      </c>
    </row>
    <row r="851" spans="1:18" hidden="1" x14ac:dyDescent="0.25">
      <c r="A851" s="143">
        <v>46111</v>
      </c>
      <c r="B851" t="s">
        <v>678</v>
      </c>
      <c r="C851" t="s">
        <v>862</v>
      </c>
      <c r="D851" t="s">
        <v>804</v>
      </c>
      <c r="E851" s="50">
        <v>19000</v>
      </c>
      <c r="F851">
        <v>22</v>
      </c>
      <c r="G851" t="s">
        <v>510</v>
      </c>
      <c r="H851" s="10">
        <v>418000</v>
      </c>
      <c r="I851" t="s">
        <v>137</v>
      </c>
      <c r="J851" t="s">
        <v>473</v>
      </c>
      <c r="K851" t="s">
        <v>138</v>
      </c>
      <c r="L851" t="s">
        <v>13</v>
      </c>
      <c r="M851" t="s">
        <v>77</v>
      </c>
      <c r="N851" t="s">
        <v>44</v>
      </c>
      <c r="O851">
        <v>63902892.274999999</v>
      </c>
      <c r="P851">
        <v>-63484892.274999999</v>
      </c>
      <c r="Q851" t="s">
        <v>591</v>
      </c>
      <c r="R851" t="s">
        <v>77</v>
      </c>
    </row>
    <row r="852" spans="1:18" hidden="1" x14ac:dyDescent="0.25">
      <c r="A852" s="143">
        <v>46111</v>
      </c>
      <c r="B852" t="s">
        <v>678</v>
      </c>
      <c r="C852" t="s">
        <v>862</v>
      </c>
      <c r="D852" t="s">
        <v>804</v>
      </c>
      <c r="E852" s="50">
        <v>19000</v>
      </c>
      <c r="F852">
        <v>22</v>
      </c>
      <c r="G852" t="s">
        <v>510</v>
      </c>
      <c r="H852" s="10">
        <v>418000</v>
      </c>
      <c r="I852" t="s">
        <v>137</v>
      </c>
      <c r="J852" t="s">
        <v>473</v>
      </c>
      <c r="K852" t="s">
        <v>138</v>
      </c>
      <c r="L852" t="s">
        <v>13</v>
      </c>
      <c r="M852" t="s">
        <v>77</v>
      </c>
      <c r="N852" t="s">
        <v>44</v>
      </c>
      <c r="O852">
        <v>63902892.274999999</v>
      </c>
      <c r="P852">
        <v>-63484892.274999999</v>
      </c>
      <c r="Q852" t="s">
        <v>591</v>
      </c>
      <c r="R852" t="s">
        <v>77</v>
      </c>
    </row>
    <row r="853" spans="1:18" hidden="1" x14ac:dyDescent="0.25">
      <c r="A853" s="143">
        <v>46111</v>
      </c>
      <c r="B853" t="s">
        <v>678</v>
      </c>
      <c r="C853" t="s">
        <v>862</v>
      </c>
      <c r="D853" t="s">
        <v>804</v>
      </c>
      <c r="E853" s="50">
        <v>19000</v>
      </c>
      <c r="F853">
        <v>22</v>
      </c>
      <c r="G853" t="s">
        <v>510</v>
      </c>
      <c r="H853" s="10">
        <v>418000</v>
      </c>
      <c r="I853" t="s">
        <v>137</v>
      </c>
      <c r="J853" t="s">
        <v>473</v>
      </c>
      <c r="K853" t="s">
        <v>138</v>
      </c>
      <c r="L853" t="s">
        <v>13</v>
      </c>
      <c r="M853" t="s">
        <v>77</v>
      </c>
      <c r="N853" t="s">
        <v>44</v>
      </c>
      <c r="O853">
        <v>63902892.274999999</v>
      </c>
      <c r="P853">
        <v>-63484892.274999999</v>
      </c>
      <c r="Q853" t="s">
        <v>591</v>
      </c>
      <c r="R853" t="s">
        <v>77</v>
      </c>
    </row>
    <row r="854" spans="1:18" hidden="1" x14ac:dyDescent="0.25">
      <c r="A854" s="143">
        <v>46111</v>
      </c>
      <c r="B854" t="s">
        <v>678</v>
      </c>
      <c r="C854" t="s">
        <v>862</v>
      </c>
      <c r="D854" t="s">
        <v>804</v>
      </c>
      <c r="E854" s="50">
        <v>19000</v>
      </c>
      <c r="F854">
        <v>22</v>
      </c>
      <c r="G854" t="s">
        <v>510</v>
      </c>
      <c r="H854" s="10">
        <v>418000</v>
      </c>
      <c r="I854" t="s">
        <v>137</v>
      </c>
      <c r="J854" t="s">
        <v>473</v>
      </c>
      <c r="K854" t="s">
        <v>138</v>
      </c>
      <c r="L854" t="s">
        <v>13</v>
      </c>
      <c r="M854" t="s">
        <v>77</v>
      </c>
      <c r="N854" t="s">
        <v>44</v>
      </c>
      <c r="O854">
        <v>63902892.274999999</v>
      </c>
      <c r="P854">
        <v>-63484892.274999999</v>
      </c>
      <c r="Q854" t="s">
        <v>735</v>
      </c>
      <c r="R854" t="s">
        <v>80</v>
      </c>
    </row>
    <row r="855" spans="1:18" hidden="1" x14ac:dyDescent="0.25">
      <c r="A855" s="143">
        <v>46111</v>
      </c>
      <c r="B855" t="s">
        <v>678</v>
      </c>
      <c r="C855" t="s">
        <v>862</v>
      </c>
      <c r="D855" t="s">
        <v>804</v>
      </c>
      <c r="E855" s="50">
        <v>19000</v>
      </c>
      <c r="F855">
        <v>22</v>
      </c>
      <c r="G855" t="s">
        <v>510</v>
      </c>
      <c r="H855" s="10">
        <v>418000</v>
      </c>
      <c r="I855" t="s">
        <v>137</v>
      </c>
      <c r="J855" t="s">
        <v>473</v>
      </c>
      <c r="K855" t="s">
        <v>138</v>
      </c>
      <c r="L855" t="s">
        <v>13</v>
      </c>
      <c r="M855" t="s">
        <v>77</v>
      </c>
      <c r="N855" t="s">
        <v>44</v>
      </c>
      <c r="O855">
        <v>63902892.274999999</v>
      </c>
      <c r="P855">
        <v>-63484892.274999999</v>
      </c>
      <c r="Q855" t="s">
        <v>735</v>
      </c>
      <c r="R855" t="s">
        <v>80</v>
      </c>
    </row>
    <row r="856" spans="1:18" hidden="1" x14ac:dyDescent="0.25">
      <c r="A856" s="143">
        <v>46111</v>
      </c>
      <c r="B856" t="s">
        <v>678</v>
      </c>
      <c r="C856" t="s">
        <v>862</v>
      </c>
      <c r="D856" t="s">
        <v>804</v>
      </c>
      <c r="E856" s="50">
        <v>19000</v>
      </c>
      <c r="F856">
        <v>22</v>
      </c>
      <c r="G856" t="s">
        <v>510</v>
      </c>
      <c r="H856" s="10">
        <v>418000</v>
      </c>
      <c r="I856" t="s">
        <v>137</v>
      </c>
      <c r="J856" t="s">
        <v>473</v>
      </c>
      <c r="K856" t="s">
        <v>138</v>
      </c>
      <c r="L856" t="s">
        <v>13</v>
      </c>
      <c r="M856" t="s">
        <v>77</v>
      </c>
      <c r="N856" t="s">
        <v>44</v>
      </c>
      <c r="O856">
        <v>63902892.274999999</v>
      </c>
      <c r="P856">
        <v>-63484892.274999999</v>
      </c>
      <c r="Q856" t="s">
        <v>735</v>
      </c>
      <c r="R856" t="s">
        <v>77</v>
      </c>
    </row>
    <row r="857" spans="1:18" hidden="1" x14ac:dyDescent="0.25">
      <c r="A857" s="143">
        <v>46111</v>
      </c>
      <c r="B857" t="s">
        <v>678</v>
      </c>
      <c r="C857" t="s">
        <v>862</v>
      </c>
      <c r="D857" t="s">
        <v>804</v>
      </c>
      <c r="E857" s="50">
        <v>19000</v>
      </c>
      <c r="F857">
        <v>22</v>
      </c>
      <c r="G857" t="s">
        <v>510</v>
      </c>
      <c r="H857" s="10">
        <v>418000</v>
      </c>
      <c r="I857" t="s">
        <v>137</v>
      </c>
      <c r="J857" t="s">
        <v>473</v>
      </c>
      <c r="K857" t="s">
        <v>138</v>
      </c>
      <c r="L857" t="s">
        <v>13</v>
      </c>
      <c r="M857" t="s">
        <v>77</v>
      </c>
      <c r="N857" t="s">
        <v>44</v>
      </c>
      <c r="O857">
        <v>63902892.274999999</v>
      </c>
      <c r="P857">
        <v>-63484892.274999999</v>
      </c>
      <c r="Q857" t="s">
        <v>735</v>
      </c>
      <c r="R857" t="s">
        <v>77</v>
      </c>
    </row>
    <row r="858" spans="1:18" hidden="1" x14ac:dyDescent="0.25">
      <c r="A858" s="143">
        <v>46111</v>
      </c>
      <c r="B858" t="s">
        <v>678</v>
      </c>
      <c r="C858" t="s">
        <v>862</v>
      </c>
      <c r="D858" t="s">
        <v>804</v>
      </c>
      <c r="E858" s="50">
        <v>19000</v>
      </c>
      <c r="F858">
        <v>22</v>
      </c>
      <c r="G858" t="s">
        <v>510</v>
      </c>
      <c r="H858" s="10">
        <v>418000</v>
      </c>
      <c r="I858" t="s">
        <v>137</v>
      </c>
      <c r="J858" t="s">
        <v>473</v>
      </c>
      <c r="K858" t="s">
        <v>138</v>
      </c>
      <c r="L858" t="s">
        <v>13</v>
      </c>
      <c r="M858" t="s">
        <v>77</v>
      </c>
      <c r="N858" t="s">
        <v>44</v>
      </c>
      <c r="O858">
        <v>63902892.274999999</v>
      </c>
      <c r="P858">
        <v>-63484892.274999999</v>
      </c>
      <c r="Q858" t="s">
        <v>735</v>
      </c>
      <c r="R858" t="s">
        <v>77</v>
      </c>
    </row>
    <row r="859" spans="1:18" hidden="1" x14ac:dyDescent="0.25">
      <c r="A859" s="143">
        <v>46111</v>
      </c>
      <c r="B859" t="s">
        <v>678</v>
      </c>
      <c r="C859" t="s">
        <v>862</v>
      </c>
      <c r="D859" t="s">
        <v>804</v>
      </c>
      <c r="E859" s="50">
        <v>19000</v>
      </c>
      <c r="F859">
        <v>22</v>
      </c>
      <c r="G859" t="s">
        <v>510</v>
      </c>
      <c r="H859" s="10">
        <v>418000</v>
      </c>
      <c r="I859" t="s">
        <v>137</v>
      </c>
      <c r="J859" t="s">
        <v>473</v>
      </c>
      <c r="K859" t="s">
        <v>138</v>
      </c>
      <c r="L859" t="s">
        <v>13</v>
      </c>
      <c r="M859" t="s">
        <v>77</v>
      </c>
      <c r="N859" t="s">
        <v>44</v>
      </c>
      <c r="O859">
        <v>63902892.274999999</v>
      </c>
      <c r="P859">
        <v>-63484892.274999999</v>
      </c>
      <c r="Q859" t="s">
        <v>13</v>
      </c>
      <c r="R859" t="s">
        <v>80</v>
      </c>
    </row>
    <row r="860" spans="1:18" hidden="1" x14ac:dyDescent="0.25">
      <c r="A860" s="143">
        <v>46111</v>
      </c>
      <c r="B860" t="s">
        <v>678</v>
      </c>
      <c r="C860" t="s">
        <v>862</v>
      </c>
      <c r="D860" t="s">
        <v>804</v>
      </c>
      <c r="E860" s="50">
        <v>19000</v>
      </c>
      <c r="F860">
        <v>22</v>
      </c>
      <c r="G860" t="s">
        <v>510</v>
      </c>
      <c r="H860" s="10">
        <v>418000</v>
      </c>
      <c r="I860" t="s">
        <v>137</v>
      </c>
      <c r="J860" t="s">
        <v>473</v>
      </c>
      <c r="K860" t="s">
        <v>138</v>
      </c>
      <c r="L860" t="s">
        <v>13</v>
      </c>
      <c r="M860" t="s">
        <v>77</v>
      </c>
      <c r="N860" t="s">
        <v>44</v>
      </c>
      <c r="O860">
        <v>63902892.274999999</v>
      </c>
      <c r="P860">
        <v>-63484892.274999999</v>
      </c>
      <c r="Q860" t="s">
        <v>13</v>
      </c>
      <c r="R860" t="s">
        <v>80</v>
      </c>
    </row>
    <row r="861" spans="1:18" hidden="1" x14ac:dyDescent="0.25">
      <c r="A861" s="143">
        <v>46111</v>
      </c>
      <c r="B861" t="s">
        <v>678</v>
      </c>
      <c r="C861" t="s">
        <v>862</v>
      </c>
      <c r="D861" t="s">
        <v>804</v>
      </c>
      <c r="E861" s="50">
        <v>19000</v>
      </c>
      <c r="F861">
        <v>22</v>
      </c>
      <c r="G861" t="s">
        <v>510</v>
      </c>
      <c r="H861" s="10">
        <v>418000</v>
      </c>
      <c r="I861" t="s">
        <v>137</v>
      </c>
      <c r="J861" t="s">
        <v>473</v>
      </c>
      <c r="K861" t="s">
        <v>138</v>
      </c>
      <c r="L861" t="s">
        <v>13</v>
      </c>
      <c r="M861" t="s">
        <v>77</v>
      </c>
      <c r="N861" t="s">
        <v>44</v>
      </c>
      <c r="O861">
        <v>63902892.274999999</v>
      </c>
      <c r="P861">
        <v>-63484892.274999999</v>
      </c>
      <c r="Q861" t="s">
        <v>13</v>
      </c>
      <c r="R861" t="s">
        <v>77</v>
      </c>
    </row>
    <row r="862" spans="1:18" hidden="1" x14ac:dyDescent="0.25">
      <c r="A862" s="143">
        <v>46111</v>
      </c>
      <c r="B862" t="s">
        <v>678</v>
      </c>
      <c r="C862" t="s">
        <v>862</v>
      </c>
      <c r="D862" t="s">
        <v>804</v>
      </c>
      <c r="E862" s="50">
        <v>19000</v>
      </c>
      <c r="F862">
        <v>22</v>
      </c>
      <c r="G862" t="s">
        <v>510</v>
      </c>
      <c r="H862" s="10">
        <v>418000</v>
      </c>
      <c r="I862" t="s">
        <v>137</v>
      </c>
      <c r="J862" t="s">
        <v>473</v>
      </c>
      <c r="K862" t="s">
        <v>138</v>
      </c>
      <c r="L862" t="s">
        <v>13</v>
      </c>
      <c r="M862" t="s">
        <v>77</v>
      </c>
      <c r="N862" t="s">
        <v>44</v>
      </c>
      <c r="O862">
        <v>63902892.274999999</v>
      </c>
      <c r="P862">
        <v>-63484892.274999999</v>
      </c>
      <c r="Q862" t="s">
        <v>13</v>
      </c>
      <c r="R862" t="s">
        <v>77</v>
      </c>
    </row>
    <row r="863" spans="1:18" hidden="1" x14ac:dyDescent="0.25">
      <c r="A863" s="143">
        <v>46111</v>
      </c>
      <c r="B863" t="s">
        <v>678</v>
      </c>
      <c r="C863" t="s">
        <v>862</v>
      </c>
      <c r="D863" t="s">
        <v>804</v>
      </c>
      <c r="E863" s="50">
        <v>19000</v>
      </c>
      <c r="F863">
        <v>22</v>
      </c>
      <c r="G863" t="s">
        <v>510</v>
      </c>
      <c r="H863" s="10">
        <v>418000</v>
      </c>
      <c r="I863" t="s">
        <v>137</v>
      </c>
      <c r="J863" t="s">
        <v>473</v>
      </c>
      <c r="K863" t="s">
        <v>138</v>
      </c>
      <c r="L863" t="s">
        <v>13</v>
      </c>
      <c r="M863" t="s">
        <v>77</v>
      </c>
      <c r="N863" t="s">
        <v>44</v>
      </c>
      <c r="O863">
        <v>63902892.274999999</v>
      </c>
      <c r="P863">
        <v>-63484892.274999999</v>
      </c>
      <c r="Q863" t="s">
        <v>13</v>
      </c>
      <c r="R863" t="s">
        <v>77</v>
      </c>
    </row>
    <row r="864" spans="1:18" hidden="1" x14ac:dyDescent="0.25">
      <c r="A864" s="143">
        <v>46111</v>
      </c>
      <c r="B864" t="s">
        <v>678</v>
      </c>
      <c r="C864" t="s">
        <v>862</v>
      </c>
      <c r="D864" t="s">
        <v>804</v>
      </c>
      <c r="E864" s="50">
        <v>19000</v>
      </c>
      <c r="F864">
        <v>22</v>
      </c>
      <c r="G864" t="s">
        <v>510</v>
      </c>
      <c r="H864" s="10">
        <v>418000</v>
      </c>
      <c r="I864" t="s">
        <v>137</v>
      </c>
      <c r="J864" t="s">
        <v>473</v>
      </c>
      <c r="K864" t="s">
        <v>138</v>
      </c>
      <c r="L864" t="s">
        <v>13</v>
      </c>
      <c r="M864" t="s">
        <v>77</v>
      </c>
      <c r="N864" t="s">
        <v>44</v>
      </c>
      <c r="O864">
        <v>63902892.274999999</v>
      </c>
      <c r="P864">
        <v>-63484892.274999999</v>
      </c>
      <c r="Q864" t="s">
        <v>644</v>
      </c>
      <c r="R864" t="s">
        <v>80</v>
      </c>
    </row>
    <row r="865" spans="1:18" hidden="1" x14ac:dyDescent="0.25">
      <c r="A865" s="143">
        <v>46111</v>
      </c>
      <c r="B865" t="s">
        <v>678</v>
      </c>
      <c r="C865" t="s">
        <v>862</v>
      </c>
      <c r="D865" t="s">
        <v>804</v>
      </c>
      <c r="E865" s="50">
        <v>19000</v>
      </c>
      <c r="F865">
        <v>22</v>
      </c>
      <c r="G865" t="s">
        <v>510</v>
      </c>
      <c r="H865" s="10">
        <v>418000</v>
      </c>
      <c r="I865" t="s">
        <v>137</v>
      </c>
      <c r="J865" t="s">
        <v>473</v>
      </c>
      <c r="K865" t="s">
        <v>138</v>
      </c>
      <c r="L865" t="s">
        <v>13</v>
      </c>
      <c r="M865" t="s">
        <v>77</v>
      </c>
      <c r="N865" t="s">
        <v>44</v>
      </c>
      <c r="O865">
        <v>63902892.274999999</v>
      </c>
      <c r="P865">
        <v>-63484892.274999999</v>
      </c>
      <c r="Q865" t="s">
        <v>644</v>
      </c>
      <c r="R865" t="s">
        <v>80</v>
      </c>
    </row>
    <row r="866" spans="1:18" hidden="1" x14ac:dyDescent="0.25">
      <c r="A866" s="143">
        <v>46111</v>
      </c>
      <c r="B866" t="s">
        <v>678</v>
      </c>
      <c r="C866" t="s">
        <v>862</v>
      </c>
      <c r="D866" t="s">
        <v>804</v>
      </c>
      <c r="E866" s="50">
        <v>19000</v>
      </c>
      <c r="F866">
        <v>22</v>
      </c>
      <c r="G866" t="s">
        <v>510</v>
      </c>
      <c r="H866" s="10">
        <v>418000</v>
      </c>
      <c r="I866" t="s">
        <v>137</v>
      </c>
      <c r="J866" t="s">
        <v>473</v>
      </c>
      <c r="K866" t="s">
        <v>138</v>
      </c>
      <c r="L866" t="s">
        <v>13</v>
      </c>
      <c r="M866" t="s">
        <v>77</v>
      </c>
      <c r="N866" t="s">
        <v>44</v>
      </c>
      <c r="O866">
        <v>63902892.274999999</v>
      </c>
      <c r="P866">
        <v>-63484892.274999999</v>
      </c>
      <c r="Q866" t="s">
        <v>644</v>
      </c>
      <c r="R866" t="s">
        <v>77</v>
      </c>
    </row>
    <row r="867" spans="1:18" hidden="1" x14ac:dyDescent="0.25">
      <c r="A867" s="143">
        <v>46111</v>
      </c>
      <c r="B867" t="s">
        <v>678</v>
      </c>
      <c r="C867" t="s">
        <v>862</v>
      </c>
      <c r="D867" t="s">
        <v>804</v>
      </c>
      <c r="E867" s="50">
        <v>19000</v>
      </c>
      <c r="F867">
        <v>22</v>
      </c>
      <c r="G867" t="s">
        <v>510</v>
      </c>
      <c r="H867" s="10">
        <v>418000</v>
      </c>
      <c r="I867" t="s">
        <v>137</v>
      </c>
      <c r="J867" t="s">
        <v>473</v>
      </c>
      <c r="K867" t="s">
        <v>138</v>
      </c>
      <c r="L867" t="s">
        <v>13</v>
      </c>
      <c r="M867" t="s">
        <v>77</v>
      </c>
      <c r="N867" t="s">
        <v>44</v>
      </c>
      <c r="O867">
        <v>63902892.274999999</v>
      </c>
      <c r="P867">
        <v>-63484892.274999999</v>
      </c>
      <c r="Q867" t="s">
        <v>644</v>
      </c>
      <c r="R867" t="s">
        <v>77</v>
      </c>
    </row>
    <row r="868" spans="1:18" hidden="1" x14ac:dyDescent="0.25">
      <c r="A868" s="143">
        <v>46111</v>
      </c>
      <c r="B868" t="s">
        <v>678</v>
      </c>
      <c r="C868" t="s">
        <v>862</v>
      </c>
      <c r="D868" t="s">
        <v>804</v>
      </c>
      <c r="E868" s="50">
        <v>19000</v>
      </c>
      <c r="F868">
        <v>22</v>
      </c>
      <c r="G868" t="s">
        <v>510</v>
      </c>
      <c r="H868" s="10">
        <v>418000</v>
      </c>
      <c r="I868" t="s">
        <v>137</v>
      </c>
      <c r="J868" t="s">
        <v>473</v>
      </c>
      <c r="K868" t="s">
        <v>138</v>
      </c>
      <c r="L868" t="s">
        <v>13</v>
      </c>
      <c r="M868" t="s">
        <v>77</v>
      </c>
      <c r="N868" t="s">
        <v>44</v>
      </c>
      <c r="O868">
        <v>63902892.274999999</v>
      </c>
      <c r="P868">
        <v>-63484892.274999999</v>
      </c>
      <c r="Q868" t="s">
        <v>644</v>
      </c>
      <c r="R868" t="s">
        <v>77</v>
      </c>
    </row>
    <row r="869" spans="1:18" hidden="1" x14ac:dyDescent="0.25">
      <c r="A869" s="143">
        <v>46112</v>
      </c>
      <c r="B869" t="s">
        <v>1191</v>
      </c>
      <c r="C869" t="s">
        <v>484</v>
      </c>
      <c r="D869" t="s">
        <v>42</v>
      </c>
      <c r="E869" s="50">
        <v>412518.67479999998</v>
      </c>
      <c r="F869">
        <v>1</v>
      </c>
      <c r="G869" t="s">
        <v>1192</v>
      </c>
      <c r="H869" s="10">
        <v>33001.493999999999</v>
      </c>
      <c r="I869" t="s">
        <v>137</v>
      </c>
      <c r="J869" t="s">
        <v>512</v>
      </c>
      <c r="K869" t="s">
        <v>138</v>
      </c>
      <c r="L869" t="s">
        <v>9</v>
      </c>
      <c r="M869" t="s">
        <v>72</v>
      </c>
      <c r="N869" t="s">
        <v>341</v>
      </c>
      <c r="O869">
        <v>412518.67480000004</v>
      </c>
      <c r="P869">
        <v>0</v>
      </c>
      <c r="R869" t="s">
        <v>72</v>
      </c>
    </row>
    <row r="870" spans="1:18" hidden="1" x14ac:dyDescent="0.25">
      <c r="A870" s="143">
        <v>46112</v>
      </c>
      <c r="B870" t="s">
        <v>1191</v>
      </c>
      <c r="C870" t="s">
        <v>484</v>
      </c>
      <c r="D870" t="s">
        <v>42</v>
      </c>
      <c r="E870" s="50">
        <v>412518.67479999998</v>
      </c>
      <c r="F870">
        <v>1</v>
      </c>
      <c r="G870" t="s">
        <v>1192</v>
      </c>
      <c r="H870" s="10">
        <v>37126.680699999997</v>
      </c>
      <c r="I870" t="s">
        <v>137</v>
      </c>
      <c r="J870" t="s">
        <v>512</v>
      </c>
      <c r="K870" t="s">
        <v>138</v>
      </c>
      <c r="L870" t="s">
        <v>9</v>
      </c>
      <c r="M870" t="s">
        <v>681</v>
      </c>
      <c r="N870" t="s">
        <v>341</v>
      </c>
      <c r="O870">
        <v>412518.67480000004</v>
      </c>
      <c r="P870">
        <v>0</v>
      </c>
      <c r="R870" t="s">
        <v>681</v>
      </c>
    </row>
    <row r="871" spans="1:18" hidden="1" x14ac:dyDescent="0.25">
      <c r="A871" s="143">
        <v>46112</v>
      </c>
      <c r="B871" t="s">
        <v>1191</v>
      </c>
      <c r="C871" t="s">
        <v>484</v>
      </c>
      <c r="D871" t="s">
        <v>42</v>
      </c>
      <c r="E871" s="50">
        <v>412518.67479999998</v>
      </c>
      <c r="F871">
        <v>1</v>
      </c>
      <c r="G871" t="s">
        <v>1192</v>
      </c>
      <c r="H871" s="10">
        <v>61877.801200000002</v>
      </c>
      <c r="I871" t="s">
        <v>137</v>
      </c>
      <c r="J871" t="s">
        <v>512</v>
      </c>
      <c r="K871" t="s">
        <v>138</v>
      </c>
      <c r="L871" t="s">
        <v>9</v>
      </c>
      <c r="M871" t="s">
        <v>80</v>
      </c>
      <c r="N871" t="s">
        <v>341</v>
      </c>
      <c r="O871">
        <v>412518.67480000004</v>
      </c>
      <c r="P871">
        <v>0</v>
      </c>
      <c r="R871" t="s">
        <v>80</v>
      </c>
    </row>
    <row r="872" spans="1:18" hidden="1" x14ac:dyDescent="0.25">
      <c r="A872" s="143">
        <v>46112</v>
      </c>
      <c r="B872" t="s">
        <v>1191</v>
      </c>
      <c r="C872" t="s">
        <v>484</v>
      </c>
      <c r="D872" t="s">
        <v>42</v>
      </c>
      <c r="E872" s="50">
        <v>412518.67479999998</v>
      </c>
      <c r="F872">
        <v>1</v>
      </c>
      <c r="G872" t="s">
        <v>1192</v>
      </c>
      <c r="H872" s="10">
        <v>165007.4699</v>
      </c>
      <c r="I872" t="s">
        <v>137</v>
      </c>
      <c r="J872" t="s">
        <v>512</v>
      </c>
      <c r="K872" t="s">
        <v>138</v>
      </c>
      <c r="L872" t="s">
        <v>9</v>
      </c>
      <c r="M872" t="s">
        <v>50</v>
      </c>
      <c r="N872" t="s">
        <v>341</v>
      </c>
      <c r="O872">
        <v>412518.67480000004</v>
      </c>
      <c r="P872">
        <v>0</v>
      </c>
      <c r="R872" t="s">
        <v>50</v>
      </c>
    </row>
    <row r="873" spans="1:18" hidden="1" x14ac:dyDescent="0.25">
      <c r="A873" s="143">
        <v>46112</v>
      </c>
      <c r="B873" t="s">
        <v>1191</v>
      </c>
      <c r="C873" t="s">
        <v>484</v>
      </c>
      <c r="D873" t="s">
        <v>42</v>
      </c>
      <c r="E873" s="50">
        <v>412518.67479999998</v>
      </c>
      <c r="F873">
        <v>1</v>
      </c>
      <c r="G873" t="s">
        <v>1192</v>
      </c>
      <c r="H873" s="10">
        <v>33001.493999999999</v>
      </c>
      <c r="I873" t="s">
        <v>137</v>
      </c>
      <c r="J873" t="s">
        <v>512</v>
      </c>
      <c r="K873" t="s">
        <v>138</v>
      </c>
      <c r="L873" t="s">
        <v>9</v>
      </c>
      <c r="M873" t="s">
        <v>68</v>
      </c>
      <c r="N873" t="s">
        <v>341</v>
      </c>
      <c r="O873">
        <v>412518.67480000004</v>
      </c>
      <c r="P873">
        <v>0</v>
      </c>
      <c r="R873" t="s">
        <v>68</v>
      </c>
    </row>
    <row r="874" spans="1:18" hidden="1" x14ac:dyDescent="0.25">
      <c r="A874" s="143">
        <v>46112</v>
      </c>
      <c r="B874" t="s">
        <v>1191</v>
      </c>
      <c r="C874" t="s">
        <v>484</v>
      </c>
      <c r="D874" t="s">
        <v>42</v>
      </c>
      <c r="E874" s="50">
        <v>412518.67479999998</v>
      </c>
      <c r="F874">
        <v>1</v>
      </c>
      <c r="G874" t="s">
        <v>1192</v>
      </c>
      <c r="H874" s="10">
        <v>82503.735000000001</v>
      </c>
      <c r="I874" t="s">
        <v>137</v>
      </c>
      <c r="J874" t="s">
        <v>512</v>
      </c>
      <c r="K874" t="s">
        <v>138</v>
      </c>
      <c r="L874" t="s">
        <v>9</v>
      </c>
      <c r="M874" t="s">
        <v>70</v>
      </c>
      <c r="N874" t="s">
        <v>341</v>
      </c>
      <c r="O874">
        <v>412518.67480000004</v>
      </c>
      <c r="P874">
        <v>0</v>
      </c>
      <c r="R874" t="s">
        <v>70</v>
      </c>
    </row>
    <row r="875" spans="1:18" hidden="1" x14ac:dyDescent="0.25">
      <c r="A875" s="143">
        <v>46112</v>
      </c>
      <c r="B875" t="s">
        <v>1191</v>
      </c>
      <c r="C875" t="s">
        <v>485</v>
      </c>
      <c r="D875" t="s">
        <v>164</v>
      </c>
      <c r="E875" s="50">
        <v>409297.34389999998</v>
      </c>
      <c r="F875">
        <v>1</v>
      </c>
      <c r="G875" t="s">
        <v>1192</v>
      </c>
      <c r="H875" s="10">
        <v>31834.2379</v>
      </c>
      <c r="I875" t="s">
        <v>137</v>
      </c>
      <c r="J875" t="s">
        <v>512</v>
      </c>
      <c r="K875" t="s">
        <v>138</v>
      </c>
      <c r="L875" t="s">
        <v>9</v>
      </c>
      <c r="M875" t="s">
        <v>72</v>
      </c>
      <c r="N875" t="s">
        <v>32</v>
      </c>
      <c r="O875">
        <v>286508.14072999998</v>
      </c>
      <c r="P875">
        <v>122789.20316999999</v>
      </c>
      <c r="R875" t="s">
        <v>72</v>
      </c>
    </row>
    <row r="876" spans="1:18" hidden="1" x14ac:dyDescent="0.25">
      <c r="A876" s="143">
        <v>46112</v>
      </c>
      <c r="B876" t="s">
        <v>1191</v>
      </c>
      <c r="C876" t="s">
        <v>485</v>
      </c>
      <c r="D876" t="s">
        <v>164</v>
      </c>
      <c r="E876" s="50">
        <v>409297.34389999998</v>
      </c>
      <c r="F876">
        <v>1</v>
      </c>
      <c r="G876" t="s">
        <v>1192</v>
      </c>
      <c r="H876" s="10">
        <v>31834.2379</v>
      </c>
      <c r="I876" t="s">
        <v>137</v>
      </c>
      <c r="J876" t="s">
        <v>512</v>
      </c>
      <c r="K876" t="s">
        <v>138</v>
      </c>
      <c r="L876" t="s">
        <v>9</v>
      </c>
      <c r="M876" t="s">
        <v>77</v>
      </c>
      <c r="N876" t="s">
        <v>32</v>
      </c>
      <c r="O876">
        <v>286508.14072999998</v>
      </c>
      <c r="P876">
        <v>122789.20316999999</v>
      </c>
      <c r="R876" t="s">
        <v>77</v>
      </c>
    </row>
    <row r="877" spans="1:18" hidden="1" x14ac:dyDescent="0.25">
      <c r="A877" s="143">
        <v>46112</v>
      </c>
      <c r="B877" t="s">
        <v>1191</v>
      </c>
      <c r="C877" t="s">
        <v>485</v>
      </c>
      <c r="D877" t="s">
        <v>164</v>
      </c>
      <c r="E877" s="50">
        <v>409297.34389999998</v>
      </c>
      <c r="F877">
        <v>1</v>
      </c>
      <c r="G877" t="s">
        <v>1192</v>
      </c>
      <c r="H877" s="10">
        <v>31834.2379</v>
      </c>
      <c r="I877" t="s">
        <v>137</v>
      </c>
      <c r="J877" t="s">
        <v>512</v>
      </c>
      <c r="K877" t="s">
        <v>138</v>
      </c>
      <c r="L877" t="s">
        <v>9</v>
      </c>
      <c r="M877" t="s">
        <v>75</v>
      </c>
      <c r="N877" t="s">
        <v>32</v>
      </c>
      <c r="O877">
        <v>286508.14072999998</v>
      </c>
      <c r="P877">
        <v>122789.20316999999</v>
      </c>
      <c r="R877" t="s">
        <v>75</v>
      </c>
    </row>
    <row r="878" spans="1:18" hidden="1" x14ac:dyDescent="0.25">
      <c r="A878" s="143">
        <v>46112</v>
      </c>
      <c r="B878" t="s">
        <v>1191</v>
      </c>
      <c r="C878" t="s">
        <v>485</v>
      </c>
      <c r="D878" t="s">
        <v>164</v>
      </c>
      <c r="E878" s="50">
        <v>409297.34389999998</v>
      </c>
      <c r="F878">
        <v>1</v>
      </c>
      <c r="G878" t="s">
        <v>1192</v>
      </c>
      <c r="H878" s="10">
        <v>31834.2379</v>
      </c>
      <c r="I878" t="s">
        <v>137</v>
      </c>
      <c r="J878" t="s">
        <v>512</v>
      </c>
      <c r="K878" t="s">
        <v>138</v>
      </c>
      <c r="L878" t="s">
        <v>9</v>
      </c>
      <c r="M878" t="s">
        <v>681</v>
      </c>
      <c r="N878" t="s">
        <v>32</v>
      </c>
      <c r="O878">
        <v>286508.14072999998</v>
      </c>
      <c r="P878">
        <v>122789.20316999999</v>
      </c>
      <c r="R878" t="s">
        <v>681</v>
      </c>
    </row>
    <row r="879" spans="1:18" hidden="1" x14ac:dyDescent="0.25">
      <c r="A879" s="143">
        <v>46112</v>
      </c>
      <c r="B879" t="s">
        <v>1191</v>
      </c>
      <c r="C879" t="s">
        <v>485</v>
      </c>
      <c r="D879" t="s">
        <v>164</v>
      </c>
      <c r="E879" s="50">
        <v>409297.34389999998</v>
      </c>
      <c r="F879">
        <v>1</v>
      </c>
      <c r="G879" t="s">
        <v>1192</v>
      </c>
      <c r="H879" s="10">
        <v>31834.2379</v>
      </c>
      <c r="I879" t="s">
        <v>137</v>
      </c>
      <c r="J879" t="s">
        <v>512</v>
      </c>
      <c r="K879" t="s">
        <v>138</v>
      </c>
      <c r="L879" t="s">
        <v>9</v>
      </c>
      <c r="M879" t="s">
        <v>682</v>
      </c>
      <c r="N879" t="s">
        <v>32</v>
      </c>
      <c r="O879">
        <v>286508.14072999998</v>
      </c>
      <c r="P879">
        <v>122789.20316999999</v>
      </c>
      <c r="R879" t="s">
        <v>682</v>
      </c>
    </row>
    <row r="880" spans="1:18" hidden="1" x14ac:dyDescent="0.25">
      <c r="A880" s="143">
        <v>46112</v>
      </c>
      <c r="B880" t="s">
        <v>1191</v>
      </c>
      <c r="C880" t="s">
        <v>485</v>
      </c>
      <c r="D880" t="s">
        <v>164</v>
      </c>
      <c r="E880" s="50">
        <v>409297.34389999998</v>
      </c>
      <c r="F880">
        <v>1</v>
      </c>
      <c r="G880" t="s">
        <v>1192</v>
      </c>
      <c r="H880" s="10">
        <v>31834.2379</v>
      </c>
      <c r="I880" t="s">
        <v>137</v>
      </c>
      <c r="J880" t="s">
        <v>512</v>
      </c>
      <c r="K880" t="s">
        <v>138</v>
      </c>
      <c r="L880" t="s">
        <v>9</v>
      </c>
      <c r="M880" t="s">
        <v>80</v>
      </c>
      <c r="N880" t="s">
        <v>32</v>
      </c>
      <c r="O880">
        <v>286508.14072999998</v>
      </c>
      <c r="P880">
        <v>122789.20316999999</v>
      </c>
      <c r="R880" t="s">
        <v>80</v>
      </c>
    </row>
    <row r="881" spans="1:18" hidden="1" x14ac:dyDescent="0.25">
      <c r="A881" s="143">
        <v>46112</v>
      </c>
      <c r="B881" t="s">
        <v>1191</v>
      </c>
      <c r="C881" t="s">
        <v>485</v>
      </c>
      <c r="D881" t="s">
        <v>164</v>
      </c>
      <c r="E881" s="50">
        <v>409297.34389999998</v>
      </c>
      <c r="F881">
        <v>1</v>
      </c>
      <c r="G881" t="s">
        <v>1192</v>
      </c>
      <c r="H881" s="10">
        <v>31834.2379</v>
      </c>
      <c r="I881" t="s">
        <v>137</v>
      </c>
      <c r="J881" t="s">
        <v>512</v>
      </c>
      <c r="K881" t="s">
        <v>138</v>
      </c>
      <c r="L881" t="s">
        <v>9</v>
      </c>
      <c r="M881" t="s">
        <v>50</v>
      </c>
      <c r="N881" t="s">
        <v>32</v>
      </c>
      <c r="O881">
        <v>286508.14072999998</v>
      </c>
      <c r="P881">
        <v>122789.20316999999</v>
      </c>
      <c r="R881" t="s">
        <v>50</v>
      </c>
    </row>
    <row r="882" spans="1:18" hidden="1" x14ac:dyDescent="0.25">
      <c r="A882" s="143">
        <v>46112</v>
      </c>
      <c r="B882" t="s">
        <v>1191</v>
      </c>
      <c r="C882" t="s">
        <v>485</v>
      </c>
      <c r="D882" t="s">
        <v>164</v>
      </c>
      <c r="E882" s="50">
        <v>409297.34389999998</v>
      </c>
      <c r="F882">
        <v>1</v>
      </c>
      <c r="G882" t="s">
        <v>1192</v>
      </c>
      <c r="H882" s="10">
        <v>31834.2379</v>
      </c>
      <c r="I882" t="s">
        <v>137</v>
      </c>
      <c r="J882" t="s">
        <v>512</v>
      </c>
      <c r="K882" t="s">
        <v>138</v>
      </c>
      <c r="L882" t="s">
        <v>9</v>
      </c>
      <c r="M882" t="s">
        <v>68</v>
      </c>
      <c r="N882" t="s">
        <v>32</v>
      </c>
      <c r="O882">
        <v>286508.14072999998</v>
      </c>
      <c r="P882">
        <v>122789.20316999999</v>
      </c>
      <c r="R882" t="s">
        <v>68</v>
      </c>
    </row>
    <row r="883" spans="1:18" hidden="1" x14ac:dyDescent="0.25">
      <c r="A883" s="143">
        <v>46112</v>
      </c>
      <c r="B883" t="s">
        <v>1191</v>
      </c>
      <c r="C883" t="s">
        <v>485</v>
      </c>
      <c r="D883" t="s">
        <v>164</v>
      </c>
      <c r="E883" s="50">
        <v>409297.34389999998</v>
      </c>
      <c r="F883">
        <v>1</v>
      </c>
      <c r="G883" t="s">
        <v>1192</v>
      </c>
      <c r="H883" s="10">
        <v>31834.2379</v>
      </c>
      <c r="I883" t="s">
        <v>137</v>
      </c>
      <c r="J883" t="s">
        <v>512</v>
      </c>
      <c r="K883" t="s">
        <v>138</v>
      </c>
      <c r="L883" t="s">
        <v>9</v>
      </c>
      <c r="M883" t="s">
        <v>70</v>
      </c>
      <c r="N883" t="s">
        <v>32</v>
      </c>
      <c r="O883">
        <v>286508.14072999998</v>
      </c>
      <c r="P883">
        <v>122789.20316999999</v>
      </c>
      <c r="R883" t="s">
        <v>70</v>
      </c>
    </row>
    <row r="884" spans="1:18" x14ac:dyDescent="0.25">
      <c r="A884" s="143">
        <v>46097</v>
      </c>
      <c r="B884" t="s">
        <v>1022</v>
      </c>
      <c r="C884" t="s">
        <v>1023</v>
      </c>
      <c r="D884" t="s">
        <v>1024</v>
      </c>
      <c r="E884" s="50">
        <v>335967.06</v>
      </c>
      <c r="F884">
        <v>1</v>
      </c>
      <c r="G884" t="s">
        <v>510</v>
      </c>
      <c r="H884" s="10">
        <v>13178.259599999999</v>
      </c>
      <c r="I884" t="s">
        <v>137</v>
      </c>
      <c r="J884" t="s">
        <v>473</v>
      </c>
      <c r="K884" t="s">
        <v>156</v>
      </c>
      <c r="L884" t="s">
        <v>15</v>
      </c>
      <c r="M884" t="s">
        <v>72</v>
      </c>
      <c r="N884" t="s">
        <v>35</v>
      </c>
      <c r="O884">
        <v>406520.13999999996</v>
      </c>
      <c r="P884">
        <v>0</v>
      </c>
      <c r="Q884" t="s">
        <v>679</v>
      </c>
      <c r="R884" t="s">
        <v>656</v>
      </c>
    </row>
    <row r="885" spans="1:18" x14ac:dyDescent="0.25">
      <c r="A885" s="143">
        <v>46097</v>
      </c>
      <c r="B885" t="s">
        <v>1022</v>
      </c>
      <c r="C885" t="s">
        <v>1023</v>
      </c>
      <c r="D885" t="s">
        <v>1024</v>
      </c>
      <c r="E885" s="50">
        <v>335967.06</v>
      </c>
      <c r="F885">
        <v>1</v>
      </c>
      <c r="G885" t="s">
        <v>510</v>
      </c>
      <c r="H885" s="10">
        <v>2869.9162999999999</v>
      </c>
      <c r="I885" t="s">
        <v>137</v>
      </c>
      <c r="J885" t="s">
        <v>473</v>
      </c>
      <c r="K885" t="s">
        <v>156</v>
      </c>
      <c r="L885" t="s">
        <v>15</v>
      </c>
      <c r="M885" t="s">
        <v>77</v>
      </c>
      <c r="N885" t="s">
        <v>35</v>
      </c>
      <c r="O885">
        <v>406520.13999999996</v>
      </c>
      <c r="P885">
        <v>0</v>
      </c>
      <c r="Q885" t="s">
        <v>679</v>
      </c>
      <c r="R885" t="s">
        <v>656</v>
      </c>
    </row>
    <row r="886" spans="1:18" x14ac:dyDescent="0.25">
      <c r="A886" s="143">
        <v>46097</v>
      </c>
      <c r="B886" t="s">
        <v>1022</v>
      </c>
      <c r="C886" t="s">
        <v>1023</v>
      </c>
      <c r="D886" t="s">
        <v>1024</v>
      </c>
      <c r="E886" s="50">
        <v>335967.06</v>
      </c>
      <c r="F886">
        <v>1</v>
      </c>
      <c r="G886" t="s">
        <v>510</v>
      </c>
      <c r="H886" s="10">
        <v>165.2636</v>
      </c>
      <c r="I886" t="s">
        <v>137</v>
      </c>
      <c r="J886" t="s">
        <v>473</v>
      </c>
      <c r="K886" t="s">
        <v>156</v>
      </c>
      <c r="L886" t="s">
        <v>15</v>
      </c>
      <c r="M886" t="s">
        <v>75</v>
      </c>
      <c r="N886" t="s">
        <v>35</v>
      </c>
      <c r="O886">
        <v>406520.13999999996</v>
      </c>
      <c r="P886">
        <v>0</v>
      </c>
      <c r="Q886" t="s">
        <v>679</v>
      </c>
      <c r="R886" t="s">
        <v>656</v>
      </c>
    </row>
    <row r="887" spans="1:18" x14ac:dyDescent="0.25">
      <c r="A887" s="143">
        <v>46097</v>
      </c>
      <c r="B887" t="s">
        <v>1022</v>
      </c>
      <c r="C887" t="s">
        <v>1023</v>
      </c>
      <c r="D887" t="s">
        <v>1024</v>
      </c>
      <c r="E887" s="50">
        <v>335967.06</v>
      </c>
      <c r="F887">
        <v>1</v>
      </c>
      <c r="G887" t="s">
        <v>510</v>
      </c>
      <c r="H887" s="10">
        <v>24306.277600000001</v>
      </c>
      <c r="I887" t="s">
        <v>137</v>
      </c>
      <c r="J887" t="s">
        <v>473</v>
      </c>
      <c r="K887" t="s">
        <v>156</v>
      </c>
      <c r="L887" t="s">
        <v>15</v>
      </c>
      <c r="M887" t="s">
        <v>681</v>
      </c>
      <c r="N887" t="s">
        <v>35</v>
      </c>
      <c r="O887">
        <v>406520.13999999996</v>
      </c>
      <c r="P887">
        <v>0</v>
      </c>
      <c r="Q887" t="s">
        <v>679</v>
      </c>
      <c r="R887" t="s">
        <v>656</v>
      </c>
    </row>
    <row r="888" spans="1:18" x14ac:dyDescent="0.25">
      <c r="A888" s="143">
        <v>46097</v>
      </c>
      <c r="B888" t="s">
        <v>1022</v>
      </c>
      <c r="C888" t="s">
        <v>1023</v>
      </c>
      <c r="D888" t="s">
        <v>1024</v>
      </c>
      <c r="E888" s="50">
        <v>335967.06</v>
      </c>
      <c r="F888">
        <v>1</v>
      </c>
      <c r="G888" t="s">
        <v>510</v>
      </c>
      <c r="H888" s="10">
        <v>1981.3028999999999</v>
      </c>
      <c r="I888" t="s">
        <v>137</v>
      </c>
      <c r="J888" t="s">
        <v>473</v>
      </c>
      <c r="K888" t="s">
        <v>156</v>
      </c>
      <c r="L888" t="s">
        <v>15</v>
      </c>
      <c r="M888" t="s">
        <v>682</v>
      </c>
      <c r="N888" t="s">
        <v>35</v>
      </c>
      <c r="O888">
        <v>406520.13999999996</v>
      </c>
      <c r="P888">
        <v>0</v>
      </c>
      <c r="Q888" t="s">
        <v>679</v>
      </c>
      <c r="R888" t="s">
        <v>656</v>
      </c>
    </row>
    <row r="889" spans="1:18" x14ac:dyDescent="0.25">
      <c r="A889" s="143">
        <v>46097</v>
      </c>
      <c r="B889" t="s">
        <v>1022</v>
      </c>
      <c r="C889" t="s">
        <v>1023</v>
      </c>
      <c r="D889" t="s">
        <v>1024</v>
      </c>
      <c r="E889" s="50">
        <v>335967.06</v>
      </c>
      <c r="F889">
        <v>1</v>
      </c>
      <c r="G889" t="s">
        <v>510</v>
      </c>
      <c r="H889" s="10">
        <v>298430.69880000001</v>
      </c>
      <c r="I889" t="s">
        <v>137</v>
      </c>
      <c r="J889" t="s">
        <v>473</v>
      </c>
      <c r="K889" t="s">
        <v>156</v>
      </c>
      <c r="L889" t="s">
        <v>15</v>
      </c>
      <c r="M889" t="s">
        <v>80</v>
      </c>
      <c r="N889" t="s">
        <v>35</v>
      </c>
      <c r="O889">
        <v>406520.13999999996</v>
      </c>
      <c r="P889">
        <v>0</v>
      </c>
      <c r="Q889" t="s">
        <v>679</v>
      </c>
      <c r="R889" t="s">
        <v>656</v>
      </c>
    </row>
    <row r="890" spans="1:18" x14ac:dyDescent="0.25">
      <c r="A890" s="143">
        <v>46097</v>
      </c>
      <c r="B890" t="s">
        <v>1022</v>
      </c>
      <c r="C890" t="s">
        <v>1023</v>
      </c>
      <c r="D890" t="s">
        <v>1024</v>
      </c>
      <c r="E890" s="50">
        <v>335967.06</v>
      </c>
      <c r="F890">
        <v>1</v>
      </c>
      <c r="G890" t="s">
        <v>510</v>
      </c>
      <c r="H890" s="10">
        <v>5717.8629000000001</v>
      </c>
      <c r="I890" t="s">
        <v>137</v>
      </c>
      <c r="J890" t="s">
        <v>473</v>
      </c>
      <c r="K890" t="s">
        <v>156</v>
      </c>
      <c r="L890" t="s">
        <v>15</v>
      </c>
      <c r="M890" t="s">
        <v>50</v>
      </c>
      <c r="N890" t="s">
        <v>35</v>
      </c>
      <c r="O890">
        <v>406520.13999999996</v>
      </c>
      <c r="P890">
        <v>0</v>
      </c>
      <c r="Q890" t="s">
        <v>679</v>
      </c>
      <c r="R890" t="s">
        <v>656</v>
      </c>
    </row>
    <row r="891" spans="1:18" x14ac:dyDescent="0.25">
      <c r="A891" s="143">
        <v>46097</v>
      </c>
      <c r="B891" t="s">
        <v>1022</v>
      </c>
      <c r="C891" t="s">
        <v>1023</v>
      </c>
      <c r="D891" t="s">
        <v>1024</v>
      </c>
      <c r="E891" s="50">
        <v>335967.06</v>
      </c>
      <c r="F891">
        <v>1</v>
      </c>
      <c r="G891" t="s">
        <v>510</v>
      </c>
      <c r="H891" s="10">
        <v>43741.700900000003</v>
      </c>
      <c r="I891" t="s">
        <v>137</v>
      </c>
      <c r="J891" t="s">
        <v>473</v>
      </c>
      <c r="K891" t="s">
        <v>156</v>
      </c>
      <c r="L891" t="s">
        <v>15</v>
      </c>
      <c r="M891" t="s">
        <v>68</v>
      </c>
      <c r="N891" t="s">
        <v>35</v>
      </c>
      <c r="O891">
        <v>406520.13999999996</v>
      </c>
      <c r="P891">
        <v>0</v>
      </c>
      <c r="Q891" t="s">
        <v>679</v>
      </c>
      <c r="R891" t="s">
        <v>656</v>
      </c>
    </row>
    <row r="892" spans="1:18" x14ac:dyDescent="0.25">
      <c r="A892" s="143">
        <v>46097</v>
      </c>
      <c r="B892" t="s">
        <v>1022</v>
      </c>
      <c r="C892" t="s">
        <v>1023</v>
      </c>
      <c r="D892" t="s">
        <v>1024</v>
      </c>
      <c r="E892" s="50">
        <v>335967.06</v>
      </c>
      <c r="F892">
        <v>1</v>
      </c>
      <c r="G892" t="s">
        <v>510</v>
      </c>
      <c r="H892" s="10">
        <v>16128.8573</v>
      </c>
      <c r="I892" t="s">
        <v>137</v>
      </c>
      <c r="J892" t="s">
        <v>473</v>
      </c>
      <c r="K892" t="s">
        <v>156</v>
      </c>
      <c r="L892" t="s">
        <v>15</v>
      </c>
      <c r="M892" t="s">
        <v>70</v>
      </c>
      <c r="N892" t="s">
        <v>35</v>
      </c>
      <c r="O892">
        <v>406520.13999999996</v>
      </c>
      <c r="P892">
        <v>0</v>
      </c>
      <c r="Q892" t="s">
        <v>679</v>
      </c>
      <c r="R892" t="s">
        <v>656</v>
      </c>
    </row>
    <row r="893" spans="1:18" hidden="1" x14ac:dyDescent="0.25">
      <c r="A893" s="143">
        <v>46097</v>
      </c>
      <c r="B893" t="s">
        <v>826</v>
      </c>
      <c r="C893" t="s">
        <v>935</v>
      </c>
      <c r="D893" t="s">
        <v>936</v>
      </c>
      <c r="E893" s="50">
        <v>323389.5</v>
      </c>
      <c r="F893">
        <v>1</v>
      </c>
      <c r="G893" t="s">
        <v>510</v>
      </c>
      <c r="H893" s="10">
        <v>12684.9069</v>
      </c>
      <c r="I893" t="s">
        <v>137</v>
      </c>
      <c r="J893" t="s">
        <v>473</v>
      </c>
      <c r="K893" t="s">
        <v>138</v>
      </c>
      <c r="L893" t="s">
        <v>11</v>
      </c>
      <c r="M893" t="s">
        <v>72</v>
      </c>
      <c r="N893" t="s">
        <v>35</v>
      </c>
      <c r="O893">
        <v>391301.29999999993</v>
      </c>
      <c r="P893">
        <v>0</v>
      </c>
      <c r="Q893" t="s">
        <v>627</v>
      </c>
      <c r="R893" t="s">
        <v>72</v>
      </c>
    </row>
    <row r="894" spans="1:18" hidden="1" x14ac:dyDescent="0.25">
      <c r="A894" s="143">
        <v>46097</v>
      </c>
      <c r="B894" t="s">
        <v>826</v>
      </c>
      <c r="C894" t="s">
        <v>935</v>
      </c>
      <c r="D894" t="s">
        <v>936</v>
      </c>
      <c r="E894" s="50">
        <v>323389.5</v>
      </c>
      <c r="F894">
        <v>1</v>
      </c>
      <c r="G894" t="s">
        <v>510</v>
      </c>
      <c r="H894" s="10">
        <v>2762.4756000000002</v>
      </c>
      <c r="I894" t="s">
        <v>137</v>
      </c>
      <c r="J894" t="s">
        <v>473</v>
      </c>
      <c r="K894" t="s">
        <v>138</v>
      </c>
      <c r="L894" t="s">
        <v>11</v>
      </c>
      <c r="M894" t="s">
        <v>77</v>
      </c>
      <c r="N894" t="s">
        <v>35</v>
      </c>
      <c r="O894">
        <v>391301.29999999993</v>
      </c>
      <c r="P894">
        <v>0</v>
      </c>
      <c r="Q894" t="s">
        <v>627</v>
      </c>
      <c r="R894" t="s">
        <v>77</v>
      </c>
    </row>
    <row r="895" spans="1:18" hidden="1" x14ac:dyDescent="0.25">
      <c r="A895" s="143">
        <v>46097</v>
      </c>
      <c r="B895" t="s">
        <v>826</v>
      </c>
      <c r="C895" t="s">
        <v>935</v>
      </c>
      <c r="D895" t="s">
        <v>936</v>
      </c>
      <c r="E895" s="50">
        <v>323389.5</v>
      </c>
      <c r="F895">
        <v>1</v>
      </c>
      <c r="G895" t="s">
        <v>510</v>
      </c>
      <c r="H895" s="10">
        <v>159.07669999999999</v>
      </c>
      <c r="I895" t="s">
        <v>137</v>
      </c>
      <c r="J895" t="s">
        <v>473</v>
      </c>
      <c r="K895" t="s">
        <v>138</v>
      </c>
      <c r="L895" t="s">
        <v>11</v>
      </c>
      <c r="M895" t="s">
        <v>75</v>
      </c>
      <c r="N895" t="s">
        <v>35</v>
      </c>
      <c r="O895">
        <v>391301.29999999993</v>
      </c>
      <c r="P895">
        <v>0</v>
      </c>
      <c r="Q895" t="s">
        <v>627</v>
      </c>
      <c r="R895" t="s">
        <v>75</v>
      </c>
    </row>
    <row r="896" spans="1:18" hidden="1" x14ac:dyDescent="0.25">
      <c r="A896" s="143">
        <v>46097</v>
      </c>
      <c r="B896" t="s">
        <v>826</v>
      </c>
      <c r="C896" t="s">
        <v>935</v>
      </c>
      <c r="D896" t="s">
        <v>936</v>
      </c>
      <c r="E896" s="50">
        <v>323389.5</v>
      </c>
      <c r="F896">
        <v>1</v>
      </c>
      <c r="G896" t="s">
        <v>510</v>
      </c>
      <c r="H896" s="10">
        <v>23396.326700000001</v>
      </c>
      <c r="I896" t="s">
        <v>137</v>
      </c>
      <c r="J896" t="s">
        <v>473</v>
      </c>
      <c r="K896" t="s">
        <v>138</v>
      </c>
      <c r="L896" t="s">
        <v>11</v>
      </c>
      <c r="M896" t="s">
        <v>681</v>
      </c>
      <c r="N896" t="s">
        <v>35</v>
      </c>
      <c r="O896">
        <v>391301.29999999993</v>
      </c>
      <c r="P896">
        <v>0</v>
      </c>
      <c r="Q896" t="s">
        <v>627</v>
      </c>
      <c r="R896" t="s">
        <v>681</v>
      </c>
    </row>
    <row r="897" spans="1:18" hidden="1" x14ac:dyDescent="0.25">
      <c r="A897" s="143">
        <v>46097</v>
      </c>
      <c r="B897" t="s">
        <v>826</v>
      </c>
      <c r="C897" t="s">
        <v>935</v>
      </c>
      <c r="D897" t="s">
        <v>936</v>
      </c>
      <c r="E897" s="50">
        <v>323389.5</v>
      </c>
      <c r="F897">
        <v>1</v>
      </c>
      <c r="G897" t="s">
        <v>510</v>
      </c>
      <c r="H897" s="10">
        <v>1907.1292000000001</v>
      </c>
      <c r="I897" t="s">
        <v>137</v>
      </c>
      <c r="J897" t="s">
        <v>473</v>
      </c>
      <c r="K897" t="s">
        <v>138</v>
      </c>
      <c r="L897" t="s">
        <v>11</v>
      </c>
      <c r="M897" t="s">
        <v>682</v>
      </c>
      <c r="N897" t="s">
        <v>35</v>
      </c>
      <c r="O897">
        <v>391301.29999999993</v>
      </c>
      <c r="P897">
        <v>0</v>
      </c>
      <c r="Q897" t="s">
        <v>627</v>
      </c>
      <c r="R897" t="s">
        <v>682</v>
      </c>
    </row>
    <row r="898" spans="1:18" hidden="1" x14ac:dyDescent="0.25">
      <c r="A898" s="143">
        <v>46097</v>
      </c>
      <c r="B898" t="s">
        <v>826</v>
      </c>
      <c r="C898" t="s">
        <v>935</v>
      </c>
      <c r="D898" t="s">
        <v>936</v>
      </c>
      <c r="E898" s="50">
        <v>323389.5</v>
      </c>
      <c r="F898">
        <v>1</v>
      </c>
      <c r="G898" t="s">
        <v>510</v>
      </c>
      <c r="H898" s="10">
        <v>287258.38870000001</v>
      </c>
      <c r="I898" t="s">
        <v>137</v>
      </c>
      <c r="J898" t="s">
        <v>473</v>
      </c>
      <c r="K898" t="s">
        <v>138</v>
      </c>
      <c r="L898" t="s">
        <v>11</v>
      </c>
      <c r="M898" t="s">
        <v>80</v>
      </c>
      <c r="N898" t="s">
        <v>35</v>
      </c>
      <c r="O898">
        <v>391301.29999999993</v>
      </c>
      <c r="P898">
        <v>0</v>
      </c>
      <c r="Q898" t="s">
        <v>627</v>
      </c>
      <c r="R898" t="s">
        <v>80</v>
      </c>
    </row>
    <row r="899" spans="1:18" hidden="1" x14ac:dyDescent="0.25">
      <c r="A899" s="143">
        <v>46097</v>
      </c>
      <c r="B899" t="s">
        <v>826</v>
      </c>
      <c r="C899" t="s">
        <v>935</v>
      </c>
      <c r="D899" t="s">
        <v>936</v>
      </c>
      <c r="E899" s="50">
        <v>323389.5</v>
      </c>
      <c r="F899">
        <v>1</v>
      </c>
      <c r="G899" t="s">
        <v>510</v>
      </c>
      <c r="H899" s="10">
        <v>5503.8041000000003</v>
      </c>
      <c r="I899" t="s">
        <v>137</v>
      </c>
      <c r="J899" t="s">
        <v>473</v>
      </c>
      <c r="K899" t="s">
        <v>138</v>
      </c>
      <c r="L899" t="s">
        <v>11</v>
      </c>
      <c r="M899" t="s">
        <v>50</v>
      </c>
      <c r="N899" t="s">
        <v>35</v>
      </c>
      <c r="O899">
        <v>391301.29999999993</v>
      </c>
      <c r="P899">
        <v>0</v>
      </c>
      <c r="Q899" t="s">
        <v>627</v>
      </c>
      <c r="R899" t="s">
        <v>50</v>
      </c>
    </row>
    <row r="900" spans="1:18" hidden="1" x14ac:dyDescent="0.25">
      <c r="A900" s="143">
        <v>46097</v>
      </c>
      <c r="B900" t="s">
        <v>826</v>
      </c>
      <c r="C900" t="s">
        <v>935</v>
      </c>
      <c r="D900" t="s">
        <v>936</v>
      </c>
      <c r="E900" s="50">
        <v>323389.5</v>
      </c>
      <c r="F900">
        <v>1</v>
      </c>
      <c r="G900" t="s">
        <v>510</v>
      </c>
      <c r="H900" s="10">
        <v>42104.148699999998</v>
      </c>
      <c r="I900" t="s">
        <v>137</v>
      </c>
      <c r="J900" t="s">
        <v>473</v>
      </c>
      <c r="K900" t="s">
        <v>138</v>
      </c>
      <c r="L900" t="s">
        <v>11</v>
      </c>
      <c r="M900" t="s">
        <v>68</v>
      </c>
      <c r="N900" t="s">
        <v>35</v>
      </c>
      <c r="O900">
        <v>391301.29999999993</v>
      </c>
      <c r="P900">
        <v>0</v>
      </c>
      <c r="Q900" t="s">
        <v>627</v>
      </c>
      <c r="R900" t="s">
        <v>68</v>
      </c>
    </row>
    <row r="901" spans="1:18" hidden="1" x14ac:dyDescent="0.25">
      <c r="A901" s="143">
        <v>46097</v>
      </c>
      <c r="B901" t="s">
        <v>826</v>
      </c>
      <c r="C901" t="s">
        <v>935</v>
      </c>
      <c r="D901" t="s">
        <v>936</v>
      </c>
      <c r="E901" s="50">
        <v>323389.5</v>
      </c>
      <c r="F901">
        <v>1</v>
      </c>
      <c r="G901" t="s">
        <v>510</v>
      </c>
      <c r="H901" s="10">
        <v>15525.0434</v>
      </c>
      <c r="I901" t="s">
        <v>137</v>
      </c>
      <c r="J901" t="s">
        <v>473</v>
      </c>
      <c r="K901" t="s">
        <v>138</v>
      </c>
      <c r="L901" t="s">
        <v>11</v>
      </c>
      <c r="M901" t="s">
        <v>70</v>
      </c>
      <c r="N901" t="s">
        <v>35</v>
      </c>
      <c r="O901">
        <v>391301.29999999993</v>
      </c>
      <c r="P901">
        <v>0</v>
      </c>
      <c r="Q901" t="s">
        <v>627</v>
      </c>
      <c r="R901" t="s">
        <v>70</v>
      </c>
    </row>
    <row r="902" spans="1:18" hidden="1" x14ac:dyDescent="0.25">
      <c r="A902" s="143">
        <v>46112</v>
      </c>
      <c r="B902" t="s">
        <v>846</v>
      </c>
      <c r="C902" t="s">
        <v>1059</v>
      </c>
      <c r="D902" t="s">
        <v>1060</v>
      </c>
      <c r="E902" s="50">
        <v>34000</v>
      </c>
      <c r="F902">
        <v>9.36</v>
      </c>
      <c r="G902" t="s">
        <v>510</v>
      </c>
      <c r="H902" s="10">
        <v>12482.918299999999</v>
      </c>
      <c r="I902" t="s">
        <v>137</v>
      </c>
      <c r="J902" t="s">
        <v>512</v>
      </c>
      <c r="K902" t="s">
        <v>138</v>
      </c>
      <c r="L902" t="s">
        <v>10</v>
      </c>
      <c r="M902" t="s">
        <v>72</v>
      </c>
      <c r="N902" t="s">
        <v>35</v>
      </c>
      <c r="O902">
        <v>385070.39999999997</v>
      </c>
      <c r="P902">
        <v>0</v>
      </c>
      <c r="Q902" t="s">
        <v>727</v>
      </c>
      <c r="R902" t="s">
        <v>166</v>
      </c>
    </row>
    <row r="903" spans="1:18" hidden="1" x14ac:dyDescent="0.25">
      <c r="A903" s="143">
        <v>46112</v>
      </c>
      <c r="B903" t="s">
        <v>846</v>
      </c>
      <c r="C903" t="s">
        <v>1059</v>
      </c>
      <c r="D903" t="s">
        <v>1060</v>
      </c>
      <c r="E903" s="50">
        <v>34000</v>
      </c>
      <c r="F903">
        <v>9.36</v>
      </c>
      <c r="G903" t="s">
        <v>510</v>
      </c>
      <c r="H903" s="10">
        <v>2718.4872999999998</v>
      </c>
      <c r="I903" t="s">
        <v>137</v>
      </c>
      <c r="J903" t="s">
        <v>512</v>
      </c>
      <c r="K903" t="s">
        <v>138</v>
      </c>
      <c r="L903" t="s">
        <v>10</v>
      </c>
      <c r="M903" t="s">
        <v>77</v>
      </c>
      <c r="N903" t="s">
        <v>35</v>
      </c>
      <c r="O903">
        <v>385070.39999999997</v>
      </c>
      <c r="P903">
        <v>0</v>
      </c>
      <c r="Q903" t="s">
        <v>727</v>
      </c>
      <c r="R903" t="s">
        <v>166</v>
      </c>
    </row>
    <row r="904" spans="1:18" hidden="1" x14ac:dyDescent="0.25">
      <c r="A904" s="143">
        <v>46112</v>
      </c>
      <c r="B904" t="s">
        <v>846</v>
      </c>
      <c r="C904" t="s">
        <v>1059</v>
      </c>
      <c r="D904" t="s">
        <v>1060</v>
      </c>
      <c r="E904" s="50">
        <v>34000</v>
      </c>
      <c r="F904">
        <v>9.36</v>
      </c>
      <c r="G904" t="s">
        <v>510</v>
      </c>
      <c r="H904" s="10">
        <v>156.5436</v>
      </c>
      <c r="I904" t="s">
        <v>137</v>
      </c>
      <c r="J904" t="s">
        <v>512</v>
      </c>
      <c r="K904" t="s">
        <v>138</v>
      </c>
      <c r="L904" t="s">
        <v>10</v>
      </c>
      <c r="M904" t="s">
        <v>75</v>
      </c>
      <c r="N904" t="s">
        <v>35</v>
      </c>
      <c r="O904">
        <v>385070.39999999997</v>
      </c>
      <c r="P904">
        <v>0</v>
      </c>
      <c r="Q904" t="s">
        <v>727</v>
      </c>
      <c r="R904" t="s">
        <v>166</v>
      </c>
    </row>
    <row r="905" spans="1:18" hidden="1" x14ac:dyDescent="0.25">
      <c r="A905" s="143">
        <v>46112</v>
      </c>
      <c r="B905" t="s">
        <v>846</v>
      </c>
      <c r="C905" t="s">
        <v>1059</v>
      </c>
      <c r="D905" t="s">
        <v>1060</v>
      </c>
      <c r="E905" s="50">
        <v>34000</v>
      </c>
      <c r="F905">
        <v>9.36</v>
      </c>
      <c r="G905" t="s">
        <v>510</v>
      </c>
      <c r="H905" s="10">
        <v>23023.7745</v>
      </c>
      <c r="I905" t="s">
        <v>137</v>
      </c>
      <c r="J905" t="s">
        <v>512</v>
      </c>
      <c r="K905" t="s">
        <v>138</v>
      </c>
      <c r="L905" t="s">
        <v>10</v>
      </c>
      <c r="M905" t="s">
        <v>681</v>
      </c>
      <c r="N905" t="s">
        <v>35</v>
      </c>
      <c r="O905">
        <v>385070.39999999997</v>
      </c>
      <c r="P905">
        <v>0</v>
      </c>
      <c r="Q905" t="s">
        <v>727</v>
      </c>
      <c r="R905" t="s">
        <v>166</v>
      </c>
    </row>
    <row r="906" spans="1:18" hidden="1" x14ac:dyDescent="0.25">
      <c r="A906" s="143">
        <v>46112</v>
      </c>
      <c r="B906" t="s">
        <v>846</v>
      </c>
      <c r="C906" t="s">
        <v>1059</v>
      </c>
      <c r="D906" t="s">
        <v>1060</v>
      </c>
      <c r="E906" s="50">
        <v>34000</v>
      </c>
      <c r="F906">
        <v>9.36</v>
      </c>
      <c r="G906" t="s">
        <v>510</v>
      </c>
      <c r="H906" s="10">
        <v>1876.7609</v>
      </c>
      <c r="I906" t="s">
        <v>137</v>
      </c>
      <c r="J906" t="s">
        <v>512</v>
      </c>
      <c r="K906" t="s">
        <v>138</v>
      </c>
      <c r="L906" t="s">
        <v>10</v>
      </c>
      <c r="M906" t="s">
        <v>682</v>
      </c>
      <c r="N906" t="s">
        <v>35</v>
      </c>
      <c r="O906">
        <v>385070.39999999997</v>
      </c>
      <c r="P906">
        <v>0</v>
      </c>
      <c r="Q906" t="s">
        <v>727</v>
      </c>
      <c r="R906" t="s">
        <v>166</v>
      </c>
    </row>
    <row r="907" spans="1:18" hidden="1" x14ac:dyDescent="0.25">
      <c r="A907" s="143">
        <v>46112</v>
      </c>
      <c r="B907" t="s">
        <v>846</v>
      </c>
      <c r="C907" t="s">
        <v>1059</v>
      </c>
      <c r="D907" t="s">
        <v>1060</v>
      </c>
      <c r="E907" s="50">
        <v>34000</v>
      </c>
      <c r="F907">
        <v>9.36</v>
      </c>
      <c r="G907" t="s">
        <v>510</v>
      </c>
      <c r="H907" s="10">
        <v>282684.21970000002</v>
      </c>
      <c r="I907" t="s">
        <v>137</v>
      </c>
      <c r="J907" t="s">
        <v>512</v>
      </c>
      <c r="K907" t="s">
        <v>138</v>
      </c>
      <c r="L907" t="s">
        <v>10</v>
      </c>
      <c r="M907" t="s">
        <v>80</v>
      </c>
      <c r="N907" t="s">
        <v>35</v>
      </c>
      <c r="O907">
        <v>385070.39999999997</v>
      </c>
      <c r="P907">
        <v>0</v>
      </c>
      <c r="Q907" t="s">
        <v>727</v>
      </c>
      <c r="R907" t="s">
        <v>166</v>
      </c>
    </row>
    <row r="908" spans="1:18" hidden="1" x14ac:dyDescent="0.25">
      <c r="A908" s="143">
        <v>46112</v>
      </c>
      <c r="B908" t="s">
        <v>846</v>
      </c>
      <c r="C908" t="s">
        <v>1059</v>
      </c>
      <c r="D908" t="s">
        <v>1060</v>
      </c>
      <c r="E908" s="50">
        <v>34000</v>
      </c>
      <c r="F908">
        <v>9.36</v>
      </c>
      <c r="G908" t="s">
        <v>510</v>
      </c>
      <c r="H908" s="10">
        <v>5416.1639999999998</v>
      </c>
      <c r="I908" t="s">
        <v>137</v>
      </c>
      <c r="J908" t="s">
        <v>512</v>
      </c>
      <c r="K908" t="s">
        <v>138</v>
      </c>
      <c r="L908" t="s">
        <v>10</v>
      </c>
      <c r="M908" t="s">
        <v>50</v>
      </c>
      <c r="N908" t="s">
        <v>35</v>
      </c>
      <c r="O908">
        <v>385070.39999999997</v>
      </c>
      <c r="P908">
        <v>0</v>
      </c>
      <c r="Q908" t="s">
        <v>727</v>
      </c>
      <c r="R908" t="s">
        <v>166</v>
      </c>
    </row>
    <row r="909" spans="1:18" hidden="1" x14ac:dyDescent="0.25">
      <c r="A909" s="143">
        <v>46112</v>
      </c>
      <c r="B909" t="s">
        <v>846</v>
      </c>
      <c r="C909" t="s">
        <v>1059</v>
      </c>
      <c r="D909" t="s">
        <v>1060</v>
      </c>
      <c r="E909" s="50">
        <v>34000</v>
      </c>
      <c r="F909">
        <v>9.36</v>
      </c>
      <c r="G909" t="s">
        <v>510</v>
      </c>
      <c r="H909" s="10">
        <v>41433.701800000003</v>
      </c>
      <c r="I909" t="s">
        <v>137</v>
      </c>
      <c r="J909" t="s">
        <v>512</v>
      </c>
      <c r="K909" t="s">
        <v>138</v>
      </c>
      <c r="L909" t="s">
        <v>10</v>
      </c>
      <c r="M909" t="s">
        <v>68</v>
      </c>
      <c r="N909" t="s">
        <v>35</v>
      </c>
      <c r="O909">
        <v>385070.39999999997</v>
      </c>
      <c r="P909">
        <v>0</v>
      </c>
      <c r="Q909" t="s">
        <v>727</v>
      </c>
      <c r="R909" t="s">
        <v>166</v>
      </c>
    </row>
    <row r="910" spans="1:18" hidden="1" x14ac:dyDescent="0.25">
      <c r="A910" s="143">
        <v>46112</v>
      </c>
      <c r="B910" t="s">
        <v>846</v>
      </c>
      <c r="C910" t="s">
        <v>1059</v>
      </c>
      <c r="D910" t="s">
        <v>1060</v>
      </c>
      <c r="E910" s="50">
        <v>34000</v>
      </c>
      <c r="F910">
        <v>9.36</v>
      </c>
      <c r="G910" t="s">
        <v>510</v>
      </c>
      <c r="H910" s="10">
        <v>15277.829900000001</v>
      </c>
      <c r="I910" t="s">
        <v>137</v>
      </c>
      <c r="J910" t="s">
        <v>512</v>
      </c>
      <c r="K910" t="s">
        <v>138</v>
      </c>
      <c r="L910" t="s">
        <v>10</v>
      </c>
      <c r="M910" t="s">
        <v>70</v>
      </c>
      <c r="N910" t="s">
        <v>35</v>
      </c>
      <c r="O910">
        <v>385070.39999999997</v>
      </c>
      <c r="P910">
        <v>0</v>
      </c>
      <c r="Q910" t="s">
        <v>727</v>
      </c>
      <c r="R910" t="s">
        <v>166</v>
      </c>
    </row>
    <row r="911" spans="1:18" x14ac:dyDescent="0.25">
      <c r="A911" s="143">
        <v>46084</v>
      </c>
      <c r="B911" t="s">
        <v>807</v>
      </c>
      <c r="C911" t="s">
        <v>877</v>
      </c>
      <c r="D911" t="s">
        <v>878</v>
      </c>
      <c r="E911" s="50">
        <v>372727</v>
      </c>
      <c r="F911">
        <v>1</v>
      </c>
      <c r="G911" t="s">
        <v>510</v>
      </c>
      <c r="H911" s="10">
        <v>12082.779399999999</v>
      </c>
      <c r="I911" t="s">
        <v>137</v>
      </c>
      <c r="J911" t="s">
        <v>473</v>
      </c>
      <c r="K911" t="s">
        <v>156</v>
      </c>
      <c r="L911" t="s">
        <v>10</v>
      </c>
      <c r="M911" t="s">
        <v>72</v>
      </c>
      <c r="N911" t="s">
        <v>35</v>
      </c>
      <c r="O911">
        <v>372727</v>
      </c>
      <c r="P911">
        <v>0</v>
      </c>
      <c r="Q911" t="s">
        <v>638</v>
      </c>
      <c r="R911" t="s">
        <v>166</v>
      </c>
    </row>
    <row r="912" spans="1:18" x14ac:dyDescent="0.25">
      <c r="A912" s="143">
        <v>46084</v>
      </c>
      <c r="B912" t="s">
        <v>807</v>
      </c>
      <c r="C912" t="s">
        <v>877</v>
      </c>
      <c r="D912" t="s">
        <v>878</v>
      </c>
      <c r="E912" s="50">
        <v>372727</v>
      </c>
      <c r="F912">
        <v>1</v>
      </c>
      <c r="G912" t="s">
        <v>510</v>
      </c>
      <c r="H912" s="10">
        <v>2631.3463999999999</v>
      </c>
      <c r="I912" t="s">
        <v>137</v>
      </c>
      <c r="J912" t="s">
        <v>473</v>
      </c>
      <c r="K912" t="s">
        <v>156</v>
      </c>
      <c r="L912" t="s">
        <v>10</v>
      </c>
      <c r="M912" t="s">
        <v>77</v>
      </c>
      <c r="N912" t="s">
        <v>35</v>
      </c>
      <c r="O912">
        <v>372727</v>
      </c>
      <c r="P912">
        <v>0</v>
      </c>
      <c r="Q912" t="s">
        <v>638</v>
      </c>
      <c r="R912" t="s">
        <v>166</v>
      </c>
    </row>
    <row r="913" spans="1:18" x14ac:dyDescent="0.25">
      <c r="A913" s="143">
        <v>46084</v>
      </c>
      <c r="B913" t="s">
        <v>807</v>
      </c>
      <c r="C913" t="s">
        <v>877</v>
      </c>
      <c r="D913" t="s">
        <v>878</v>
      </c>
      <c r="E913" s="50">
        <v>372727</v>
      </c>
      <c r="F913">
        <v>1</v>
      </c>
      <c r="G913" t="s">
        <v>510</v>
      </c>
      <c r="H913" s="10">
        <v>151.5256</v>
      </c>
      <c r="I913" t="s">
        <v>137</v>
      </c>
      <c r="J913" t="s">
        <v>473</v>
      </c>
      <c r="K913" t="s">
        <v>156</v>
      </c>
      <c r="L913" t="s">
        <v>10</v>
      </c>
      <c r="M913" t="s">
        <v>75</v>
      </c>
      <c r="N913" t="s">
        <v>35</v>
      </c>
      <c r="O913">
        <v>372727</v>
      </c>
      <c r="P913">
        <v>0</v>
      </c>
      <c r="Q913" t="s">
        <v>638</v>
      </c>
      <c r="R913" t="s">
        <v>166</v>
      </c>
    </row>
    <row r="914" spans="1:18" x14ac:dyDescent="0.25">
      <c r="A914" s="143">
        <v>46084</v>
      </c>
      <c r="B914" t="s">
        <v>807</v>
      </c>
      <c r="C914" t="s">
        <v>877</v>
      </c>
      <c r="D914" t="s">
        <v>878</v>
      </c>
      <c r="E914" s="50">
        <v>372727</v>
      </c>
      <c r="F914">
        <v>1</v>
      </c>
      <c r="G914" t="s">
        <v>510</v>
      </c>
      <c r="H914" s="10">
        <v>22285.749299999999</v>
      </c>
      <c r="I914" t="s">
        <v>137</v>
      </c>
      <c r="J914" t="s">
        <v>473</v>
      </c>
      <c r="K914" t="s">
        <v>156</v>
      </c>
      <c r="L914" t="s">
        <v>10</v>
      </c>
      <c r="M914" t="s">
        <v>681</v>
      </c>
      <c r="N914" t="s">
        <v>35</v>
      </c>
      <c r="O914">
        <v>372727</v>
      </c>
      <c r="P914">
        <v>0</v>
      </c>
      <c r="Q914" t="s">
        <v>638</v>
      </c>
      <c r="R914" t="s">
        <v>166</v>
      </c>
    </row>
    <row r="915" spans="1:18" x14ac:dyDescent="0.25">
      <c r="A915" s="143">
        <v>46084</v>
      </c>
      <c r="B915" t="s">
        <v>807</v>
      </c>
      <c r="C915" t="s">
        <v>877</v>
      </c>
      <c r="D915" t="s">
        <v>878</v>
      </c>
      <c r="E915" s="50">
        <v>372727</v>
      </c>
      <c r="F915">
        <v>1</v>
      </c>
      <c r="G915" t="s">
        <v>510</v>
      </c>
      <c r="H915" s="10">
        <v>1816.6015</v>
      </c>
      <c r="I915" t="s">
        <v>137</v>
      </c>
      <c r="J915" t="s">
        <v>473</v>
      </c>
      <c r="K915" t="s">
        <v>156</v>
      </c>
      <c r="L915" t="s">
        <v>10</v>
      </c>
      <c r="M915" t="s">
        <v>682</v>
      </c>
      <c r="N915" t="s">
        <v>35</v>
      </c>
      <c r="O915">
        <v>372727</v>
      </c>
      <c r="P915">
        <v>0</v>
      </c>
      <c r="Q915" t="s">
        <v>638</v>
      </c>
      <c r="R915" t="s">
        <v>166</v>
      </c>
    </row>
    <row r="916" spans="1:18" x14ac:dyDescent="0.25">
      <c r="A916" s="143">
        <v>46084</v>
      </c>
      <c r="B916" t="s">
        <v>807</v>
      </c>
      <c r="C916" t="s">
        <v>877</v>
      </c>
      <c r="D916" t="s">
        <v>878</v>
      </c>
      <c r="E916" s="50">
        <v>372727</v>
      </c>
      <c r="F916">
        <v>1</v>
      </c>
      <c r="G916" t="s">
        <v>510</v>
      </c>
      <c r="H916" s="10">
        <v>273622.8003</v>
      </c>
      <c r="I916" t="s">
        <v>137</v>
      </c>
      <c r="J916" t="s">
        <v>473</v>
      </c>
      <c r="K916" t="s">
        <v>156</v>
      </c>
      <c r="L916" t="s">
        <v>10</v>
      </c>
      <c r="M916" t="s">
        <v>80</v>
      </c>
      <c r="N916" t="s">
        <v>35</v>
      </c>
      <c r="O916">
        <v>372727</v>
      </c>
      <c r="P916">
        <v>0</v>
      </c>
      <c r="Q916" t="s">
        <v>638</v>
      </c>
      <c r="R916" t="s">
        <v>166</v>
      </c>
    </row>
    <row r="917" spans="1:18" x14ac:dyDescent="0.25">
      <c r="A917" s="143">
        <v>46084</v>
      </c>
      <c r="B917" t="s">
        <v>807</v>
      </c>
      <c r="C917" t="s">
        <v>877</v>
      </c>
      <c r="D917" t="s">
        <v>878</v>
      </c>
      <c r="E917" s="50">
        <v>372727</v>
      </c>
      <c r="F917">
        <v>1</v>
      </c>
      <c r="G917" t="s">
        <v>510</v>
      </c>
      <c r="H917" s="10">
        <v>5242.5493999999999</v>
      </c>
      <c r="I917" t="s">
        <v>137</v>
      </c>
      <c r="J917" t="s">
        <v>473</v>
      </c>
      <c r="K917" t="s">
        <v>156</v>
      </c>
      <c r="L917" t="s">
        <v>10</v>
      </c>
      <c r="M917" t="s">
        <v>50</v>
      </c>
      <c r="N917" t="s">
        <v>35</v>
      </c>
      <c r="O917">
        <v>372727</v>
      </c>
      <c r="P917">
        <v>0</v>
      </c>
      <c r="Q917" t="s">
        <v>638</v>
      </c>
      <c r="R917" t="s">
        <v>166</v>
      </c>
    </row>
    <row r="918" spans="1:18" x14ac:dyDescent="0.25">
      <c r="A918" s="143">
        <v>46084</v>
      </c>
      <c r="B918" t="s">
        <v>807</v>
      </c>
      <c r="C918" t="s">
        <v>877</v>
      </c>
      <c r="D918" t="s">
        <v>878</v>
      </c>
      <c r="E918" s="50">
        <v>372727</v>
      </c>
      <c r="F918">
        <v>1</v>
      </c>
      <c r="G918" t="s">
        <v>510</v>
      </c>
      <c r="H918" s="10">
        <v>40105.547899999998</v>
      </c>
      <c r="I918" t="s">
        <v>137</v>
      </c>
      <c r="J918" t="s">
        <v>473</v>
      </c>
      <c r="K918" t="s">
        <v>156</v>
      </c>
      <c r="L918" t="s">
        <v>10</v>
      </c>
      <c r="M918" t="s">
        <v>68</v>
      </c>
      <c r="N918" t="s">
        <v>35</v>
      </c>
      <c r="O918">
        <v>372727</v>
      </c>
      <c r="P918">
        <v>0</v>
      </c>
      <c r="Q918" t="s">
        <v>638</v>
      </c>
      <c r="R918" t="s">
        <v>166</v>
      </c>
    </row>
    <row r="919" spans="1:18" x14ac:dyDescent="0.25">
      <c r="A919" s="143">
        <v>46084</v>
      </c>
      <c r="B919" t="s">
        <v>807</v>
      </c>
      <c r="C919" t="s">
        <v>877</v>
      </c>
      <c r="D919" t="s">
        <v>878</v>
      </c>
      <c r="E919" s="50">
        <v>372727</v>
      </c>
      <c r="F919">
        <v>1</v>
      </c>
      <c r="G919" t="s">
        <v>510</v>
      </c>
      <c r="H919" s="10">
        <v>14788.1003</v>
      </c>
      <c r="I919" t="s">
        <v>137</v>
      </c>
      <c r="J919" t="s">
        <v>473</v>
      </c>
      <c r="K919" t="s">
        <v>156</v>
      </c>
      <c r="L919" t="s">
        <v>10</v>
      </c>
      <c r="M919" t="s">
        <v>70</v>
      </c>
      <c r="N919" t="s">
        <v>35</v>
      </c>
      <c r="O919">
        <v>372727</v>
      </c>
      <c r="P919">
        <v>0</v>
      </c>
      <c r="Q919" t="s">
        <v>638</v>
      </c>
      <c r="R919" t="s">
        <v>166</v>
      </c>
    </row>
    <row r="920" spans="1:18" x14ac:dyDescent="0.25">
      <c r="A920" s="143">
        <v>46099</v>
      </c>
      <c r="B920" t="s">
        <v>847</v>
      </c>
      <c r="C920" t="s">
        <v>1068</v>
      </c>
      <c r="D920" t="s">
        <v>1069</v>
      </c>
      <c r="E920" s="50">
        <v>280000</v>
      </c>
      <c r="F920">
        <v>1</v>
      </c>
      <c r="G920" t="s">
        <v>510</v>
      </c>
      <c r="H920" s="10">
        <v>10982.959800000001</v>
      </c>
      <c r="I920" t="s">
        <v>157</v>
      </c>
      <c r="J920" t="s">
        <v>473</v>
      </c>
      <c r="K920" t="s">
        <v>156</v>
      </c>
      <c r="L920" t="s">
        <v>10</v>
      </c>
      <c r="M920" t="s">
        <v>72</v>
      </c>
      <c r="N920" t="s">
        <v>35</v>
      </c>
      <c r="O920">
        <v>338800</v>
      </c>
      <c r="P920">
        <v>0</v>
      </c>
      <c r="Q920" t="s">
        <v>726</v>
      </c>
      <c r="R920" t="s">
        <v>166</v>
      </c>
    </row>
    <row r="921" spans="1:18" x14ac:dyDescent="0.25">
      <c r="A921" s="143">
        <v>46099</v>
      </c>
      <c r="B921" t="s">
        <v>847</v>
      </c>
      <c r="C921" t="s">
        <v>1068</v>
      </c>
      <c r="D921" t="s">
        <v>1069</v>
      </c>
      <c r="E921" s="50">
        <v>280000</v>
      </c>
      <c r="F921">
        <v>1</v>
      </c>
      <c r="G921" t="s">
        <v>510</v>
      </c>
      <c r="H921" s="10">
        <v>2391.8314</v>
      </c>
      <c r="I921" t="s">
        <v>157</v>
      </c>
      <c r="J921" t="s">
        <v>473</v>
      </c>
      <c r="K921" t="s">
        <v>156</v>
      </c>
      <c r="L921" t="s">
        <v>10</v>
      </c>
      <c r="M921" t="s">
        <v>77</v>
      </c>
      <c r="N921" t="s">
        <v>35</v>
      </c>
      <c r="O921">
        <v>338800</v>
      </c>
      <c r="P921">
        <v>0</v>
      </c>
      <c r="Q921" t="s">
        <v>726</v>
      </c>
      <c r="R921" t="s">
        <v>166</v>
      </c>
    </row>
    <row r="922" spans="1:18" x14ac:dyDescent="0.25">
      <c r="A922" s="143">
        <v>46099</v>
      </c>
      <c r="B922" t="s">
        <v>847</v>
      </c>
      <c r="C922" t="s">
        <v>1068</v>
      </c>
      <c r="D922" t="s">
        <v>1069</v>
      </c>
      <c r="E922" s="50">
        <v>280000</v>
      </c>
      <c r="F922">
        <v>1</v>
      </c>
      <c r="G922" t="s">
        <v>510</v>
      </c>
      <c r="H922" s="10">
        <v>137.73320000000001</v>
      </c>
      <c r="I922" t="s">
        <v>157</v>
      </c>
      <c r="J922" t="s">
        <v>473</v>
      </c>
      <c r="K922" t="s">
        <v>156</v>
      </c>
      <c r="L922" t="s">
        <v>10</v>
      </c>
      <c r="M922" t="s">
        <v>75</v>
      </c>
      <c r="N922" t="s">
        <v>35</v>
      </c>
      <c r="O922">
        <v>338800</v>
      </c>
      <c r="P922">
        <v>0</v>
      </c>
      <c r="Q922" t="s">
        <v>726</v>
      </c>
      <c r="R922" t="s">
        <v>166</v>
      </c>
    </row>
    <row r="923" spans="1:18" x14ac:dyDescent="0.25">
      <c r="A923" s="143">
        <v>46099</v>
      </c>
      <c r="B923" t="s">
        <v>847</v>
      </c>
      <c r="C923" t="s">
        <v>1068</v>
      </c>
      <c r="D923" t="s">
        <v>1069</v>
      </c>
      <c r="E923" s="50">
        <v>280000</v>
      </c>
      <c r="F923">
        <v>1</v>
      </c>
      <c r="G923" t="s">
        <v>510</v>
      </c>
      <c r="H923" s="10">
        <v>20257.217400000001</v>
      </c>
      <c r="I923" t="s">
        <v>157</v>
      </c>
      <c r="J923" t="s">
        <v>473</v>
      </c>
      <c r="K923" t="s">
        <v>156</v>
      </c>
      <c r="L923" t="s">
        <v>10</v>
      </c>
      <c r="M923" t="s">
        <v>681</v>
      </c>
      <c r="N923" t="s">
        <v>35</v>
      </c>
      <c r="O923">
        <v>338800</v>
      </c>
      <c r="P923">
        <v>0</v>
      </c>
      <c r="Q923" t="s">
        <v>726</v>
      </c>
      <c r="R923" t="s">
        <v>166</v>
      </c>
    </row>
    <row r="924" spans="1:18" x14ac:dyDescent="0.25">
      <c r="A924" s="143">
        <v>46099</v>
      </c>
      <c r="B924" t="s">
        <v>847</v>
      </c>
      <c r="C924" t="s">
        <v>1068</v>
      </c>
      <c r="D924" t="s">
        <v>1069</v>
      </c>
      <c r="E924" s="50">
        <v>280000</v>
      </c>
      <c r="F924">
        <v>1</v>
      </c>
      <c r="G924" t="s">
        <v>510</v>
      </c>
      <c r="H924" s="10">
        <v>1651.2476999999999</v>
      </c>
      <c r="I924" t="s">
        <v>157</v>
      </c>
      <c r="J924" t="s">
        <v>473</v>
      </c>
      <c r="K924" t="s">
        <v>156</v>
      </c>
      <c r="L924" t="s">
        <v>10</v>
      </c>
      <c r="M924" t="s">
        <v>682</v>
      </c>
      <c r="N924" t="s">
        <v>35</v>
      </c>
      <c r="O924">
        <v>338800</v>
      </c>
      <c r="P924">
        <v>0</v>
      </c>
      <c r="Q924" t="s">
        <v>726</v>
      </c>
      <c r="R924" t="s">
        <v>166</v>
      </c>
    </row>
    <row r="925" spans="1:18" x14ac:dyDescent="0.25">
      <c r="A925" s="143">
        <v>46099</v>
      </c>
      <c r="B925" t="s">
        <v>847</v>
      </c>
      <c r="C925" t="s">
        <v>1068</v>
      </c>
      <c r="D925" t="s">
        <v>1069</v>
      </c>
      <c r="E925" s="50">
        <v>280000</v>
      </c>
      <c r="F925">
        <v>1</v>
      </c>
      <c r="G925" t="s">
        <v>510</v>
      </c>
      <c r="H925" s="10">
        <v>248716.63370000001</v>
      </c>
      <c r="I925" t="s">
        <v>157</v>
      </c>
      <c r="J925" t="s">
        <v>473</v>
      </c>
      <c r="K925" t="s">
        <v>156</v>
      </c>
      <c r="L925" t="s">
        <v>10</v>
      </c>
      <c r="M925" t="s">
        <v>80</v>
      </c>
      <c r="N925" t="s">
        <v>35</v>
      </c>
      <c r="O925">
        <v>338800</v>
      </c>
      <c r="P925">
        <v>0</v>
      </c>
      <c r="Q925" t="s">
        <v>726</v>
      </c>
      <c r="R925" t="s">
        <v>166</v>
      </c>
    </row>
    <row r="926" spans="1:18" x14ac:dyDescent="0.25">
      <c r="A926" s="143">
        <v>46099</v>
      </c>
      <c r="B926" t="s">
        <v>847</v>
      </c>
      <c r="C926" t="s">
        <v>1068</v>
      </c>
      <c r="D926" t="s">
        <v>1069</v>
      </c>
      <c r="E926" s="50">
        <v>280000</v>
      </c>
      <c r="F926">
        <v>1</v>
      </c>
      <c r="G926" t="s">
        <v>510</v>
      </c>
      <c r="H926" s="10">
        <v>4765.3530000000001</v>
      </c>
      <c r="I926" t="s">
        <v>157</v>
      </c>
      <c r="J926" t="s">
        <v>473</v>
      </c>
      <c r="K926" t="s">
        <v>156</v>
      </c>
      <c r="L926" t="s">
        <v>10</v>
      </c>
      <c r="M926" t="s">
        <v>50</v>
      </c>
      <c r="N926" t="s">
        <v>35</v>
      </c>
      <c r="O926">
        <v>338800</v>
      </c>
      <c r="P926">
        <v>0</v>
      </c>
      <c r="Q926" t="s">
        <v>726</v>
      </c>
      <c r="R926" t="s">
        <v>166</v>
      </c>
    </row>
    <row r="927" spans="1:18" x14ac:dyDescent="0.25">
      <c r="A927" s="143">
        <v>46099</v>
      </c>
      <c r="B927" t="s">
        <v>847</v>
      </c>
      <c r="C927" t="s">
        <v>1068</v>
      </c>
      <c r="D927" t="s">
        <v>1069</v>
      </c>
      <c r="E927" s="50">
        <v>280000</v>
      </c>
      <c r="F927">
        <v>1</v>
      </c>
      <c r="G927" t="s">
        <v>510</v>
      </c>
      <c r="H927" s="10">
        <v>36454.991499999996</v>
      </c>
      <c r="I927" t="s">
        <v>157</v>
      </c>
      <c r="J927" t="s">
        <v>473</v>
      </c>
      <c r="K927" t="s">
        <v>156</v>
      </c>
      <c r="L927" t="s">
        <v>10</v>
      </c>
      <c r="M927" t="s">
        <v>68</v>
      </c>
      <c r="N927" t="s">
        <v>35</v>
      </c>
      <c r="O927">
        <v>338800</v>
      </c>
      <c r="P927">
        <v>0</v>
      </c>
      <c r="Q927" t="s">
        <v>726</v>
      </c>
      <c r="R927" t="s">
        <v>166</v>
      </c>
    </row>
    <row r="928" spans="1:18" x14ac:dyDescent="0.25">
      <c r="A928" s="143">
        <v>46099</v>
      </c>
      <c r="B928" t="s">
        <v>847</v>
      </c>
      <c r="C928" t="s">
        <v>1068</v>
      </c>
      <c r="D928" t="s">
        <v>1069</v>
      </c>
      <c r="E928" s="50">
        <v>280000</v>
      </c>
      <c r="F928">
        <v>1</v>
      </c>
      <c r="G928" t="s">
        <v>510</v>
      </c>
      <c r="H928" s="10">
        <v>13442.032300000001</v>
      </c>
      <c r="I928" t="s">
        <v>157</v>
      </c>
      <c r="J928" t="s">
        <v>473</v>
      </c>
      <c r="K928" t="s">
        <v>156</v>
      </c>
      <c r="L928" t="s">
        <v>10</v>
      </c>
      <c r="M928" t="s">
        <v>70</v>
      </c>
      <c r="N928" t="s">
        <v>35</v>
      </c>
      <c r="O928">
        <v>338800</v>
      </c>
      <c r="P928">
        <v>0</v>
      </c>
      <c r="Q928" t="s">
        <v>726</v>
      </c>
      <c r="R928" t="s">
        <v>166</v>
      </c>
    </row>
    <row r="929" spans="1:18" x14ac:dyDescent="0.25">
      <c r="A929" s="143">
        <v>46097</v>
      </c>
      <c r="B929" t="s">
        <v>845</v>
      </c>
      <c r="C929" t="s">
        <v>1055</v>
      </c>
      <c r="D929" t="s">
        <v>1056</v>
      </c>
      <c r="E929" s="50">
        <v>298579.06</v>
      </c>
      <c r="F929">
        <v>1</v>
      </c>
      <c r="G929" t="s">
        <v>510</v>
      </c>
      <c r="H929" s="10">
        <v>9679.1080999999995</v>
      </c>
      <c r="I929" t="s">
        <v>137</v>
      </c>
      <c r="J929" t="s">
        <v>473</v>
      </c>
      <c r="K929" t="s">
        <v>156</v>
      </c>
      <c r="L929" t="s">
        <v>10</v>
      </c>
      <c r="M929" t="s">
        <v>72</v>
      </c>
      <c r="N929" t="s">
        <v>35</v>
      </c>
      <c r="O929">
        <v>298579.06</v>
      </c>
      <c r="P929">
        <v>0</v>
      </c>
      <c r="Q929" t="s">
        <v>736</v>
      </c>
      <c r="R929" t="s">
        <v>166</v>
      </c>
    </row>
    <row r="930" spans="1:18" x14ac:dyDescent="0.25">
      <c r="A930" s="143">
        <v>46097</v>
      </c>
      <c r="B930" t="s">
        <v>845</v>
      </c>
      <c r="C930" t="s">
        <v>1055</v>
      </c>
      <c r="D930" t="s">
        <v>1056</v>
      </c>
      <c r="E930" s="50">
        <v>298579.06</v>
      </c>
      <c r="F930">
        <v>1</v>
      </c>
      <c r="G930" t="s">
        <v>510</v>
      </c>
      <c r="H930" s="10">
        <v>2107.8831</v>
      </c>
      <c r="I930" t="s">
        <v>137</v>
      </c>
      <c r="J930" t="s">
        <v>473</v>
      </c>
      <c r="K930" t="s">
        <v>156</v>
      </c>
      <c r="L930" t="s">
        <v>10</v>
      </c>
      <c r="M930" t="s">
        <v>77</v>
      </c>
      <c r="N930" t="s">
        <v>35</v>
      </c>
      <c r="O930">
        <v>298579.06</v>
      </c>
      <c r="P930">
        <v>0</v>
      </c>
      <c r="Q930" t="s">
        <v>736</v>
      </c>
      <c r="R930" t="s">
        <v>166</v>
      </c>
    </row>
    <row r="931" spans="1:18" x14ac:dyDescent="0.25">
      <c r="A931" s="143">
        <v>46097</v>
      </c>
      <c r="B931" t="s">
        <v>845</v>
      </c>
      <c r="C931" t="s">
        <v>1055</v>
      </c>
      <c r="D931" t="s">
        <v>1056</v>
      </c>
      <c r="E931" s="50">
        <v>298579.06</v>
      </c>
      <c r="F931">
        <v>1</v>
      </c>
      <c r="G931" t="s">
        <v>510</v>
      </c>
      <c r="H931" s="10">
        <v>121.38209999999999</v>
      </c>
      <c r="I931" t="s">
        <v>137</v>
      </c>
      <c r="J931" t="s">
        <v>473</v>
      </c>
      <c r="K931" t="s">
        <v>156</v>
      </c>
      <c r="L931" t="s">
        <v>10</v>
      </c>
      <c r="M931" t="s">
        <v>75</v>
      </c>
      <c r="N931" t="s">
        <v>35</v>
      </c>
      <c r="O931">
        <v>298579.06</v>
      </c>
      <c r="P931">
        <v>0</v>
      </c>
      <c r="Q931" t="s">
        <v>736</v>
      </c>
      <c r="R931" t="s">
        <v>166</v>
      </c>
    </row>
    <row r="932" spans="1:18" x14ac:dyDescent="0.25">
      <c r="A932" s="143">
        <v>46097</v>
      </c>
      <c r="B932" t="s">
        <v>845</v>
      </c>
      <c r="C932" t="s">
        <v>1055</v>
      </c>
      <c r="D932" t="s">
        <v>1056</v>
      </c>
      <c r="E932" s="50">
        <v>298579.06</v>
      </c>
      <c r="F932">
        <v>1</v>
      </c>
      <c r="G932" t="s">
        <v>510</v>
      </c>
      <c r="H932" s="10">
        <v>17852.364000000001</v>
      </c>
      <c r="I932" t="s">
        <v>137</v>
      </c>
      <c r="J932" t="s">
        <v>473</v>
      </c>
      <c r="K932" t="s">
        <v>156</v>
      </c>
      <c r="L932" t="s">
        <v>10</v>
      </c>
      <c r="M932" t="s">
        <v>681</v>
      </c>
      <c r="N932" t="s">
        <v>35</v>
      </c>
      <c r="O932">
        <v>298579.06</v>
      </c>
      <c r="P932">
        <v>0</v>
      </c>
      <c r="Q932" t="s">
        <v>736</v>
      </c>
      <c r="R932" t="s">
        <v>166</v>
      </c>
    </row>
    <row r="933" spans="1:18" x14ac:dyDescent="0.25">
      <c r="A933" s="143">
        <v>46097</v>
      </c>
      <c r="B933" t="s">
        <v>845</v>
      </c>
      <c r="C933" t="s">
        <v>1055</v>
      </c>
      <c r="D933" t="s">
        <v>1056</v>
      </c>
      <c r="E933" s="50">
        <v>298579.06</v>
      </c>
      <c r="F933">
        <v>1</v>
      </c>
      <c r="G933" t="s">
        <v>510</v>
      </c>
      <c r="H933" s="10">
        <v>1455.2183</v>
      </c>
      <c r="I933" t="s">
        <v>137</v>
      </c>
      <c r="J933" t="s">
        <v>473</v>
      </c>
      <c r="K933" t="s">
        <v>156</v>
      </c>
      <c r="L933" t="s">
        <v>10</v>
      </c>
      <c r="M933" t="s">
        <v>682</v>
      </c>
      <c r="N933" t="s">
        <v>35</v>
      </c>
      <c r="O933">
        <v>298579.06</v>
      </c>
      <c r="P933">
        <v>0</v>
      </c>
      <c r="Q933" t="s">
        <v>736</v>
      </c>
      <c r="R933" t="s">
        <v>166</v>
      </c>
    </row>
    <row r="934" spans="1:18" x14ac:dyDescent="0.25">
      <c r="A934" s="143">
        <v>46097</v>
      </c>
      <c r="B934" t="s">
        <v>845</v>
      </c>
      <c r="C934" t="s">
        <v>1055</v>
      </c>
      <c r="D934" t="s">
        <v>1056</v>
      </c>
      <c r="E934" s="50">
        <v>298579.06</v>
      </c>
      <c r="F934">
        <v>1</v>
      </c>
      <c r="G934" t="s">
        <v>510</v>
      </c>
      <c r="H934" s="10">
        <v>219190.01980000001</v>
      </c>
      <c r="I934" t="s">
        <v>137</v>
      </c>
      <c r="J934" t="s">
        <v>473</v>
      </c>
      <c r="K934" t="s">
        <v>156</v>
      </c>
      <c r="L934" t="s">
        <v>10</v>
      </c>
      <c r="M934" t="s">
        <v>80</v>
      </c>
      <c r="N934" t="s">
        <v>35</v>
      </c>
      <c r="O934">
        <v>298579.06</v>
      </c>
      <c r="P934">
        <v>0</v>
      </c>
      <c r="Q934" t="s">
        <v>736</v>
      </c>
      <c r="R934" t="s">
        <v>166</v>
      </c>
    </row>
    <row r="935" spans="1:18" x14ac:dyDescent="0.25">
      <c r="A935" s="143">
        <v>46097</v>
      </c>
      <c r="B935" t="s">
        <v>845</v>
      </c>
      <c r="C935" t="s">
        <v>1055</v>
      </c>
      <c r="D935" t="s">
        <v>1056</v>
      </c>
      <c r="E935" s="50">
        <v>298579.06</v>
      </c>
      <c r="F935">
        <v>1</v>
      </c>
      <c r="G935" t="s">
        <v>510</v>
      </c>
      <c r="H935" s="10">
        <v>4199.6298999999999</v>
      </c>
      <c r="I935" t="s">
        <v>137</v>
      </c>
      <c r="J935" t="s">
        <v>473</v>
      </c>
      <c r="K935" t="s">
        <v>156</v>
      </c>
      <c r="L935" t="s">
        <v>10</v>
      </c>
      <c r="M935" t="s">
        <v>50</v>
      </c>
      <c r="N935" t="s">
        <v>35</v>
      </c>
      <c r="O935">
        <v>298579.06</v>
      </c>
      <c r="P935">
        <v>0</v>
      </c>
      <c r="Q935" t="s">
        <v>736</v>
      </c>
      <c r="R935" t="s">
        <v>166</v>
      </c>
    </row>
    <row r="936" spans="1:18" x14ac:dyDescent="0.25">
      <c r="A936" s="143">
        <v>46097</v>
      </c>
      <c r="B936" t="s">
        <v>845</v>
      </c>
      <c r="C936" t="s">
        <v>1055</v>
      </c>
      <c r="D936" t="s">
        <v>1056</v>
      </c>
      <c r="E936" s="50">
        <v>298579.06</v>
      </c>
      <c r="F936">
        <v>1</v>
      </c>
      <c r="G936" t="s">
        <v>510</v>
      </c>
      <c r="H936" s="10">
        <v>32127.205099999999</v>
      </c>
      <c r="I936" t="s">
        <v>137</v>
      </c>
      <c r="J936" t="s">
        <v>473</v>
      </c>
      <c r="K936" t="s">
        <v>156</v>
      </c>
      <c r="L936" t="s">
        <v>10</v>
      </c>
      <c r="M936" t="s">
        <v>68</v>
      </c>
      <c r="N936" t="s">
        <v>35</v>
      </c>
      <c r="O936">
        <v>298579.06</v>
      </c>
      <c r="P936">
        <v>0</v>
      </c>
      <c r="Q936" t="s">
        <v>736</v>
      </c>
      <c r="R936" t="s">
        <v>166</v>
      </c>
    </row>
    <row r="937" spans="1:18" x14ac:dyDescent="0.25">
      <c r="A937" s="143">
        <v>46097</v>
      </c>
      <c r="B937" t="s">
        <v>845</v>
      </c>
      <c r="C937" t="s">
        <v>1055</v>
      </c>
      <c r="D937" t="s">
        <v>1056</v>
      </c>
      <c r="E937" s="50">
        <v>298579.06</v>
      </c>
      <c r="F937">
        <v>1</v>
      </c>
      <c r="G937" t="s">
        <v>510</v>
      </c>
      <c r="H937" s="10">
        <v>11846.249599999999</v>
      </c>
      <c r="I937" t="s">
        <v>137</v>
      </c>
      <c r="J937" t="s">
        <v>473</v>
      </c>
      <c r="K937" t="s">
        <v>156</v>
      </c>
      <c r="L937" t="s">
        <v>10</v>
      </c>
      <c r="M937" t="s">
        <v>70</v>
      </c>
      <c r="N937" t="s">
        <v>35</v>
      </c>
      <c r="O937">
        <v>298579.06</v>
      </c>
      <c r="P937">
        <v>0</v>
      </c>
      <c r="Q937" t="s">
        <v>736</v>
      </c>
      <c r="R937" t="s">
        <v>166</v>
      </c>
    </row>
    <row r="938" spans="1:18" x14ac:dyDescent="0.25">
      <c r="A938" s="143">
        <v>46094</v>
      </c>
      <c r="B938" t="s">
        <v>841</v>
      </c>
      <c r="C938" t="s">
        <v>1035</v>
      </c>
      <c r="D938" t="s">
        <v>1036</v>
      </c>
      <c r="E938" s="50">
        <v>244320</v>
      </c>
      <c r="F938">
        <v>1</v>
      </c>
      <c r="G938" t="s">
        <v>510</v>
      </c>
      <c r="H938" s="10">
        <v>9583.4169000000002</v>
      </c>
      <c r="I938" t="s">
        <v>137</v>
      </c>
      <c r="J938" t="s">
        <v>473</v>
      </c>
      <c r="K938" t="s">
        <v>156</v>
      </c>
      <c r="L938" t="s">
        <v>14</v>
      </c>
      <c r="M938" t="s">
        <v>72</v>
      </c>
      <c r="N938" t="s">
        <v>35</v>
      </c>
      <c r="O938">
        <v>295627.19999999995</v>
      </c>
      <c r="P938">
        <v>0</v>
      </c>
      <c r="Q938" t="s">
        <v>679</v>
      </c>
      <c r="R938" t="s">
        <v>168</v>
      </c>
    </row>
    <row r="939" spans="1:18" x14ac:dyDescent="0.25">
      <c r="A939" s="143">
        <v>46094</v>
      </c>
      <c r="B939" t="s">
        <v>841</v>
      </c>
      <c r="C939" t="s">
        <v>1035</v>
      </c>
      <c r="D939" t="s">
        <v>1036</v>
      </c>
      <c r="E939" s="50">
        <v>244320</v>
      </c>
      <c r="F939">
        <v>1</v>
      </c>
      <c r="G939" t="s">
        <v>510</v>
      </c>
      <c r="H939" s="10">
        <v>2087.0437999999999</v>
      </c>
      <c r="I939" t="s">
        <v>137</v>
      </c>
      <c r="J939" t="s">
        <v>473</v>
      </c>
      <c r="K939" t="s">
        <v>156</v>
      </c>
      <c r="L939" t="s">
        <v>14</v>
      </c>
      <c r="M939" t="s">
        <v>77</v>
      </c>
      <c r="N939" t="s">
        <v>35</v>
      </c>
      <c r="O939">
        <v>295627.19999999995</v>
      </c>
      <c r="P939">
        <v>0</v>
      </c>
      <c r="Q939" t="s">
        <v>679</v>
      </c>
      <c r="R939" t="s">
        <v>168</v>
      </c>
    </row>
    <row r="940" spans="1:18" x14ac:dyDescent="0.25">
      <c r="A940" s="143">
        <v>46094</v>
      </c>
      <c r="B940" t="s">
        <v>841</v>
      </c>
      <c r="C940" t="s">
        <v>1035</v>
      </c>
      <c r="D940" t="s">
        <v>1036</v>
      </c>
      <c r="E940" s="50">
        <v>244320</v>
      </c>
      <c r="F940">
        <v>1</v>
      </c>
      <c r="G940" t="s">
        <v>510</v>
      </c>
      <c r="H940" s="10">
        <v>120.18210000000001</v>
      </c>
      <c r="I940" t="s">
        <v>137</v>
      </c>
      <c r="J940" t="s">
        <v>473</v>
      </c>
      <c r="K940" t="s">
        <v>156</v>
      </c>
      <c r="L940" t="s">
        <v>14</v>
      </c>
      <c r="M940" t="s">
        <v>75</v>
      </c>
      <c r="N940" t="s">
        <v>35</v>
      </c>
      <c r="O940">
        <v>295627.19999999995</v>
      </c>
      <c r="P940">
        <v>0</v>
      </c>
      <c r="Q940" t="s">
        <v>679</v>
      </c>
      <c r="R940" t="s">
        <v>168</v>
      </c>
    </row>
    <row r="941" spans="1:18" x14ac:dyDescent="0.25">
      <c r="A941" s="143">
        <v>46094</v>
      </c>
      <c r="B941" t="s">
        <v>841</v>
      </c>
      <c r="C941" t="s">
        <v>1035</v>
      </c>
      <c r="D941" t="s">
        <v>1036</v>
      </c>
      <c r="E941" s="50">
        <v>244320</v>
      </c>
      <c r="F941">
        <v>1</v>
      </c>
      <c r="G941" t="s">
        <v>510</v>
      </c>
      <c r="H941" s="10">
        <v>17675.8691</v>
      </c>
      <c r="I941" t="s">
        <v>137</v>
      </c>
      <c r="J941" t="s">
        <v>473</v>
      </c>
      <c r="K941" t="s">
        <v>156</v>
      </c>
      <c r="L941" t="s">
        <v>14</v>
      </c>
      <c r="M941" t="s">
        <v>681</v>
      </c>
      <c r="N941" t="s">
        <v>35</v>
      </c>
      <c r="O941">
        <v>295627.19999999995</v>
      </c>
      <c r="P941">
        <v>0</v>
      </c>
      <c r="Q941" t="s">
        <v>679</v>
      </c>
      <c r="R941" t="s">
        <v>168</v>
      </c>
    </row>
    <row r="942" spans="1:18" x14ac:dyDescent="0.25">
      <c r="A942" s="143">
        <v>46094</v>
      </c>
      <c r="B942" t="s">
        <v>841</v>
      </c>
      <c r="C942" t="s">
        <v>1035</v>
      </c>
      <c r="D942" t="s">
        <v>1036</v>
      </c>
      <c r="E942" s="50">
        <v>244320</v>
      </c>
      <c r="F942">
        <v>1</v>
      </c>
      <c r="G942" t="s">
        <v>510</v>
      </c>
      <c r="H942" s="10">
        <v>1440.8315</v>
      </c>
      <c r="I942" t="s">
        <v>137</v>
      </c>
      <c r="J942" t="s">
        <v>473</v>
      </c>
      <c r="K942" t="s">
        <v>156</v>
      </c>
      <c r="L942" t="s">
        <v>14</v>
      </c>
      <c r="M942" t="s">
        <v>682</v>
      </c>
      <c r="N942" t="s">
        <v>35</v>
      </c>
      <c r="O942">
        <v>295627.19999999995</v>
      </c>
      <c r="P942">
        <v>0</v>
      </c>
      <c r="Q942" t="s">
        <v>679</v>
      </c>
      <c r="R942" t="s">
        <v>168</v>
      </c>
    </row>
    <row r="943" spans="1:18" x14ac:dyDescent="0.25">
      <c r="A943" s="143">
        <v>46094</v>
      </c>
      <c r="B943" t="s">
        <v>841</v>
      </c>
      <c r="C943" t="s">
        <v>1035</v>
      </c>
      <c r="D943" t="s">
        <v>1036</v>
      </c>
      <c r="E943" s="50">
        <v>244320</v>
      </c>
      <c r="F943">
        <v>1</v>
      </c>
      <c r="G943" t="s">
        <v>510</v>
      </c>
      <c r="H943" s="10">
        <v>217023.02840000001</v>
      </c>
      <c r="I943" t="s">
        <v>137</v>
      </c>
      <c r="J943" t="s">
        <v>473</v>
      </c>
      <c r="K943" t="s">
        <v>156</v>
      </c>
      <c r="L943" t="s">
        <v>14</v>
      </c>
      <c r="M943" t="s">
        <v>80</v>
      </c>
      <c r="N943" t="s">
        <v>35</v>
      </c>
      <c r="O943">
        <v>295627.19999999995</v>
      </c>
      <c r="P943">
        <v>0</v>
      </c>
      <c r="Q943" t="s">
        <v>679</v>
      </c>
      <c r="R943" t="s">
        <v>168</v>
      </c>
    </row>
    <row r="944" spans="1:18" x14ac:dyDescent="0.25">
      <c r="A944" s="143">
        <v>46094</v>
      </c>
      <c r="B944" t="s">
        <v>841</v>
      </c>
      <c r="C944" t="s">
        <v>1035</v>
      </c>
      <c r="D944" t="s">
        <v>1036</v>
      </c>
      <c r="E944" s="50">
        <v>244320</v>
      </c>
      <c r="F944">
        <v>1</v>
      </c>
      <c r="G944" t="s">
        <v>510</v>
      </c>
      <c r="H944" s="10">
        <v>4158.1108999999997</v>
      </c>
      <c r="I944" t="s">
        <v>137</v>
      </c>
      <c r="J944" t="s">
        <v>473</v>
      </c>
      <c r="K944" t="s">
        <v>156</v>
      </c>
      <c r="L944" t="s">
        <v>14</v>
      </c>
      <c r="M944" t="s">
        <v>50</v>
      </c>
      <c r="N944" t="s">
        <v>35</v>
      </c>
      <c r="O944">
        <v>295627.19999999995</v>
      </c>
      <c r="P944">
        <v>0</v>
      </c>
      <c r="Q944" t="s">
        <v>679</v>
      </c>
      <c r="R944" t="s">
        <v>168</v>
      </c>
    </row>
    <row r="945" spans="1:18" x14ac:dyDescent="0.25">
      <c r="A945" s="143">
        <v>46094</v>
      </c>
      <c r="B945" t="s">
        <v>841</v>
      </c>
      <c r="C945" t="s">
        <v>1035</v>
      </c>
      <c r="D945" t="s">
        <v>1036</v>
      </c>
      <c r="E945" s="50">
        <v>244320</v>
      </c>
      <c r="F945">
        <v>1</v>
      </c>
      <c r="G945" t="s">
        <v>510</v>
      </c>
      <c r="H945" s="10">
        <v>31809.583999999999</v>
      </c>
      <c r="I945" t="s">
        <v>137</v>
      </c>
      <c r="J945" t="s">
        <v>473</v>
      </c>
      <c r="K945" t="s">
        <v>156</v>
      </c>
      <c r="L945" t="s">
        <v>14</v>
      </c>
      <c r="M945" t="s">
        <v>68</v>
      </c>
      <c r="N945" t="s">
        <v>35</v>
      </c>
      <c r="O945">
        <v>295627.19999999995</v>
      </c>
      <c r="P945">
        <v>0</v>
      </c>
      <c r="Q945" t="s">
        <v>679</v>
      </c>
      <c r="R945" t="s">
        <v>168</v>
      </c>
    </row>
    <row r="946" spans="1:18" x14ac:dyDescent="0.25">
      <c r="A946" s="143">
        <v>46094</v>
      </c>
      <c r="B946" t="s">
        <v>841</v>
      </c>
      <c r="C946" t="s">
        <v>1035</v>
      </c>
      <c r="D946" t="s">
        <v>1036</v>
      </c>
      <c r="E946" s="50">
        <v>244320</v>
      </c>
      <c r="F946">
        <v>1</v>
      </c>
      <c r="G946" t="s">
        <v>510</v>
      </c>
      <c r="H946" s="10">
        <v>11729.1333</v>
      </c>
      <c r="I946" t="s">
        <v>137</v>
      </c>
      <c r="J946" t="s">
        <v>473</v>
      </c>
      <c r="K946" t="s">
        <v>156</v>
      </c>
      <c r="L946" t="s">
        <v>14</v>
      </c>
      <c r="M946" t="s">
        <v>70</v>
      </c>
      <c r="N946" t="s">
        <v>35</v>
      </c>
      <c r="O946">
        <v>295627.19999999995</v>
      </c>
      <c r="P946">
        <v>0</v>
      </c>
      <c r="Q946" t="s">
        <v>679</v>
      </c>
      <c r="R946" t="s">
        <v>168</v>
      </c>
    </row>
    <row r="947" spans="1:18" x14ac:dyDescent="0.25">
      <c r="A947" s="143">
        <v>46111</v>
      </c>
      <c r="B947" t="s">
        <v>20</v>
      </c>
      <c r="C947" t="s">
        <v>797</v>
      </c>
      <c r="D947" t="s">
        <v>20</v>
      </c>
      <c r="E947" s="50">
        <v>274451.49</v>
      </c>
      <c r="F947">
        <v>1</v>
      </c>
      <c r="G947" t="s">
        <v>510</v>
      </c>
      <c r="H947" s="10">
        <v>274451.49</v>
      </c>
      <c r="I947" t="s">
        <v>137</v>
      </c>
      <c r="J947" t="s">
        <v>473</v>
      </c>
      <c r="K947" t="s">
        <v>156</v>
      </c>
      <c r="L947" t="s">
        <v>20</v>
      </c>
      <c r="M947" t="s">
        <v>68</v>
      </c>
      <c r="N947" t="s">
        <v>40</v>
      </c>
      <c r="O947">
        <v>274451.49</v>
      </c>
      <c r="P947">
        <v>0</v>
      </c>
      <c r="Q947" t="s">
        <v>149</v>
      </c>
      <c r="R947" t="s">
        <v>68</v>
      </c>
    </row>
    <row r="948" spans="1:18" x14ac:dyDescent="0.25">
      <c r="A948" s="143">
        <v>46102</v>
      </c>
      <c r="B948" t="s">
        <v>1057</v>
      </c>
      <c r="C948" t="s">
        <v>1058</v>
      </c>
      <c r="D948" t="s">
        <v>16</v>
      </c>
      <c r="E948" s="50">
        <v>223140</v>
      </c>
      <c r="F948">
        <v>1</v>
      </c>
      <c r="G948" t="s">
        <v>510</v>
      </c>
      <c r="H948" s="10">
        <v>8752.6345000000001</v>
      </c>
      <c r="I948" t="s">
        <v>137</v>
      </c>
      <c r="J948" t="s">
        <v>473</v>
      </c>
      <c r="K948" t="s">
        <v>156</v>
      </c>
      <c r="L948" t="s">
        <v>16</v>
      </c>
      <c r="M948" t="s">
        <v>72</v>
      </c>
      <c r="N948" t="s">
        <v>35</v>
      </c>
      <c r="O948">
        <v>269999.40000000002</v>
      </c>
      <c r="P948">
        <v>0</v>
      </c>
      <c r="Q948" t="s">
        <v>731</v>
      </c>
      <c r="R948" t="s">
        <v>656</v>
      </c>
    </row>
    <row r="949" spans="1:18" x14ac:dyDescent="0.25">
      <c r="A949" s="143">
        <v>46102</v>
      </c>
      <c r="B949" t="s">
        <v>1057</v>
      </c>
      <c r="C949" t="s">
        <v>1058</v>
      </c>
      <c r="D949" t="s">
        <v>16</v>
      </c>
      <c r="E949" s="50">
        <v>223140</v>
      </c>
      <c r="F949">
        <v>1</v>
      </c>
      <c r="G949" t="s">
        <v>510</v>
      </c>
      <c r="H949" s="10">
        <v>1906.1188</v>
      </c>
      <c r="I949" t="s">
        <v>137</v>
      </c>
      <c r="J949" t="s">
        <v>473</v>
      </c>
      <c r="K949" t="s">
        <v>156</v>
      </c>
      <c r="L949" t="s">
        <v>16</v>
      </c>
      <c r="M949" t="s">
        <v>77</v>
      </c>
      <c r="N949" t="s">
        <v>35</v>
      </c>
      <c r="O949">
        <v>269999.40000000002</v>
      </c>
      <c r="P949">
        <v>0</v>
      </c>
      <c r="Q949" t="s">
        <v>731</v>
      </c>
      <c r="R949" t="s">
        <v>656</v>
      </c>
    </row>
    <row r="950" spans="1:18" x14ac:dyDescent="0.25">
      <c r="A950" s="143">
        <v>46102</v>
      </c>
      <c r="B950" t="s">
        <v>1057</v>
      </c>
      <c r="C950" t="s">
        <v>1058</v>
      </c>
      <c r="D950" t="s">
        <v>16</v>
      </c>
      <c r="E950" s="50">
        <v>223140</v>
      </c>
      <c r="F950">
        <v>1</v>
      </c>
      <c r="G950" t="s">
        <v>510</v>
      </c>
      <c r="H950" s="10">
        <v>109.76349999999999</v>
      </c>
      <c r="I950" t="s">
        <v>137</v>
      </c>
      <c r="J950" t="s">
        <v>473</v>
      </c>
      <c r="K950" t="s">
        <v>156</v>
      </c>
      <c r="L950" t="s">
        <v>16</v>
      </c>
      <c r="M950" t="s">
        <v>75</v>
      </c>
      <c r="N950" t="s">
        <v>35</v>
      </c>
      <c r="O950">
        <v>269999.40000000002</v>
      </c>
      <c r="P950">
        <v>0</v>
      </c>
      <c r="Q950" t="s">
        <v>731</v>
      </c>
      <c r="R950" t="s">
        <v>656</v>
      </c>
    </row>
    <row r="951" spans="1:18" x14ac:dyDescent="0.25">
      <c r="A951" s="143">
        <v>46102</v>
      </c>
      <c r="B951" t="s">
        <v>1057</v>
      </c>
      <c r="C951" t="s">
        <v>1058</v>
      </c>
      <c r="D951" t="s">
        <v>16</v>
      </c>
      <c r="E951" s="50">
        <v>223140</v>
      </c>
      <c r="F951">
        <v>1</v>
      </c>
      <c r="G951" t="s">
        <v>510</v>
      </c>
      <c r="H951" s="10">
        <v>16143.5553</v>
      </c>
      <c r="I951" t="s">
        <v>137</v>
      </c>
      <c r="J951" t="s">
        <v>473</v>
      </c>
      <c r="K951" t="s">
        <v>156</v>
      </c>
      <c r="L951" t="s">
        <v>16</v>
      </c>
      <c r="M951" t="s">
        <v>681</v>
      </c>
      <c r="N951" t="s">
        <v>35</v>
      </c>
      <c r="O951">
        <v>269999.40000000002</v>
      </c>
      <c r="P951">
        <v>0</v>
      </c>
      <c r="Q951" t="s">
        <v>731</v>
      </c>
      <c r="R951" t="s">
        <v>656</v>
      </c>
    </row>
    <row r="952" spans="1:18" x14ac:dyDescent="0.25">
      <c r="A952" s="143">
        <v>46102</v>
      </c>
      <c r="B952" t="s">
        <v>1057</v>
      </c>
      <c r="C952" t="s">
        <v>1058</v>
      </c>
      <c r="D952" t="s">
        <v>16</v>
      </c>
      <c r="E952" s="50">
        <v>223140</v>
      </c>
      <c r="F952">
        <v>1</v>
      </c>
      <c r="G952" t="s">
        <v>510</v>
      </c>
      <c r="H952" s="10">
        <v>1315.9264000000001</v>
      </c>
      <c r="I952" t="s">
        <v>137</v>
      </c>
      <c r="J952" t="s">
        <v>473</v>
      </c>
      <c r="K952" t="s">
        <v>156</v>
      </c>
      <c r="L952" t="s">
        <v>16</v>
      </c>
      <c r="M952" t="s">
        <v>682</v>
      </c>
      <c r="N952" t="s">
        <v>35</v>
      </c>
      <c r="O952">
        <v>269999.40000000002</v>
      </c>
      <c r="P952">
        <v>0</v>
      </c>
      <c r="Q952" t="s">
        <v>731</v>
      </c>
      <c r="R952" t="s">
        <v>656</v>
      </c>
    </row>
    <row r="953" spans="1:18" x14ac:dyDescent="0.25">
      <c r="A953" s="143">
        <v>46102</v>
      </c>
      <c r="B953" t="s">
        <v>1057</v>
      </c>
      <c r="C953" t="s">
        <v>1058</v>
      </c>
      <c r="D953" t="s">
        <v>16</v>
      </c>
      <c r="E953" s="50">
        <v>223140</v>
      </c>
      <c r="F953">
        <v>1</v>
      </c>
      <c r="G953" t="s">
        <v>510</v>
      </c>
      <c r="H953" s="10">
        <v>198209.3916</v>
      </c>
      <c r="I953" t="s">
        <v>137</v>
      </c>
      <c r="J953" t="s">
        <v>473</v>
      </c>
      <c r="K953" t="s">
        <v>156</v>
      </c>
      <c r="L953" t="s">
        <v>16</v>
      </c>
      <c r="M953" t="s">
        <v>80</v>
      </c>
      <c r="N953" t="s">
        <v>35</v>
      </c>
      <c r="O953">
        <v>269999.40000000002</v>
      </c>
      <c r="P953">
        <v>0</v>
      </c>
      <c r="Q953" t="s">
        <v>731</v>
      </c>
      <c r="R953" t="s">
        <v>656</v>
      </c>
    </row>
    <row r="954" spans="1:18" x14ac:dyDescent="0.25">
      <c r="A954" s="143">
        <v>46102</v>
      </c>
      <c r="B954" t="s">
        <v>1057</v>
      </c>
      <c r="C954" t="s">
        <v>1058</v>
      </c>
      <c r="D954" t="s">
        <v>16</v>
      </c>
      <c r="E954" s="50">
        <v>223140</v>
      </c>
      <c r="F954">
        <v>1</v>
      </c>
      <c r="G954" t="s">
        <v>510</v>
      </c>
      <c r="H954" s="10">
        <v>3797.6459</v>
      </c>
      <c r="I954" t="s">
        <v>137</v>
      </c>
      <c r="J954" t="s">
        <v>473</v>
      </c>
      <c r="K954" t="s">
        <v>156</v>
      </c>
      <c r="L954" t="s">
        <v>16</v>
      </c>
      <c r="M954" t="s">
        <v>50</v>
      </c>
      <c r="N954" t="s">
        <v>35</v>
      </c>
      <c r="O954">
        <v>269999.40000000002</v>
      </c>
      <c r="P954">
        <v>0</v>
      </c>
      <c r="Q954" t="s">
        <v>731</v>
      </c>
      <c r="R954" t="s">
        <v>656</v>
      </c>
    </row>
    <row r="955" spans="1:18" x14ac:dyDescent="0.25">
      <c r="A955" s="143">
        <v>46102</v>
      </c>
      <c r="B955" t="s">
        <v>1057</v>
      </c>
      <c r="C955" t="s">
        <v>1058</v>
      </c>
      <c r="D955" t="s">
        <v>16</v>
      </c>
      <c r="E955" s="50">
        <v>223140</v>
      </c>
      <c r="F955">
        <v>1</v>
      </c>
      <c r="G955" t="s">
        <v>510</v>
      </c>
      <c r="H955" s="10">
        <v>29052.024300000001</v>
      </c>
      <c r="I955" t="s">
        <v>137</v>
      </c>
      <c r="J955" t="s">
        <v>473</v>
      </c>
      <c r="K955" t="s">
        <v>156</v>
      </c>
      <c r="L955" t="s">
        <v>16</v>
      </c>
      <c r="M955" t="s">
        <v>68</v>
      </c>
      <c r="N955" t="s">
        <v>35</v>
      </c>
      <c r="O955">
        <v>269999.40000000002</v>
      </c>
      <c r="P955">
        <v>0</v>
      </c>
      <c r="Q955" t="s">
        <v>731</v>
      </c>
      <c r="R955" t="s">
        <v>656</v>
      </c>
    </row>
    <row r="956" spans="1:18" x14ac:dyDescent="0.25">
      <c r="A956" s="143">
        <v>46102</v>
      </c>
      <c r="B956" t="s">
        <v>1057</v>
      </c>
      <c r="C956" t="s">
        <v>1058</v>
      </c>
      <c r="D956" t="s">
        <v>16</v>
      </c>
      <c r="E956" s="50">
        <v>223140</v>
      </c>
      <c r="F956">
        <v>1</v>
      </c>
      <c r="G956" t="s">
        <v>510</v>
      </c>
      <c r="H956" s="10">
        <v>10712.339599999999</v>
      </c>
      <c r="I956" t="s">
        <v>137</v>
      </c>
      <c r="J956" t="s">
        <v>473</v>
      </c>
      <c r="K956" t="s">
        <v>156</v>
      </c>
      <c r="L956" t="s">
        <v>16</v>
      </c>
      <c r="M956" t="s">
        <v>70</v>
      </c>
      <c r="N956" t="s">
        <v>35</v>
      </c>
      <c r="O956">
        <v>269999.40000000002</v>
      </c>
      <c r="P956">
        <v>0</v>
      </c>
      <c r="Q956" t="s">
        <v>731</v>
      </c>
      <c r="R956" t="s">
        <v>656</v>
      </c>
    </row>
    <row r="957" spans="1:18" x14ac:dyDescent="0.25">
      <c r="A957" s="143">
        <v>46086</v>
      </c>
      <c r="B957" t="s">
        <v>851</v>
      </c>
      <c r="C957" t="s">
        <v>1084</v>
      </c>
      <c r="D957" t="s">
        <v>1085</v>
      </c>
      <c r="E957" s="50">
        <v>220000</v>
      </c>
      <c r="F957">
        <v>1</v>
      </c>
      <c r="G957" t="s">
        <v>510</v>
      </c>
      <c r="H957" s="10">
        <v>8629.4683999999997</v>
      </c>
      <c r="I957" t="s">
        <v>137</v>
      </c>
      <c r="J957" t="s">
        <v>473</v>
      </c>
      <c r="K957" t="s">
        <v>156</v>
      </c>
      <c r="L957" t="s">
        <v>12</v>
      </c>
      <c r="M957" t="s">
        <v>72</v>
      </c>
      <c r="N957" t="s">
        <v>35</v>
      </c>
      <c r="O957">
        <v>266200</v>
      </c>
      <c r="P957">
        <v>0</v>
      </c>
      <c r="Q957" t="s">
        <v>731</v>
      </c>
      <c r="R957" t="s">
        <v>656</v>
      </c>
    </row>
    <row r="958" spans="1:18" x14ac:dyDescent="0.25">
      <c r="A958" s="143">
        <v>46086</v>
      </c>
      <c r="B958" t="s">
        <v>851</v>
      </c>
      <c r="C958" t="s">
        <v>1084</v>
      </c>
      <c r="D958" t="s">
        <v>1085</v>
      </c>
      <c r="E958" s="50">
        <v>220000</v>
      </c>
      <c r="F958">
        <v>1</v>
      </c>
      <c r="G958" t="s">
        <v>510</v>
      </c>
      <c r="H958" s="10">
        <v>1879.2961</v>
      </c>
      <c r="I958" t="s">
        <v>137</v>
      </c>
      <c r="J958" t="s">
        <v>473</v>
      </c>
      <c r="K958" t="s">
        <v>156</v>
      </c>
      <c r="L958" t="s">
        <v>12</v>
      </c>
      <c r="M958" t="s">
        <v>77</v>
      </c>
      <c r="N958" t="s">
        <v>35</v>
      </c>
      <c r="O958">
        <v>266200</v>
      </c>
      <c r="P958">
        <v>0</v>
      </c>
      <c r="Q958" t="s">
        <v>731</v>
      </c>
      <c r="R958" t="s">
        <v>656</v>
      </c>
    </row>
    <row r="959" spans="1:18" x14ac:dyDescent="0.25">
      <c r="A959" s="143">
        <v>46086</v>
      </c>
      <c r="B959" t="s">
        <v>851</v>
      </c>
      <c r="C959" t="s">
        <v>1084</v>
      </c>
      <c r="D959" t="s">
        <v>1085</v>
      </c>
      <c r="E959" s="50">
        <v>220000</v>
      </c>
      <c r="F959">
        <v>1</v>
      </c>
      <c r="G959" t="s">
        <v>510</v>
      </c>
      <c r="H959" s="10">
        <v>108.2189</v>
      </c>
      <c r="I959" t="s">
        <v>137</v>
      </c>
      <c r="J959" t="s">
        <v>473</v>
      </c>
      <c r="K959" t="s">
        <v>156</v>
      </c>
      <c r="L959" t="s">
        <v>12</v>
      </c>
      <c r="M959" t="s">
        <v>75</v>
      </c>
      <c r="N959" t="s">
        <v>35</v>
      </c>
      <c r="O959">
        <v>266200</v>
      </c>
      <c r="P959">
        <v>0</v>
      </c>
      <c r="Q959" t="s">
        <v>731</v>
      </c>
      <c r="R959" t="s">
        <v>656</v>
      </c>
    </row>
    <row r="960" spans="1:18" x14ac:dyDescent="0.25">
      <c r="A960" s="143">
        <v>46086</v>
      </c>
      <c r="B960" t="s">
        <v>851</v>
      </c>
      <c r="C960" t="s">
        <v>1084</v>
      </c>
      <c r="D960" t="s">
        <v>1085</v>
      </c>
      <c r="E960" s="50">
        <v>220000</v>
      </c>
      <c r="F960">
        <v>1</v>
      </c>
      <c r="G960" t="s">
        <v>510</v>
      </c>
      <c r="H960" s="10">
        <v>15916.3851</v>
      </c>
      <c r="I960" t="s">
        <v>137</v>
      </c>
      <c r="J960" t="s">
        <v>473</v>
      </c>
      <c r="K960" t="s">
        <v>156</v>
      </c>
      <c r="L960" t="s">
        <v>12</v>
      </c>
      <c r="M960" t="s">
        <v>681</v>
      </c>
      <c r="N960" t="s">
        <v>35</v>
      </c>
      <c r="O960">
        <v>266200</v>
      </c>
      <c r="P960">
        <v>0</v>
      </c>
      <c r="Q960" t="s">
        <v>731</v>
      </c>
      <c r="R960" t="s">
        <v>656</v>
      </c>
    </row>
    <row r="961" spans="1:18" x14ac:dyDescent="0.25">
      <c r="A961" s="143">
        <v>46086</v>
      </c>
      <c r="B961" t="s">
        <v>851</v>
      </c>
      <c r="C961" t="s">
        <v>1084</v>
      </c>
      <c r="D961" t="s">
        <v>1085</v>
      </c>
      <c r="E961" s="50">
        <v>220000</v>
      </c>
      <c r="F961">
        <v>1</v>
      </c>
      <c r="G961" t="s">
        <v>510</v>
      </c>
      <c r="H961" s="10">
        <v>1297.4088999999999</v>
      </c>
      <c r="I961" t="s">
        <v>137</v>
      </c>
      <c r="J961" t="s">
        <v>473</v>
      </c>
      <c r="K961" t="s">
        <v>156</v>
      </c>
      <c r="L961" t="s">
        <v>12</v>
      </c>
      <c r="M961" t="s">
        <v>682</v>
      </c>
      <c r="N961" t="s">
        <v>35</v>
      </c>
      <c r="O961">
        <v>266200</v>
      </c>
      <c r="P961">
        <v>0</v>
      </c>
      <c r="Q961" t="s">
        <v>731</v>
      </c>
      <c r="R961" t="s">
        <v>656</v>
      </c>
    </row>
    <row r="962" spans="1:18" x14ac:dyDescent="0.25">
      <c r="A962" s="143">
        <v>46086</v>
      </c>
      <c r="B962" t="s">
        <v>851</v>
      </c>
      <c r="C962" t="s">
        <v>1084</v>
      </c>
      <c r="D962" t="s">
        <v>1085</v>
      </c>
      <c r="E962" s="50">
        <v>220000</v>
      </c>
      <c r="F962">
        <v>1</v>
      </c>
      <c r="G962" t="s">
        <v>510</v>
      </c>
      <c r="H962" s="10">
        <v>195420.21220000001</v>
      </c>
      <c r="I962" t="s">
        <v>137</v>
      </c>
      <c r="J962" t="s">
        <v>473</v>
      </c>
      <c r="K962" t="s">
        <v>156</v>
      </c>
      <c r="L962" t="s">
        <v>12</v>
      </c>
      <c r="M962" t="s">
        <v>80</v>
      </c>
      <c r="N962" t="s">
        <v>35</v>
      </c>
      <c r="O962">
        <v>266200</v>
      </c>
      <c r="P962">
        <v>0</v>
      </c>
      <c r="Q962" t="s">
        <v>731</v>
      </c>
      <c r="R962" t="s">
        <v>656</v>
      </c>
    </row>
    <row r="963" spans="1:18" x14ac:dyDescent="0.25">
      <c r="A963" s="143">
        <v>46086</v>
      </c>
      <c r="B963" t="s">
        <v>851</v>
      </c>
      <c r="C963" t="s">
        <v>1084</v>
      </c>
      <c r="D963" t="s">
        <v>1085</v>
      </c>
      <c r="E963" s="50">
        <v>220000</v>
      </c>
      <c r="F963">
        <v>1</v>
      </c>
      <c r="G963" t="s">
        <v>510</v>
      </c>
      <c r="H963" s="10">
        <v>3744.2058999999999</v>
      </c>
      <c r="I963" t="s">
        <v>137</v>
      </c>
      <c r="J963" t="s">
        <v>473</v>
      </c>
      <c r="K963" t="s">
        <v>156</v>
      </c>
      <c r="L963" t="s">
        <v>12</v>
      </c>
      <c r="M963" t="s">
        <v>50</v>
      </c>
      <c r="N963" t="s">
        <v>35</v>
      </c>
      <c r="O963">
        <v>266200</v>
      </c>
      <c r="P963">
        <v>0</v>
      </c>
      <c r="Q963" t="s">
        <v>731</v>
      </c>
      <c r="R963" t="s">
        <v>656</v>
      </c>
    </row>
    <row r="964" spans="1:18" x14ac:dyDescent="0.25">
      <c r="A964" s="143">
        <v>46086</v>
      </c>
      <c r="B964" t="s">
        <v>851</v>
      </c>
      <c r="C964" t="s">
        <v>1084</v>
      </c>
      <c r="D964" t="s">
        <v>1085</v>
      </c>
      <c r="E964" s="50">
        <v>220000</v>
      </c>
      <c r="F964">
        <v>1</v>
      </c>
      <c r="G964" t="s">
        <v>510</v>
      </c>
      <c r="H964" s="10">
        <v>28643.207600000002</v>
      </c>
      <c r="I964" t="s">
        <v>137</v>
      </c>
      <c r="J964" t="s">
        <v>473</v>
      </c>
      <c r="K964" t="s">
        <v>156</v>
      </c>
      <c r="L964" t="s">
        <v>12</v>
      </c>
      <c r="M964" t="s">
        <v>68</v>
      </c>
      <c r="N964" t="s">
        <v>35</v>
      </c>
      <c r="O964">
        <v>266200</v>
      </c>
      <c r="P964">
        <v>0</v>
      </c>
      <c r="Q964" t="s">
        <v>731</v>
      </c>
      <c r="R964" t="s">
        <v>656</v>
      </c>
    </row>
    <row r="965" spans="1:18" x14ac:dyDescent="0.25">
      <c r="A965" s="143">
        <v>46086</v>
      </c>
      <c r="B965" t="s">
        <v>851</v>
      </c>
      <c r="C965" t="s">
        <v>1084</v>
      </c>
      <c r="D965" t="s">
        <v>1085</v>
      </c>
      <c r="E965" s="50">
        <v>220000</v>
      </c>
      <c r="F965">
        <v>1</v>
      </c>
      <c r="G965" t="s">
        <v>510</v>
      </c>
      <c r="H965" s="10">
        <v>10561.596799999999</v>
      </c>
      <c r="I965" t="s">
        <v>137</v>
      </c>
      <c r="J965" t="s">
        <v>473</v>
      </c>
      <c r="K965" t="s">
        <v>156</v>
      </c>
      <c r="L965" t="s">
        <v>12</v>
      </c>
      <c r="M965" t="s">
        <v>70</v>
      </c>
      <c r="N965" t="s">
        <v>35</v>
      </c>
      <c r="O965">
        <v>266200</v>
      </c>
      <c r="P965">
        <v>0</v>
      </c>
      <c r="Q965" t="s">
        <v>731</v>
      </c>
      <c r="R965" t="s">
        <v>656</v>
      </c>
    </row>
    <row r="966" spans="1:18" hidden="1" x14ac:dyDescent="0.25">
      <c r="A966" s="143">
        <v>46098</v>
      </c>
      <c r="B966" t="s">
        <v>952</v>
      </c>
      <c r="C966" t="s">
        <v>953</v>
      </c>
      <c r="D966" t="s">
        <v>954</v>
      </c>
      <c r="E966" s="50">
        <v>8264.4599999999991</v>
      </c>
      <c r="F966">
        <v>3</v>
      </c>
      <c r="G966" t="s">
        <v>510</v>
      </c>
      <c r="H966" s="10">
        <v>8441.4506999999994</v>
      </c>
      <c r="I966" t="s">
        <v>137</v>
      </c>
      <c r="J966" t="s">
        <v>473</v>
      </c>
      <c r="K966" t="s">
        <v>138</v>
      </c>
      <c r="L966" t="s">
        <v>11</v>
      </c>
      <c r="M966" t="s">
        <v>72</v>
      </c>
      <c r="N966" t="s">
        <v>35</v>
      </c>
      <c r="O966">
        <v>260400.07</v>
      </c>
      <c r="P966">
        <v>0</v>
      </c>
      <c r="Q966" t="s">
        <v>627</v>
      </c>
      <c r="R966" t="s">
        <v>72</v>
      </c>
    </row>
    <row r="967" spans="1:18" hidden="1" x14ac:dyDescent="0.25">
      <c r="A967" s="143">
        <v>46098</v>
      </c>
      <c r="B967" t="s">
        <v>952</v>
      </c>
      <c r="C967" t="s">
        <v>953</v>
      </c>
      <c r="D967" t="s">
        <v>954</v>
      </c>
      <c r="E967" s="50">
        <v>8264.4599999999991</v>
      </c>
      <c r="F967">
        <v>3</v>
      </c>
      <c r="G967" t="s">
        <v>510</v>
      </c>
      <c r="H967" s="10">
        <v>1838.3503000000001</v>
      </c>
      <c r="I967" t="s">
        <v>137</v>
      </c>
      <c r="J967" t="s">
        <v>473</v>
      </c>
      <c r="K967" t="s">
        <v>138</v>
      </c>
      <c r="L967" t="s">
        <v>11</v>
      </c>
      <c r="M967" t="s">
        <v>77</v>
      </c>
      <c r="N967" t="s">
        <v>35</v>
      </c>
      <c r="O967">
        <v>260400.07</v>
      </c>
      <c r="P967">
        <v>0</v>
      </c>
      <c r="Q967" t="s">
        <v>627</v>
      </c>
      <c r="R967" t="s">
        <v>77</v>
      </c>
    </row>
    <row r="968" spans="1:18" hidden="1" x14ac:dyDescent="0.25">
      <c r="A968" s="143">
        <v>46098</v>
      </c>
      <c r="B968" t="s">
        <v>952</v>
      </c>
      <c r="C968" t="s">
        <v>953</v>
      </c>
      <c r="D968" t="s">
        <v>954</v>
      </c>
      <c r="E968" s="50">
        <v>8264.4599999999991</v>
      </c>
      <c r="F968">
        <v>3</v>
      </c>
      <c r="G968" t="s">
        <v>510</v>
      </c>
      <c r="H968" s="10">
        <v>105.86109999999999</v>
      </c>
      <c r="I968" t="s">
        <v>137</v>
      </c>
      <c r="J968" t="s">
        <v>473</v>
      </c>
      <c r="K968" t="s">
        <v>138</v>
      </c>
      <c r="L968" t="s">
        <v>11</v>
      </c>
      <c r="M968" t="s">
        <v>75</v>
      </c>
      <c r="N968" t="s">
        <v>35</v>
      </c>
      <c r="O968">
        <v>260400.07</v>
      </c>
      <c r="P968">
        <v>0</v>
      </c>
      <c r="Q968" t="s">
        <v>627</v>
      </c>
      <c r="R968" t="s">
        <v>75</v>
      </c>
    </row>
    <row r="969" spans="1:18" hidden="1" x14ac:dyDescent="0.25">
      <c r="A969" s="143">
        <v>46098</v>
      </c>
      <c r="B969" t="s">
        <v>952</v>
      </c>
      <c r="C969" t="s">
        <v>953</v>
      </c>
      <c r="D969" t="s">
        <v>954</v>
      </c>
      <c r="E969" s="50">
        <v>8264.4599999999991</v>
      </c>
      <c r="F969">
        <v>3</v>
      </c>
      <c r="G969" t="s">
        <v>510</v>
      </c>
      <c r="H969" s="10">
        <v>15569.601000000001</v>
      </c>
      <c r="I969" t="s">
        <v>137</v>
      </c>
      <c r="J969" t="s">
        <v>473</v>
      </c>
      <c r="K969" t="s">
        <v>138</v>
      </c>
      <c r="L969" t="s">
        <v>11</v>
      </c>
      <c r="M969" t="s">
        <v>681</v>
      </c>
      <c r="N969" t="s">
        <v>35</v>
      </c>
      <c r="O969">
        <v>260400.07</v>
      </c>
      <c r="P969">
        <v>0</v>
      </c>
      <c r="Q969" t="s">
        <v>627</v>
      </c>
      <c r="R969" t="s">
        <v>681</v>
      </c>
    </row>
    <row r="970" spans="1:18" hidden="1" x14ac:dyDescent="0.25">
      <c r="A970" s="143">
        <v>46098</v>
      </c>
      <c r="B970" t="s">
        <v>952</v>
      </c>
      <c r="C970" t="s">
        <v>953</v>
      </c>
      <c r="D970" t="s">
        <v>954</v>
      </c>
      <c r="E970" s="50">
        <v>8264.4599999999991</v>
      </c>
      <c r="F970">
        <v>3</v>
      </c>
      <c r="G970" t="s">
        <v>510</v>
      </c>
      <c r="H970" s="10">
        <v>1269.1411000000001</v>
      </c>
      <c r="I970" t="s">
        <v>137</v>
      </c>
      <c r="J970" t="s">
        <v>473</v>
      </c>
      <c r="K970" t="s">
        <v>138</v>
      </c>
      <c r="L970" t="s">
        <v>11</v>
      </c>
      <c r="M970" t="s">
        <v>682</v>
      </c>
      <c r="N970" t="s">
        <v>35</v>
      </c>
      <c r="O970">
        <v>260400.07</v>
      </c>
      <c r="P970">
        <v>0</v>
      </c>
      <c r="Q970" t="s">
        <v>627</v>
      </c>
      <c r="R970" t="s">
        <v>682</v>
      </c>
    </row>
    <row r="971" spans="1:18" hidden="1" x14ac:dyDescent="0.25">
      <c r="A971" s="143">
        <v>46098</v>
      </c>
      <c r="B971" t="s">
        <v>952</v>
      </c>
      <c r="C971" t="s">
        <v>953</v>
      </c>
      <c r="D971" t="s">
        <v>954</v>
      </c>
      <c r="E971" s="50">
        <v>8264.4599999999991</v>
      </c>
      <c r="F971">
        <v>3</v>
      </c>
      <c r="G971" t="s">
        <v>510</v>
      </c>
      <c r="H971" s="10">
        <v>191162.4228</v>
      </c>
      <c r="I971" t="s">
        <v>137</v>
      </c>
      <c r="J971" t="s">
        <v>473</v>
      </c>
      <c r="K971" t="s">
        <v>138</v>
      </c>
      <c r="L971" t="s">
        <v>11</v>
      </c>
      <c r="M971" t="s">
        <v>80</v>
      </c>
      <c r="N971" t="s">
        <v>35</v>
      </c>
      <c r="O971">
        <v>260400.07</v>
      </c>
      <c r="P971">
        <v>0</v>
      </c>
      <c r="Q971" t="s">
        <v>627</v>
      </c>
      <c r="R971" t="s">
        <v>80</v>
      </c>
    </row>
    <row r="972" spans="1:18" hidden="1" x14ac:dyDescent="0.25">
      <c r="A972" s="143">
        <v>46098</v>
      </c>
      <c r="B972" t="s">
        <v>952</v>
      </c>
      <c r="C972" t="s">
        <v>953</v>
      </c>
      <c r="D972" t="s">
        <v>954</v>
      </c>
      <c r="E972" s="50">
        <v>8264.4599999999991</v>
      </c>
      <c r="F972">
        <v>3</v>
      </c>
      <c r="G972" t="s">
        <v>510</v>
      </c>
      <c r="H972" s="10">
        <v>3662.6277</v>
      </c>
      <c r="I972" t="s">
        <v>137</v>
      </c>
      <c r="J972" t="s">
        <v>473</v>
      </c>
      <c r="K972" t="s">
        <v>138</v>
      </c>
      <c r="L972" t="s">
        <v>11</v>
      </c>
      <c r="M972" t="s">
        <v>50</v>
      </c>
      <c r="N972" t="s">
        <v>35</v>
      </c>
      <c r="O972">
        <v>260400.07</v>
      </c>
      <c r="P972">
        <v>0</v>
      </c>
      <c r="Q972" t="s">
        <v>627</v>
      </c>
      <c r="R972" t="s">
        <v>50</v>
      </c>
    </row>
    <row r="973" spans="1:18" hidden="1" x14ac:dyDescent="0.25">
      <c r="A973" s="143">
        <v>46098</v>
      </c>
      <c r="B973" t="s">
        <v>952</v>
      </c>
      <c r="C973" t="s">
        <v>953</v>
      </c>
      <c r="D973" t="s">
        <v>954</v>
      </c>
      <c r="E973" s="50">
        <v>8264.4599999999991</v>
      </c>
      <c r="F973">
        <v>3</v>
      </c>
      <c r="G973" t="s">
        <v>510</v>
      </c>
      <c r="H973" s="10">
        <v>28019.1332</v>
      </c>
      <c r="I973" t="s">
        <v>137</v>
      </c>
      <c r="J973" t="s">
        <v>473</v>
      </c>
      <c r="K973" t="s">
        <v>138</v>
      </c>
      <c r="L973" t="s">
        <v>11</v>
      </c>
      <c r="M973" t="s">
        <v>68</v>
      </c>
      <c r="N973" t="s">
        <v>35</v>
      </c>
      <c r="O973">
        <v>260400.07</v>
      </c>
      <c r="P973">
        <v>0</v>
      </c>
      <c r="Q973" t="s">
        <v>627</v>
      </c>
      <c r="R973" t="s">
        <v>68</v>
      </c>
    </row>
    <row r="974" spans="1:18" hidden="1" x14ac:dyDescent="0.25">
      <c r="A974" s="143">
        <v>46098</v>
      </c>
      <c r="B974" t="s">
        <v>952</v>
      </c>
      <c r="C974" t="s">
        <v>953</v>
      </c>
      <c r="D974" t="s">
        <v>954</v>
      </c>
      <c r="E974" s="50">
        <v>8264.4599999999991</v>
      </c>
      <c r="F974">
        <v>3</v>
      </c>
      <c r="G974" t="s">
        <v>510</v>
      </c>
      <c r="H974" s="10">
        <v>10331.482099999999</v>
      </c>
      <c r="I974" t="s">
        <v>137</v>
      </c>
      <c r="J974" t="s">
        <v>473</v>
      </c>
      <c r="K974" t="s">
        <v>138</v>
      </c>
      <c r="L974" t="s">
        <v>11</v>
      </c>
      <c r="M974" t="s">
        <v>70</v>
      </c>
      <c r="N974" t="s">
        <v>35</v>
      </c>
      <c r="O974">
        <v>260400.07</v>
      </c>
      <c r="P974">
        <v>0</v>
      </c>
      <c r="Q974" t="s">
        <v>627</v>
      </c>
      <c r="R974" t="s">
        <v>70</v>
      </c>
    </row>
    <row r="975" spans="1:18" x14ac:dyDescent="0.25">
      <c r="A975" s="143">
        <v>46086</v>
      </c>
      <c r="B975" t="s">
        <v>1078</v>
      </c>
      <c r="C975" t="s">
        <v>1081</v>
      </c>
      <c r="D975" t="s">
        <v>1080</v>
      </c>
      <c r="E975" s="50">
        <v>210616.46</v>
      </c>
      <c r="F975">
        <v>1</v>
      </c>
      <c r="G975" t="s">
        <v>510</v>
      </c>
      <c r="H975" s="10">
        <v>8261.4004999999997</v>
      </c>
      <c r="I975" t="s">
        <v>137</v>
      </c>
      <c r="J975" t="s">
        <v>473</v>
      </c>
      <c r="K975" t="s">
        <v>156</v>
      </c>
      <c r="L975" t="s">
        <v>679</v>
      </c>
      <c r="M975" t="s">
        <v>72</v>
      </c>
      <c r="N975" t="s">
        <v>35</v>
      </c>
      <c r="O975">
        <v>254845.91999999995</v>
      </c>
      <c r="P975">
        <v>0</v>
      </c>
      <c r="Q975" t="s">
        <v>679</v>
      </c>
      <c r="R975" t="s">
        <v>164</v>
      </c>
    </row>
    <row r="976" spans="1:18" x14ac:dyDescent="0.25">
      <c r="A976" s="143">
        <v>46086</v>
      </c>
      <c r="B976" t="s">
        <v>1078</v>
      </c>
      <c r="C976" t="s">
        <v>1081</v>
      </c>
      <c r="D976" t="s">
        <v>1080</v>
      </c>
      <c r="E976" s="50">
        <v>210616.46</v>
      </c>
      <c r="F976">
        <v>1</v>
      </c>
      <c r="G976" t="s">
        <v>510</v>
      </c>
      <c r="H976" s="10">
        <v>1799.1396</v>
      </c>
      <c r="I976" t="s">
        <v>137</v>
      </c>
      <c r="J976" t="s">
        <v>473</v>
      </c>
      <c r="K976" t="s">
        <v>156</v>
      </c>
      <c r="L976" t="s">
        <v>679</v>
      </c>
      <c r="M976" t="s">
        <v>77</v>
      </c>
      <c r="N976" t="s">
        <v>35</v>
      </c>
      <c r="O976">
        <v>254845.91999999995</v>
      </c>
      <c r="P976">
        <v>0</v>
      </c>
      <c r="Q976" t="s">
        <v>679</v>
      </c>
      <c r="R976" t="s">
        <v>164</v>
      </c>
    </row>
    <row r="977" spans="1:18" x14ac:dyDescent="0.25">
      <c r="A977" s="143">
        <v>46086</v>
      </c>
      <c r="B977" t="s">
        <v>1078</v>
      </c>
      <c r="C977" t="s">
        <v>1081</v>
      </c>
      <c r="D977" t="s">
        <v>1080</v>
      </c>
      <c r="E977" s="50">
        <v>210616.46</v>
      </c>
      <c r="F977">
        <v>1</v>
      </c>
      <c r="G977" t="s">
        <v>510</v>
      </c>
      <c r="H977" s="10">
        <v>103.6031</v>
      </c>
      <c r="I977" t="s">
        <v>137</v>
      </c>
      <c r="J977" t="s">
        <v>473</v>
      </c>
      <c r="K977" t="s">
        <v>156</v>
      </c>
      <c r="L977" t="s">
        <v>679</v>
      </c>
      <c r="M977" t="s">
        <v>75</v>
      </c>
      <c r="N977" t="s">
        <v>35</v>
      </c>
      <c r="O977">
        <v>254845.91999999995</v>
      </c>
      <c r="P977">
        <v>0</v>
      </c>
      <c r="Q977" t="s">
        <v>679</v>
      </c>
      <c r="R977" t="s">
        <v>164</v>
      </c>
    </row>
    <row r="978" spans="1:18" x14ac:dyDescent="0.25">
      <c r="A978" s="143">
        <v>46086</v>
      </c>
      <c r="B978" t="s">
        <v>1078</v>
      </c>
      <c r="C978" t="s">
        <v>1081</v>
      </c>
      <c r="D978" t="s">
        <v>1080</v>
      </c>
      <c r="E978" s="50">
        <v>210616.46</v>
      </c>
      <c r="F978">
        <v>1</v>
      </c>
      <c r="G978" t="s">
        <v>510</v>
      </c>
      <c r="H978" s="10">
        <v>15237.5124</v>
      </c>
      <c r="I978" t="s">
        <v>137</v>
      </c>
      <c r="J978" t="s">
        <v>473</v>
      </c>
      <c r="K978" t="s">
        <v>156</v>
      </c>
      <c r="L978" t="s">
        <v>679</v>
      </c>
      <c r="M978" t="s">
        <v>681</v>
      </c>
      <c r="N978" t="s">
        <v>35</v>
      </c>
      <c r="O978">
        <v>254845.91999999995</v>
      </c>
      <c r="P978">
        <v>0</v>
      </c>
      <c r="Q978" t="s">
        <v>679</v>
      </c>
      <c r="R978" t="s">
        <v>164</v>
      </c>
    </row>
    <row r="979" spans="1:18" x14ac:dyDescent="0.25">
      <c r="A979" s="143">
        <v>46086</v>
      </c>
      <c r="B979" t="s">
        <v>1078</v>
      </c>
      <c r="C979" t="s">
        <v>1081</v>
      </c>
      <c r="D979" t="s">
        <v>1080</v>
      </c>
      <c r="E979" s="50">
        <v>210616.46</v>
      </c>
      <c r="F979">
        <v>1</v>
      </c>
      <c r="G979" t="s">
        <v>510</v>
      </c>
      <c r="H979" s="10">
        <v>1242.0712000000001</v>
      </c>
      <c r="I979" t="s">
        <v>137</v>
      </c>
      <c r="J979" t="s">
        <v>473</v>
      </c>
      <c r="K979" t="s">
        <v>156</v>
      </c>
      <c r="L979" t="s">
        <v>679</v>
      </c>
      <c r="M979" t="s">
        <v>682</v>
      </c>
      <c r="N979" t="s">
        <v>35</v>
      </c>
      <c r="O979">
        <v>254845.91999999995</v>
      </c>
      <c r="P979">
        <v>0</v>
      </c>
      <c r="Q979" t="s">
        <v>679</v>
      </c>
      <c r="R979" t="s">
        <v>164</v>
      </c>
    </row>
    <row r="980" spans="1:18" x14ac:dyDescent="0.25">
      <c r="A980" s="143">
        <v>46086</v>
      </c>
      <c r="B980" t="s">
        <v>1078</v>
      </c>
      <c r="C980" t="s">
        <v>1081</v>
      </c>
      <c r="D980" t="s">
        <v>1080</v>
      </c>
      <c r="E980" s="50">
        <v>210616.46</v>
      </c>
      <c r="F980">
        <v>1</v>
      </c>
      <c r="G980" t="s">
        <v>510</v>
      </c>
      <c r="H980" s="10">
        <v>187085.06299999999</v>
      </c>
      <c r="I980" t="s">
        <v>137</v>
      </c>
      <c r="J980" t="s">
        <v>473</v>
      </c>
      <c r="K980" t="s">
        <v>156</v>
      </c>
      <c r="L980" t="s">
        <v>679</v>
      </c>
      <c r="M980" t="s">
        <v>80</v>
      </c>
      <c r="N980" t="s">
        <v>35</v>
      </c>
      <c r="O980">
        <v>254845.91999999995</v>
      </c>
      <c r="P980">
        <v>0</v>
      </c>
      <c r="Q980" t="s">
        <v>679</v>
      </c>
      <c r="R980" t="s">
        <v>164</v>
      </c>
    </row>
    <row r="981" spans="1:18" x14ac:dyDescent="0.25">
      <c r="A981" s="143">
        <v>46086</v>
      </c>
      <c r="B981" t="s">
        <v>1078</v>
      </c>
      <c r="C981" t="s">
        <v>1081</v>
      </c>
      <c r="D981" t="s">
        <v>1080</v>
      </c>
      <c r="E981" s="50">
        <v>210616.46</v>
      </c>
      <c r="F981">
        <v>1</v>
      </c>
      <c r="G981" t="s">
        <v>510</v>
      </c>
      <c r="H981" s="10">
        <v>3584.5064000000002</v>
      </c>
      <c r="I981" t="s">
        <v>137</v>
      </c>
      <c r="J981" t="s">
        <v>473</v>
      </c>
      <c r="K981" t="s">
        <v>156</v>
      </c>
      <c r="L981" t="s">
        <v>679</v>
      </c>
      <c r="M981" t="s">
        <v>50</v>
      </c>
      <c r="N981" t="s">
        <v>35</v>
      </c>
      <c r="O981">
        <v>254845.91999999995</v>
      </c>
      <c r="P981">
        <v>0</v>
      </c>
      <c r="Q981" t="s">
        <v>679</v>
      </c>
      <c r="R981" t="s">
        <v>164</v>
      </c>
    </row>
    <row r="982" spans="1:18" x14ac:dyDescent="0.25">
      <c r="A982" s="143">
        <v>46086</v>
      </c>
      <c r="B982" t="s">
        <v>1078</v>
      </c>
      <c r="C982" t="s">
        <v>1081</v>
      </c>
      <c r="D982" t="s">
        <v>1080</v>
      </c>
      <c r="E982" s="50">
        <v>210616.46</v>
      </c>
      <c r="F982">
        <v>1</v>
      </c>
      <c r="G982" t="s">
        <v>510</v>
      </c>
      <c r="H982" s="10">
        <v>27421.5049</v>
      </c>
      <c r="I982" t="s">
        <v>137</v>
      </c>
      <c r="J982" t="s">
        <v>473</v>
      </c>
      <c r="K982" t="s">
        <v>156</v>
      </c>
      <c r="L982" t="s">
        <v>679</v>
      </c>
      <c r="M982" t="s">
        <v>68</v>
      </c>
      <c r="N982" t="s">
        <v>35</v>
      </c>
      <c r="O982">
        <v>254845.91999999995</v>
      </c>
      <c r="P982">
        <v>0</v>
      </c>
      <c r="Q982" t="s">
        <v>679</v>
      </c>
      <c r="R982" t="s">
        <v>164</v>
      </c>
    </row>
    <row r="983" spans="1:18" x14ac:dyDescent="0.25">
      <c r="A983" s="143">
        <v>46086</v>
      </c>
      <c r="B983" t="s">
        <v>1078</v>
      </c>
      <c r="C983" t="s">
        <v>1081</v>
      </c>
      <c r="D983" t="s">
        <v>1080</v>
      </c>
      <c r="E983" s="50">
        <v>210616.46</v>
      </c>
      <c r="F983">
        <v>1</v>
      </c>
      <c r="G983" t="s">
        <v>510</v>
      </c>
      <c r="H983" s="10">
        <v>10111.118899999999</v>
      </c>
      <c r="I983" t="s">
        <v>137</v>
      </c>
      <c r="J983" t="s">
        <v>473</v>
      </c>
      <c r="K983" t="s">
        <v>156</v>
      </c>
      <c r="L983" t="s">
        <v>679</v>
      </c>
      <c r="M983" t="s">
        <v>70</v>
      </c>
      <c r="N983" t="s">
        <v>35</v>
      </c>
      <c r="O983">
        <v>254845.91999999995</v>
      </c>
      <c r="P983">
        <v>0</v>
      </c>
      <c r="Q983" t="s">
        <v>679</v>
      </c>
      <c r="R983" t="s">
        <v>164</v>
      </c>
    </row>
    <row r="984" spans="1:18" x14ac:dyDescent="0.25">
      <c r="A984" s="143">
        <v>46084</v>
      </c>
      <c r="B984" t="s">
        <v>810</v>
      </c>
      <c r="C984" t="s">
        <v>892</v>
      </c>
      <c r="D984" t="s">
        <v>893</v>
      </c>
      <c r="E984" s="50">
        <v>250000</v>
      </c>
      <c r="F984">
        <v>1</v>
      </c>
      <c r="G984" t="s">
        <v>510</v>
      </c>
      <c r="H984" s="10">
        <v>8104.3091999999997</v>
      </c>
      <c r="I984" t="s">
        <v>137</v>
      </c>
      <c r="J984" t="s">
        <v>473</v>
      </c>
      <c r="K984" t="s">
        <v>156</v>
      </c>
      <c r="L984" t="s">
        <v>10</v>
      </c>
      <c r="M984" t="s">
        <v>72</v>
      </c>
      <c r="N984" t="s">
        <v>35</v>
      </c>
      <c r="O984">
        <v>250000</v>
      </c>
      <c r="P984">
        <v>0</v>
      </c>
      <c r="Q984" t="s">
        <v>727</v>
      </c>
      <c r="R984" t="s">
        <v>166</v>
      </c>
    </row>
    <row r="985" spans="1:18" x14ac:dyDescent="0.25">
      <c r="A985" s="143">
        <v>46084</v>
      </c>
      <c r="B985" t="s">
        <v>810</v>
      </c>
      <c r="C985" t="s">
        <v>892</v>
      </c>
      <c r="D985" t="s">
        <v>893</v>
      </c>
      <c r="E985" s="50">
        <v>250000</v>
      </c>
      <c r="F985">
        <v>1</v>
      </c>
      <c r="G985" t="s">
        <v>510</v>
      </c>
      <c r="H985" s="10">
        <v>1764.9286999999999</v>
      </c>
      <c r="I985" t="s">
        <v>137</v>
      </c>
      <c r="J985" t="s">
        <v>473</v>
      </c>
      <c r="K985" t="s">
        <v>156</v>
      </c>
      <c r="L985" t="s">
        <v>10</v>
      </c>
      <c r="M985" t="s">
        <v>77</v>
      </c>
      <c r="N985" t="s">
        <v>35</v>
      </c>
      <c r="O985">
        <v>250000</v>
      </c>
      <c r="P985">
        <v>0</v>
      </c>
      <c r="Q985" t="s">
        <v>727</v>
      </c>
      <c r="R985" t="s">
        <v>166</v>
      </c>
    </row>
    <row r="986" spans="1:18" x14ac:dyDescent="0.25">
      <c r="A986" s="143">
        <v>46084</v>
      </c>
      <c r="B986" t="s">
        <v>810</v>
      </c>
      <c r="C986" t="s">
        <v>892</v>
      </c>
      <c r="D986" t="s">
        <v>893</v>
      </c>
      <c r="E986" s="50">
        <v>250000</v>
      </c>
      <c r="F986">
        <v>1</v>
      </c>
      <c r="G986" t="s">
        <v>510</v>
      </c>
      <c r="H986" s="10">
        <v>101.6331</v>
      </c>
      <c r="I986" t="s">
        <v>137</v>
      </c>
      <c r="J986" t="s">
        <v>473</v>
      </c>
      <c r="K986" t="s">
        <v>156</v>
      </c>
      <c r="L986" t="s">
        <v>10</v>
      </c>
      <c r="M986" t="s">
        <v>75</v>
      </c>
      <c r="N986" t="s">
        <v>35</v>
      </c>
      <c r="O986">
        <v>250000</v>
      </c>
      <c r="P986">
        <v>0</v>
      </c>
      <c r="Q986" t="s">
        <v>727</v>
      </c>
      <c r="R986" t="s">
        <v>166</v>
      </c>
    </row>
    <row r="987" spans="1:18" x14ac:dyDescent="0.25">
      <c r="A987" s="143">
        <v>46084</v>
      </c>
      <c r="B987" t="s">
        <v>810</v>
      </c>
      <c r="C987" t="s">
        <v>892</v>
      </c>
      <c r="D987" t="s">
        <v>893</v>
      </c>
      <c r="E987" s="50">
        <v>250000</v>
      </c>
      <c r="F987">
        <v>1</v>
      </c>
      <c r="G987" t="s">
        <v>510</v>
      </c>
      <c r="H987" s="10">
        <v>14947.7696</v>
      </c>
      <c r="I987" t="s">
        <v>137</v>
      </c>
      <c r="J987" t="s">
        <v>473</v>
      </c>
      <c r="K987" t="s">
        <v>156</v>
      </c>
      <c r="L987" t="s">
        <v>10</v>
      </c>
      <c r="M987" t="s">
        <v>681</v>
      </c>
      <c r="N987" t="s">
        <v>35</v>
      </c>
      <c r="O987">
        <v>250000</v>
      </c>
      <c r="P987">
        <v>0</v>
      </c>
      <c r="Q987" t="s">
        <v>727</v>
      </c>
      <c r="R987" t="s">
        <v>166</v>
      </c>
    </row>
    <row r="988" spans="1:18" x14ac:dyDescent="0.25">
      <c r="A988" s="143">
        <v>46084</v>
      </c>
      <c r="B988" t="s">
        <v>810</v>
      </c>
      <c r="C988" t="s">
        <v>892</v>
      </c>
      <c r="D988" t="s">
        <v>893</v>
      </c>
      <c r="E988" s="50">
        <v>250000</v>
      </c>
      <c r="F988">
        <v>1</v>
      </c>
      <c r="G988" t="s">
        <v>510</v>
      </c>
      <c r="H988" s="10">
        <v>1218.4530999999999</v>
      </c>
      <c r="I988" t="s">
        <v>137</v>
      </c>
      <c r="J988" t="s">
        <v>473</v>
      </c>
      <c r="K988" t="s">
        <v>156</v>
      </c>
      <c r="L988" t="s">
        <v>10</v>
      </c>
      <c r="M988" t="s">
        <v>682</v>
      </c>
      <c r="N988" t="s">
        <v>35</v>
      </c>
      <c r="O988">
        <v>250000</v>
      </c>
      <c r="P988">
        <v>0</v>
      </c>
      <c r="Q988" t="s">
        <v>727</v>
      </c>
      <c r="R988" t="s">
        <v>166</v>
      </c>
    </row>
    <row r="989" spans="1:18" x14ac:dyDescent="0.25">
      <c r="A989" s="143">
        <v>46084</v>
      </c>
      <c r="B989" t="s">
        <v>810</v>
      </c>
      <c r="C989" t="s">
        <v>892</v>
      </c>
      <c r="D989" t="s">
        <v>893</v>
      </c>
      <c r="E989" s="50">
        <v>250000</v>
      </c>
      <c r="F989">
        <v>1</v>
      </c>
      <c r="G989" t="s">
        <v>510</v>
      </c>
      <c r="H989" s="10">
        <v>183527.62229999999</v>
      </c>
      <c r="I989" t="s">
        <v>137</v>
      </c>
      <c r="J989" t="s">
        <v>473</v>
      </c>
      <c r="K989" t="s">
        <v>156</v>
      </c>
      <c r="L989" t="s">
        <v>10</v>
      </c>
      <c r="M989" t="s">
        <v>80</v>
      </c>
      <c r="N989" t="s">
        <v>35</v>
      </c>
      <c r="O989">
        <v>250000</v>
      </c>
      <c r="P989">
        <v>0</v>
      </c>
      <c r="Q989" t="s">
        <v>727</v>
      </c>
      <c r="R989" t="s">
        <v>166</v>
      </c>
    </row>
    <row r="990" spans="1:18" x14ac:dyDescent="0.25">
      <c r="A990" s="143">
        <v>46084</v>
      </c>
      <c r="B990" t="s">
        <v>810</v>
      </c>
      <c r="C990" t="s">
        <v>892</v>
      </c>
      <c r="D990" t="s">
        <v>893</v>
      </c>
      <c r="E990" s="50">
        <v>250000</v>
      </c>
      <c r="F990">
        <v>1</v>
      </c>
      <c r="G990" t="s">
        <v>510</v>
      </c>
      <c r="H990" s="10">
        <v>3516.3465999999999</v>
      </c>
      <c r="I990" t="s">
        <v>137</v>
      </c>
      <c r="J990" t="s">
        <v>473</v>
      </c>
      <c r="K990" t="s">
        <v>156</v>
      </c>
      <c r="L990" t="s">
        <v>10</v>
      </c>
      <c r="M990" t="s">
        <v>50</v>
      </c>
      <c r="N990" t="s">
        <v>35</v>
      </c>
      <c r="O990">
        <v>250000</v>
      </c>
      <c r="P990">
        <v>0</v>
      </c>
      <c r="Q990" t="s">
        <v>727</v>
      </c>
      <c r="R990" t="s">
        <v>166</v>
      </c>
    </row>
    <row r="991" spans="1:18" x14ac:dyDescent="0.25">
      <c r="A991" s="143">
        <v>46084</v>
      </c>
      <c r="B991" t="s">
        <v>810</v>
      </c>
      <c r="C991" t="s">
        <v>892</v>
      </c>
      <c r="D991" t="s">
        <v>893</v>
      </c>
      <c r="E991" s="50">
        <v>250000</v>
      </c>
      <c r="F991">
        <v>1</v>
      </c>
      <c r="G991" t="s">
        <v>510</v>
      </c>
      <c r="H991" s="10">
        <v>26900.082299999998</v>
      </c>
      <c r="I991" t="s">
        <v>137</v>
      </c>
      <c r="J991" t="s">
        <v>473</v>
      </c>
      <c r="K991" t="s">
        <v>156</v>
      </c>
      <c r="L991" t="s">
        <v>10</v>
      </c>
      <c r="M991" t="s">
        <v>68</v>
      </c>
      <c r="N991" t="s">
        <v>35</v>
      </c>
      <c r="O991">
        <v>250000</v>
      </c>
      <c r="P991">
        <v>0</v>
      </c>
      <c r="Q991" t="s">
        <v>727</v>
      </c>
      <c r="R991" t="s">
        <v>166</v>
      </c>
    </row>
    <row r="992" spans="1:18" x14ac:dyDescent="0.25">
      <c r="A992" s="143">
        <v>46084</v>
      </c>
      <c r="B992" t="s">
        <v>810</v>
      </c>
      <c r="C992" t="s">
        <v>892</v>
      </c>
      <c r="D992" t="s">
        <v>893</v>
      </c>
      <c r="E992" s="50">
        <v>250000</v>
      </c>
      <c r="F992">
        <v>1</v>
      </c>
      <c r="G992" t="s">
        <v>510</v>
      </c>
      <c r="H992" s="10">
        <v>9918.8549999999996</v>
      </c>
      <c r="I992" t="s">
        <v>137</v>
      </c>
      <c r="J992" t="s">
        <v>473</v>
      </c>
      <c r="K992" t="s">
        <v>156</v>
      </c>
      <c r="L992" t="s">
        <v>10</v>
      </c>
      <c r="M992" t="s">
        <v>70</v>
      </c>
      <c r="N992" t="s">
        <v>35</v>
      </c>
      <c r="O992">
        <v>250000</v>
      </c>
      <c r="P992">
        <v>0</v>
      </c>
      <c r="Q992" t="s">
        <v>727</v>
      </c>
      <c r="R992" t="s">
        <v>166</v>
      </c>
    </row>
    <row r="993" spans="1:18" x14ac:dyDescent="0.25">
      <c r="A993" s="143">
        <v>46086</v>
      </c>
      <c r="B993" t="s">
        <v>903</v>
      </c>
      <c r="C993" t="s">
        <v>904</v>
      </c>
      <c r="D993" t="s">
        <v>905</v>
      </c>
      <c r="E993" s="50">
        <v>100000</v>
      </c>
      <c r="F993">
        <v>2</v>
      </c>
      <c r="G993" t="s">
        <v>510</v>
      </c>
      <c r="H993" s="10">
        <v>7844.9713000000002</v>
      </c>
      <c r="I993" t="s">
        <v>137</v>
      </c>
      <c r="J993" t="s">
        <v>473</v>
      </c>
      <c r="K993" t="s">
        <v>156</v>
      </c>
      <c r="L993" t="s">
        <v>10</v>
      </c>
      <c r="M993" t="s">
        <v>72</v>
      </c>
      <c r="N993" t="s">
        <v>35</v>
      </c>
      <c r="O993">
        <v>241999.99999999997</v>
      </c>
      <c r="P993">
        <v>0</v>
      </c>
      <c r="Q993" t="s">
        <v>734</v>
      </c>
      <c r="R993" t="s">
        <v>168</v>
      </c>
    </row>
    <row r="994" spans="1:18" x14ac:dyDescent="0.25">
      <c r="A994" s="143">
        <v>46086</v>
      </c>
      <c r="B994" t="s">
        <v>903</v>
      </c>
      <c r="C994" t="s">
        <v>904</v>
      </c>
      <c r="D994" t="s">
        <v>905</v>
      </c>
      <c r="E994" s="50">
        <v>100000</v>
      </c>
      <c r="F994">
        <v>2</v>
      </c>
      <c r="G994" t="s">
        <v>510</v>
      </c>
      <c r="H994" s="10">
        <v>1708.451</v>
      </c>
      <c r="I994" t="s">
        <v>137</v>
      </c>
      <c r="J994" t="s">
        <v>473</v>
      </c>
      <c r="K994" t="s">
        <v>156</v>
      </c>
      <c r="L994" t="s">
        <v>10</v>
      </c>
      <c r="M994" t="s">
        <v>77</v>
      </c>
      <c r="N994" t="s">
        <v>35</v>
      </c>
      <c r="O994">
        <v>241999.99999999997</v>
      </c>
      <c r="P994">
        <v>0</v>
      </c>
      <c r="Q994" t="s">
        <v>734</v>
      </c>
      <c r="R994" t="s">
        <v>168</v>
      </c>
    </row>
    <row r="995" spans="1:18" x14ac:dyDescent="0.25">
      <c r="A995" s="143">
        <v>46086</v>
      </c>
      <c r="B995" t="s">
        <v>903</v>
      </c>
      <c r="C995" t="s">
        <v>904</v>
      </c>
      <c r="D995" t="s">
        <v>905</v>
      </c>
      <c r="E995" s="50">
        <v>100000</v>
      </c>
      <c r="F995">
        <v>2</v>
      </c>
      <c r="G995" t="s">
        <v>510</v>
      </c>
      <c r="H995" s="10">
        <v>98.380899999999997</v>
      </c>
      <c r="I995" t="s">
        <v>137</v>
      </c>
      <c r="J995" t="s">
        <v>473</v>
      </c>
      <c r="K995" t="s">
        <v>156</v>
      </c>
      <c r="L995" t="s">
        <v>10</v>
      </c>
      <c r="M995" t="s">
        <v>75</v>
      </c>
      <c r="N995" t="s">
        <v>35</v>
      </c>
      <c r="O995">
        <v>241999.99999999997</v>
      </c>
      <c r="P995">
        <v>0</v>
      </c>
      <c r="Q995" t="s">
        <v>734</v>
      </c>
      <c r="R995" t="s">
        <v>168</v>
      </c>
    </row>
    <row r="996" spans="1:18" x14ac:dyDescent="0.25">
      <c r="A996" s="143">
        <v>46086</v>
      </c>
      <c r="B996" t="s">
        <v>903</v>
      </c>
      <c r="C996" t="s">
        <v>904</v>
      </c>
      <c r="D996" t="s">
        <v>905</v>
      </c>
      <c r="E996" s="50">
        <v>100000</v>
      </c>
      <c r="F996">
        <v>2</v>
      </c>
      <c r="G996" t="s">
        <v>510</v>
      </c>
      <c r="H996" s="10">
        <v>14469.441000000001</v>
      </c>
      <c r="I996" t="s">
        <v>137</v>
      </c>
      <c r="J996" t="s">
        <v>473</v>
      </c>
      <c r="K996" t="s">
        <v>156</v>
      </c>
      <c r="L996" t="s">
        <v>10</v>
      </c>
      <c r="M996" t="s">
        <v>681</v>
      </c>
      <c r="N996" t="s">
        <v>35</v>
      </c>
      <c r="O996">
        <v>241999.99999999997</v>
      </c>
      <c r="P996">
        <v>0</v>
      </c>
      <c r="Q996" t="s">
        <v>734</v>
      </c>
      <c r="R996" t="s">
        <v>168</v>
      </c>
    </row>
    <row r="997" spans="1:18" x14ac:dyDescent="0.25">
      <c r="A997" s="143">
        <v>46086</v>
      </c>
      <c r="B997" t="s">
        <v>903</v>
      </c>
      <c r="C997" t="s">
        <v>904</v>
      </c>
      <c r="D997" t="s">
        <v>905</v>
      </c>
      <c r="E997" s="50">
        <v>100000</v>
      </c>
      <c r="F997">
        <v>2</v>
      </c>
      <c r="G997" t="s">
        <v>510</v>
      </c>
      <c r="H997" s="10">
        <v>1179.4626000000001</v>
      </c>
      <c r="I997" t="s">
        <v>137</v>
      </c>
      <c r="J997" t="s">
        <v>473</v>
      </c>
      <c r="K997" t="s">
        <v>156</v>
      </c>
      <c r="L997" t="s">
        <v>10</v>
      </c>
      <c r="M997" t="s">
        <v>682</v>
      </c>
      <c r="N997" t="s">
        <v>35</v>
      </c>
      <c r="O997">
        <v>241999.99999999997</v>
      </c>
      <c r="P997">
        <v>0</v>
      </c>
      <c r="Q997" t="s">
        <v>734</v>
      </c>
      <c r="R997" t="s">
        <v>168</v>
      </c>
    </row>
    <row r="998" spans="1:18" x14ac:dyDescent="0.25">
      <c r="A998" s="143">
        <v>46086</v>
      </c>
      <c r="B998" t="s">
        <v>903</v>
      </c>
      <c r="C998" t="s">
        <v>904</v>
      </c>
      <c r="D998" t="s">
        <v>905</v>
      </c>
      <c r="E998" s="50">
        <v>100000</v>
      </c>
      <c r="F998">
        <v>2</v>
      </c>
      <c r="G998" t="s">
        <v>510</v>
      </c>
      <c r="H998" s="10">
        <v>177654.7384</v>
      </c>
      <c r="I998" t="s">
        <v>137</v>
      </c>
      <c r="J998" t="s">
        <v>473</v>
      </c>
      <c r="K998" t="s">
        <v>156</v>
      </c>
      <c r="L998" t="s">
        <v>10</v>
      </c>
      <c r="M998" t="s">
        <v>80</v>
      </c>
      <c r="N998" t="s">
        <v>35</v>
      </c>
      <c r="O998">
        <v>241999.99999999997</v>
      </c>
      <c r="P998">
        <v>0</v>
      </c>
      <c r="Q998" t="s">
        <v>734</v>
      </c>
      <c r="R998" t="s">
        <v>168</v>
      </c>
    </row>
    <row r="999" spans="1:18" x14ac:dyDescent="0.25">
      <c r="A999" s="143">
        <v>46086</v>
      </c>
      <c r="B999" t="s">
        <v>903</v>
      </c>
      <c r="C999" t="s">
        <v>904</v>
      </c>
      <c r="D999" t="s">
        <v>905</v>
      </c>
      <c r="E999" s="50">
        <v>100000</v>
      </c>
      <c r="F999">
        <v>2</v>
      </c>
      <c r="G999" t="s">
        <v>510</v>
      </c>
      <c r="H999" s="10">
        <v>3403.8236000000002</v>
      </c>
      <c r="I999" t="s">
        <v>137</v>
      </c>
      <c r="J999" t="s">
        <v>473</v>
      </c>
      <c r="K999" t="s">
        <v>156</v>
      </c>
      <c r="L999" t="s">
        <v>10</v>
      </c>
      <c r="M999" t="s">
        <v>50</v>
      </c>
      <c r="N999" t="s">
        <v>35</v>
      </c>
      <c r="O999">
        <v>241999.99999999997</v>
      </c>
      <c r="P999">
        <v>0</v>
      </c>
      <c r="Q999" t="s">
        <v>734</v>
      </c>
      <c r="R999" t="s">
        <v>168</v>
      </c>
    </row>
    <row r="1000" spans="1:18" x14ac:dyDescent="0.25">
      <c r="A1000" s="143">
        <v>46086</v>
      </c>
      <c r="B1000" t="s">
        <v>903</v>
      </c>
      <c r="C1000" t="s">
        <v>904</v>
      </c>
      <c r="D1000" t="s">
        <v>905</v>
      </c>
      <c r="E1000" s="50">
        <v>100000</v>
      </c>
      <c r="F1000">
        <v>2</v>
      </c>
      <c r="G1000" t="s">
        <v>510</v>
      </c>
      <c r="H1000" s="10">
        <v>26039.279699999999</v>
      </c>
      <c r="I1000" t="s">
        <v>137</v>
      </c>
      <c r="J1000" t="s">
        <v>473</v>
      </c>
      <c r="K1000" t="s">
        <v>156</v>
      </c>
      <c r="L1000" t="s">
        <v>10</v>
      </c>
      <c r="M1000" t="s">
        <v>68</v>
      </c>
      <c r="N1000" t="s">
        <v>35</v>
      </c>
      <c r="O1000">
        <v>241999.99999999997</v>
      </c>
      <c r="P1000">
        <v>0</v>
      </c>
      <c r="Q1000" t="s">
        <v>734</v>
      </c>
      <c r="R1000" t="s">
        <v>168</v>
      </c>
    </row>
    <row r="1001" spans="1:18" x14ac:dyDescent="0.25">
      <c r="A1001" s="143">
        <v>46086</v>
      </c>
      <c r="B1001" t="s">
        <v>903</v>
      </c>
      <c r="C1001" t="s">
        <v>904</v>
      </c>
      <c r="D1001" t="s">
        <v>905</v>
      </c>
      <c r="E1001" s="50">
        <v>100000</v>
      </c>
      <c r="F1001">
        <v>2</v>
      </c>
      <c r="G1001" t="s">
        <v>510</v>
      </c>
      <c r="H1001" s="10">
        <v>9601.4516000000003</v>
      </c>
      <c r="I1001" t="s">
        <v>137</v>
      </c>
      <c r="J1001" t="s">
        <v>473</v>
      </c>
      <c r="K1001" t="s">
        <v>156</v>
      </c>
      <c r="L1001" t="s">
        <v>10</v>
      </c>
      <c r="M1001" t="s">
        <v>70</v>
      </c>
      <c r="N1001" t="s">
        <v>35</v>
      </c>
      <c r="O1001">
        <v>241999.99999999997</v>
      </c>
      <c r="P1001">
        <v>0</v>
      </c>
      <c r="Q1001" t="s">
        <v>734</v>
      </c>
      <c r="R1001" t="s">
        <v>168</v>
      </c>
    </row>
    <row r="1002" spans="1:18" hidden="1" x14ac:dyDescent="0.25">
      <c r="A1002" s="143">
        <v>46111</v>
      </c>
      <c r="B1002" t="s">
        <v>663</v>
      </c>
      <c r="C1002" t="s">
        <v>768</v>
      </c>
      <c r="D1002" t="s">
        <v>666</v>
      </c>
      <c r="E1002" s="50">
        <v>2050</v>
      </c>
      <c r="F1002">
        <v>115</v>
      </c>
      <c r="G1002" t="s">
        <v>144</v>
      </c>
      <c r="H1002" s="10">
        <v>235750</v>
      </c>
      <c r="I1002" t="s">
        <v>137</v>
      </c>
      <c r="J1002" t="s">
        <v>473</v>
      </c>
      <c r="K1002" t="s">
        <v>138</v>
      </c>
      <c r="L1002" t="s">
        <v>18</v>
      </c>
      <c r="M1002" t="s">
        <v>681</v>
      </c>
      <c r="N1002" t="s">
        <v>83</v>
      </c>
      <c r="O1002">
        <v>235750</v>
      </c>
      <c r="P1002">
        <v>0</v>
      </c>
      <c r="Q1002" t="s">
        <v>666</v>
      </c>
      <c r="R1002" t="s">
        <v>681</v>
      </c>
    </row>
    <row r="1003" spans="1:18" x14ac:dyDescent="0.25">
      <c r="A1003" s="143">
        <v>46107</v>
      </c>
      <c r="B1003" t="s">
        <v>820</v>
      </c>
      <c r="C1003" t="s">
        <v>916</v>
      </c>
      <c r="D1003" t="s">
        <v>917</v>
      </c>
      <c r="E1003" s="50">
        <v>91820.34</v>
      </c>
      <c r="F1003">
        <v>1</v>
      </c>
      <c r="G1003" t="s">
        <v>510</v>
      </c>
      <c r="H1003" s="10">
        <v>229395.28</v>
      </c>
      <c r="I1003" t="s">
        <v>137</v>
      </c>
      <c r="J1003" t="s">
        <v>473</v>
      </c>
      <c r="K1003" t="s">
        <v>156</v>
      </c>
      <c r="L1003" t="s">
        <v>16</v>
      </c>
      <c r="M1003" t="s">
        <v>50</v>
      </c>
      <c r="N1003" t="s">
        <v>39</v>
      </c>
      <c r="O1003">
        <v>229395.28</v>
      </c>
      <c r="P1003">
        <v>0</v>
      </c>
      <c r="Q1003" t="s">
        <v>740</v>
      </c>
      <c r="R1003" t="s">
        <v>50</v>
      </c>
    </row>
    <row r="1004" spans="1:18" hidden="1" x14ac:dyDescent="0.25">
      <c r="A1004" s="143">
        <v>46112</v>
      </c>
      <c r="B1004" t="s">
        <v>941</v>
      </c>
      <c r="C1004" t="s">
        <v>942</v>
      </c>
      <c r="D1004" t="s">
        <v>943</v>
      </c>
      <c r="E1004" s="50">
        <v>45440</v>
      </c>
      <c r="F1004">
        <v>4</v>
      </c>
      <c r="G1004" t="s">
        <v>510</v>
      </c>
      <c r="H1004" s="10">
        <v>227200</v>
      </c>
      <c r="I1004" t="s">
        <v>137</v>
      </c>
      <c r="J1004" t="s">
        <v>473</v>
      </c>
      <c r="K1004" t="s">
        <v>138</v>
      </c>
      <c r="L1004" t="s">
        <v>10</v>
      </c>
      <c r="M1004" t="s">
        <v>80</v>
      </c>
      <c r="N1004" t="s">
        <v>34</v>
      </c>
      <c r="O1004">
        <v>227200</v>
      </c>
      <c r="P1004">
        <v>0</v>
      </c>
      <c r="Q1004" t="s">
        <v>644</v>
      </c>
      <c r="R1004" t="s">
        <v>80</v>
      </c>
    </row>
    <row r="1005" spans="1:18" hidden="1" x14ac:dyDescent="0.25">
      <c r="A1005" s="143">
        <v>46111</v>
      </c>
      <c r="B1005" t="s">
        <v>663</v>
      </c>
      <c r="C1005" t="s">
        <v>766</v>
      </c>
      <c r="D1005" t="s">
        <v>666</v>
      </c>
      <c r="E1005" s="50">
        <v>2050</v>
      </c>
      <c r="F1005">
        <v>105</v>
      </c>
      <c r="G1005" t="s">
        <v>144</v>
      </c>
      <c r="H1005" s="10">
        <v>215250</v>
      </c>
      <c r="I1005" t="s">
        <v>137</v>
      </c>
      <c r="J1005" t="s">
        <v>473</v>
      </c>
      <c r="K1005" t="s">
        <v>138</v>
      </c>
      <c r="L1005" t="s">
        <v>18</v>
      </c>
      <c r="M1005" t="s">
        <v>72</v>
      </c>
      <c r="N1005" t="s">
        <v>43</v>
      </c>
      <c r="O1005">
        <v>215250</v>
      </c>
      <c r="P1005">
        <v>0</v>
      </c>
      <c r="Q1005" t="s">
        <v>666</v>
      </c>
      <c r="R1005" t="s">
        <v>72</v>
      </c>
    </row>
    <row r="1006" spans="1:18" x14ac:dyDescent="0.25">
      <c r="A1006" s="143">
        <v>46083</v>
      </c>
      <c r="B1006" t="s">
        <v>924</v>
      </c>
      <c r="C1006" t="s">
        <v>925</v>
      </c>
      <c r="D1006" t="s">
        <v>926</v>
      </c>
      <c r="E1006" s="50">
        <v>200000</v>
      </c>
      <c r="F1006">
        <v>1</v>
      </c>
      <c r="G1006" t="s">
        <v>510</v>
      </c>
      <c r="H1006" s="10">
        <v>6483.4472999999998</v>
      </c>
      <c r="I1006" t="s">
        <v>137</v>
      </c>
      <c r="J1006" t="s">
        <v>473</v>
      </c>
      <c r="K1006" t="s">
        <v>156</v>
      </c>
      <c r="L1006" t="s">
        <v>12</v>
      </c>
      <c r="M1006" t="s">
        <v>72</v>
      </c>
      <c r="N1006" t="s">
        <v>35</v>
      </c>
      <c r="O1006">
        <v>199999.99999999997</v>
      </c>
      <c r="P1006">
        <v>0</v>
      </c>
      <c r="Q1006" t="s">
        <v>726</v>
      </c>
      <c r="R1006" t="s">
        <v>164</v>
      </c>
    </row>
    <row r="1007" spans="1:18" x14ac:dyDescent="0.25">
      <c r="A1007" s="143">
        <v>46083</v>
      </c>
      <c r="B1007" t="s">
        <v>924</v>
      </c>
      <c r="C1007" t="s">
        <v>925</v>
      </c>
      <c r="D1007" t="s">
        <v>926</v>
      </c>
      <c r="E1007" s="50">
        <v>200000</v>
      </c>
      <c r="F1007">
        <v>1</v>
      </c>
      <c r="G1007" t="s">
        <v>510</v>
      </c>
      <c r="H1007" s="10">
        <v>1411.943</v>
      </c>
      <c r="I1007" t="s">
        <v>137</v>
      </c>
      <c r="J1007" t="s">
        <v>473</v>
      </c>
      <c r="K1007" t="s">
        <v>156</v>
      </c>
      <c r="L1007" t="s">
        <v>12</v>
      </c>
      <c r="M1007" t="s">
        <v>77</v>
      </c>
      <c r="N1007" t="s">
        <v>35</v>
      </c>
      <c r="O1007">
        <v>199999.99999999997</v>
      </c>
      <c r="P1007">
        <v>0</v>
      </c>
      <c r="Q1007" t="s">
        <v>726</v>
      </c>
      <c r="R1007" t="s">
        <v>164</v>
      </c>
    </row>
    <row r="1008" spans="1:18" x14ac:dyDescent="0.25">
      <c r="A1008" s="143">
        <v>46083</v>
      </c>
      <c r="B1008" t="s">
        <v>924</v>
      </c>
      <c r="C1008" t="s">
        <v>925</v>
      </c>
      <c r="D1008" t="s">
        <v>926</v>
      </c>
      <c r="E1008" s="50">
        <v>200000</v>
      </c>
      <c r="F1008">
        <v>1</v>
      </c>
      <c r="G1008" t="s">
        <v>510</v>
      </c>
      <c r="H1008" s="10">
        <v>81.3065</v>
      </c>
      <c r="I1008" t="s">
        <v>137</v>
      </c>
      <c r="J1008" t="s">
        <v>473</v>
      </c>
      <c r="K1008" t="s">
        <v>156</v>
      </c>
      <c r="L1008" t="s">
        <v>12</v>
      </c>
      <c r="M1008" t="s">
        <v>75</v>
      </c>
      <c r="N1008" t="s">
        <v>35</v>
      </c>
      <c r="O1008">
        <v>199999.99999999997</v>
      </c>
      <c r="P1008">
        <v>0</v>
      </c>
      <c r="Q1008" t="s">
        <v>726</v>
      </c>
      <c r="R1008" t="s">
        <v>164</v>
      </c>
    </row>
    <row r="1009" spans="1:18" x14ac:dyDescent="0.25">
      <c r="A1009" s="143">
        <v>46083</v>
      </c>
      <c r="B1009" t="s">
        <v>924</v>
      </c>
      <c r="C1009" t="s">
        <v>925</v>
      </c>
      <c r="D1009" t="s">
        <v>926</v>
      </c>
      <c r="E1009" s="50">
        <v>200000</v>
      </c>
      <c r="F1009">
        <v>1</v>
      </c>
      <c r="G1009" t="s">
        <v>510</v>
      </c>
      <c r="H1009" s="10">
        <v>11958.215700000001</v>
      </c>
      <c r="I1009" t="s">
        <v>137</v>
      </c>
      <c r="J1009" t="s">
        <v>473</v>
      </c>
      <c r="K1009" t="s">
        <v>156</v>
      </c>
      <c r="L1009" t="s">
        <v>12</v>
      </c>
      <c r="M1009" t="s">
        <v>681</v>
      </c>
      <c r="N1009" t="s">
        <v>35</v>
      </c>
      <c r="O1009">
        <v>199999.99999999997</v>
      </c>
      <c r="P1009">
        <v>0</v>
      </c>
      <c r="Q1009" t="s">
        <v>726</v>
      </c>
      <c r="R1009" t="s">
        <v>164</v>
      </c>
    </row>
    <row r="1010" spans="1:18" x14ac:dyDescent="0.25">
      <c r="A1010" s="143">
        <v>46083</v>
      </c>
      <c r="B1010" t="s">
        <v>924</v>
      </c>
      <c r="C1010" t="s">
        <v>925</v>
      </c>
      <c r="D1010" t="s">
        <v>926</v>
      </c>
      <c r="E1010" s="50">
        <v>200000</v>
      </c>
      <c r="F1010">
        <v>1</v>
      </c>
      <c r="G1010" t="s">
        <v>510</v>
      </c>
      <c r="H1010" s="10">
        <v>974.76250000000005</v>
      </c>
      <c r="I1010" t="s">
        <v>137</v>
      </c>
      <c r="J1010" t="s">
        <v>473</v>
      </c>
      <c r="K1010" t="s">
        <v>156</v>
      </c>
      <c r="L1010" t="s">
        <v>12</v>
      </c>
      <c r="M1010" t="s">
        <v>682</v>
      </c>
      <c r="N1010" t="s">
        <v>35</v>
      </c>
      <c r="O1010">
        <v>199999.99999999997</v>
      </c>
      <c r="P1010">
        <v>0</v>
      </c>
      <c r="Q1010" t="s">
        <v>726</v>
      </c>
      <c r="R1010" t="s">
        <v>164</v>
      </c>
    </row>
    <row r="1011" spans="1:18" x14ac:dyDescent="0.25">
      <c r="A1011" s="143">
        <v>46083</v>
      </c>
      <c r="B1011" t="s">
        <v>924</v>
      </c>
      <c r="C1011" t="s">
        <v>925</v>
      </c>
      <c r="D1011" t="s">
        <v>926</v>
      </c>
      <c r="E1011" s="50">
        <v>200000</v>
      </c>
      <c r="F1011">
        <v>1</v>
      </c>
      <c r="G1011" t="s">
        <v>510</v>
      </c>
      <c r="H1011" s="10">
        <v>146822.09779999999</v>
      </c>
      <c r="I1011" t="s">
        <v>137</v>
      </c>
      <c r="J1011" t="s">
        <v>473</v>
      </c>
      <c r="K1011" t="s">
        <v>156</v>
      </c>
      <c r="L1011" t="s">
        <v>12</v>
      </c>
      <c r="M1011" t="s">
        <v>80</v>
      </c>
      <c r="N1011" t="s">
        <v>35</v>
      </c>
      <c r="O1011">
        <v>199999.99999999997</v>
      </c>
      <c r="P1011">
        <v>0</v>
      </c>
      <c r="Q1011" t="s">
        <v>726</v>
      </c>
      <c r="R1011" t="s">
        <v>164</v>
      </c>
    </row>
    <row r="1012" spans="1:18" x14ac:dyDescent="0.25">
      <c r="A1012" s="143">
        <v>46083</v>
      </c>
      <c r="B1012" t="s">
        <v>924</v>
      </c>
      <c r="C1012" t="s">
        <v>925</v>
      </c>
      <c r="D1012" t="s">
        <v>926</v>
      </c>
      <c r="E1012" s="50">
        <v>200000</v>
      </c>
      <c r="F1012">
        <v>1</v>
      </c>
      <c r="G1012" t="s">
        <v>510</v>
      </c>
      <c r="H1012" s="10">
        <v>2813.0772999999999</v>
      </c>
      <c r="I1012" t="s">
        <v>137</v>
      </c>
      <c r="J1012" t="s">
        <v>473</v>
      </c>
      <c r="K1012" t="s">
        <v>156</v>
      </c>
      <c r="L1012" t="s">
        <v>12</v>
      </c>
      <c r="M1012" t="s">
        <v>50</v>
      </c>
      <c r="N1012" t="s">
        <v>35</v>
      </c>
      <c r="O1012">
        <v>199999.99999999997</v>
      </c>
      <c r="P1012">
        <v>0</v>
      </c>
      <c r="Q1012" t="s">
        <v>726</v>
      </c>
      <c r="R1012" t="s">
        <v>164</v>
      </c>
    </row>
    <row r="1013" spans="1:18" x14ac:dyDescent="0.25">
      <c r="A1013" s="143">
        <v>46083</v>
      </c>
      <c r="B1013" t="s">
        <v>924</v>
      </c>
      <c r="C1013" t="s">
        <v>925</v>
      </c>
      <c r="D1013" t="s">
        <v>926</v>
      </c>
      <c r="E1013" s="50">
        <v>200000</v>
      </c>
      <c r="F1013">
        <v>1</v>
      </c>
      <c r="G1013" t="s">
        <v>510</v>
      </c>
      <c r="H1013" s="10">
        <v>21520.0658</v>
      </c>
      <c r="I1013" t="s">
        <v>137</v>
      </c>
      <c r="J1013" t="s">
        <v>473</v>
      </c>
      <c r="K1013" t="s">
        <v>156</v>
      </c>
      <c r="L1013" t="s">
        <v>12</v>
      </c>
      <c r="M1013" t="s">
        <v>68</v>
      </c>
      <c r="N1013" t="s">
        <v>35</v>
      </c>
      <c r="O1013">
        <v>199999.99999999997</v>
      </c>
      <c r="P1013">
        <v>0</v>
      </c>
      <c r="Q1013" t="s">
        <v>726</v>
      </c>
      <c r="R1013" t="s">
        <v>164</v>
      </c>
    </row>
    <row r="1014" spans="1:18" x14ac:dyDescent="0.25">
      <c r="A1014" s="143">
        <v>46083</v>
      </c>
      <c r="B1014" t="s">
        <v>924</v>
      </c>
      <c r="C1014" t="s">
        <v>925</v>
      </c>
      <c r="D1014" t="s">
        <v>926</v>
      </c>
      <c r="E1014" s="50">
        <v>200000</v>
      </c>
      <c r="F1014">
        <v>1</v>
      </c>
      <c r="G1014" t="s">
        <v>510</v>
      </c>
      <c r="H1014" s="10">
        <v>7935.0839999999998</v>
      </c>
      <c r="I1014" t="s">
        <v>137</v>
      </c>
      <c r="J1014" t="s">
        <v>473</v>
      </c>
      <c r="K1014" t="s">
        <v>156</v>
      </c>
      <c r="L1014" t="s">
        <v>12</v>
      </c>
      <c r="M1014" t="s">
        <v>70</v>
      </c>
      <c r="N1014" t="s">
        <v>35</v>
      </c>
      <c r="O1014">
        <v>199999.99999999997</v>
      </c>
      <c r="P1014">
        <v>0</v>
      </c>
      <c r="Q1014" t="s">
        <v>726</v>
      </c>
      <c r="R1014" t="s">
        <v>164</v>
      </c>
    </row>
    <row r="1015" spans="1:18" hidden="1" x14ac:dyDescent="0.25">
      <c r="A1015" s="143">
        <v>46087</v>
      </c>
      <c r="B1015" t="s">
        <v>836</v>
      </c>
      <c r="C1015" t="s">
        <v>1005</v>
      </c>
      <c r="D1015" t="s">
        <v>1006</v>
      </c>
      <c r="E1015" s="50">
        <v>200000</v>
      </c>
      <c r="F1015">
        <v>1</v>
      </c>
      <c r="G1015" t="s">
        <v>510</v>
      </c>
      <c r="H1015" s="10">
        <v>6483.4472999999998</v>
      </c>
      <c r="I1015" t="s">
        <v>137</v>
      </c>
      <c r="J1015" t="s">
        <v>473</v>
      </c>
      <c r="K1015" t="s">
        <v>138</v>
      </c>
      <c r="L1015" t="s">
        <v>10</v>
      </c>
      <c r="M1015" t="s">
        <v>72</v>
      </c>
      <c r="N1015" t="s">
        <v>35</v>
      </c>
      <c r="O1015">
        <v>199999.99999999997</v>
      </c>
      <c r="P1015">
        <v>0</v>
      </c>
      <c r="Q1015" t="s">
        <v>22</v>
      </c>
      <c r="R1015" t="s">
        <v>168</v>
      </c>
    </row>
    <row r="1016" spans="1:18" hidden="1" x14ac:dyDescent="0.25">
      <c r="A1016" s="143">
        <v>46087</v>
      </c>
      <c r="B1016" t="s">
        <v>836</v>
      </c>
      <c r="C1016" t="s">
        <v>1005</v>
      </c>
      <c r="D1016" t="s">
        <v>1006</v>
      </c>
      <c r="E1016" s="50">
        <v>200000</v>
      </c>
      <c r="F1016">
        <v>1</v>
      </c>
      <c r="G1016" t="s">
        <v>510</v>
      </c>
      <c r="H1016" s="10">
        <v>1411.943</v>
      </c>
      <c r="I1016" t="s">
        <v>137</v>
      </c>
      <c r="J1016" t="s">
        <v>473</v>
      </c>
      <c r="K1016" t="s">
        <v>138</v>
      </c>
      <c r="L1016" t="s">
        <v>10</v>
      </c>
      <c r="M1016" t="s">
        <v>77</v>
      </c>
      <c r="N1016" t="s">
        <v>35</v>
      </c>
      <c r="O1016">
        <v>199999.99999999997</v>
      </c>
      <c r="P1016">
        <v>0</v>
      </c>
      <c r="Q1016" t="s">
        <v>22</v>
      </c>
      <c r="R1016" t="s">
        <v>168</v>
      </c>
    </row>
    <row r="1017" spans="1:18" hidden="1" x14ac:dyDescent="0.25">
      <c r="A1017" s="143">
        <v>46087</v>
      </c>
      <c r="B1017" t="s">
        <v>836</v>
      </c>
      <c r="C1017" t="s">
        <v>1005</v>
      </c>
      <c r="D1017" t="s">
        <v>1006</v>
      </c>
      <c r="E1017" s="50">
        <v>200000</v>
      </c>
      <c r="F1017">
        <v>1</v>
      </c>
      <c r="G1017" t="s">
        <v>510</v>
      </c>
      <c r="H1017" s="10">
        <v>81.3065</v>
      </c>
      <c r="I1017" t="s">
        <v>137</v>
      </c>
      <c r="J1017" t="s">
        <v>473</v>
      </c>
      <c r="K1017" t="s">
        <v>138</v>
      </c>
      <c r="L1017" t="s">
        <v>10</v>
      </c>
      <c r="M1017" t="s">
        <v>75</v>
      </c>
      <c r="N1017" t="s">
        <v>35</v>
      </c>
      <c r="O1017">
        <v>199999.99999999997</v>
      </c>
      <c r="P1017">
        <v>0</v>
      </c>
      <c r="Q1017" t="s">
        <v>22</v>
      </c>
      <c r="R1017" t="s">
        <v>168</v>
      </c>
    </row>
    <row r="1018" spans="1:18" hidden="1" x14ac:dyDescent="0.25">
      <c r="A1018" s="143">
        <v>46087</v>
      </c>
      <c r="B1018" t="s">
        <v>836</v>
      </c>
      <c r="C1018" t="s">
        <v>1005</v>
      </c>
      <c r="D1018" t="s">
        <v>1006</v>
      </c>
      <c r="E1018" s="50">
        <v>200000</v>
      </c>
      <c r="F1018">
        <v>1</v>
      </c>
      <c r="G1018" t="s">
        <v>510</v>
      </c>
      <c r="H1018" s="10">
        <v>11958.215700000001</v>
      </c>
      <c r="I1018" t="s">
        <v>137</v>
      </c>
      <c r="J1018" t="s">
        <v>473</v>
      </c>
      <c r="K1018" t="s">
        <v>138</v>
      </c>
      <c r="L1018" t="s">
        <v>10</v>
      </c>
      <c r="M1018" t="s">
        <v>681</v>
      </c>
      <c r="N1018" t="s">
        <v>35</v>
      </c>
      <c r="O1018">
        <v>199999.99999999997</v>
      </c>
      <c r="P1018">
        <v>0</v>
      </c>
      <c r="Q1018" t="s">
        <v>22</v>
      </c>
      <c r="R1018" t="s">
        <v>168</v>
      </c>
    </row>
    <row r="1019" spans="1:18" hidden="1" x14ac:dyDescent="0.25">
      <c r="A1019" s="143">
        <v>46087</v>
      </c>
      <c r="B1019" t="s">
        <v>836</v>
      </c>
      <c r="C1019" t="s">
        <v>1005</v>
      </c>
      <c r="D1019" t="s">
        <v>1006</v>
      </c>
      <c r="E1019" s="50">
        <v>200000</v>
      </c>
      <c r="F1019">
        <v>1</v>
      </c>
      <c r="G1019" t="s">
        <v>510</v>
      </c>
      <c r="H1019" s="10">
        <v>974.76250000000005</v>
      </c>
      <c r="I1019" t="s">
        <v>137</v>
      </c>
      <c r="J1019" t="s">
        <v>473</v>
      </c>
      <c r="K1019" t="s">
        <v>138</v>
      </c>
      <c r="L1019" t="s">
        <v>10</v>
      </c>
      <c r="M1019" t="s">
        <v>682</v>
      </c>
      <c r="N1019" t="s">
        <v>35</v>
      </c>
      <c r="O1019">
        <v>199999.99999999997</v>
      </c>
      <c r="P1019">
        <v>0</v>
      </c>
      <c r="Q1019" t="s">
        <v>22</v>
      </c>
      <c r="R1019" t="s">
        <v>168</v>
      </c>
    </row>
    <row r="1020" spans="1:18" hidden="1" x14ac:dyDescent="0.25">
      <c r="A1020" s="143">
        <v>46087</v>
      </c>
      <c r="B1020" t="s">
        <v>836</v>
      </c>
      <c r="C1020" t="s">
        <v>1005</v>
      </c>
      <c r="D1020" t="s">
        <v>1006</v>
      </c>
      <c r="E1020" s="50">
        <v>200000</v>
      </c>
      <c r="F1020">
        <v>1</v>
      </c>
      <c r="G1020" t="s">
        <v>510</v>
      </c>
      <c r="H1020" s="10">
        <v>146822.09779999999</v>
      </c>
      <c r="I1020" t="s">
        <v>137</v>
      </c>
      <c r="J1020" t="s">
        <v>473</v>
      </c>
      <c r="K1020" t="s">
        <v>138</v>
      </c>
      <c r="L1020" t="s">
        <v>10</v>
      </c>
      <c r="M1020" t="s">
        <v>80</v>
      </c>
      <c r="N1020" t="s">
        <v>35</v>
      </c>
      <c r="O1020">
        <v>199999.99999999997</v>
      </c>
      <c r="P1020">
        <v>0</v>
      </c>
      <c r="Q1020" t="s">
        <v>22</v>
      </c>
      <c r="R1020" t="s">
        <v>168</v>
      </c>
    </row>
    <row r="1021" spans="1:18" hidden="1" x14ac:dyDescent="0.25">
      <c r="A1021" s="143">
        <v>46087</v>
      </c>
      <c r="B1021" t="s">
        <v>836</v>
      </c>
      <c r="C1021" t="s">
        <v>1005</v>
      </c>
      <c r="D1021" t="s">
        <v>1006</v>
      </c>
      <c r="E1021" s="50">
        <v>200000</v>
      </c>
      <c r="F1021">
        <v>1</v>
      </c>
      <c r="G1021" t="s">
        <v>510</v>
      </c>
      <c r="H1021" s="10">
        <v>2813.0772999999999</v>
      </c>
      <c r="I1021" t="s">
        <v>137</v>
      </c>
      <c r="J1021" t="s">
        <v>473</v>
      </c>
      <c r="K1021" t="s">
        <v>138</v>
      </c>
      <c r="L1021" t="s">
        <v>10</v>
      </c>
      <c r="M1021" t="s">
        <v>50</v>
      </c>
      <c r="N1021" t="s">
        <v>35</v>
      </c>
      <c r="O1021">
        <v>199999.99999999997</v>
      </c>
      <c r="P1021">
        <v>0</v>
      </c>
      <c r="Q1021" t="s">
        <v>22</v>
      </c>
      <c r="R1021" t="s">
        <v>168</v>
      </c>
    </row>
    <row r="1022" spans="1:18" hidden="1" x14ac:dyDescent="0.25">
      <c r="A1022" s="143">
        <v>46087</v>
      </c>
      <c r="B1022" t="s">
        <v>836</v>
      </c>
      <c r="C1022" t="s">
        <v>1005</v>
      </c>
      <c r="D1022" t="s">
        <v>1006</v>
      </c>
      <c r="E1022" s="50">
        <v>200000</v>
      </c>
      <c r="F1022">
        <v>1</v>
      </c>
      <c r="G1022" t="s">
        <v>510</v>
      </c>
      <c r="H1022" s="10">
        <v>21520.0658</v>
      </c>
      <c r="I1022" t="s">
        <v>137</v>
      </c>
      <c r="J1022" t="s">
        <v>473</v>
      </c>
      <c r="K1022" t="s">
        <v>138</v>
      </c>
      <c r="L1022" t="s">
        <v>10</v>
      </c>
      <c r="M1022" t="s">
        <v>68</v>
      </c>
      <c r="N1022" t="s">
        <v>35</v>
      </c>
      <c r="O1022">
        <v>199999.99999999997</v>
      </c>
      <c r="P1022">
        <v>0</v>
      </c>
      <c r="Q1022" t="s">
        <v>22</v>
      </c>
      <c r="R1022" t="s">
        <v>168</v>
      </c>
    </row>
    <row r="1023" spans="1:18" hidden="1" x14ac:dyDescent="0.25">
      <c r="A1023" s="143">
        <v>46087</v>
      </c>
      <c r="B1023" t="s">
        <v>836</v>
      </c>
      <c r="C1023" t="s">
        <v>1005</v>
      </c>
      <c r="D1023" t="s">
        <v>1006</v>
      </c>
      <c r="E1023" s="50">
        <v>200000</v>
      </c>
      <c r="F1023">
        <v>1</v>
      </c>
      <c r="G1023" t="s">
        <v>510</v>
      </c>
      <c r="H1023" s="10">
        <v>7935.0839999999998</v>
      </c>
      <c r="I1023" t="s">
        <v>137</v>
      </c>
      <c r="J1023" t="s">
        <v>473</v>
      </c>
      <c r="K1023" t="s">
        <v>138</v>
      </c>
      <c r="L1023" t="s">
        <v>10</v>
      </c>
      <c r="M1023" t="s">
        <v>70</v>
      </c>
      <c r="N1023" t="s">
        <v>35</v>
      </c>
      <c r="O1023">
        <v>199999.99999999997</v>
      </c>
      <c r="P1023">
        <v>0</v>
      </c>
      <c r="Q1023" t="s">
        <v>22</v>
      </c>
      <c r="R1023" t="s">
        <v>168</v>
      </c>
    </row>
    <row r="1024" spans="1:18" x14ac:dyDescent="0.25">
      <c r="A1024" s="143">
        <v>46093</v>
      </c>
      <c r="B1024" t="s">
        <v>844</v>
      </c>
      <c r="C1024" t="s">
        <v>1054</v>
      </c>
      <c r="D1024" t="s">
        <v>1053</v>
      </c>
      <c r="E1024" s="50">
        <v>89000</v>
      </c>
      <c r="F1024">
        <v>2</v>
      </c>
      <c r="G1024" t="s">
        <v>510</v>
      </c>
      <c r="H1024" s="10">
        <v>196690</v>
      </c>
      <c r="I1024" t="s">
        <v>137</v>
      </c>
      <c r="J1024" t="s">
        <v>473</v>
      </c>
      <c r="K1024" t="s">
        <v>156</v>
      </c>
      <c r="L1024" t="s">
        <v>14</v>
      </c>
      <c r="M1024" t="s">
        <v>70</v>
      </c>
      <c r="N1024" t="s">
        <v>45</v>
      </c>
      <c r="O1024">
        <v>196690</v>
      </c>
      <c r="P1024">
        <v>0</v>
      </c>
      <c r="Q1024" t="s">
        <v>738</v>
      </c>
      <c r="R1024" t="s">
        <v>70</v>
      </c>
    </row>
    <row r="1025" spans="1:18" x14ac:dyDescent="0.25">
      <c r="A1025" s="143">
        <v>46094</v>
      </c>
      <c r="B1025" t="s">
        <v>835</v>
      </c>
      <c r="C1025" t="s">
        <v>1001</v>
      </c>
      <c r="D1025" t="s">
        <v>1002</v>
      </c>
      <c r="E1025" s="50">
        <v>159671.17000000001</v>
      </c>
      <c r="F1025">
        <v>1</v>
      </c>
      <c r="G1025" t="s">
        <v>510</v>
      </c>
      <c r="H1025" s="10">
        <v>193202.12</v>
      </c>
      <c r="I1025" t="s">
        <v>137</v>
      </c>
      <c r="J1025" t="s">
        <v>473</v>
      </c>
      <c r="K1025" t="s">
        <v>156</v>
      </c>
      <c r="L1025" t="s">
        <v>15</v>
      </c>
      <c r="M1025" t="s">
        <v>70</v>
      </c>
      <c r="N1025" t="s">
        <v>45</v>
      </c>
      <c r="O1025">
        <v>193202.12</v>
      </c>
      <c r="P1025">
        <v>0</v>
      </c>
      <c r="R1025" t="s">
        <v>70</v>
      </c>
    </row>
    <row r="1026" spans="1:18" x14ac:dyDescent="0.25">
      <c r="A1026" s="143">
        <v>46099</v>
      </c>
      <c r="B1026" t="s">
        <v>835</v>
      </c>
      <c r="C1026" t="s">
        <v>997</v>
      </c>
      <c r="D1026" t="s">
        <v>998</v>
      </c>
      <c r="E1026" s="50">
        <v>159154.26999999999</v>
      </c>
      <c r="F1026">
        <v>1</v>
      </c>
      <c r="G1026" t="s">
        <v>510</v>
      </c>
      <c r="H1026" s="10">
        <v>192576.67</v>
      </c>
      <c r="I1026" t="s">
        <v>137</v>
      </c>
      <c r="J1026" t="s">
        <v>473</v>
      </c>
      <c r="K1026" t="s">
        <v>156</v>
      </c>
      <c r="L1026" t="s">
        <v>15</v>
      </c>
      <c r="M1026" t="s">
        <v>80</v>
      </c>
      <c r="N1026" t="s">
        <v>34</v>
      </c>
      <c r="O1026">
        <v>192576.67</v>
      </c>
      <c r="P1026">
        <v>0</v>
      </c>
      <c r="R1026" t="s">
        <v>80</v>
      </c>
    </row>
    <row r="1027" spans="1:18" x14ac:dyDescent="0.25">
      <c r="A1027" s="143">
        <v>46087</v>
      </c>
      <c r="B1027" t="s">
        <v>839</v>
      </c>
      <c r="C1027" t="s">
        <v>1027</v>
      </c>
      <c r="D1027" t="s">
        <v>1028</v>
      </c>
      <c r="E1027" s="50">
        <v>142734.14000000001</v>
      </c>
      <c r="F1027">
        <v>1</v>
      </c>
      <c r="G1027" t="s">
        <v>510</v>
      </c>
      <c r="H1027" s="10">
        <v>5598.7262000000001</v>
      </c>
      <c r="I1027" t="s">
        <v>157</v>
      </c>
      <c r="J1027" t="s">
        <v>473</v>
      </c>
      <c r="K1027" t="s">
        <v>156</v>
      </c>
      <c r="L1027" t="s">
        <v>15</v>
      </c>
      <c r="M1027" t="s">
        <v>72</v>
      </c>
      <c r="N1027" t="s">
        <v>35</v>
      </c>
      <c r="O1027">
        <v>172708.30999999997</v>
      </c>
      <c r="P1027">
        <v>0</v>
      </c>
      <c r="R1027" t="s">
        <v>166</v>
      </c>
    </row>
    <row r="1028" spans="1:18" x14ac:dyDescent="0.25">
      <c r="A1028" s="143">
        <v>46087</v>
      </c>
      <c r="B1028" t="s">
        <v>839</v>
      </c>
      <c r="C1028" t="s">
        <v>1027</v>
      </c>
      <c r="D1028" t="s">
        <v>1028</v>
      </c>
      <c r="E1028" s="50">
        <v>142734.14000000001</v>
      </c>
      <c r="F1028">
        <v>1</v>
      </c>
      <c r="G1028" t="s">
        <v>510</v>
      </c>
      <c r="H1028" s="10">
        <v>1219.2714000000001</v>
      </c>
      <c r="I1028" t="s">
        <v>157</v>
      </c>
      <c r="J1028" t="s">
        <v>473</v>
      </c>
      <c r="K1028" t="s">
        <v>156</v>
      </c>
      <c r="L1028" t="s">
        <v>15</v>
      </c>
      <c r="M1028" t="s">
        <v>77</v>
      </c>
      <c r="N1028" t="s">
        <v>35</v>
      </c>
      <c r="O1028">
        <v>172708.30999999997</v>
      </c>
      <c r="P1028">
        <v>0</v>
      </c>
      <c r="R1028" t="s">
        <v>166</v>
      </c>
    </row>
    <row r="1029" spans="1:18" x14ac:dyDescent="0.25">
      <c r="A1029" s="143">
        <v>46087</v>
      </c>
      <c r="B1029" t="s">
        <v>839</v>
      </c>
      <c r="C1029" t="s">
        <v>1027</v>
      </c>
      <c r="D1029" t="s">
        <v>1028</v>
      </c>
      <c r="E1029" s="50">
        <v>142734.14000000001</v>
      </c>
      <c r="F1029">
        <v>1</v>
      </c>
      <c r="G1029" t="s">
        <v>510</v>
      </c>
      <c r="H1029" s="10">
        <v>70.211500000000001</v>
      </c>
      <c r="I1029" t="s">
        <v>157</v>
      </c>
      <c r="J1029" t="s">
        <v>473</v>
      </c>
      <c r="K1029" t="s">
        <v>156</v>
      </c>
      <c r="L1029" t="s">
        <v>15</v>
      </c>
      <c r="M1029" t="s">
        <v>75</v>
      </c>
      <c r="N1029" t="s">
        <v>35</v>
      </c>
      <c r="O1029">
        <v>172708.30999999997</v>
      </c>
      <c r="P1029">
        <v>0</v>
      </c>
      <c r="R1029" t="s">
        <v>166</v>
      </c>
    </row>
    <row r="1030" spans="1:18" x14ac:dyDescent="0.25">
      <c r="A1030" s="143">
        <v>46087</v>
      </c>
      <c r="B1030" t="s">
        <v>839</v>
      </c>
      <c r="C1030" t="s">
        <v>1027</v>
      </c>
      <c r="D1030" t="s">
        <v>1028</v>
      </c>
      <c r="E1030" s="50">
        <v>142734.14000000001</v>
      </c>
      <c r="F1030">
        <v>1</v>
      </c>
      <c r="G1030" t="s">
        <v>510</v>
      </c>
      <c r="H1030" s="10">
        <v>10326.4161</v>
      </c>
      <c r="I1030" t="s">
        <v>157</v>
      </c>
      <c r="J1030" t="s">
        <v>473</v>
      </c>
      <c r="K1030" t="s">
        <v>156</v>
      </c>
      <c r="L1030" t="s">
        <v>15</v>
      </c>
      <c r="M1030" t="s">
        <v>681</v>
      </c>
      <c r="N1030" t="s">
        <v>35</v>
      </c>
      <c r="O1030">
        <v>172708.30999999997</v>
      </c>
      <c r="P1030">
        <v>0</v>
      </c>
      <c r="R1030" t="s">
        <v>166</v>
      </c>
    </row>
    <row r="1031" spans="1:18" x14ac:dyDescent="0.25">
      <c r="A1031" s="143">
        <v>46087</v>
      </c>
      <c r="B1031" t="s">
        <v>839</v>
      </c>
      <c r="C1031" t="s">
        <v>1027</v>
      </c>
      <c r="D1031" t="s">
        <v>1028</v>
      </c>
      <c r="E1031" s="50">
        <v>142734.14000000001</v>
      </c>
      <c r="F1031">
        <v>1</v>
      </c>
      <c r="G1031" t="s">
        <v>510</v>
      </c>
      <c r="H1031" s="10">
        <v>841.74789999999996</v>
      </c>
      <c r="I1031" t="s">
        <v>157</v>
      </c>
      <c r="J1031" t="s">
        <v>473</v>
      </c>
      <c r="K1031" t="s">
        <v>156</v>
      </c>
      <c r="L1031" t="s">
        <v>15</v>
      </c>
      <c r="M1031" t="s">
        <v>682</v>
      </c>
      <c r="N1031" t="s">
        <v>35</v>
      </c>
      <c r="O1031">
        <v>172708.30999999997</v>
      </c>
      <c r="P1031">
        <v>0</v>
      </c>
      <c r="R1031" t="s">
        <v>166</v>
      </c>
    </row>
    <row r="1032" spans="1:18" x14ac:dyDescent="0.25">
      <c r="A1032" s="143">
        <v>46087</v>
      </c>
      <c r="B1032" t="s">
        <v>839</v>
      </c>
      <c r="C1032" t="s">
        <v>1027</v>
      </c>
      <c r="D1032" t="s">
        <v>1028</v>
      </c>
      <c r="E1032" s="50">
        <v>142734.14000000001</v>
      </c>
      <c r="F1032">
        <v>1</v>
      </c>
      <c r="G1032" t="s">
        <v>510</v>
      </c>
      <c r="H1032" s="10">
        <v>126786.9819</v>
      </c>
      <c r="I1032" t="s">
        <v>157</v>
      </c>
      <c r="J1032" t="s">
        <v>473</v>
      </c>
      <c r="K1032" t="s">
        <v>156</v>
      </c>
      <c r="L1032" t="s">
        <v>15</v>
      </c>
      <c r="M1032" t="s">
        <v>80</v>
      </c>
      <c r="N1032" t="s">
        <v>35</v>
      </c>
      <c r="O1032">
        <v>172708.30999999997</v>
      </c>
      <c r="P1032">
        <v>0</v>
      </c>
      <c r="R1032" t="s">
        <v>166</v>
      </c>
    </row>
    <row r="1033" spans="1:18" x14ac:dyDescent="0.25">
      <c r="A1033" s="143">
        <v>46087</v>
      </c>
      <c r="B1033" t="s">
        <v>839</v>
      </c>
      <c r="C1033" t="s">
        <v>1027</v>
      </c>
      <c r="D1033" t="s">
        <v>1028</v>
      </c>
      <c r="E1033" s="50">
        <v>142734.14000000001</v>
      </c>
      <c r="F1033">
        <v>1</v>
      </c>
      <c r="G1033" t="s">
        <v>510</v>
      </c>
      <c r="H1033" s="10">
        <v>2429.2091</v>
      </c>
      <c r="I1033" t="s">
        <v>157</v>
      </c>
      <c r="J1033" t="s">
        <v>473</v>
      </c>
      <c r="K1033" t="s">
        <v>156</v>
      </c>
      <c r="L1033" t="s">
        <v>15</v>
      </c>
      <c r="M1033" t="s">
        <v>50</v>
      </c>
      <c r="N1033" t="s">
        <v>35</v>
      </c>
      <c r="O1033">
        <v>172708.30999999997</v>
      </c>
      <c r="P1033">
        <v>0</v>
      </c>
      <c r="R1033" t="s">
        <v>166</v>
      </c>
    </row>
    <row r="1034" spans="1:18" x14ac:dyDescent="0.25">
      <c r="A1034" s="143">
        <v>46087</v>
      </c>
      <c r="B1034" t="s">
        <v>839</v>
      </c>
      <c r="C1034" t="s">
        <v>1027</v>
      </c>
      <c r="D1034" t="s">
        <v>1028</v>
      </c>
      <c r="E1034" s="50">
        <v>142734.14000000001</v>
      </c>
      <c r="F1034">
        <v>1</v>
      </c>
      <c r="G1034" t="s">
        <v>510</v>
      </c>
      <c r="H1034" s="10">
        <v>18583.471000000001</v>
      </c>
      <c r="I1034" t="s">
        <v>157</v>
      </c>
      <c r="J1034" t="s">
        <v>473</v>
      </c>
      <c r="K1034" t="s">
        <v>156</v>
      </c>
      <c r="L1034" t="s">
        <v>15</v>
      </c>
      <c r="M1034" t="s">
        <v>68</v>
      </c>
      <c r="N1034" t="s">
        <v>35</v>
      </c>
      <c r="O1034">
        <v>172708.30999999997</v>
      </c>
      <c r="P1034">
        <v>0</v>
      </c>
      <c r="R1034" t="s">
        <v>166</v>
      </c>
    </row>
    <row r="1035" spans="1:18" x14ac:dyDescent="0.25">
      <c r="A1035" s="143">
        <v>46087</v>
      </c>
      <c r="B1035" t="s">
        <v>839</v>
      </c>
      <c r="C1035" t="s">
        <v>1027</v>
      </c>
      <c r="D1035" t="s">
        <v>1028</v>
      </c>
      <c r="E1035" s="50">
        <v>142734.14000000001</v>
      </c>
      <c r="F1035">
        <v>1</v>
      </c>
      <c r="G1035" t="s">
        <v>510</v>
      </c>
      <c r="H1035" s="10">
        <v>6852.2746999999999</v>
      </c>
      <c r="I1035" t="s">
        <v>157</v>
      </c>
      <c r="J1035" t="s">
        <v>473</v>
      </c>
      <c r="K1035" t="s">
        <v>156</v>
      </c>
      <c r="L1035" t="s">
        <v>15</v>
      </c>
      <c r="M1035" t="s">
        <v>70</v>
      </c>
      <c r="N1035" t="s">
        <v>35</v>
      </c>
      <c r="O1035">
        <v>172708.30999999997</v>
      </c>
      <c r="P1035">
        <v>0</v>
      </c>
      <c r="R1035" t="s">
        <v>166</v>
      </c>
    </row>
    <row r="1036" spans="1:18" x14ac:dyDescent="0.25">
      <c r="A1036" s="143">
        <v>46111</v>
      </c>
      <c r="B1036" t="s">
        <v>20</v>
      </c>
      <c r="C1036" t="s">
        <v>796</v>
      </c>
      <c r="D1036" t="s">
        <v>20</v>
      </c>
      <c r="E1036" s="50">
        <v>166429.71</v>
      </c>
      <c r="F1036">
        <v>1</v>
      </c>
      <c r="G1036" t="s">
        <v>510</v>
      </c>
      <c r="H1036" s="10">
        <v>166429.71</v>
      </c>
      <c r="I1036" t="s">
        <v>137</v>
      </c>
      <c r="J1036" t="s">
        <v>473</v>
      </c>
      <c r="K1036" t="s">
        <v>156</v>
      </c>
      <c r="L1036" t="s">
        <v>20</v>
      </c>
      <c r="M1036" t="s">
        <v>75</v>
      </c>
      <c r="N1036" t="s">
        <v>89</v>
      </c>
      <c r="O1036">
        <v>166429.71</v>
      </c>
      <c r="P1036">
        <v>0</v>
      </c>
      <c r="Q1036" t="s">
        <v>148</v>
      </c>
      <c r="R1036" t="s">
        <v>75</v>
      </c>
    </row>
    <row r="1037" spans="1:18" hidden="1" x14ac:dyDescent="0.25">
      <c r="A1037" s="143">
        <v>46093</v>
      </c>
      <c r="B1037" t="s">
        <v>818</v>
      </c>
      <c r="C1037" t="s">
        <v>911</v>
      </c>
      <c r="D1037" t="s">
        <v>912</v>
      </c>
      <c r="E1037" s="50">
        <v>160000</v>
      </c>
      <c r="F1037">
        <v>1</v>
      </c>
      <c r="G1037" t="s">
        <v>510</v>
      </c>
      <c r="H1037" s="10">
        <v>160000</v>
      </c>
      <c r="I1037" t="s">
        <v>137</v>
      </c>
      <c r="J1037" t="s">
        <v>473</v>
      </c>
      <c r="K1037" t="s">
        <v>138</v>
      </c>
      <c r="L1037" t="s">
        <v>12</v>
      </c>
      <c r="M1037" t="s">
        <v>70</v>
      </c>
      <c r="N1037" t="s">
        <v>45</v>
      </c>
      <c r="O1037">
        <v>160000</v>
      </c>
      <c r="P1037">
        <v>0</v>
      </c>
      <c r="R1037" t="s">
        <v>70</v>
      </c>
    </row>
    <row r="1038" spans="1:18" x14ac:dyDescent="0.25">
      <c r="A1038" s="143">
        <v>46111</v>
      </c>
      <c r="B1038" t="s">
        <v>841</v>
      </c>
      <c r="C1038" t="s">
        <v>1031</v>
      </c>
      <c r="D1038" t="s">
        <v>1032</v>
      </c>
      <c r="E1038" s="50">
        <v>23121</v>
      </c>
      <c r="F1038">
        <v>3</v>
      </c>
      <c r="G1038" t="s">
        <v>510</v>
      </c>
      <c r="H1038" s="10">
        <v>4823.2060000000001</v>
      </c>
      <c r="I1038" t="s">
        <v>137</v>
      </c>
      <c r="J1038" t="s">
        <v>473</v>
      </c>
      <c r="K1038" t="s">
        <v>156</v>
      </c>
      <c r="L1038" t="s">
        <v>14</v>
      </c>
      <c r="M1038" t="s">
        <v>72</v>
      </c>
      <c r="N1038" t="s">
        <v>35</v>
      </c>
      <c r="O1038">
        <v>148785.22999999998</v>
      </c>
      <c r="P1038">
        <v>0</v>
      </c>
      <c r="Q1038" t="s">
        <v>679</v>
      </c>
      <c r="R1038" t="s">
        <v>168</v>
      </c>
    </row>
    <row r="1039" spans="1:18" x14ac:dyDescent="0.25">
      <c r="A1039" s="143">
        <v>46111</v>
      </c>
      <c r="B1039" t="s">
        <v>841</v>
      </c>
      <c r="C1039" t="s">
        <v>1031</v>
      </c>
      <c r="D1039" t="s">
        <v>1032</v>
      </c>
      <c r="E1039" s="50">
        <v>23121</v>
      </c>
      <c r="F1039">
        <v>3</v>
      </c>
      <c r="G1039" t="s">
        <v>510</v>
      </c>
      <c r="H1039" s="10">
        <v>1050.3813</v>
      </c>
      <c r="I1039" t="s">
        <v>137</v>
      </c>
      <c r="J1039" t="s">
        <v>473</v>
      </c>
      <c r="K1039" t="s">
        <v>156</v>
      </c>
      <c r="L1039" t="s">
        <v>14</v>
      </c>
      <c r="M1039" t="s">
        <v>77</v>
      </c>
      <c r="N1039" t="s">
        <v>35</v>
      </c>
      <c r="O1039">
        <v>148785.22999999998</v>
      </c>
      <c r="P1039">
        <v>0</v>
      </c>
      <c r="Q1039" t="s">
        <v>679</v>
      </c>
      <c r="R1039" t="s">
        <v>168</v>
      </c>
    </row>
    <row r="1040" spans="1:18" x14ac:dyDescent="0.25">
      <c r="A1040" s="143">
        <v>46111</v>
      </c>
      <c r="B1040" t="s">
        <v>841</v>
      </c>
      <c r="C1040" t="s">
        <v>1031</v>
      </c>
      <c r="D1040" t="s">
        <v>1032</v>
      </c>
      <c r="E1040" s="50">
        <v>23121</v>
      </c>
      <c r="F1040">
        <v>3</v>
      </c>
      <c r="G1040" t="s">
        <v>510</v>
      </c>
      <c r="H1040" s="10">
        <v>60.485999999999997</v>
      </c>
      <c r="I1040" t="s">
        <v>137</v>
      </c>
      <c r="J1040" t="s">
        <v>473</v>
      </c>
      <c r="K1040" t="s">
        <v>156</v>
      </c>
      <c r="L1040" t="s">
        <v>14</v>
      </c>
      <c r="M1040" t="s">
        <v>75</v>
      </c>
      <c r="N1040" t="s">
        <v>35</v>
      </c>
      <c r="O1040">
        <v>148785.22999999998</v>
      </c>
      <c r="P1040">
        <v>0</v>
      </c>
      <c r="Q1040" t="s">
        <v>679</v>
      </c>
      <c r="R1040" t="s">
        <v>168</v>
      </c>
    </row>
    <row r="1041" spans="1:18" x14ac:dyDescent="0.25">
      <c r="A1041" s="143">
        <v>46111</v>
      </c>
      <c r="B1041" t="s">
        <v>841</v>
      </c>
      <c r="C1041" t="s">
        <v>1031</v>
      </c>
      <c r="D1041" t="s">
        <v>1032</v>
      </c>
      <c r="E1041" s="50">
        <v>23121</v>
      </c>
      <c r="F1041">
        <v>3</v>
      </c>
      <c r="G1041" t="s">
        <v>510</v>
      </c>
      <c r="H1041" s="10">
        <v>8896.0293999999994</v>
      </c>
      <c r="I1041" t="s">
        <v>137</v>
      </c>
      <c r="J1041" t="s">
        <v>473</v>
      </c>
      <c r="K1041" t="s">
        <v>156</v>
      </c>
      <c r="L1041" t="s">
        <v>14</v>
      </c>
      <c r="M1041" t="s">
        <v>681</v>
      </c>
      <c r="N1041" t="s">
        <v>35</v>
      </c>
      <c r="O1041">
        <v>148785.22999999998</v>
      </c>
      <c r="P1041">
        <v>0</v>
      </c>
      <c r="Q1041" t="s">
        <v>679</v>
      </c>
      <c r="R1041" t="s">
        <v>168</v>
      </c>
    </row>
    <row r="1042" spans="1:18" x14ac:dyDescent="0.25">
      <c r="A1042" s="143">
        <v>46111</v>
      </c>
      <c r="B1042" t="s">
        <v>841</v>
      </c>
      <c r="C1042" t="s">
        <v>1031</v>
      </c>
      <c r="D1042" t="s">
        <v>1032</v>
      </c>
      <c r="E1042" s="50">
        <v>23121</v>
      </c>
      <c r="F1042">
        <v>3</v>
      </c>
      <c r="G1042" t="s">
        <v>510</v>
      </c>
      <c r="H1042" s="10">
        <v>725.15129999999999</v>
      </c>
      <c r="I1042" t="s">
        <v>137</v>
      </c>
      <c r="J1042" t="s">
        <v>473</v>
      </c>
      <c r="K1042" t="s">
        <v>156</v>
      </c>
      <c r="L1042" t="s">
        <v>14</v>
      </c>
      <c r="M1042" t="s">
        <v>682</v>
      </c>
      <c r="N1042" t="s">
        <v>35</v>
      </c>
      <c r="O1042">
        <v>148785.22999999998</v>
      </c>
      <c r="P1042">
        <v>0</v>
      </c>
      <c r="Q1042" t="s">
        <v>679</v>
      </c>
      <c r="R1042" t="s">
        <v>168</v>
      </c>
    </row>
    <row r="1043" spans="1:18" x14ac:dyDescent="0.25">
      <c r="A1043" s="143">
        <v>46111</v>
      </c>
      <c r="B1043" t="s">
        <v>841</v>
      </c>
      <c r="C1043" t="s">
        <v>1031</v>
      </c>
      <c r="D1043" t="s">
        <v>1032</v>
      </c>
      <c r="E1043" s="50">
        <v>23121</v>
      </c>
      <c r="F1043">
        <v>3</v>
      </c>
      <c r="G1043" t="s">
        <v>510</v>
      </c>
      <c r="H1043" s="10">
        <v>109224.798</v>
      </c>
      <c r="I1043" t="s">
        <v>137</v>
      </c>
      <c r="J1043" t="s">
        <v>473</v>
      </c>
      <c r="K1043" t="s">
        <v>156</v>
      </c>
      <c r="L1043" t="s">
        <v>14</v>
      </c>
      <c r="M1043" t="s">
        <v>80</v>
      </c>
      <c r="N1043" t="s">
        <v>35</v>
      </c>
      <c r="O1043">
        <v>148785.22999999998</v>
      </c>
      <c r="P1043">
        <v>0</v>
      </c>
      <c r="Q1043" t="s">
        <v>679</v>
      </c>
      <c r="R1043" t="s">
        <v>168</v>
      </c>
    </row>
    <row r="1044" spans="1:18" x14ac:dyDescent="0.25">
      <c r="A1044" s="143">
        <v>46111</v>
      </c>
      <c r="B1044" t="s">
        <v>841</v>
      </c>
      <c r="C1044" t="s">
        <v>1031</v>
      </c>
      <c r="D1044" t="s">
        <v>1032</v>
      </c>
      <c r="E1044" s="50">
        <v>23121</v>
      </c>
      <c r="F1044">
        <v>3</v>
      </c>
      <c r="G1044" t="s">
        <v>510</v>
      </c>
      <c r="H1044" s="10">
        <v>2092.7217999999998</v>
      </c>
      <c r="I1044" t="s">
        <v>137</v>
      </c>
      <c r="J1044" t="s">
        <v>473</v>
      </c>
      <c r="K1044" t="s">
        <v>156</v>
      </c>
      <c r="L1044" t="s">
        <v>14</v>
      </c>
      <c r="M1044" t="s">
        <v>50</v>
      </c>
      <c r="N1044" t="s">
        <v>35</v>
      </c>
      <c r="O1044">
        <v>148785.22999999998</v>
      </c>
      <c r="P1044">
        <v>0</v>
      </c>
      <c r="Q1044" t="s">
        <v>679</v>
      </c>
      <c r="R1044" t="s">
        <v>168</v>
      </c>
    </row>
    <row r="1045" spans="1:18" x14ac:dyDescent="0.25">
      <c r="A1045" s="143">
        <v>46111</v>
      </c>
      <c r="B1045" t="s">
        <v>841</v>
      </c>
      <c r="C1045" t="s">
        <v>1031</v>
      </c>
      <c r="D1045" t="s">
        <v>1032</v>
      </c>
      <c r="E1045" s="50">
        <v>23121</v>
      </c>
      <c r="F1045">
        <v>3</v>
      </c>
      <c r="G1045" t="s">
        <v>510</v>
      </c>
      <c r="H1045" s="10">
        <v>16009.3397</v>
      </c>
      <c r="I1045" t="s">
        <v>137</v>
      </c>
      <c r="J1045" t="s">
        <v>473</v>
      </c>
      <c r="K1045" t="s">
        <v>156</v>
      </c>
      <c r="L1045" t="s">
        <v>14</v>
      </c>
      <c r="M1045" t="s">
        <v>68</v>
      </c>
      <c r="N1045" t="s">
        <v>35</v>
      </c>
      <c r="O1045">
        <v>148785.22999999998</v>
      </c>
      <c r="P1045">
        <v>0</v>
      </c>
      <c r="Q1045" t="s">
        <v>679</v>
      </c>
      <c r="R1045" t="s">
        <v>168</v>
      </c>
    </row>
    <row r="1046" spans="1:18" x14ac:dyDescent="0.25">
      <c r="A1046" s="143">
        <v>46111</v>
      </c>
      <c r="B1046" t="s">
        <v>841</v>
      </c>
      <c r="C1046" t="s">
        <v>1031</v>
      </c>
      <c r="D1046" t="s">
        <v>1032</v>
      </c>
      <c r="E1046" s="50">
        <v>23121</v>
      </c>
      <c r="F1046">
        <v>3</v>
      </c>
      <c r="G1046" t="s">
        <v>510</v>
      </c>
      <c r="H1046" s="10">
        <v>5903.1165000000001</v>
      </c>
      <c r="I1046" t="s">
        <v>137</v>
      </c>
      <c r="J1046" t="s">
        <v>473</v>
      </c>
      <c r="K1046" t="s">
        <v>156</v>
      </c>
      <c r="L1046" t="s">
        <v>14</v>
      </c>
      <c r="M1046" t="s">
        <v>70</v>
      </c>
      <c r="N1046" t="s">
        <v>35</v>
      </c>
      <c r="O1046">
        <v>148785.22999999998</v>
      </c>
      <c r="P1046">
        <v>0</v>
      </c>
      <c r="Q1046" t="s">
        <v>679</v>
      </c>
      <c r="R1046" t="s">
        <v>168</v>
      </c>
    </row>
    <row r="1047" spans="1:18" x14ac:dyDescent="0.25">
      <c r="A1047" s="143">
        <v>46107</v>
      </c>
      <c r="B1047" t="s">
        <v>844</v>
      </c>
      <c r="C1047" t="s">
        <v>1052</v>
      </c>
      <c r="D1047" t="s">
        <v>1053</v>
      </c>
      <c r="E1047" s="50">
        <v>89000</v>
      </c>
      <c r="F1047">
        <v>1</v>
      </c>
      <c r="G1047" t="s">
        <v>510</v>
      </c>
      <c r="H1047" s="10">
        <v>127075</v>
      </c>
      <c r="I1047" t="s">
        <v>137</v>
      </c>
      <c r="J1047" t="s">
        <v>473</v>
      </c>
      <c r="K1047" t="s">
        <v>156</v>
      </c>
      <c r="L1047" t="s">
        <v>14</v>
      </c>
      <c r="M1047" t="s">
        <v>70</v>
      </c>
      <c r="N1047" t="s">
        <v>45</v>
      </c>
      <c r="O1047">
        <v>127075</v>
      </c>
      <c r="P1047">
        <v>0</v>
      </c>
      <c r="Q1047" t="s">
        <v>738</v>
      </c>
      <c r="R1047" t="s">
        <v>70</v>
      </c>
    </row>
    <row r="1048" spans="1:18" x14ac:dyDescent="0.25">
      <c r="A1048" s="143">
        <v>46086</v>
      </c>
      <c r="B1048" t="s">
        <v>843</v>
      </c>
      <c r="C1048" t="s">
        <v>1047</v>
      </c>
      <c r="D1048" t="s">
        <v>1048</v>
      </c>
      <c r="E1048" s="50">
        <v>1980.3</v>
      </c>
      <c r="F1048">
        <v>33.81</v>
      </c>
      <c r="G1048" t="s">
        <v>510</v>
      </c>
      <c r="H1048" s="10">
        <v>81014.27</v>
      </c>
      <c r="I1048" t="s">
        <v>157</v>
      </c>
      <c r="J1048" t="s">
        <v>473</v>
      </c>
      <c r="K1048" t="s">
        <v>156</v>
      </c>
      <c r="L1048" t="s">
        <v>17</v>
      </c>
      <c r="M1048" t="s">
        <v>68</v>
      </c>
      <c r="N1048" t="s">
        <v>40</v>
      </c>
      <c r="O1048">
        <v>81014.27</v>
      </c>
      <c r="P1048">
        <v>0</v>
      </c>
      <c r="R1048" t="s">
        <v>68</v>
      </c>
    </row>
    <row r="1049" spans="1:18" x14ac:dyDescent="0.25">
      <c r="A1049" s="143">
        <v>46084</v>
      </c>
      <c r="B1049" t="s">
        <v>807</v>
      </c>
      <c r="C1049" t="s">
        <v>871</v>
      </c>
      <c r="D1049" t="s">
        <v>872</v>
      </c>
      <c r="E1049" s="50">
        <v>78573</v>
      </c>
      <c r="F1049">
        <v>1</v>
      </c>
      <c r="G1049" t="s">
        <v>510</v>
      </c>
      <c r="H1049" s="10">
        <v>2547.1194999999998</v>
      </c>
      <c r="I1049" t="s">
        <v>137</v>
      </c>
      <c r="J1049" t="s">
        <v>473</v>
      </c>
      <c r="K1049" t="s">
        <v>156</v>
      </c>
      <c r="L1049" t="s">
        <v>679</v>
      </c>
      <c r="M1049" t="s">
        <v>72</v>
      </c>
      <c r="N1049" t="s">
        <v>35</v>
      </c>
      <c r="O1049">
        <v>78573</v>
      </c>
      <c r="P1049">
        <v>0</v>
      </c>
      <c r="Q1049" t="s">
        <v>679</v>
      </c>
      <c r="R1049" t="s">
        <v>166</v>
      </c>
    </row>
    <row r="1050" spans="1:18" x14ac:dyDescent="0.25">
      <c r="A1050" s="143">
        <v>46084</v>
      </c>
      <c r="B1050" t="s">
        <v>807</v>
      </c>
      <c r="C1050" t="s">
        <v>871</v>
      </c>
      <c r="D1050" t="s">
        <v>872</v>
      </c>
      <c r="E1050" s="50">
        <v>78573</v>
      </c>
      <c r="F1050">
        <v>1</v>
      </c>
      <c r="G1050" t="s">
        <v>510</v>
      </c>
      <c r="H1050" s="10">
        <v>554.70299999999997</v>
      </c>
      <c r="I1050" t="s">
        <v>137</v>
      </c>
      <c r="J1050" t="s">
        <v>473</v>
      </c>
      <c r="K1050" t="s">
        <v>156</v>
      </c>
      <c r="L1050" t="s">
        <v>679</v>
      </c>
      <c r="M1050" t="s">
        <v>77</v>
      </c>
      <c r="N1050" t="s">
        <v>35</v>
      </c>
      <c r="O1050">
        <v>78573</v>
      </c>
      <c r="P1050">
        <v>0</v>
      </c>
      <c r="Q1050" t="s">
        <v>679</v>
      </c>
      <c r="R1050" t="s">
        <v>166</v>
      </c>
    </row>
    <row r="1051" spans="1:18" x14ac:dyDescent="0.25">
      <c r="A1051" s="143">
        <v>46084</v>
      </c>
      <c r="B1051" t="s">
        <v>807</v>
      </c>
      <c r="C1051" t="s">
        <v>871</v>
      </c>
      <c r="D1051" t="s">
        <v>872</v>
      </c>
      <c r="E1051" s="50">
        <v>78573</v>
      </c>
      <c r="F1051">
        <v>1</v>
      </c>
      <c r="G1051" t="s">
        <v>510</v>
      </c>
      <c r="H1051" s="10">
        <v>31.942499999999999</v>
      </c>
      <c r="I1051" t="s">
        <v>137</v>
      </c>
      <c r="J1051" t="s">
        <v>473</v>
      </c>
      <c r="K1051" t="s">
        <v>156</v>
      </c>
      <c r="L1051" t="s">
        <v>679</v>
      </c>
      <c r="M1051" t="s">
        <v>75</v>
      </c>
      <c r="N1051" t="s">
        <v>35</v>
      </c>
      <c r="O1051">
        <v>78573</v>
      </c>
      <c r="P1051">
        <v>0</v>
      </c>
      <c r="Q1051" t="s">
        <v>679</v>
      </c>
      <c r="R1051" t="s">
        <v>166</v>
      </c>
    </row>
    <row r="1052" spans="1:18" x14ac:dyDescent="0.25">
      <c r="A1052" s="143">
        <v>46084</v>
      </c>
      <c r="B1052" t="s">
        <v>807</v>
      </c>
      <c r="C1052" t="s">
        <v>871</v>
      </c>
      <c r="D1052" t="s">
        <v>872</v>
      </c>
      <c r="E1052" s="50">
        <v>78573</v>
      </c>
      <c r="F1052">
        <v>1</v>
      </c>
      <c r="G1052" t="s">
        <v>510</v>
      </c>
      <c r="H1052" s="10">
        <v>4697.9643999999998</v>
      </c>
      <c r="I1052" t="s">
        <v>137</v>
      </c>
      <c r="J1052" t="s">
        <v>473</v>
      </c>
      <c r="K1052" t="s">
        <v>156</v>
      </c>
      <c r="L1052" t="s">
        <v>679</v>
      </c>
      <c r="M1052" t="s">
        <v>681</v>
      </c>
      <c r="N1052" t="s">
        <v>35</v>
      </c>
      <c r="O1052">
        <v>78573</v>
      </c>
      <c r="P1052">
        <v>0</v>
      </c>
      <c r="Q1052" t="s">
        <v>679</v>
      </c>
      <c r="R1052" t="s">
        <v>166</v>
      </c>
    </row>
    <row r="1053" spans="1:18" x14ac:dyDescent="0.25">
      <c r="A1053" s="143">
        <v>46084</v>
      </c>
      <c r="B1053" t="s">
        <v>807</v>
      </c>
      <c r="C1053" t="s">
        <v>871</v>
      </c>
      <c r="D1053" t="s">
        <v>872</v>
      </c>
      <c r="E1053" s="50">
        <v>78573</v>
      </c>
      <c r="F1053">
        <v>1</v>
      </c>
      <c r="G1053" t="s">
        <v>510</v>
      </c>
      <c r="H1053" s="10">
        <v>382.95010000000002</v>
      </c>
      <c r="I1053" t="s">
        <v>137</v>
      </c>
      <c r="J1053" t="s">
        <v>473</v>
      </c>
      <c r="K1053" t="s">
        <v>156</v>
      </c>
      <c r="L1053" t="s">
        <v>679</v>
      </c>
      <c r="M1053" t="s">
        <v>682</v>
      </c>
      <c r="N1053" t="s">
        <v>35</v>
      </c>
      <c r="O1053">
        <v>78573</v>
      </c>
      <c r="P1053">
        <v>0</v>
      </c>
      <c r="Q1053" t="s">
        <v>679</v>
      </c>
      <c r="R1053" t="s">
        <v>166</v>
      </c>
    </row>
    <row r="1054" spans="1:18" x14ac:dyDescent="0.25">
      <c r="A1054" s="143">
        <v>46084</v>
      </c>
      <c r="B1054" t="s">
        <v>807</v>
      </c>
      <c r="C1054" t="s">
        <v>871</v>
      </c>
      <c r="D1054" t="s">
        <v>872</v>
      </c>
      <c r="E1054" s="50">
        <v>78573</v>
      </c>
      <c r="F1054">
        <v>1</v>
      </c>
      <c r="G1054" t="s">
        <v>510</v>
      </c>
      <c r="H1054" s="10">
        <v>57681.263500000001</v>
      </c>
      <c r="I1054" t="s">
        <v>137</v>
      </c>
      <c r="J1054" t="s">
        <v>473</v>
      </c>
      <c r="K1054" t="s">
        <v>156</v>
      </c>
      <c r="L1054" t="s">
        <v>679</v>
      </c>
      <c r="M1054" t="s">
        <v>80</v>
      </c>
      <c r="N1054" t="s">
        <v>35</v>
      </c>
      <c r="O1054">
        <v>78573</v>
      </c>
      <c r="P1054">
        <v>0</v>
      </c>
      <c r="Q1054" t="s">
        <v>679</v>
      </c>
      <c r="R1054" t="s">
        <v>166</v>
      </c>
    </row>
    <row r="1055" spans="1:18" x14ac:dyDescent="0.25">
      <c r="A1055" s="143">
        <v>46084</v>
      </c>
      <c r="B1055" t="s">
        <v>807</v>
      </c>
      <c r="C1055" t="s">
        <v>871</v>
      </c>
      <c r="D1055" t="s">
        <v>872</v>
      </c>
      <c r="E1055" s="50">
        <v>78573</v>
      </c>
      <c r="F1055">
        <v>1</v>
      </c>
      <c r="G1055" t="s">
        <v>510</v>
      </c>
      <c r="H1055" s="10">
        <v>1105.1596</v>
      </c>
      <c r="I1055" t="s">
        <v>137</v>
      </c>
      <c r="J1055" t="s">
        <v>473</v>
      </c>
      <c r="K1055" t="s">
        <v>156</v>
      </c>
      <c r="L1055" t="s">
        <v>679</v>
      </c>
      <c r="M1055" t="s">
        <v>50</v>
      </c>
      <c r="N1055" t="s">
        <v>35</v>
      </c>
      <c r="O1055">
        <v>78573</v>
      </c>
      <c r="P1055">
        <v>0</v>
      </c>
      <c r="Q1055" t="s">
        <v>679</v>
      </c>
      <c r="R1055" t="s">
        <v>166</v>
      </c>
    </row>
    <row r="1056" spans="1:18" x14ac:dyDescent="0.25">
      <c r="A1056" s="143">
        <v>46084</v>
      </c>
      <c r="B1056" t="s">
        <v>807</v>
      </c>
      <c r="C1056" t="s">
        <v>871</v>
      </c>
      <c r="D1056" t="s">
        <v>872</v>
      </c>
      <c r="E1056" s="50">
        <v>78573</v>
      </c>
      <c r="F1056">
        <v>1</v>
      </c>
      <c r="G1056" t="s">
        <v>510</v>
      </c>
      <c r="H1056" s="10">
        <v>8454.4807000000001</v>
      </c>
      <c r="I1056" t="s">
        <v>137</v>
      </c>
      <c r="J1056" t="s">
        <v>473</v>
      </c>
      <c r="K1056" t="s">
        <v>156</v>
      </c>
      <c r="L1056" t="s">
        <v>679</v>
      </c>
      <c r="M1056" t="s">
        <v>68</v>
      </c>
      <c r="N1056" t="s">
        <v>35</v>
      </c>
      <c r="O1056">
        <v>78573</v>
      </c>
      <c r="P1056">
        <v>0</v>
      </c>
      <c r="Q1056" t="s">
        <v>679</v>
      </c>
      <c r="R1056" t="s">
        <v>166</v>
      </c>
    </row>
    <row r="1057" spans="1:18" x14ac:dyDescent="0.25">
      <c r="A1057" s="143">
        <v>46084</v>
      </c>
      <c r="B1057" t="s">
        <v>807</v>
      </c>
      <c r="C1057" t="s">
        <v>871</v>
      </c>
      <c r="D1057" t="s">
        <v>872</v>
      </c>
      <c r="E1057" s="50">
        <v>78573</v>
      </c>
      <c r="F1057">
        <v>1</v>
      </c>
      <c r="G1057" t="s">
        <v>510</v>
      </c>
      <c r="H1057" s="10">
        <v>3117.4168</v>
      </c>
      <c r="I1057" t="s">
        <v>137</v>
      </c>
      <c r="J1057" t="s">
        <v>473</v>
      </c>
      <c r="K1057" t="s">
        <v>156</v>
      </c>
      <c r="L1057" t="s">
        <v>679</v>
      </c>
      <c r="M1057" t="s">
        <v>70</v>
      </c>
      <c r="N1057" t="s">
        <v>35</v>
      </c>
      <c r="O1057">
        <v>78573</v>
      </c>
      <c r="P1057">
        <v>0</v>
      </c>
      <c r="Q1057" t="s">
        <v>679</v>
      </c>
      <c r="R1057" t="s">
        <v>166</v>
      </c>
    </row>
    <row r="1058" spans="1:18" hidden="1" x14ac:dyDescent="0.25">
      <c r="A1058" s="143">
        <v>46107</v>
      </c>
      <c r="B1058" t="s">
        <v>833</v>
      </c>
      <c r="C1058" t="s">
        <v>973</v>
      </c>
      <c r="D1058" t="s">
        <v>972</v>
      </c>
      <c r="E1058" s="50">
        <v>18181.82</v>
      </c>
      <c r="F1058">
        <v>1</v>
      </c>
      <c r="G1058" t="s">
        <v>510</v>
      </c>
      <c r="H1058" s="10">
        <v>2463.71</v>
      </c>
      <c r="I1058" t="s">
        <v>137</v>
      </c>
      <c r="J1058" t="s">
        <v>473</v>
      </c>
      <c r="K1058" t="s">
        <v>138</v>
      </c>
      <c r="L1058" t="s">
        <v>12</v>
      </c>
      <c r="M1058" t="s">
        <v>72</v>
      </c>
      <c r="N1058" t="s">
        <v>35</v>
      </c>
      <c r="O1058">
        <v>75999.999999999985</v>
      </c>
      <c r="P1058">
        <v>0</v>
      </c>
      <c r="Q1058" t="s">
        <v>731</v>
      </c>
      <c r="R1058" t="s">
        <v>656</v>
      </c>
    </row>
    <row r="1059" spans="1:18" hidden="1" x14ac:dyDescent="0.25">
      <c r="A1059" s="143">
        <v>46107</v>
      </c>
      <c r="B1059" t="s">
        <v>833</v>
      </c>
      <c r="C1059" t="s">
        <v>973</v>
      </c>
      <c r="D1059" t="s">
        <v>972</v>
      </c>
      <c r="E1059" s="50">
        <v>18181.82</v>
      </c>
      <c r="F1059">
        <v>1</v>
      </c>
      <c r="G1059" t="s">
        <v>510</v>
      </c>
      <c r="H1059" s="10">
        <v>536.53830000000005</v>
      </c>
      <c r="I1059" t="s">
        <v>137</v>
      </c>
      <c r="J1059" t="s">
        <v>473</v>
      </c>
      <c r="K1059" t="s">
        <v>138</v>
      </c>
      <c r="L1059" t="s">
        <v>12</v>
      </c>
      <c r="M1059" t="s">
        <v>77</v>
      </c>
      <c r="N1059" t="s">
        <v>35</v>
      </c>
      <c r="O1059">
        <v>75999.999999999985</v>
      </c>
      <c r="P1059">
        <v>0</v>
      </c>
      <c r="Q1059" t="s">
        <v>731</v>
      </c>
      <c r="R1059" t="s">
        <v>656</v>
      </c>
    </row>
    <row r="1060" spans="1:18" hidden="1" x14ac:dyDescent="0.25">
      <c r="A1060" s="143">
        <v>46107</v>
      </c>
      <c r="B1060" t="s">
        <v>833</v>
      </c>
      <c r="C1060" t="s">
        <v>973</v>
      </c>
      <c r="D1060" t="s">
        <v>972</v>
      </c>
      <c r="E1060" s="50">
        <v>18181.82</v>
      </c>
      <c r="F1060">
        <v>1</v>
      </c>
      <c r="G1060" t="s">
        <v>510</v>
      </c>
      <c r="H1060" s="10">
        <v>30.8965</v>
      </c>
      <c r="I1060" t="s">
        <v>137</v>
      </c>
      <c r="J1060" t="s">
        <v>473</v>
      </c>
      <c r="K1060" t="s">
        <v>138</v>
      </c>
      <c r="L1060" t="s">
        <v>12</v>
      </c>
      <c r="M1060" t="s">
        <v>75</v>
      </c>
      <c r="N1060" t="s">
        <v>35</v>
      </c>
      <c r="O1060">
        <v>75999.999999999985</v>
      </c>
      <c r="P1060">
        <v>0</v>
      </c>
      <c r="Q1060" t="s">
        <v>731</v>
      </c>
      <c r="R1060" t="s">
        <v>656</v>
      </c>
    </row>
    <row r="1061" spans="1:18" hidden="1" x14ac:dyDescent="0.25">
      <c r="A1061" s="143">
        <v>46107</v>
      </c>
      <c r="B1061" t="s">
        <v>833</v>
      </c>
      <c r="C1061" t="s">
        <v>973</v>
      </c>
      <c r="D1061" t="s">
        <v>972</v>
      </c>
      <c r="E1061" s="50">
        <v>18181.82</v>
      </c>
      <c r="F1061">
        <v>1</v>
      </c>
      <c r="G1061" t="s">
        <v>510</v>
      </c>
      <c r="H1061" s="10">
        <v>4544.1220000000003</v>
      </c>
      <c r="I1061" t="s">
        <v>137</v>
      </c>
      <c r="J1061" t="s">
        <v>473</v>
      </c>
      <c r="K1061" t="s">
        <v>138</v>
      </c>
      <c r="L1061" t="s">
        <v>12</v>
      </c>
      <c r="M1061" t="s">
        <v>681</v>
      </c>
      <c r="N1061" t="s">
        <v>35</v>
      </c>
      <c r="O1061">
        <v>75999.999999999985</v>
      </c>
      <c r="P1061">
        <v>0</v>
      </c>
      <c r="Q1061" t="s">
        <v>731</v>
      </c>
      <c r="R1061" t="s">
        <v>656</v>
      </c>
    </row>
    <row r="1062" spans="1:18" hidden="1" x14ac:dyDescent="0.25">
      <c r="A1062" s="143">
        <v>46107</v>
      </c>
      <c r="B1062" t="s">
        <v>833</v>
      </c>
      <c r="C1062" t="s">
        <v>973</v>
      </c>
      <c r="D1062" t="s">
        <v>972</v>
      </c>
      <c r="E1062" s="50">
        <v>18181.82</v>
      </c>
      <c r="F1062">
        <v>1</v>
      </c>
      <c r="G1062" t="s">
        <v>510</v>
      </c>
      <c r="H1062" s="10">
        <v>370.40969999999999</v>
      </c>
      <c r="I1062" t="s">
        <v>137</v>
      </c>
      <c r="J1062" t="s">
        <v>473</v>
      </c>
      <c r="K1062" t="s">
        <v>138</v>
      </c>
      <c r="L1062" t="s">
        <v>12</v>
      </c>
      <c r="M1062" t="s">
        <v>682</v>
      </c>
      <c r="N1062" t="s">
        <v>35</v>
      </c>
      <c r="O1062">
        <v>75999.999999999985</v>
      </c>
      <c r="P1062">
        <v>0</v>
      </c>
      <c r="Q1062" t="s">
        <v>731</v>
      </c>
      <c r="R1062" t="s">
        <v>656</v>
      </c>
    </row>
    <row r="1063" spans="1:18" hidden="1" x14ac:dyDescent="0.25">
      <c r="A1063" s="143">
        <v>46107</v>
      </c>
      <c r="B1063" t="s">
        <v>833</v>
      </c>
      <c r="C1063" t="s">
        <v>973</v>
      </c>
      <c r="D1063" t="s">
        <v>972</v>
      </c>
      <c r="E1063" s="50">
        <v>18181.82</v>
      </c>
      <c r="F1063">
        <v>1</v>
      </c>
      <c r="G1063" t="s">
        <v>510</v>
      </c>
      <c r="H1063" s="10">
        <v>55792.397199999999</v>
      </c>
      <c r="I1063" t="s">
        <v>137</v>
      </c>
      <c r="J1063" t="s">
        <v>473</v>
      </c>
      <c r="K1063" t="s">
        <v>138</v>
      </c>
      <c r="L1063" t="s">
        <v>12</v>
      </c>
      <c r="M1063" t="s">
        <v>80</v>
      </c>
      <c r="N1063" t="s">
        <v>35</v>
      </c>
      <c r="O1063">
        <v>75999.999999999985</v>
      </c>
      <c r="P1063">
        <v>0</v>
      </c>
      <c r="Q1063" t="s">
        <v>731</v>
      </c>
      <c r="R1063" t="s">
        <v>656</v>
      </c>
    </row>
    <row r="1064" spans="1:18" hidden="1" x14ac:dyDescent="0.25">
      <c r="A1064" s="143">
        <v>46107</v>
      </c>
      <c r="B1064" t="s">
        <v>833</v>
      </c>
      <c r="C1064" t="s">
        <v>973</v>
      </c>
      <c r="D1064" t="s">
        <v>972</v>
      </c>
      <c r="E1064" s="50">
        <v>18181.82</v>
      </c>
      <c r="F1064">
        <v>1</v>
      </c>
      <c r="G1064" t="s">
        <v>510</v>
      </c>
      <c r="H1064" s="10">
        <v>1068.9694</v>
      </c>
      <c r="I1064" t="s">
        <v>137</v>
      </c>
      <c r="J1064" t="s">
        <v>473</v>
      </c>
      <c r="K1064" t="s">
        <v>138</v>
      </c>
      <c r="L1064" t="s">
        <v>12</v>
      </c>
      <c r="M1064" t="s">
        <v>50</v>
      </c>
      <c r="N1064" t="s">
        <v>35</v>
      </c>
      <c r="O1064">
        <v>75999.999999999985</v>
      </c>
      <c r="P1064">
        <v>0</v>
      </c>
      <c r="Q1064" t="s">
        <v>731</v>
      </c>
      <c r="R1064" t="s">
        <v>656</v>
      </c>
    </row>
    <row r="1065" spans="1:18" hidden="1" x14ac:dyDescent="0.25">
      <c r="A1065" s="143">
        <v>46107</v>
      </c>
      <c r="B1065" t="s">
        <v>833</v>
      </c>
      <c r="C1065" t="s">
        <v>973</v>
      </c>
      <c r="D1065" t="s">
        <v>972</v>
      </c>
      <c r="E1065" s="50">
        <v>18181.82</v>
      </c>
      <c r="F1065">
        <v>1</v>
      </c>
      <c r="G1065" t="s">
        <v>510</v>
      </c>
      <c r="H1065" s="10">
        <v>8177.625</v>
      </c>
      <c r="I1065" t="s">
        <v>137</v>
      </c>
      <c r="J1065" t="s">
        <v>473</v>
      </c>
      <c r="K1065" t="s">
        <v>138</v>
      </c>
      <c r="L1065" t="s">
        <v>12</v>
      </c>
      <c r="M1065" t="s">
        <v>68</v>
      </c>
      <c r="N1065" t="s">
        <v>35</v>
      </c>
      <c r="O1065">
        <v>75999.999999999985</v>
      </c>
      <c r="P1065">
        <v>0</v>
      </c>
      <c r="Q1065" t="s">
        <v>731</v>
      </c>
      <c r="R1065" t="s">
        <v>656</v>
      </c>
    </row>
    <row r="1066" spans="1:18" hidden="1" x14ac:dyDescent="0.25">
      <c r="A1066" s="143">
        <v>46107</v>
      </c>
      <c r="B1066" t="s">
        <v>833</v>
      </c>
      <c r="C1066" t="s">
        <v>973</v>
      </c>
      <c r="D1066" t="s">
        <v>972</v>
      </c>
      <c r="E1066" s="50">
        <v>18181.82</v>
      </c>
      <c r="F1066">
        <v>1</v>
      </c>
      <c r="G1066" t="s">
        <v>510</v>
      </c>
      <c r="H1066" s="10">
        <v>3015.3319000000001</v>
      </c>
      <c r="I1066" t="s">
        <v>137</v>
      </c>
      <c r="J1066" t="s">
        <v>473</v>
      </c>
      <c r="K1066" t="s">
        <v>138</v>
      </c>
      <c r="L1066" t="s">
        <v>12</v>
      </c>
      <c r="M1066" t="s">
        <v>70</v>
      </c>
      <c r="N1066" t="s">
        <v>35</v>
      </c>
      <c r="O1066">
        <v>75999.999999999985</v>
      </c>
      <c r="P1066">
        <v>0</v>
      </c>
      <c r="Q1066" t="s">
        <v>731</v>
      </c>
      <c r="R1066" t="s">
        <v>656</v>
      </c>
    </row>
    <row r="1067" spans="1:18" hidden="1" x14ac:dyDescent="0.25">
      <c r="A1067" s="143">
        <v>46094</v>
      </c>
      <c r="B1067" t="s">
        <v>832</v>
      </c>
      <c r="C1067" t="s">
        <v>967</v>
      </c>
      <c r="D1067" t="s">
        <v>968</v>
      </c>
      <c r="E1067" s="50">
        <v>10384.5</v>
      </c>
      <c r="F1067">
        <v>6</v>
      </c>
      <c r="G1067" t="s">
        <v>510</v>
      </c>
      <c r="H1067" s="10">
        <v>75391.47</v>
      </c>
      <c r="I1067" t="s">
        <v>137</v>
      </c>
      <c r="J1067" t="s">
        <v>473</v>
      </c>
      <c r="K1067" t="s">
        <v>138</v>
      </c>
      <c r="L1067" t="s">
        <v>15</v>
      </c>
      <c r="M1067" t="s">
        <v>68</v>
      </c>
      <c r="N1067" t="s">
        <v>40</v>
      </c>
      <c r="O1067">
        <v>75391.47</v>
      </c>
      <c r="P1067">
        <v>0</v>
      </c>
      <c r="R1067" t="s">
        <v>68</v>
      </c>
    </row>
    <row r="1068" spans="1:18" hidden="1" x14ac:dyDescent="0.25">
      <c r="A1068" s="143">
        <v>46106</v>
      </c>
      <c r="B1068" t="s">
        <v>955</v>
      </c>
      <c r="C1068" t="s">
        <v>956</v>
      </c>
      <c r="D1068" t="s">
        <v>957</v>
      </c>
      <c r="E1068" s="50">
        <v>74000</v>
      </c>
      <c r="F1068">
        <v>1</v>
      </c>
      <c r="G1068" t="s">
        <v>510</v>
      </c>
      <c r="H1068" s="10">
        <v>2398.8755000000001</v>
      </c>
      <c r="I1068" t="s">
        <v>137</v>
      </c>
      <c r="J1068" t="s">
        <v>473</v>
      </c>
      <c r="K1068" t="s">
        <v>138</v>
      </c>
      <c r="L1068" t="s">
        <v>20</v>
      </c>
      <c r="M1068" t="s">
        <v>72</v>
      </c>
      <c r="N1068" t="s">
        <v>35</v>
      </c>
      <c r="O1068">
        <v>74000</v>
      </c>
      <c r="P1068">
        <v>0</v>
      </c>
      <c r="Q1068" t="s">
        <v>22</v>
      </c>
      <c r="R1068" t="s">
        <v>168</v>
      </c>
    </row>
    <row r="1069" spans="1:18" hidden="1" x14ac:dyDescent="0.25">
      <c r="A1069" s="143">
        <v>46106</v>
      </c>
      <c r="B1069" t="s">
        <v>955</v>
      </c>
      <c r="C1069" t="s">
        <v>956</v>
      </c>
      <c r="D1069" t="s">
        <v>957</v>
      </c>
      <c r="E1069" s="50">
        <v>74000</v>
      </c>
      <c r="F1069">
        <v>1</v>
      </c>
      <c r="G1069" t="s">
        <v>510</v>
      </c>
      <c r="H1069" s="10">
        <v>522.41890000000001</v>
      </c>
      <c r="I1069" t="s">
        <v>137</v>
      </c>
      <c r="J1069" t="s">
        <v>473</v>
      </c>
      <c r="K1069" t="s">
        <v>138</v>
      </c>
      <c r="L1069" t="s">
        <v>20</v>
      </c>
      <c r="M1069" t="s">
        <v>77</v>
      </c>
      <c r="N1069" t="s">
        <v>35</v>
      </c>
      <c r="O1069">
        <v>74000</v>
      </c>
      <c r="P1069">
        <v>0</v>
      </c>
      <c r="Q1069" t="s">
        <v>22</v>
      </c>
      <c r="R1069" t="s">
        <v>168</v>
      </c>
    </row>
    <row r="1070" spans="1:18" hidden="1" x14ac:dyDescent="0.25">
      <c r="A1070" s="143">
        <v>46106</v>
      </c>
      <c r="B1070" t="s">
        <v>955</v>
      </c>
      <c r="C1070" t="s">
        <v>956</v>
      </c>
      <c r="D1070" t="s">
        <v>957</v>
      </c>
      <c r="E1070" s="50">
        <v>74000</v>
      </c>
      <c r="F1070">
        <v>1</v>
      </c>
      <c r="G1070" t="s">
        <v>510</v>
      </c>
      <c r="H1070" s="10">
        <v>30.083400000000001</v>
      </c>
      <c r="I1070" t="s">
        <v>137</v>
      </c>
      <c r="J1070" t="s">
        <v>473</v>
      </c>
      <c r="K1070" t="s">
        <v>138</v>
      </c>
      <c r="L1070" t="s">
        <v>20</v>
      </c>
      <c r="M1070" t="s">
        <v>75</v>
      </c>
      <c r="N1070" t="s">
        <v>35</v>
      </c>
      <c r="O1070">
        <v>74000</v>
      </c>
      <c r="P1070">
        <v>0</v>
      </c>
      <c r="Q1070" t="s">
        <v>22</v>
      </c>
      <c r="R1070" t="s">
        <v>168</v>
      </c>
    </row>
    <row r="1071" spans="1:18" hidden="1" x14ac:dyDescent="0.25">
      <c r="A1071" s="143">
        <v>46106</v>
      </c>
      <c r="B1071" t="s">
        <v>955</v>
      </c>
      <c r="C1071" t="s">
        <v>956</v>
      </c>
      <c r="D1071" t="s">
        <v>957</v>
      </c>
      <c r="E1071" s="50">
        <v>74000</v>
      </c>
      <c r="F1071">
        <v>1</v>
      </c>
      <c r="G1071" t="s">
        <v>510</v>
      </c>
      <c r="H1071" s="10">
        <v>4424.5397999999996</v>
      </c>
      <c r="I1071" t="s">
        <v>137</v>
      </c>
      <c r="J1071" t="s">
        <v>473</v>
      </c>
      <c r="K1071" t="s">
        <v>138</v>
      </c>
      <c r="L1071" t="s">
        <v>20</v>
      </c>
      <c r="M1071" t="s">
        <v>681</v>
      </c>
      <c r="N1071" t="s">
        <v>35</v>
      </c>
      <c r="O1071">
        <v>74000</v>
      </c>
      <c r="P1071">
        <v>0</v>
      </c>
      <c r="Q1071" t="s">
        <v>22</v>
      </c>
      <c r="R1071" t="s">
        <v>168</v>
      </c>
    </row>
    <row r="1072" spans="1:18" hidden="1" x14ac:dyDescent="0.25">
      <c r="A1072" s="143">
        <v>46106</v>
      </c>
      <c r="B1072" t="s">
        <v>955</v>
      </c>
      <c r="C1072" t="s">
        <v>956</v>
      </c>
      <c r="D1072" t="s">
        <v>957</v>
      </c>
      <c r="E1072" s="50">
        <v>74000</v>
      </c>
      <c r="F1072">
        <v>1</v>
      </c>
      <c r="G1072" t="s">
        <v>510</v>
      </c>
      <c r="H1072" s="10">
        <v>360.66210000000001</v>
      </c>
      <c r="I1072" t="s">
        <v>137</v>
      </c>
      <c r="J1072" t="s">
        <v>473</v>
      </c>
      <c r="K1072" t="s">
        <v>138</v>
      </c>
      <c r="L1072" t="s">
        <v>20</v>
      </c>
      <c r="M1072" t="s">
        <v>682</v>
      </c>
      <c r="N1072" t="s">
        <v>35</v>
      </c>
      <c r="O1072">
        <v>74000</v>
      </c>
      <c r="P1072">
        <v>0</v>
      </c>
      <c r="Q1072" t="s">
        <v>22</v>
      </c>
      <c r="R1072" t="s">
        <v>168</v>
      </c>
    </row>
    <row r="1073" spans="1:18" hidden="1" x14ac:dyDescent="0.25">
      <c r="A1073" s="143">
        <v>46106</v>
      </c>
      <c r="B1073" t="s">
        <v>955</v>
      </c>
      <c r="C1073" t="s">
        <v>956</v>
      </c>
      <c r="D1073" t="s">
        <v>957</v>
      </c>
      <c r="E1073" s="50">
        <v>74000</v>
      </c>
      <c r="F1073">
        <v>1</v>
      </c>
      <c r="G1073" t="s">
        <v>510</v>
      </c>
      <c r="H1073" s="10">
        <v>54324.176200000002</v>
      </c>
      <c r="I1073" t="s">
        <v>137</v>
      </c>
      <c r="J1073" t="s">
        <v>473</v>
      </c>
      <c r="K1073" t="s">
        <v>138</v>
      </c>
      <c r="L1073" t="s">
        <v>20</v>
      </c>
      <c r="M1073" t="s">
        <v>80</v>
      </c>
      <c r="N1073" t="s">
        <v>35</v>
      </c>
      <c r="O1073">
        <v>74000</v>
      </c>
      <c r="P1073">
        <v>0</v>
      </c>
      <c r="Q1073" t="s">
        <v>22</v>
      </c>
      <c r="R1073" t="s">
        <v>168</v>
      </c>
    </row>
    <row r="1074" spans="1:18" hidden="1" x14ac:dyDescent="0.25">
      <c r="A1074" s="143">
        <v>46106</v>
      </c>
      <c r="B1074" t="s">
        <v>955</v>
      </c>
      <c r="C1074" t="s">
        <v>956</v>
      </c>
      <c r="D1074" t="s">
        <v>957</v>
      </c>
      <c r="E1074" s="50">
        <v>74000</v>
      </c>
      <c r="F1074">
        <v>1</v>
      </c>
      <c r="G1074" t="s">
        <v>510</v>
      </c>
      <c r="H1074" s="10">
        <v>1040.8386</v>
      </c>
      <c r="I1074" t="s">
        <v>137</v>
      </c>
      <c r="J1074" t="s">
        <v>473</v>
      </c>
      <c r="K1074" t="s">
        <v>138</v>
      </c>
      <c r="L1074" t="s">
        <v>20</v>
      </c>
      <c r="M1074" t="s">
        <v>50</v>
      </c>
      <c r="N1074" t="s">
        <v>35</v>
      </c>
      <c r="O1074">
        <v>74000</v>
      </c>
      <c r="P1074">
        <v>0</v>
      </c>
      <c r="Q1074" t="s">
        <v>22</v>
      </c>
      <c r="R1074" t="s">
        <v>168</v>
      </c>
    </row>
    <row r="1075" spans="1:18" hidden="1" x14ac:dyDescent="0.25">
      <c r="A1075" s="143">
        <v>46106</v>
      </c>
      <c r="B1075" t="s">
        <v>955</v>
      </c>
      <c r="C1075" t="s">
        <v>956</v>
      </c>
      <c r="D1075" t="s">
        <v>957</v>
      </c>
      <c r="E1075" s="50">
        <v>74000</v>
      </c>
      <c r="F1075">
        <v>1</v>
      </c>
      <c r="G1075" t="s">
        <v>510</v>
      </c>
      <c r="H1075" s="10">
        <v>7962.4243999999999</v>
      </c>
      <c r="I1075" t="s">
        <v>137</v>
      </c>
      <c r="J1075" t="s">
        <v>473</v>
      </c>
      <c r="K1075" t="s">
        <v>138</v>
      </c>
      <c r="L1075" t="s">
        <v>20</v>
      </c>
      <c r="M1075" t="s">
        <v>68</v>
      </c>
      <c r="N1075" t="s">
        <v>35</v>
      </c>
      <c r="O1075">
        <v>74000</v>
      </c>
      <c r="P1075">
        <v>0</v>
      </c>
      <c r="Q1075" t="s">
        <v>22</v>
      </c>
      <c r="R1075" t="s">
        <v>168</v>
      </c>
    </row>
    <row r="1076" spans="1:18" hidden="1" x14ac:dyDescent="0.25">
      <c r="A1076" s="143">
        <v>46106</v>
      </c>
      <c r="B1076" t="s">
        <v>955</v>
      </c>
      <c r="C1076" t="s">
        <v>956</v>
      </c>
      <c r="D1076" t="s">
        <v>957</v>
      </c>
      <c r="E1076" s="50">
        <v>74000</v>
      </c>
      <c r="F1076">
        <v>1</v>
      </c>
      <c r="G1076" t="s">
        <v>510</v>
      </c>
      <c r="H1076" s="10">
        <v>2935.9811</v>
      </c>
      <c r="I1076" t="s">
        <v>137</v>
      </c>
      <c r="J1076" t="s">
        <v>473</v>
      </c>
      <c r="K1076" t="s">
        <v>138</v>
      </c>
      <c r="L1076" t="s">
        <v>20</v>
      </c>
      <c r="M1076" t="s">
        <v>70</v>
      </c>
      <c r="N1076" t="s">
        <v>35</v>
      </c>
      <c r="O1076">
        <v>74000</v>
      </c>
      <c r="P1076">
        <v>0</v>
      </c>
      <c r="Q1076" t="s">
        <v>22</v>
      </c>
      <c r="R1076" t="s">
        <v>168</v>
      </c>
    </row>
    <row r="1077" spans="1:18" x14ac:dyDescent="0.25">
      <c r="A1077" s="143">
        <v>46087</v>
      </c>
      <c r="B1077" t="s">
        <v>820</v>
      </c>
      <c r="C1077" t="s">
        <v>919</v>
      </c>
      <c r="D1077" t="s">
        <v>920</v>
      </c>
      <c r="E1077" s="50">
        <v>46783.96</v>
      </c>
      <c r="F1077">
        <v>1</v>
      </c>
      <c r="G1077" t="s">
        <v>510</v>
      </c>
      <c r="H1077" s="10">
        <v>1835.0941</v>
      </c>
      <c r="I1077" t="s">
        <v>137</v>
      </c>
      <c r="J1077" t="s">
        <v>473</v>
      </c>
      <c r="K1077" t="s">
        <v>156</v>
      </c>
      <c r="L1077" t="s">
        <v>16</v>
      </c>
      <c r="M1077" t="s">
        <v>72</v>
      </c>
      <c r="N1077" t="s">
        <v>35</v>
      </c>
      <c r="O1077">
        <v>56608.59</v>
      </c>
      <c r="P1077">
        <v>0</v>
      </c>
      <c r="Q1077" t="s">
        <v>740</v>
      </c>
      <c r="R1077" t="s">
        <v>656</v>
      </c>
    </row>
    <row r="1078" spans="1:18" x14ac:dyDescent="0.25">
      <c r="A1078" s="143">
        <v>46087</v>
      </c>
      <c r="B1078" t="s">
        <v>820</v>
      </c>
      <c r="C1078" t="s">
        <v>919</v>
      </c>
      <c r="D1078" t="s">
        <v>920</v>
      </c>
      <c r="E1078" s="50">
        <v>46783.96</v>
      </c>
      <c r="F1078">
        <v>1</v>
      </c>
      <c r="G1078" t="s">
        <v>510</v>
      </c>
      <c r="H1078" s="10">
        <v>399.64049999999997</v>
      </c>
      <c r="I1078" t="s">
        <v>137</v>
      </c>
      <c r="J1078" t="s">
        <v>473</v>
      </c>
      <c r="K1078" t="s">
        <v>156</v>
      </c>
      <c r="L1078" t="s">
        <v>16</v>
      </c>
      <c r="M1078" t="s">
        <v>77</v>
      </c>
      <c r="N1078" t="s">
        <v>35</v>
      </c>
      <c r="O1078">
        <v>56608.59</v>
      </c>
      <c r="P1078">
        <v>0</v>
      </c>
      <c r="Q1078" t="s">
        <v>740</v>
      </c>
      <c r="R1078" t="s">
        <v>656</v>
      </c>
    </row>
    <row r="1079" spans="1:18" x14ac:dyDescent="0.25">
      <c r="A1079" s="143">
        <v>46087</v>
      </c>
      <c r="B1079" t="s">
        <v>820</v>
      </c>
      <c r="C1079" t="s">
        <v>919</v>
      </c>
      <c r="D1079" t="s">
        <v>920</v>
      </c>
      <c r="E1079" s="50">
        <v>46783.96</v>
      </c>
      <c r="F1079">
        <v>1</v>
      </c>
      <c r="G1079" t="s">
        <v>510</v>
      </c>
      <c r="H1079" s="10">
        <v>23.013200000000001</v>
      </c>
      <c r="I1079" t="s">
        <v>137</v>
      </c>
      <c r="J1079" t="s">
        <v>473</v>
      </c>
      <c r="K1079" t="s">
        <v>156</v>
      </c>
      <c r="L1079" t="s">
        <v>16</v>
      </c>
      <c r="M1079" t="s">
        <v>75</v>
      </c>
      <c r="N1079" t="s">
        <v>35</v>
      </c>
      <c r="O1079">
        <v>56608.59</v>
      </c>
      <c r="P1079">
        <v>0</v>
      </c>
      <c r="Q1079" t="s">
        <v>740</v>
      </c>
      <c r="R1079" t="s">
        <v>656</v>
      </c>
    </row>
    <row r="1080" spans="1:18" x14ac:dyDescent="0.25">
      <c r="A1080" s="143">
        <v>46087</v>
      </c>
      <c r="B1080" t="s">
        <v>820</v>
      </c>
      <c r="C1080" t="s">
        <v>919</v>
      </c>
      <c r="D1080" t="s">
        <v>920</v>
      </c>
      <c r="E1080" s="50">
        <v>46783.96</v>
      </c>
      <c r="F1080">
        <v>1</v>
      </c>
      <c r="G1080" t="s">
        <v>510</v>
      </c>
      <c r="H1080" s="10">
        <v>3384.6886</v>
      </c>
      <c r="I1080" t="s">
        <v>137</v>
      </c>
      <c r="J1080" t="s">
        <v>473</v>
      </c>
      <c r="K1080" t="s">
        <v>156</v>
      </c>
      <c r="L1080" t="s">
        <v>16</v>
      </c>
      <c r="M1080" t="s">
        <v>681</v>
      </c>
      <c r="N1080" t="s">
        <v>35</v>
      </c>
      <c r="O1080">
        <v>56608.59</v>
      </c>
      <c r="P1080">
        <v>0</v>
      </c>
      <c r="Q1080" t="s">
        <v>740</v>
      </c>
      <c r="R1080" t="s">
        <v>656</v>
      </c>
    </row>
    <row r="1081" spans="1:18" x14ac:dyDescent="0.25">
      <c r="A1081" s="143">
        <v>46087</v>
      </c>
      <c r="B1081" t="s">
        <v>820</v>
      </c>
      <c r="C1081" t="s">
        <v>919</v>
      </c>
      <c r="D1081" t="s">
        <v>920</v>
      </c>
      <c r="E1081" s="50">
        <v>46783.96</v>
      </c>
      <c r="F1081">
        <v>1</v>
      </c>
      <c r="G1081" t="s">
        <v>510</v>
      </c>
      <c r="H1081" s="10">
        <v>275.8997</v>
      </c>
      <c r="I1081" t="s">
        <v>137</v>
      </c>
      <c r="J1081" t="s">
        <v>473</v>
      </c>
      <c r="K1081" t="s">
        <v>156</v>
      </c>
      <c r="L1081" t="s">
        <v>16</v>
      </c>
      <c r="M1081" t="s">
        <v>682</v>
      </c>
      <c r="N1081" t="s">
        <v>35</v>
      </c>
      <c r="O1081">
        <v>56608.59</v>
      </c>
      <c r="P1081">
        <v>0</v>
      </c>
      <c r="Q1081" t="s">
        <v>740</v>
      </c>
      <c r="R1081" t="s">
        <v>656</v>
      </c>
    </row>
    <row r="1082" spans="1:18" x14ac:dyDescent="0.25">
      <c r="A1082" s="143">
        <v>46087</v>
      </c>
      <c r="B1082" t="s">
        <v>820</v>
      </c>
      <c r="C1082" t="s">
        <v>919</v>
      </c>
      <c r="D1082" t="s">
        <v>920</v>
      </c>
      <c r="E1082" s="50">
        <v>46783.96</v>
      </c>
      <c r="F1082">
        <v>1</v>
      </c>
      <c r="G1082" t="s">
        <v>510</v>
      </c>
      <c r="H1082" s="10">
        <v>41556.959699999999</v>
      </c>
      <c r="I1082" t="s">
        <v>137</v>
      </c>
      <c r="J1082" t="s">
        <v>473</v>
      </c>
      <c r="K1082" t="s">
        <v>156</v>
      </c>
      <c r="L1082" t="s">
        <v>16</v>
      </c>
      <c r="M1082" t="s">
        <v>80</v>
      </c>
      <c r="N1082" t="s">
        <v>35</v>
      </c>
      <c r="O1082">
        <v>56608.59</v>
      </c>
      <c r="P1082">
        <v>0</v>
      </c>
      <c r="Q1082" t="s">
        <v>740</v>
      </c>
      <c r="R1082" t="s">
        <v>656</v>
      </c>
    </row>
    <row r="1083" spans="1:18" x14ac:dyDescent="0.25">
      <c r="A1083" s="143">
        <v>46087</v>
      </c>
      <c r="B1083" t="s">
        <v>820</v>
      </c>
      <c r="C1083" t="s">
        <v>919</v>
      </c>
      <c r="D1083" t="s">
        <v>920</v>
      </c>
      <c r="E1083" s="50">
        <v>46783.96</v>
      </c>
      <c r="F1083">
        <v>1</v>
      </c>
      <c r="G1083" t="s">
        <v>510</v>
      </c>
      <c r="H1083" s="10">
        <v>796.22170000000006</v>
      </c>
      <c r="I1083" t="s">
        <v>137</v>
      </c>
      <c r="J1083" t="s">
        <v>473</v>
      </c>
      <c r="K1083" t="s">
        <v>156</v>
      </c>
      <c r="L1083" t="s">
        <v>16</v>
      </c>
      <c r="M1083" t="s">
        <v>50</v>
      </c>
      <c r="N1083" t="s">
        <v>35</v>
      </c>
      <c r="O1083">
        <v>56608.59</v>
      </c>
      <c r="P1083">
        <v>0</v>
      </c>
      <c r="Q1083" t="s">
        <v>740</v>
      </c>
      <c r="R1083" t="s">
        <v>656</v>
      </c>
    </row>
    <row r="1084" spans="1:18" x14ac:dyDescent="0.25">
      <c r="A1084" s="143">
        <v>46087</v>
      </c>
      <c r="B1084" t="s">
        <v>820</v>
      </c>
      <c r="C1084" t="s">
        <v>919</v>
      </c>
      <c r="D1084" t="s">
        <v>920</v>
      </c>
      <c r="E1084" s="50">
        <v>46783.96</v>
      </c>
      <c r="F1084">
        <v>1</v>
      </c>
      <c r="G1084" t="s">
        <v>510</v>
      </c>
      <c r="H1084" s="10">
        <v>6091.1028999999999</v>
      </c>
      <c r="I1084" t="s">
        <v>137</v>
      </c>
      <c r="J1084" t="s">
        <v>473</v>
      </c>
      <c r="K1084" t="s">
        <v>156</v>
      </c>
      <c r="L1084" t="s">
        <v>16</v>
      </c>
      <c r="M1084" t="s">
        <v>68</v>
      </c>
      <c r="N1084" t="s">
        <v>35</v>
      </c>
      <c r="O1084">
        <v>56608.59</v>
      </c>
      <c r="P1084">
        <v>0</v>
      </c>
      <c r="Q1084" t="s">
        <v>740</v>
      </c>
      <c r="R1084" t="s">
        <v>656</v>
      </c>
    </row>
    <row r="1085" spans="1:18" x14ac:dyDescent="0.25">
      <c r="A1085" s="143">
        <v>46087</v>
      </c>
      <c r="B1085" t="s">
        <v>820</v>
      </c>
      <c r="C1085" t="s">
        <v>919</v>
      </c>
      <c r="D1085" t="s">
        <v>920</v>
      </c>
      <c r="E1085" s="50">
        <v>46783.96</v>
      </c>
      <c r="F1085">
        <v>1</v>
      </c>
      <c r="G1085" t="s">
        <v>510</v>
      </c>
      <c r="H1085" s="10">
        <v>2245.9695999999999</v>
      </c>
      <c r="I1085" t="s">
        <v>137</v>
      </c>
      <c r="J1085" t="s">
        <v>473</v>
      </c>
      <c r="K1085" t="s">
        <v>156</v>
      </c>
      <c r="L1085" t="s">
        <v>16</v>
      </c>
      <c r="M1085" t="s">
        <v>70</v>
      </c>
      <c r="N1085" t="s">
        <v>35</v>
      </c>
      <c r="O1085">
        <v>56608.59</v>
      </c>
      <c r="P1085">
        <v>0</v>
      </c>
      <c r="Q1085" t="s">
        <v>740</v>
      </c>
      <c r="R1085" t="s">
        <v>656</v>
      </c>
    </row>
    <row r="1086" spans="1:18" x14ac:dyDescent="0.25">
      <c r="A1086" s="143">
        <v>46098</v>
      </c>
      <c r="B1086" t="s">
        <v>841</v>
      </c>
      <c r="C1086" t="s">
        <v>1033</v>
      </c>
      <c r="D1086" t="s">
        <v>1034</v>
      </c>
      <c r="E1086" s="50">
        <v>42032</v>
      </c>
      <c r="F1086">
        <v>1</v>
      </c>
      <c r="G1086" t="s">
        <v>510</v>
      </c>
      <c r="H1086" s="10">
        <v>1648.6992</v>
      </c>
      <c r="I1086" t="s">
        <v>137</v>
      </c>
      <c r="J1086" t="s">
        <v>473</v>
      </c>
      <c r="K1086" t="s">
        <v>156</v>
      </c>
      <c r="L1086" t="s">
        <v>14</v>
      </c>
      <c r="M1086" t="s">
        <v>72</v>
      </c>
      <c r="N1086" t="s">
        <v>35</v>
      </c>
      <c r="O1086">
        <v>50858.719999999994</v>
      </c>
      <c r="P1086">
        <v>0</v>
      </c>
      <c r="Q1086" t="s">
        <v>679</v>
      </c>
      <c r="R1086" t="s">
        <v>168</v>
      </c>
    </row>
    <row r="1087" spans="1:18" x14ac:dyDescent="0.25">
      <c r="A1087" s="143">
        <v>46098</v>
      </c>
      <c r="B1087" t="s">
        <v>841</v>
      </c>
      <c r="C1087" t="s">
        <v>1033</v>
      </c>
      <c r="D1087" t="s">
        <v>1034</v>
      </c>
      <c r="E1087" s="50">
        <v>42032</v>
      </c>
      <c r="F1087">
        <v>1</v>
      </c>
      <c r="G1087" t="s">
        <v>510</v>
      </c>
      <c r="H1087" s="10">
        <v>359.04809999999998</v>
      </c>
      <c r="I1087" t="s">
        <v>137</v>
      </c>
      <c r="J1087" t="s">
        <v>473</v>
      </c>
      <c r="K1087" t="s">
        <v>156</v>
      </c>
      <c r="L1087" t="s">
        <v>14</v>
      </c>
      <c r="M1087" t="s">
        <v>77</v>
      </c>
      <c r="N1087" t="s">
        <v>35</v>
      </c>
      <c r="O1087">
        <v>50858.719999999994</v>
      </c>
      <c r="P1087">
        <v>0</v>
      </c>
      <c r="Q1087" t="s">
        <v>679</v>
      </c>
      <c r="R1087" t="s">
        <v>168</v>
      </c>
    </row>
    <row r="1088" spans="1:18" x14ac:dyDescent="0.25">
      <c r="A1088" s="143">
        <v>46098</v>
      </c>
      <c r="B1088" t="s">
        <v>841</v>
      </c>
      <c r="C1088" t="s">
        <v>1033</v>
      </c>
      <c r="D1088" t="s">
        <v>1034</v>
      </c>
      <c r="E1088" s="50">
        <v>42032</v>
      </c>
      <c r="F1088">
        <v>1</v>
      </c>
      <c r="G1088" t="s">
        <v>510</v>
      </c>
      <c r="H1088" s="10">
        <v>20.675699999999999</v>
      </c>
      <c r="I1088" t="s">
        <v>137</v>
      </c>
      <c r="J1088" t="s">
        <v>473</v>
      </c>
      <c r="K1088" t="s">
        <v>156</v>
      </c>
      <c r="L1088" t="s">
        <v>14</v>
      </c>
      <c r="M1088" t="s">
        <v>75</v>
      </c>
      <c r="N1088" t="s">
        <v>35</v>
      </c>
      <c r="O1088">
        <v>50858.719999999994</v>
      </c>
      <c r="P1088">
        <v>0</v>
      </c>
      <c r="Q1088" t="s">
        <v>679</v>
      </c>
      <c r="R1088" t="s">
        <v>168</v>
      </c>
    </row>
    <row r="1089" spans="1:18" x14ac:dyDescent="0.25">
      <c r="A1089" s="143">
        <v>46098</v>
      </c>
      <c r="B1089" t="s">
        <v>841</v>
      </c>
      <c r="C1089" t="s">
        <v>1033</v>
      </c>
      <c r="D1089" t="s">
        <v>1034</v>
      </c>
      <c r="E1089" s="50">
        <v>42032</v>
      </c>
      <c r="F1089">
        <v>1</v>
      </c>
      <c r="G1089" t="s">
        <v>510</v>
      </c>
      <c r="H1089" s="10">
        <v>3040.8977</v>
      </c>
      <c r="I1089" t="s">
        <v>137</v>
      </c>
      <c r="J1089" t="s">
        <v>473</v>
      </c>
      <c r="K1089" t="s">
        <v>156</v>
      </c>
      <c r="L1089" t="s">
        <v>14</v>
      </c>
      <c r="M1089" t="s">
        <v>681</v>
      </c>
      <c r="N1089" t="s">
        <v>35</v>
      </c>
      <c r="O1089">
        <v>50858.719999999994</v>
      </c>
      <c r="P1089">
        <v>0</v>
      </c>
      <c r="Q1089" t="s">
        <v>679</v>
      </c>
      <c r="R1089" t="s">
        <v>168</v>
      </c>
    </row>
    <row r="1090" spans="1:18" x14ac:dyDescent="0.25">
      <c r="A1090" s="143">
        <v>46098</v>
      </c>
      <c r="B1090" t="s">
        <v>841</v>
      </c>
      <c r="C1090" t="s">
        <v>1033</v>
      </c>
      <c r="D1090" t="s">
        <v>1034</v>
      </c>
      <c r="E1090" s="50">
        <v>42032</v>
      </c>
      <c r="F1090">
        <v>1</v>
      </c>
      <c r="G1090" t="s">
        <v>510</v>
      </c>
      <c r="H1090" s="10">
        <v>247.8759</v>
      </c>
      <c r="I1090" t="s">
        <v>137</v>
      </c>
      <c r="J1090" t="s">
        <v>473</v>
      </c>
      <c r="K1090" t="s">
        <v>156</v>
      </c>
      <c r="L1090" t="s">
        <v>14</v>
      </c>
      <c r="M1090" t="s">
        <v>682</v>
      </c>
      <c r="N1090" t="s">
        <v>35</v>
      </c>
      <c r="O1090">
        <v>50858.719999999994</v>
      </c>
      <c r="P1090">
        <v>0</v>
      </c>
      <c r="Q1090" t="s">
        <v>679</v>
      </c>
      <c r="R1090" t="s">
        <v>168</v>
      </c>
    </row>
    <row r="1091" spans="1:18" x14ac:dyDescent="0.25">
      <c r="A1091" s="143">
        <v>46098</v>
      </c>
      <c r="B1091" t="s">
        <v>841</v>
      </c>
      <c r="C1091" t="s">
        <v>1033</v>
      </c>
      <c r="D1091" t="s">
        <v>1034</v>
      </c>
      <c r="E1091" s="50">
        <v>42032</v>
      </c>
      <c r="F1091">
        <v>1</v>
      </c>
      <c r="G1091" t="s">
        <v>510</v>
      </c>
      <c r="H1091" s="10">
        <v>37335.919800000003</v>
      </c>
      <c r="I1091" t="s">
        <v>137</v>
      </c>
      <c r="J1091" t="s">
        <v>473</v>
      </c>
      <c r="K1091" t="s">
        <v>156</v>
      </c>
      <c r="L1091" t="s">
        <v>14</v>
      </c>
      <c r="M1091" t="s">
        <v>80</v>
      </c>
      <c r="N1091" t="s">
        <v>35</v>
      </c>
      <c r="O1091">
        <v>50858.719999999994</v>
      </c>
      <c r="P1091">
        <v>0</v>
      </c>
      <c r="Q1091" t="s">
        <v>679</v>
      </c>
      <c r="R1091" t="s">
        <v>168</v>
      </c>
    </row>
    <row r="1092" spans="1:18" x14ac:dyDescent="0.25">
      <c r="A1092" s="143">
        <v>46098</v>
      </c>
      <c r="B1092" t="s">
        <v>841</v>
      </c>
      <c r="C1092" t="s">
        <v>1033</v>
      </c>
      <c r="D1092" t="s">
        <v>1034</v>
      </c>
      <c r="E1092" s="50">
        <v>42032</v>
      </c>
      <c r="F1092">
        <v>1</v>
      </c>
      <c r="G1092" t="s">
        <v>510</v>
      </c>
      <c r="H1092" s="10">
        <v>715.34760000000006</v>
      </c>
      <c r="I1092" t="s">
        <v>137</v>
      </c>
      <c r="J1092" t="s">
        <v>473</v>
      </c>
      <c r="K1092" t="s">
        <v>156</v>
      </c>
      <c r="L1092" t="s">
        <v>14</v>
      </c>
      <c r="M1092" t="s">
        <v>50</v>
      </c>
      <c r="N1092" t="s">
        <v>35</v>
      </c>
      <c r="O1092">
        <v>50858.719999999994</v>
      </c>
      <c r="P1092">
        <v>0</v>
      </c>
      <c r="Q1092" t="s">
        <v>679</v>
      </c>
      <c r="R1092" t="s">
        <v>168</v>
      </c>
    </row>
    <row r="1093" spans="1:18" x14ac:dyDescent="0.25">
      <c r="A1093" s="143">
        <v>46098</v>
      </c>
      <c r="B1093" t="s">
        <v>841</v>
      </c>
      <c r="C1093" t="s">
        <v>1033</v>
      </c>
      <c r="D1093" t="s">
        <v>1034</v>
      </c>
      <c r="E1093" s="50">
        <v>42032</v>
      </c>
      <c r="F1093">
        <v>1</v>
      </c>
      <c r="G1093" t="s">
        <v>510</v>
      </c>
      <c r="H1093" s="10">
        <v>5472.415</v>
      </c>
      <c r="I1093" t="s">
        <v>137</v>
      </c>
      <c r="J1093" t="s">
        <v>473</v>
      </c>
      <c r="K1093" t="s">
        <v>156</v>
      </c>
      <c r="L1093" t="s">
        <v>14</v>
      </c>
      <c r="M1093" t="s">
        <v>68</v>
      </c>
      <c r="N1093" t="s">
        <v>35</v>
      </c>
      <c r="O1093">
        <v>50858.719999999994</v>
      </c>
      <c r="P1093">
        <v>0</v>
      </c>
      <c r="Q1093" t="s">
        <v>679</v>
      </c>
      <c r="R1093" t="s">
        <v>168</v>
      </c>
    </row>
    <row r="1094" spans="1:18" x14ac:dyDescent="0.25">
      <c r="A1094" s="143">
        <v>46098</v>
      </c>
      <c r="B1094" t="s">
        <v>841</v>
      </c>
      <c r="C1094" t="s">
        <v>1033</v>
      </c>
      <c r="D1094" t="s">
        <v>1034</v>
      </c>
      <c r="E1094" s="50">
        <v>42032</v>
      </c>
      <c r="F1094">
        <v>1</v>
      </c>
      <c r="G1094" t="s">
        <v>510</v>
      </c>
      <c r="H1094" s="10">
        <v>2017.8411000000001</v>
      </c>
      <c r="I1094" t="s">
        <v>137</v>
      </c>
      <c r="J1094" t="s">
        <v>473</v>
      </c>
      <c r="K1094" t="s">
        <v>156</v>
      </c>
      <c r="L1094" t="s">
        <v>14</v>
      </c>
      <c r="M1094" t="s">
        <v>70</v>
      </c>
      <c r="N1094" t="s">
        <v>35</v>
      </c>
      <c r="O1094">
        <v>50858.719999999994</v>
      </c>
      <c r="P1094">
        <v>0</v>
      </c>
      <c r="Q1094" t="s">
        <v>679</v>
      </c>
      <c r="R1094" t="s">
        <v>168</v>
      </c>
    </row>
    <row r="1095" spans="1:18" x14ac:dyDescent="0.25">
      <c r="A1095" s="143">
        <v>46099</v>
      </c>
      <c r="B1095" t="s">
        <v>850</v>
      </c>
      <c r="C1095" t="s">
        <v>1082</v>
      </c>
      <c r="D1095" t="s">
        <v>1083</v>
      </c>
      <c r="E1095" s="50">
        <v>42000</v>
      </c>
      <c r="F1095">
        <v>1</v>
      </c>
      <c r="G1095" t="s">
        <v>510</v>
      </c>
      <c r="H1095" s="10">
        <v>1647.444</v>
      </c>
      <c r="I1095" t="s">
        <v>137</v>
      </c>
      <c r="J1095" t="s">
        <v>473</v>
      </c>
      <c r="K1095" t="s">
        <v>156</v>
      </c>
      <c r="L1095" t="s">
        <v>15</v>
      </c>
      <c r="M1095" t="s">
        <v>72</v>
      </c>
      <c r="N1095" t="s">
        <v>35</v>
      </c>
      <c r="O1095">
        <v>50819.999999999993</v>
      </c>
      <c r="P1095">
        <v>0</v>
      </c>
      <c r="Q1095" t="s">
        <v>739</v>
      </c>
      <c r="R1095" t="s">
        <v>164</v>
      </c>
    </row>
    <row r="1096" spans="1:18" x14ac:dyDescent="0.25">
      <c r="A1096" s="143">
        <v>46099</v>
      </c>
      <c r="B1096" t="s">
        <v>850</v>
      </c>
      <c r="C1096" t="s">
        <v>1082</v>
      </c>
      <c r="D1096" t="s">
        <v>1083</v>
      </c>
      <c r="E1096" s="50">
        <v>42000</v>
      </c>
      <c r="F1096">
        <v>1</v>
      </c>
      <c r="G1096" t="s">
        <v>510</v>
      </c>
      <c r="H1096" s="10">
        <v>358.7747</v>
      </c>
      <c r="I1096" t="s">
        <v>137</v>
      </c>
      <c r="J1096" t="s">
        <v>473</v>
      </c>
      <c r="K1096" t="s">
        <v>156</v>
      </c>
      <c r="L1096" t="s">
        <v>15</v>
      </c>
      <c r="M1096" t="s">
        <v>77</v>
      </c>
      <c r="N1096" t="s">
        <v>35</v>
      </c>
      <c r="O1096">
        <v>50819.999999999993</v>
      </c>
      <c r="P1096">
        <v>0</v>
      </c>
      <c r="Q1096" t="s">
        <v>739</v>
      </c>
      <c r="R1096" t="s">
        <v>164</v>
      </c>
    </row>
    <row r="1097" spans="1:18" x14ac:dyDescent="0.25">
      <c r="A1097" s="143">
        <v>46099</v>
      </c>
      <c r="B1097" t="s">
        <v>850</v>
      </c>
      <c r="C1097" t="s">
        <v>1082</v>
      </c>
      <c r="D1097" t="s">
        <v>1083</v>
      </c>
      <c r="E1097" s="50">
        <v>42000</v>
      </c>
      <c r="F1097">
        <v>1</v>
      </c>
      <c r="G1097" t="s">
        <v>510</v>
      </c>
      <c r="H1097" s="10">
        <v>20.66</v>
      </c>
      <c r="I1097" t="s">
        <v>137</v>
      </c>
      <c r="J1097" t="s">
        <v>473</v>
      </c>
      <c r="K1097" t="s">
        <v>156</v>
      </c>
      <c r="L1097" t="s">
        <v>15</v>
      </c>
      <c r="M1097" t="s">
        <v>75</v>
      </c>
      <c r="N1097" t="s">
        <v>35</v>
      </c>
      <c r="O1097">
        <v>50819.999999999993</v>
      </c>
      <c r="P1097">
        <v>0</v>
      </c>
      <c r="Q1097" t="s">
        <v>739</v>
      </c>
      <c r="R1097" t="s">
        <v>164</v>
      </c>
    </row>
    <row r="1098" spans="1:18" x14ac:dyDescent="0.25">
      <c r="A1098" s="143">
        <v>46099</v>
      </c>
      <c r="B1098" t="s">
        <v>850</v>
      </c>
      <c r="C1098" t="s">
        <v>1082</v>
      </c>
      <c r="D1098" t="s">
        <v>1083</v>
      </c>
      <c r="E1098" s="50">
        <v>42000</v>
      </c>
      <c r="F1098">
        <v>1</v>
      </c>
      <c r="G1098" t="s">
        <v>510</v>
      </c>
      <c r="H1098" s="10">
        <v>3038.5826000000002</v>
      </c>
      <c r="I1098" t="s">
        <v>137</v>
      </c>
      <c r="J1098" t="s">
        <v>473</v>
      </c>
      <c r="K1098" t="s">
        <v>156</v>
      </c>
      <c r="L1098" t="s">
        <v>15</v>
      </c>
      <c r="M1098" t="s">
        <v>681</v>
      </c>
      <c r="N1098" t="s">
        <v>35</v>
      </c>
      <c r="O1098">
        <v>50819.999999999993</v>
      </c>
      <c r="P1098">
        <v>0</v>
      </c>
      <c r="Q1098" t="s">
        <v>739</v>
      </c>
      <c r="R1098" t="s">
        <v>164</v>
      </c>
    </row>
    <row r="1099" spans="1:18" x14ac:dyDescent="0.25">
      <c r="A1099" s="143">
        <v>46099</v>
      </c>
      <c r="B1099" t="s">
        <v>850</v>
      </c>
      <c r="C1099" t="s">
        <v>1082</v>
      </c>
      <c r="D1099" t="s">
        <v>1083</v>
      </c>
      <c r="E1099" s="50">
        <v>42000</v>
      </c>
      <c r="F1099">
        <v>1</v>
      </c>
      <c r="G1099" t="s">
        <v>510</v>
      </c>
      <c r="H1099" s="10">
        <v>247.68709999999999</v>
      </c>
      <c r="I1099" t="s">
        <v>137</v>
      </c>
      <c r="J1099" t="s">
        <v>473</v>
      </c>
      <c r="K1099" t="s">
        <v>156</v>
      </c>
      <c r="L1099" t="s">
        <v>15</v>
      </c>
      <c r="M1099" t="s">
        <v>682</v>
      </c>
      <c r="N1099" t="s">
        <v>35</v>
      </c>
      <c r="O1099">
        <v>50819.999999999993</v>
      </c>
      <c r="P1099">
        <v>0</v>
      </c>
      <c r="Q1099" t="s">
        <v>739</v>
      </c>
      <c r="R1099" t="s">
        <v>164</v>
      </c>
    </row>
    <row r="1100" spans="1:18" x14ac:dyDescent="0.25">
      <c r="A1100" s="143">
        <v>46099</v>
      </c>
      <c r="B1100" t="s">
        <v>850</v>
      </c>
      <c r="C1100" t="s">
        <v>1082</v>
      </c>
      <c r="D1100" t="s">
        <v>1083</v>
      </c>
      <c r="E1100" s="50">
        <v>42000</v>
      </c>
      <c r="F1100">
        <v>1</v>
      </c>
      <c r="G1100" t="s">
        <v>510</v>
      </c>
      <c r="H1100" s="10">
        <v>37307.4951</v>
      </c>
      <c r="I1100" t="s">
        <v>137</v>
      </c>
      <c r="J1100" t="s">
        <v>473</v>
      </c>
      <c r="K1100" t="s">
        <v>156</v>
      </c>
      <c r="L1100" t="s">
        <v>15</v>
      </c>
      <c r="M1100" t="s">
        <v>80</v>
      </c>
      <c r="N1100" t="s">
        <v>35</v>
      </c>
      <c r="O1100">
        <v>50819.999999999993</v>
      </c>
      <c r="P1100">
        <v>0</v>
      </c>
      <c r="Q1100" t="s">
        <v>739</v>
      </c>
      <c r="R1100" t="s">
        <v>164</v>
      </c>
    </row>
    <row r="1101" spans="1:18" x14ac:dyDescent="0.25">
      <c r="A1101" s="143">
        <v>46099</v>
      </c>
      <c r="B1101" t="s">
        <v>850</v>
      </c>
      <c r="C1101" t="s">
        <v>1082</v>
      </c>
      <c r="D1101" t="s">
        <v>1083</v>
      </c>
      <c r="E1101" s="50">
        <v>42000</v>
      </c>
      <c r="F1101">
        <v>1</v>
      </c>
      <c r="G1101" t="s">
        <v>510</v>
      </c>
      <c r="H1101" s="10">
        <v>714.80290000000002</v>
      </c>
      <c r="I1101" t="s">
        <v>137</v>
      </c>
      <c r="J1101" t="s">
        <v>473</v>
      </c>
      <c r="K1101" t="s">
        <v>156</v>
      </c>
      <c r="L1101" t="s">
        <v>15</v>
      </c>
      <c r="M1101" t="s">
        <v>50</v>
      </c>
      <c r="N1101" t="s">
        <v>35</v>
      </c>
      <c r="O1101">
        <v>50819.999999999993</v>
      </c>
      <c r="P1101">
        <v>0</v>
      </c>
      <c r="Q1101" t="s">
        <v>739</v>
      </c>
      <c r="R1101" t="s">
        <v>164</v>
      </c>
    </row>
    <row r="1102" spans="1:18" x14ac:dyDescent="0.25">
      <c r="A1102" s="143">
        <v>46099</v>
      </c>
      <c r="B1102" t="s">
        <v>850</v>
      </c>
      <c r="C1102" t="s">
        <v>1082</v>
      </c>
      <c r="D1102" t="s">
        <v>1083</v>
      </c>
      <c r="E1102" s="50">
        <v>42000</v>
      </c>
      <c r="F1102">
        <v>1</v>
      </c>
      <c r="G1102" t="s">
        <v>510</v>
      </c>
      <c r="H1102" s="10">
        <v>5468.2487000000001</v>
      </c>
      <c r="I1102" t="s">
        <v>137</v>
      </c>
      <c r="J1102" t="s">
        <v>473</v>
      </c>
      <c r="K1102" t="s">
        <v>156</v>
      </c>
      <c r="L1102" t="s">
        <v>15</v>
      </c>
      <c r="M1102" t="s">
        <v>68</v>
      </c>
      <c r="N1102" t="s">
        <v>35</v>
      </c>
      <c r="O1102">
        <v>50819.999999999993</v>
      </c>
      <c r="P1102">
        <v>0</v>
      </c>
      <c r="Q1102" t="s">
        <v>739</v>
      </c>
      <c r="R1102" t="s">
        <v>164</v>
      </c>
    </row>
    <row r="1103" spans="1:18" x14ac:dyDescent="0.25">
      <c r="A1103" s="143">
        <v>46099</v>
      </c>
      <c r="B1103" t="s">
        <v>850</v>
      </c>
      <c r="C1103" t="s">
        <v>1082</v>
      </c>
      <c r="D1103" t="s">
        <v>1083</v>
      </c>
      <c r="E1103" s="50">
        <v>42000</v>
      </c>
      <c r="F1103">
        <v>1</v>
      </c>
      <c r="G1103" t="s">
        <v>510</v>
      </c>
      <c r="H1103" s="10">
        <v>2016.3047999999999</v>
      </c>
      <c r="I1103" t="s">
        <v>137</v>
      </c>
      <c r="J1103" t="s">
        <v>473</v>
      </c>
      <c r="K1103" t="s">
        <v>156</v>
      </c>
      <c r="L1103" t="s">
        <v>15</v>
      </c>
      <c r="M1103" t="s">
        <v>70</v>
      </c>
      <c r="N1103" t="s">
        <v>35</v>
      </c>
      <c r="O1103">
        <v>50819.999999999993</v>
      </c>
      <c r="P1103">
        <v>0</v>
      </c>
      <c r="Q1103" t="s">
        <v>739</v>
      </c>
      <c r="R1103" t="s">
        <v>164</v>
      </c>
    </row>
    <row r="1104" spans="1:18" x14ac:dyDescent="0.25">
      <c r="A1104" s="143">
        <v>46087</v>
      </c>
      <c r="B1104" t="s">
        <v>810</v>
      </c>
      <c r="C1104" t="s">
        <v>890</v>
      </c>
      <c r="D1104" t="s">
        <v>891</v>
      </c>
      <c r="E1104" s="50">
        <v>50000</v>
      </c>
      <c r="F1104">
        <v>1</v>
      </c>
      <c r="G1104" t="s">
        <v>510</v>
      </c>
      <c r="H1104" s="10">
        <v>1620.8617999999999</v>
      </c>
      <c r="I1104" t="s">
        <v>137</v>
      </c>
      <c r="J1104" t="s">
        <v>473</v>
      </c>
      <c r="K1104" t="s">
        <v>156</v>
      </c>
      <c r="L1104" t="s">
        <v>10</v>
      </c>
      <c r="M1104" t="s">
        <v>72</v>
      </c>
      <c r="N1104" t="s">
        <v>35</v>
      </c>
      <c r="O1104">
        <v>49999.999999999993</v>
      </c>
      <c r="P1104">
        <v>0</v>
      </c>
      <c r="Q1104" t="s">
        <v>727</v>
      </c>
      <c r="R1104" t="s">
        <v>166</v>
      </c>
    </row>
    <row r="1105" spans="1:18" x14ac:dyDescent="0.25">
      <c r="A1105" s="143">
        <v>46087</v>
      </c>
      <c r="B1105" t="s">
        <v>810</v>
      </c>
      <c r="C1105" t="s">
        <v>890</v>
      </c>
      <c r="D1105" t="s">
        <v>891</v>
      </c>
      <c r="E1105" s="50">
        <v>50000</v>
      </c>
      <c r="F1105">
        <v>1</v>
      </c>
      <c r="G1105" t="s">
        <v>510</v>
      </c>
      <c r="H1105" s="10">
        <v>352.98570000000001</v>
      </c>
      <c r="I1105" t="s">
        <v>137</v>
      </c>
      <c r="J1105" t="s">
        <v>473</v>
      </c>
      <c r="K1105" t="s">
        <v>156</v>
      </c>
      <c r="L1105" t="s">
        <v>10</v>
      </c>
      <c r="M1105" t="s">
        <v>77</v>
      </c>
      <c r="N1105" t="s">
        <v>35</v>
      </c>
      <c r="O1105">
        <v>49999.999999999993</v>
      </c>
      <c r="P1105">
        <v>0</v>
      </c>
      <c r="Q1105" t="s">
        <v>727</v>
      </c>
      <c r="R1105" t="s">
        <v>166</v>
      </c>
    </row>
    <row r="1106" spans="1:18" x14ac:dyDescent="0.25">
      <c r="A1106" s="143">
        <v>46087</v>
      </c>
      <c r="B1106" t="s">
        <v>810</v>
      </c>
      <c r="C1106" t="s">
        <v>890</v>
      </c>
      <c r="D1106" t="s">
        <v>891</v>
      </c>
      <c r="E1106" s="50">
        <v>50000</v>
      </c>
      <c r="F1106">
        <v>1</v>
      </c>
      <c r="G1106" t="s">
        <v>510</v>
      </c>
      <c r="H1106" s="10">
        <v>20.326599999999999</v>
      </c>
      <c r="I1106" t="s">
        <v>137</v>
      </c>
      <c r="J1106" t="s">
        <v>473</v>
      </c>
      <c r="K1106" t="s">
        <v>156</v>
      </c>
      <c r="L1106" t="s">
        <v>10</v>
      </c>
      <c r="M1106" t="s">
        <v>75</v>
      </c>
      <c r="N1106" t="s">
        <v>35</v>
      </c>
      <c r="O1106">
        <v>49999.999999999993</v>
      </c>
      <c r="P1106">
        <v>0</v>
      </c>
      <c r="Q1106" t="s">
        <v>727</v>
      </c>
      <c r="R1106" t="s">
        <v>166</v>
      </c>
    </row>
    <row r="1107" spans="1:18" x14ac:dyDescent="0.25">
      <c r="A1107" s="143">
        <v>46087</v>
      </c>
      <c r="B1107" t="s">
        <v>810</v>
      </c>
      <c r="C1107" t="s">
        <v>890</v>
      </c>
      <c r="D1107" t="s">
        <v>891</v>
      </c>
      <c r="E1107" s="50">
        <v>50000</v>
      </c>
      <c r="F1107">
        <v>1</v>
      </c>
      <c r="G1107" t="s">
        <v>510</v>
      </c>
      <c r="H1107" s="10">
        <v>2989.5538999999999</v>
      </c>
      <c r="I1107" t="s">
        <v>137</v>
      </c>
      <c r="J1107" t="s">
        <v>473</v>
      </c>
      <c r="K1107" t="s">
        <v>156</v>
      </c>
      <c r="L1107" t="s">
        <v>10</v>
      </c>
      <c r="M1107" t="s">
        <v>681</v>
      </c>
      <c r="N1107" t="s">
        <v>35</v>
      </c>
      <c r="O1107">
        <v>49999.999999999993</v>
      </c>
      <c r="P1107">
        <v>0</v>
      </c>
      <c r="Q1107" t="s">
        <v>727</v>
      </c>
      <c r="R1107" t="s">
        <v>166</v>
      </c>
    </row>
    <row r="1108" spans="1:18" x14ac:dyDescent="0.25">
      <c r="A1108" s="143">
        <v>46087</v>
      </c>
      <c r="B1108" t="s">
        <v>810</v>
      </c>
      <c r="C1108" t="s">
        <v>890</v>
      </c>
      <c r="D1108" t="s">
        <v>891</v>
      </c>
      <c r="E1108" s="50">
        <v>50000</v>
      </c>
      <c r="F1108">
        <v>1</v>
      </c>
      <c r="G1108" t="s">
        <v>510</v>
      </c>
      <c r="H1108" s="10">
        <v>243.69059999999999</v>
      </c>
      <c r="I1108" t="s">
        <v>137</v>
      </c>
      <c r="J1108" t="s">
        <v>473</v>
      </c>
      <c r="K1108" t="s">
        <v>156</v>
      </c>
      <c r="L1108" t="s">
        <v>10</v>
      </c>
      <c r="M1108" t="s">
        <v>682</v>
      </c>
      <c r="N1108" t="s">
        <v>35</v>
      </c>
      <c r="O1108">
        <v>49999.999999999993</v>
      </c>
      <c r="P1108">
        <v>0</v>
      </c>
      <c r="Q1108" t="s">
        <v>727</v>
      </c>
      <c r="R1108" t="s">
        <v>166</v>
      </c>
    </row>
    <row r="1109" spans="1:18" x14ac:dyDescent="0.25">
      <c r="A1109" s="143">
        <v>46087</v>
      </c>
      <c r="B1109" t="s">
        <v>810</v>
      </c>
      <c r="C1109" t="s">
        <v>890</v>
      </c>
      <c r="D1109" t="s">
        <v>891</v>
      </c>
      <c r="E1109" s="50">
        <v>50000</v>
      </c>
      <c r="F1109">
        <v>1</v>
      </c>
      <c r="G1109" t="s">
        <v>510</v>
      </c>
      <c r="H1109" s="10">
        <v>36705.5245</v>
      </c>
      <c r="I1109" t="s">
        <v>137</v>
      </c>
      <c r="J1109" t="s">
        <v>473</v>
      </c>
      <c r="K1109" t="s">
        <v>156</v>
      </c>
      <c r="L1109" t="s">
        <v>10</v>
      </c>
      <c r="M1109" t="s">
        <v>80</v>
      </c>
      <c r="N1109" t="s">
        <v>35</v>
      </c>
      <c r="O1109">
        <v>49999.999999999993</v>
      </c>
      <c r="P1109">
        <v>0</v>
      </c>
      <c r="Q1109" t="s">
        <v>727</v>
      </c>
      <c r="R1109" t="s">
        <v>166</v>
      </c>
    </row>
    <row r="1110" spans="1:18" x14ac:dyDescent="0.25">
      <c r="A1110" s="143">
        <v>46087</v>
      </c>
      <c r="B1110" t="s">
        <v>810</v>
      </c>
      <c r="C1110" t="s">
        <v>890</v>
      </c>
      <c r="D1110" t="s">
        <v>891</v>
      </c>
      <c r="E1110" s="50">
        <v>50000</v>
      </c>
      <c r="F1110">
        <v>1</v>
      </c>
      <c r="G1110" t="s">
        <v>510</v>
      </c>
      <c r="H1110" s="10">
        <v>703.26930000000004</v>
      </c>
      <c r="I1110" t="s">
        <v>137</v>
      </c>
      <c r="J1110" t="s">
        <v>473</v>
      </c>
      <c r="K1110" t="s">
        <v>156</v>
      </c>
      <c r="L1110" t="s">
        <v>10</v>
      </c>
      <c r="M1110" t="s">
        <v>50</v>
      </c>
      <c r="N1110" t="s">
        <v>35</v>
      </c>
      <c r="O1110">
        <v>49999.999999999993</v>
      </c>
      <c r="P1110">
        <v>0</v>
      </c>
      <c r="Q1110" t="s">
        <v>727</v>
      </c>
      <c r="R1110" t="s">
        <v>166</v>
      </c>
    </row>
    <row r="1111" spans="1:18" x14ac:dyDescent="0.25">
      <c r="A1111" s="143">
        <v>46087</v>
      </c>
      <c r="B1111" t="s">
        <v>810</v>
      </c>
      <c r="C1111" t="s">
        <v>890</v>
      </c>
      <c r="D1111" t="s">
        <v>891</v>
      </c>
      <c r="E1111" s="50">
        <v>50000</v>
      </c>
      <c r="F1111">
        <v>1</v>
      </c>
      <c r="G1111" t="s">
        <v>510</v>
      </c>
      <c r="H1111" s="10">
        <v>5380.0164999999997</v>
      </c>
      <c r="I1111" t="s">
        <v>137</v>
      </c>
      <c r="J1111" t="s">
        <v>473</v>
      </c>
      <c r="K1111" t="s">
        <v>156</v>
      </c>
      <c r="L1111" t="s">
        <v>10</v>
      </c>
      <c r="M1111" t="s">
        <v>68</v>
      </c>
      <c r="N1111" t="s">
        <v>35</v>
      </c>
      <c r="O1111">
        <v>49999.999999999993</v>
      </c>
      <c r="P1111">
        <v>0</v>
      </c>
      <c r="Q1111" t="s">
        <v>727</v>
      </c>
      <c r="R1111" t="s">
        <v>166</v>
      </c>
    </row>
    <row r="1112" spans="1:18" x14ac:dyDescent="0.25">
      <c r="A1112" s="143">
        <v>46087</v>
      </c>
      <c r="B1112" t="s">
        <v>810</v>
      </c>
      <c r="C1112" t="s">
        <v>890</v>
      </c>
      <c r="D1112" t="s">
        <v>891</v>
      </c>
      <c r="E1112" s="50">
        <v>50000</v>
      </c>
      <c r="F1112">
        <v>1</v>
      </c>
      <c r="G1112" t="s">
        <v>510</v>
      </c>
      <c r="H1112" s="10">
        <v>1983.771</v>
      </c>
      <c r="I1112" t="s">
        <v>137</v>
      </c>
      <c r="J1112" t="s">
        <v>473</v>
      </c>
      <c r="K1112" t="s">
        <v>156</v>
      </c>
      <c r="L1112" t="s">
        <v>10</v>
      </c>
      <c r="M1112" t="s">
        <v>70</v>
      </c>
      <c r="N1112" t="s">
        <v>35</v>
      </c>
      <c r="O1112">
        <v>49999.999999999993</v>
      </c>
      <c r="P1112">
        <v>0</v>
      </c>
      <c r="Q1112" t="s">
        <v>727</v>
      </c>
      <c r="R1112" t="s">
        <v>166</v>
      </c>
    </row>
    <row r="1113" spans="1:18" x14ac:dyDescent="0.25">
      <c r="A1113" s="143">
        <v>46084</v>
      </c>
      <c r="B1113" t="s">
        <v>847</v>
      </c>
      <c r="C1113" t="s">
        <v>1070</v>
      </c>
      <c r="D1113" t="s">
        <v>1071</v>
      </c>
      <c r="E1113" s="50">
        <v>41218.54</v>
      </c>
      <c r="F1113">
        <v>1</v>
      </c>
      <c r="G1113" t="s">
        <v>510</v>
      </c>
      <c r="H1113" s="10">
        <v>1616.7911999999999</v>
      </c>
      <c r="I1113" t="s">
        <v>157</v>
      </c>
      <c r="J1113" t="s">
        <v>473</v>
      </c>
      <c r="K1113" t="s">
        <v>156</v>
      </c>
      <c r="L1113" t="s">
        <v>10</v>
      </c>
      <c r="M1113" t="s">
        <v>72</v>
      </c>
      <c r="N1113" t="s">
        <v>35</v>
      </c>
      <c r="O1113">
        <v>49874.429999999993</v>
      </c>
      <c r="P1113">
        <v>0</v>
      </c>
      <c r="Q1113" t="s">
        <v>726</v>
      </c>
      <c r="R1113" t="s">
        <v>166</v>
      </c>
    </row>
    <row r="1114" spans="1:18" x14ac:dyDescent="0.25">
      <c r="A1114" s="143">
        <v>46084</v>
      </c>
      <c r="B1114" t="s">
        <v>847</v>
      </c>
      <c r="C1114" t="s">
        <v>1070</v>
      </c>
      <c r="D1114" t="s">
        <v>1071</v>
      </c>
      <c r="E1114" s="50">
        <v>41218.54</v>
      </c>
      <c r="F1114">
        <v>1</v>
      </c>
      <c r="G1114" t="s">
        <v>510</v>
      </c>
      <c r="H1114" s="10">
        <v>352.09930000000003</v>
      </c>
      <c r="I1114" t="s">
        <v>157</v>
      </c>
      <c r="J1114" t="s">
        <v>473</v>
      </c>
      <c r="K1114" t="s">
        <v>156</v>
      </c>
      <c r="L1114" t="s">
        <v>10</v>
      </c>
      <c r="M1114" t="s">
        <v>77</v>
      </c>
      <c r="N1114" t="s">
        <v>35</v>
      </c>
      <c r="O1114">
        <v>49874.429999999993</v>
      </c>
      <c r="P1114">
        <v>0</v>
      </c>
      <c r="Q1114" t="s">
        <v>726</v>
      </c>
      <c r="R1114" t="s">
        <v>166</v>
      </c>
    </row>
    <row r="1115" spans="1:18" x14ac:dyDescent="0.25">
      <c r="A1115" s="143">
        <v>46084</v>
      </c>
      <c r="B1115" t="s">
        <v>847</v>
      </c>
      <c r="C1115" t="s">
        <v>1070</v>
      </c>
      <c r="D1115" t="s">
        <v>1071</v>
      </c>
      <c r="E1115" s="50">
        <v>41218.54</v>
      </c>
      <c r="F1115">
        <v>1</v>
      </c>
      <c r="G1115" t="s">
        <v>510</v>
      </c>
      <c r="H1115" s="10">
        <v>20.275600000000001</v>
      </c>
      <c r="I1115" t="s">
        <v>157</v>
      </c>
      <c r="J1115" t="s">
        <v>473</v>
      </c>
      <c r="K1115" t="s">
        <v>156</v>
      </c>
      <c r="L1115" t="s">
        <v>10</v>
      </c>
      <c r="M1115" t="s">
        <v>75</v>
      </c>
      <c r="N1115" t="s">
        <v>35</v>
      </c>
      <c r="O1115">
        <v>49874.429999999993</v>
      </c>
      <c r="P1115">
        <v>0</v>
      </c>
      <c r="Q1115" t="s">
        <v>726</v>
      </c>
      <c r="R1115" t="s">
        <v>166</v>
      </c>
    </row>
    <row r="1116" spans="1:18" x14ac:dyDescent="0.25">
      <c r="A1116" s="143">
        <v>46084</v>
      </c>
      <c r="B1116" t="s">
        <v>847</v>
      </c>
      <c r="C1116" t="s">
        <v>1070</v>
      </c>
      <c r="D1116" t="s">
        <v>1071</v>
      </c>
      <c r="E1116" s="50">
        <v>41218.54</v>
      </c>
      <c r="F1116">
        <v>1</v>
      </c>
      <c r="G1116" t="s">
        <v>510</v>
      </c>
      <c r="H1116" s="10">
        <v>2982.0459999999998</v>
      </c>
      <c r="I1116" t="s">
        <v>157</v>
      </c>
      <c r="J1116" t="s">
        <v>473</v>
      </c>
      <c r="K1116" t="s">
        <v>156</v>
      </c>
      <c r="L1116" t="s">
        <v>10</v>
      </c>
      <c r="M1116" t="s">
        <v>681</v>
      </c>
      <c r="N1116" t="s">
        <v>35</v>
      </c>
      <c r="O1116">
        <v>49874.429999999993</v>
      </c>
      <c r="P1116">
        <v>0</v>
      </c>
      <c r="Q1116" t="s">
        <v>726</v>
      </c>
      <c r="R1116" t="s">
        <v>166</v>
      </c>
    </row>
    <row r="1117" spans="1:18" x14ac:dyDescent="0.25">
      <c r="A1117" s="143">
        <v>46084</v>
      </c>
      <c r="B1117" t="s">
        <v>847</v>
      </c>
      <c r="C1117" t="s">
        <v>1070</v>
      </c>
      <c r="D1117" t="s">
        <v>1071</v>
      </c>
      <c r="E1117" s="50">
        <v>41218.54</v>
      </c>
      <c r="F1117">
        <v>1</v>
      </c>
      <c r="G1117" t="s">
        <v>510</v>
      </c>
      <c r="H1117" s="10">
        <v>243.07859999999999</v>
      </c>
      <c r="I1117" t="s">
        <v>157</v>
      </c>
      <c r="J1117" t="s">
        <v>473</v>
      </c>
      <c r="K1117" t="s">
        <v>156</v>
      </c>
      <c r="L1117" t="s">
        <v>10</v>
      </c>
      <c r="M1117" t="s">
        <v>682</v>
      </c>
      <c r="N1117" t="s">
        <v>35</v>
      </c>
      <c r="O1117">
        <v>49874.429999999993</v>
      </c>
      <c r="P1117">
        <v>0</v>
      </c>
      <c r="Q1117" t="s">
        <v>726</v>
      </c>
      <c r="R1117" t="s">
        <v>166</v>
      </c>
    </row>
    <row r="1118" spans="1:18" x14ac:dyDescent="0.25">
      <c r="A1118" s="143">
        <v>46084</v>
      </c>
      <c r="B1118" t="s">
        <v>847</v>
      </c>
      <c r="C1118" t="s">
        <v>1070</v>
      </c>
      <c r="D1118" t="s">
        <v>1071</v>
      </c>
      <c r="E1118" s="50">
        <v>41218.54</v>
      </c>
      <c r="F1118">
        <v>1</v>
      </c>
      <c r="G1118" t="s">
        <v>510</v>
      </c>
      <c r="H1118" s="10">
        <v>36613.342199999999</v>
      </c>
      <c r="I1118" t="s">
        <v>157</v>
      </c>
      <c r="J1118" t="s">
        <v>473</v>
      </c>
      <c r="K1118" t="s">
        <v>156</v>
      </c>
      <c r="L1118" t="s">
        <v>10</v>
      </c>
      <c r="M1118" t="s">
        <v>80</v>
      </c>
      <c r="N1118" t="s">
        <v>35</v>
      </c>
      <c r="O1118">
        <v>49874.429999999993</v>
      </c>
      <c r="P1118">
        <v>0</v>
      </c>
      <c r="Q1118" t="s">
        <v>726</v>
      </c>
      <c r="R1118" t="s">
        <v>166</v>
      </c>
    </row>
    <row r="1119" spans="1:18" x14ac:dyDescent="0.25">
      <c r="A1119" s="143">
        <v>46084</v>
      </c>
      <c r="B1119" t="s">
        <v>847</v>
      </c>
      <c r="C1119" t="s">
        <v>1070</v>
      </c>
      <c r="D1119" t="s">
        <v>1071</v>
      </c>
      <c r="E1119" s="50">
        <v>41218.54</v>
      </c>
      <c r="F1119">
        <v>1</v>
      </c>
      <c r="G1119" t="s">
        <v>510</v>
      </c>
      <c r="H1119" s="10">
        <v>701.50310000000002</v>
      </c>
      <c r="I1119" t="s">
        <v>157</v>
      </c>
      <c r="J1119" t="s">
        <v>473</v>
      </c>
      <c r="K1119" t="s">
        <v>156</v>
      </c>
      <c r="L1119" t="s">
        <v>10</v>
      </c>
      <c r="M1119" t="s">
        <v>50</v>
      </c>
      <c r="N1119" t="s">
        <v>35</v>
      </c>
      <c r="O1119">
        <v>49874.429999999993</v>
      </c>
      <c r="P1119">
        <v>0</v>
      </c>
      <c r="Q1119" t="s">
        <v>726</v>
      </c>
      <c r="R1119" t="s">
        <v>166</v>
      </c>
    </row>
    <row r="1120" spans="1:18" x14ac:dyDescent="0.25">
      <c r="A1120" s="143">
        <v>46084</v>
      </c>
      <c r="B1120" t="s">
        <v>847</v>
      </c>
      <c r="C1120" t="s">
        <v>1070</v>
      </c>
      <c r="D1120" t="s">
        <v>1071</v>
      </c>
      <c r="E1120" s="50">
        <v>41218.54</v>
      </c>
      <c r="F1120">
        <v>1</v>
      </c>
      <c r="G1120" t="s">
        <v>510</v>
      </c>
      <c r="H1120" s="10">
        <v>5366.5051000000003</v>
      </c>
      <c r="I1120" t="s">
        <v>157</v>
      </c>
      <c r="J1120" t="s">
        <v>473</v>
      </c>
      <c r="K1120" t="s">
        <v>156</v>
      </c>
      <c r="L1120" t="s">
        <v>10</v>
      </c>
      <c r="M1120" t="s">
        <v>68</v>
      </c>
      <c r="N1120" t="s">
        <v>35</v>
      </c>
      <c r="O1120">
        <v>49874.429999999993</v>
      </c>
      <c r="P1120">
        <v>0</v>
      </c>
      <c r="Q1120" t="s">
        <v>726</v>
      </c>
      <c r="R1120" t="s">
        <v>166</v>
      </c>
    </row>
    <row r="1121" spans="1:18" x14ac:dyDescent="0.25">
      <c r="A1121" s="143">
        <v>46084</v>
      </c>
      <c r="B1121" t="s">
        <v>847</v>
      </c>
      <c r="C1121" t="s">
        <v>1070</v>
      </c>
      <c r="D1121" t="s">
        <v>1071</v>
      </c>
      <c r="E1121" s="50">
        <v>41218.54</v>
      </c>
      <c r="F1121">
        <v>1</v>
      </c>
      <c r="G1121" t="s">
        <v>510</v>
      </c>
      <c r="H1121" s="10">
        <v>1978.789</v>
      </c>
      <c r="I1121" t="s">
        <v>157</v>
      </c>
      <c r="J1121" t="s">
        <v>473</v>
      </c>
      <c r="K1121" t="s">
        <v>156</v>
      </c>
      <c r="L1121" t="s">
        <v>10</v>
      </c>
      <c r="M1121" t="s">
        <v>70</v>
      </c>
      <c r="N1121" t="s">
        <v>35</v>
      </c>
      <c r="O1121">
        <v>49874.429999999993</v>
      </c>
      <c r="P1121">
        <v>0</v>
      </c>
      <c r="Q1121" t="s">
        <v>726</v>
      </c>
      <c r="R1121" t="s">
        <v>166</v>
      </c>
    </row>
    <row r="1122" spans="1:18" x14ac:dyDescent="0.25">
      <c r="A1122" s="143">
        <v>46084</v>
      </c>
      <c r="B1122" t="s">
        <v>847</v>
      </c>
      <c r="C1122" t="s">
        <v>1072</v>
      </c>
      <c r="D1122" t="s">
        <v>1073</v>
      </c>
      <c r="E1122" s="50">
        <v>41218.54</v>
      </c>
      <c r="F1122">
        <v>1</v>
      </c>
      <c r="G1122" t="s">
        <v>510</v>
      </c>
      <c r="H1122" s="10">
        <v>1616.7911999999999</v>
      </c>
      <c r="I1122" t="s">
        <v>137</v>
      </c>
      <c r="J1122" t="s">
        <v>473</v>
      </c>
      <c r="K1122" t="s">
        <v>156</v>
      </c>
      <c r="L1122" t="s">
        <v>10</v>
      </c>
      <c r="M1122" t="s">
        <v>72</v>
      </c>
      <c r="N1122" t="s">
        <v>35</v>
      </c>
      <c r="O1122">
        <v>49874.429999999993</v>
      </c>
      <c r="P1122">
        <v>0</v>
      </c>
      <c r="Q1122" t="s">
        <v>726</v>
      </c>
      <c r="R1122" t="s">
        <v>164</v>
      </c>
    </row>
    <row r="1123" spans="1:18" x14ac:dyDescent="0.25">
      <c r="A1123" s="143">
        <v>46084</v>
      </c>
      <c r="B1123" t="s">
        <v>847</v>
      </c>
      <c r="C1123" t="s">
        <v>1072</v>
      </c>
      <c r="D1123" t="s">
        <v>1073</v>
      </c>
      <c r="E1123" s="50">
        <v>41218.54</v>
      </c>
      <c r="F1123">
        <v>1</v>
      </c>
      <c r="G1123" t="s">
        <v>510</v>
      </c>
      <c r="H1123" s="10">
        <v>352.09930000000003</v>
      </c>
      <c r="I1123" t="s">
        <v>137</v>
      </c>
      <c r="J1123" t="s">
        <v>473</v>
      </c>
      <c r="K1123" t="s">
        <v>156</v>
      </c>
      <c r="L1123" t="s">
        <v>10</v>
      </c>
      <c r="M1123" t="s">
        <v>77</v>
      </c>
      <c r="N1123" t="s">
        <v>35</v>
      </c>
      <c r="O1123">
        <v>49874.429999999993</v>
      </c>
      <c r="P1123">
        <v>0</v>
      </c>
      <c r="Q1123" t="s">
        <v>726</v>
      </c>
      <c r="R1123" t="s">
        <v>164</v>
      </c>
    </row>
    <row r="1124" spans="1:18" x14ac:dyDescent="0.25">
      <c r="A1124" s="143">
        <v>46084</v>
      </c>
      <c r="B1124" t="s">
        <v>847</v>
      </c>
      <c r="C1124" t="s">
        <v>1072</v>
      </c>
      <c r="D1124" t="s">
        <v>1073</v>
      </c>
      <c r="E1124" s="50">
        <v>41218.54</v>
      </c>
      <c r="F1124">
        <v>1</v>
      </c>
      <c r="G1124" t="s">
        <v>510</v>
      </c>
      <c r="H1124" s="10">
        <v>20.275600000000001</v>
      </c>
      <c r="I1124" t="s">
        <v>137</v>
      </c>
      <c r="J1124" t="s">
        <v>473</v>
      </c>
      <c r="K1124" t="s">
        <v>156</v>
      </c>
      <c r="L1124" t="s">
        <v>10</v>
      </c>
      <c r="M1124" t="s">
        <v>75</v>
      </c>
      <c r="N1124" t="s">
        <v>35</v>
      </c>
      <c r="O1124">
        <v>49874.429999999993</v>
      </c>
      <c r="P1124">
        <v>0</v>
      </c>
      <c r="Q1124" t="s">
        <v>726</v>
      </c>
      <c r="R1124" t="s">
        <v>164</v>
      </c>
    </row>
    <row r="1125" spans="1:18" x14ac:dyDescent="0.25">
      <c r="A1125" s="143">
        <v>46084</v>
      </c>
      <c r="B1125" t="s">
        <v>847</v>
      </c>
      <c r="C1125" t="s">
        <v>1072</v>
      </c>
      <c r="D1125" t="s">
        <v>1073</v>
      </c>
      <c r="E1125" s="50">
        <v>41218.54</v>
      </c>
      <c r="F1125">
        <v>1</v>
      </c>
      <c r="G1125" t="s">
        <v>510</v>
      </c>
      <c r="H1125" s="10">
        <v>2982.0459999999998</v>
      </c>
      <c r="I1125" t="s">
        <v>137</v>
      </c>
      <c r="J1125" t="s">
        <v>473</v>
      </c>
      <c r="K1125" t="s">
        <v>156</v>
      </c>
      <c r="L1125" t="s">
        <v>10</v>
      </c>
      <c r="M1125" t="s">
        <v>681</v>
      </c>
      <c r="N1125" t="s">
        <v>35</v>
      </c>
      <c r="O1125">
        <v>49874.429999999993</v>
      </c>
      <c r="P1125">
        <v>0</v>
      </c>
      <c r="Q1125" t="s">
        <v>726</v>
      </c>
      <c r="R1125" t="s">
        <v>164</v>
      </c>
    </row>
    <row r="1126" spans="1:18" x14ac:dyDescent="0.25">
      <c r="A1126" s="143">
        <v>46084</v>
      </c>
      <c r="B1126" t="s">
        <v>847</v>
      </c>
      <c r="C1126" t="s">
        <v>1072</v>
      </c>
      <c r="D1126" t="s">
        <v>1073</v>
      </c>
      <c r="E1126" s="50">
        <v>41218.54</v>
      </c>
      <c r="F1126">
        <v>1</v>
      </c>
      <c r="G1126" t="s">
        <v>510</v>
      </c>
      <c r="H1126" s="10">
        <v>243.07859999999999</v>
      </c>
      <c r="I1126" t="s">
        <v>137</v>
      </c>
      <c r="J1126" t="s">
        <v>473</v>
      </c>
      <c r="K1126" t="s">
        <v>156</v>
      </c>
      <c r="L1126" t="s">
        <v>10</v>
      </c>
      <c r="M1126" t="s">
        <v>682</v>
      </c>
      <c r="N1126" t="s">
        <v>35</v>
      </c>
      <c r="O1126">
        <v>49874.429999999993</v>
      </c>
      <c r="P1126">
        <v>0</v>
      </c>
      <c r="Q1126" t="s">
        <v>726</v>
      </c>
      <c r="R1126" t="s">
        <v>164</v>
      </c>
    </row>
    <row r="1127" spans="1:18" x14ac:dyDescent="0.25">
      <c r="A1127" s="143">
        <v>46084</v>
      </c>
      <c r="B1127" t="s">
        <v>847</v>
      </c>
      <c r="C1127" t="s">
        <v>1072</v>
      </c>
      <c r="D1127" t="s">
        <v>1073</v>
      </c>
      <c r="E1127" s="50">
        <v>41218.54</v>
      </c>
      <c r="F1127">
        <v>1</v>
      </c>
      <c r="G1127" t="s">
        <v>510</v>
      </c>
      <c r="H1127" s="10">
        <v>36613.342199999999</v>
      </c>
      <c r="I1127" t="s">
        <v>137</v>
      </c>
      <c r="J1127" t="s">
        <v>473</v>
      </c>
      <c r="K1127" t="s">
        <v>156</v>
      </c>
      <c r="L1127" t="s">
        <v>10</v>
      </c>
      <c r="M1127" t="s">
        <v>80</v>
      </c>
      <c r="N1127" t="s">
        <v>35</v>
      </c>
      <c r="O1127">
        <v>49874.429999999993</v>
      </c>
      <c r="P1127">
        <v>0</v>
      </c>
      <c r="Q1127" t="s">
        <v>726</v>
      </c>
      <c r="R1127" t="s">
        <v>164</v>
      </c>
    </row>
    <row r="1128" spans="1:18" x14ac:dyDescent="0.25">
      <c r="A1128" s="143">
        <v>46084</v>
      </c>
      <c r="B1128" t="s">
        <v>847</v>
      </c>
      <c r="C1128" t="s">
        <v>1072</v>
      </c>
      <c r="D1128" t="s">
        <v>1073</v>
      </c>
      <c r="E1128" s="50">
        <v>41218.54</v>
      </c>
      <c r="F1128">
        <v>1</v>
      </c>
      <c r="G1128" t="s">
        <v>510</v>
      </c>
      <c r="H1128" s="10">
        <v>701.50310000000002</v>
      </c>
      <c r="I1128" t="s">
        <v>137</v>
      </c>
      <c r="J1128" t="s">
        <v>473</v>
      </c>
      <c r="K1128" t="s">
        <v>156</v>
      </c>
      <c r="L1128" t="s">
        <v>10</v>
      </c>
      <c r="M1128" t="s">
        <v>50</v>
      </c>
      <c r="N1128" t="s">
        <v>35</v>
      </c>
      <c r="O1128">
        <v>49874.429999999993</v>
      </c>
      <c r="P1128">
        <v>0</v>
      </c>
      <c r="Q1128" t="s">
        <v>726</v>
      </c>
      <c r="R1128" t="s">
        <v>164</v>
      </c>
    </row>
    <row r="1129" spans="1:18" x14ac:dyDescent="0.25">
      <c r="A1129" s="143">
        <v>46084</v>
      </c>
      <c r="B1129" t="s">
        <v>847</v>
      </c>
      <c r="C1129" t="s">
        <v>1072</v>
      </c>
      <c r="D1129" t="s">
        <v>1073</v>
      </c>
      <c r="E1129" s="50">
        <v>41218.54</v>
      </c>
      <c r="F1129">
        <v>1</v>
      </c>
      <c r="G1129" t="s">
        <v>510</v>
      </c>
      <c r="H1129" s="10">
        <v>5366.5051000000003</v>
      </c>
      <c r="I1129" t="s">
        <v>137</v>
      </c>
      <c r="J1129" t="s">
        <v>473</v>
      </c>
      <c r="K1129" t="s">
        <v>156</v>
      </c>
      <c r="L1129" t="s">
        <v>10</v>
      </c>
      <c r="M1129" t="s">
        <v>68</v>
      </c>
      <c r="N1129" t="s">
        <v>35</v>
      </c>
      <c r="O1129">
        <v>49874.429999999993</v>
      </c>
      <c r="P1129">
        <v>0</v>
      </c>
      <c r="Q1129" t="s">
        <v>726</v>
      </c>
      <c r="R1129" t="s">
        <v>164</v>
      </c>
    </row>
    <row r="1130" spans="1:18" x14ac:dyDescent="0.25">
      <c r="A1130" s="143">
        <v>46084</v>
      </c>
      <c r="B1130" t="s">
        <v>847</v>
      </c>
      <c r="C1130" t="s">
        <v>1072</v>
      </c>
      <c r="D1130" t="s">
        <v>1073</v>
      </c>
      <c r="E1130" s="50">
        <v>41218.54</v>
      </c>
      <c r="F1130">
        <v>1</v>
      </c>
      <c r="G1130" t="s">
        <v>510</v>
      </c>
      <c r="H1130" s="10">
        <v>1978.789</v>
      </c>
      <c r="I1130" t="s">
        <v>137</v>
      </c>
      <c r="J1130" t="s">
        <v>473</v>
      </c>
      <c r="K1130" t="s">
        <v>156</v>
      </c>
      <c r="L1130" t="s">
        <v>10</v>
      </c>
      <c r="M1130" t="s">
        <v>70</v>
      </c>
      <c r="N1130" t="s">
        <v>35</v>
      </c>
      <c r="O1130">
        <v>49874.429999999993</v>
      </c>
      <c r="P1130">
        <v>0</v>
      </c>
      <c r="Q1130" t="s">
        <v>726</v>
      </c>
      <c r="R1130" t="s">
        <v>164</v>
      </c>
    </row>
    <row r="1131" spans="1:18" x14ac:dyDescent="0.25">
      <c r="A1131" s="143">
        <v>46097</v>
      </c>
      <c r="B1131" t="s">
        <v>1022</v>
      </c>
      <c r="C1131" t="s">
        <v>1025</v>
      </c>
      <c r="D1131" t="s">
        <v>1026</v>
      </c>
      <c r="E1131" s="50">
        <v>39074.68</v>
      </c>
      <c r="F1131">
        <v>1</v>
      </c>
      <c r="G1131" t="s">
        <v>510</v>
      </c>
      <c r="H1131" s="10">
        <v>1532.6985999999999</v>
      </c>
      <c r="I1131" t="s">
        <v>137</v>
      </c>
      <c r="J1131" t="s">
        <v>473</v>
      </c>
      <c r="K1131" t="s">
        <v>156</v>
      </c>
      <c r="L1131" t="s">
        <v>15</v>
      </c>
      <c r="M1131" t="s">
        <v>72</v>
      </c>
      <c r="N1131" t="s">
        <v>35</v>
      </c>
      <c r="O1131">
        <v>47280.360000000008</v>
      </c>
      <c r="P1131">
        <v>0</v>
      </c>
      <c r="Q1131" t="s">
        <v>679</v>
      </c>
      <c r="R1131" t="s">
        <v>656</v>
      </c>
    </row>
    <row r="1132" spans="1:18" x14ac:dyDescent="0.25">
      <c r="A1132" s="143">
        <v>46097</v>
      </c>
      <c r="B1132" t="s">
        <v>1022</v>
      </c>
      <c r="C1132" t="s">
        <v>1025</v>
      </c>
      <c r="D1132" t="s">
        <v>1026</v>
      </c>
      <c r="E1132" s="50">
        <v>39074.68</v>
      </c>
      <c r="F1132">
        <v>1</v>
      </c>
      <c r="G1132" t="s">
        <v>510</v>
      </c>
      <c r="H1132" s="10">
        <v>333.78590000000003</v>
      </c>
      <c r="I1132" t="s">
        <v>137</v>
      </c>
      <c r="J1132" t="s">
        <v>473</v>
      </c>
      <c r="K1132" t="s">
        <v>156</v>
      </c>
      <c r="L1132" t="s">
        <v>15</v>
      </c>
      <c r="M1132" t="s">
        <v>77</v>
      </c>
      <c r="N1132" t="s">
        <v>35</v>
      </c>
      <c r="O1132">
        <v>47280.360000000008</v>
      </c>
      <c r="P1132">
        <v>0</v>
      </c>
      <c r="Q1132" t="s">
        <v>679</v>
      </c>
      <c r="R1132" t="s">
        <v>656</v>
      </c>
    </row>
    <row r="1133" spans="1:18" x14ac:dyDescent="0.25">
      <c r="A1133" s="143">
        <v>46097</v>
      </c>
      <c r="B1133" t="s">
        <v>1022</v>
      </c>
      <c r="C1133" t="s">
        <v>1025</v>
      </c>
      <c r="D1133" t="s">
        <v>1026</v>
      </c>
      <c r="E1133" s="50">
        <v>39074.68</v>
      </c>
      <c r="F1133">
        <v>1</v>
      </c>
      <c r="G1133" t="s">
        <v>510</v>
      </c>
      <c r="H1133" s="10">
        <v>19.221</v>
      </c>
      <c r="I1133" t="s">
        <v>137</v>
      </c>
      <c r="J1133" t="s">
        <v>473</v>
      </c>
      <c r="K1133" t="s">
        <v>156</v>
      </c>
      <c r="L1133" t="s">
        <v>15</v>
      </c>
      <c r="M1133" t="s">
        <v>75</v>
      </c>
      <c r="N1133" t="s">
        <v>35</v>
      </c>
      <c r="O1133">
        <v>47280.360000000008</v>
      </c>
      <c r="P1133">
        <v>0</v>
      </c>
      <c r="Q1133" t="s">
        <v>679</v>
      </c>
      <c r="R1133" t="s">
        <v>656</v>
      </c>
    </row>
    <row r="1134" spans="1:18" x14ac:dyDescent="0.25">
      <c r="A1134" s="143">
        <v>46097</v>
      </c>
      <c r="B1134" t="s">
        <v>1022</v>
      </c>
      <c r="C1134" t="s">
        <v>1025</v>
      </c>
      <c r="D1134" t="s">
        <v>1026</v>
      </c>
      <c r="E1134" s="50">
        <v>39074.68</v>
      </c>
      <c r="F1134">
        <v>1</v>
      </c>
      <c r="G1134" t="s">
        <v>510</v>
      </c>
      <c r="H1134" s="10">
        <v>2826.9436999999998</v>
      </c>
      <c r="I1134" t="s">
        <v>137</v>
      </c>
      <c r="J1134" t="s">
        <v>473</v>
      </c>
      <c r="K1134" t="s">
        <v>156</v>
      </c>
      <c r="L1134" t="s">
        <v>15</v>
      </c>
      <c r="M1134" t="s">
        <v>681</v>
      </c>
      <c r="N1134" t="s">
        <v>35</v>
      </c>
      <c r="O1134">
        <v>47280.360000000008</v>
      </c>
      <c r="P1134">
        <v>0</v>
      </c>
      <c r="Q1134" t="s">
        <v>679</v>
      </c>
      <c r="R1134" t="s">
        <v>656</v>
      </c>
    </row>
    <row r="1135" spans="1:18" x14ac:dyDescent="0.25">
      <c r="A1135" s="143">
        <v>46097</v>
      </c>
      <c r="B1135" t="s">
        <v>1022</v>
      </c>
      <c r="C1135" t="s">
        <v>1025</v>
      </c>
      <c r="D1135" t="s">
        <v>1026</v>
      </c>
      <c r="E1135" s="50">
        <v>39074.68</v>
      </c>
      <c r="F1135">
        <v>1</v>
      </c>
      <c r="G1135" t="s">
        <v>510</v>
      </c>
      <c r="H1135" s="10">
        <v>230.43559999999999</v>
      </c>
      <c r="I1135" t="s">
        <v>137</v>
      </c>
      <c r="J1135" t="s">
        <v>473</v>
      </c>
      <c r="K1135" t="s">
        <v>156</v>
      </c>
      <c r="L1135" t="s">
        <v>15</v>
      </c>
      <c r="M1135" t="s">
        <v>682</v>
      </c>
      <c r="N1135" t="s">
        <v>35</v>
      </c>
      <c r="O1135">
        <v>47280.360000000008</v>
      </c>
      <c r="P1135">
        <v>0</v>
      </c>
      <c r="Q1135" t="s">
        <v>679</v>
      </c>
      <c r="R1135" t="s">
        <v>656</v>
      </c>
    </row>
    <row r="1136" spans="1:18" x14ac:dyDescent="0.25">
      <c r="A1136" s="143">
        <v>46097</v>
      </c>
      <c r="B1136" t="s">
        <v>1022</v>
      </c>
      <c r="C1136" t="s">
        <v>1025</v>
      </c>
      <c r="D1136" t="s">
        <v>1026</v>
      </c>
      <c r="E1136" s="50">
        <v>39074.68</v>
      </c>
      <c r="F1136">
        <v>1</v>
      </c>
      <c r="G1136" t="s">
        <v>510</v>
      </c>
      <c r="H1136" s="10">
        <v>34709.008199999997</v>
      </c>
      <c r="I1136" t="s">
        <v>137</v>
      </c>
      <c r="J1136" t="s">
        <v>473</v>
      </c>
      <c r="K1136" t="s">
        <v>156</v>
      </c>
      <c r="L1136" t="s">
        <v>15</v>
      </c>
      <c r="M1136" t="s">
        <v>80</v>
      </c>
      <c r="N1136" t="s">
        <v>35</v>
      </c>
      <c r="O1136">
        <v>47280.360000000008</v>
      </c>
      <c r="P1136">
        <v>0</v>
      </c>
      <c r="Q1136" t="s">
        <v>679</v>
      </c>
      <c r="R1136" t="s">
        <v>656</v>
      </c>
    </row>
    <row r="1137" spans="1:18" x14ac:dyDescent="0.25">
      <c r="A1137" s="143">
        <v>46097</v>
      </c>
      <c r="B1137" t="s">
        <v>1022</v>
      </c>
      <c r="C1137" t="s">
        <v>1025</v>
      </c>
      <c r="D1137" t="s">
        <v>1026</v>
      </c>
      <c r="E1137" s="50">
        <v>39074.68</v>
      </c>
      <c r="F1137">
        <v>1</v>
      </c>
      <c r="G1137" t="s">
        <v>510</v>
      </c>
      <c r="H1137" s="10">
        <v>665.01649999999995</v>
      </c>
      <c r="I1137" t="s">
        <v>137</v>
      </c>
      <c r="J1137" t="s">
        <v>473</v>
      </c>
      <c r="K1137" t="s">
        <v>156</v>
      </c>
      <c r="L1137" t="s">
        <v>15</v>
      </c>
      <c r="M1137" t="s">
        <v>50</v>
      </c>
      <c r="N1137" t="s">
        <v>35</v>
      </c>
      <c r="O1137">
        <v>47280.360000000008</v>
      </c>
      <c r="P1137">
        <v>0</v>
      </c>
      <c r="Q1137" t="s">
        <v>679</v>
      </c>
      <c r="R1137" t="s">
        <v>656</v>
      </c>
    </row>
    <row r="1138" spans="1:18" x14ac:dyDescent="0.25">
      <c r="A1138" s="143">
        <v>46097</v>
      </c>
      <c r="B1138" t="s">
        <v>1022</v>
      </c>
      <c r="C1138" t="s">
        <v>1025</v>
      </c>
      <c r="D1138" t="s">
        <v>1026</v>
      </c>
      <c r="E1138" s="50">
        <v>39074.68</v>
      </c>
      <c r="F1138">
        <v>1</v>
      </c>
      <c r="G1138" t="s">
        <v>510</v>
      </c>
      <c r="H1138" s="10">
        <v>5087.3823000000002</v>
      </c>
      <c r="I1138" t="s">
        <v>137</v>
      </c>
      <c r="J1138" t="s">
        <v>473</v>
      </c>
      <c r="K1138" t="s">
        <v>156</v>
      </c>
      <c r="L1138" t="s">
        <v>15</v>
      </c>
      <c r="M1138" t="s">
        <v>68</v>
      </c>
      <c r="N1138" t="s">
        <v>35</v>
      </c>
      <c r="O1138">
        <v>47280.360000000008</v>
      </c>
      <c r="P1138">
        <v>0</v>
      </c>
      <c r="Q1138" t="s">
        <v>679</v>
      </c>
      <c r="R1138" t="s">
        <v>656</v>
      </c>
    </row>
    <row r="1139" spans="1:18" x14ac:dyDescent="0.25">
      <c r="A1139" s="143">
        <v>46097</v>
      </c>
      <c r="B1139" t="s">
        <v>1022</v>
      </c>
      <c r="C1139" t="s">
        <v>1025</v>
      </c>
      <c r="D1139" t="s">
        <v>1026</v>
      </c>
      <c r="E1139" s="50">
        <v>39074.68</v>
      </c>
      <c r="F1139">
        <v>1</v>
      </c>
      <c r="G1139" t="s">
        <v>510</v>
      </c>
      <c r="H1139" s="10">
        <v>1875.8680999999999</v>
      </c>
      <c r="I1139" t="s">
        <v>137</v>
      </c>
      <c r="J1139" t="s">
        <v>473</v>
      </c>
      <c r="K1139" t="s">
        <v>156</v>
      </c>
      <c r="L1139" t="s">
        <v>15</v>
      </c>
      <c r="M1139" t="s">
        <v>70</v>
      </c>
      <c r="N1139" t="s">
        <v>35</v>
      </c>
      <c r="O1139">
        <v>47280.360000000008</v>
      </c>
      <c r="P1139">
        <v>0</v>
      </c>
      <c r="Q1139" t="s">
        <v>679</v>
      </c>
      <c r="R1139" t="s">
        <v>656</v>
      </c>
    </row>
    <row r="1140" spans="1:18" x14ac:dyDescent="0.25">
      <c r="A1140" s="143">
        <v>46099</v>
      </c>
      <c r="B1140" t="s">
        <v>836</v>
      </c>
      <c r="C1140" t="s">
        <v>1003</v>
      </c>
      <c r="D1140" t="s">
        <v>1004</v>
      </c>
      <c r="E1140" s="50">
        <v>40000</v>
      </c>
      <c r="F1140">
        <v>1</v>
      </c>
      <c r="G1140" t="s">
        <v>510</v>
      </c>
      <c r="H1140" s="10">
        <v>1296.6895</v>
      </c>
      <c r="I1140" t="s">
        <v>137</v>
      </c>
      <c r="J1140" t="s">
        <v>473</v>
      </c>
      <c r="K1140" t="s">
        <v>156</v>
      </c>
      <c r="L1140" t="s">
        <v>14</v>
      </c>
      <c r="M1140" t="s">
        <v>72</v>
      </c>
      <c r="N1140" t="s">
        <v>35</v>
      </c>
      <c r="O1140">
        <v>40000</v>
      </c>
      <c r="P1140">
        <v>0</v>
      </c>
      <c r="Q1140" t="s">
        <v>679</v>
      </c>
      <c r="R1140" t="s">
        <v>168</v>
      </c>
    </row>
    <row r="1141" spans="1:18" x14ac:dyDescent="0.25">
      <c r="A1141" s="143">
        <v>46099</v>
      </c>
      <c r="B1141" t="s">
        <v>836</v>
      </c>
      <c r="C1141" t="s">
        <v>1003</v>
      </c>
      <c r="D1141" t="s">
        <v>1004</v>
      </c>
      <c r="E1141" s="50">
        <v>40000</v>
      </c>
      <c r="F1141">
        <v>1</v>
      </c>
      <c r="G1141" t="s">
        <v>510</v>
      </c>
      <c r="H1141" s="10">
        <v>282.3886</v>
      </c>
      <c r="I1141" t="s">
        <v>137</v>
      </c>
      <c r="J1141" t="s">
        <v>473</v>
      </c>
      <c r="K1141" t="s">
        <v>156</v>
      </c>
      <c r="L1141" t="s">
        <v>14</v>
      </c>
      <c r="M1141" t="s">
        <v>77</v>
      </c>
      <c r="N1141" t="s">
        <v>35</v>
      </c>
      <c r="O1141">
        <v>40000</v>
      </c>
      <c r="P1141">
        <v>0</v>
      </c>
      <c r="Q1141" t="s">
        <v>679</v>
      </c>
      <c r="R1141" t="s">
        <v>168</v>
      </c>
    </row>
    <row r="1142" spans="1:18" x14ac:dyDescent="0.25">
      <c r="A1142" s="143">
        <v>46099</v>
      </c>
      <c r="B1142" t="s">
        <v>836</v>
      </c>
      <c r="C1142" t="s">
        <v>1003</v>
      </c>
      <c r="D1142" t="s">
        <v>1004</v>
      </c>
      <c r="E1142" s="50">
        <v>40000</v>
      </c>
      <c r="F1142">
        <v>1</v>
      </c>
      <c r="G1142" t="s">
        <v>510</v>
      </c>
      <c r="H1142" s="10">
        <v>16.261299999999999</v>
      </c>
      <c r="I1142" t="s">
        <v>137</v>
      </c>
      <c r="J1142" t="s">
        <v>473</v>
      </c>
      <c r="K1142" t="s">
        <v>156</v>
      </c>
      <c r="L1142" t="s">
        <v>14</v>
      </c>
      <c r="M1142" t="s">
        <v>75</v>
      </c>
      <c r="N1142" t="s">
        <v>35</v>
      </c>
      <c r="O1142">
        <v>40000</v>
      </c>
      <c r="P1142">
        <v>0</v>
      </c>
      <c r="Q1142" t="s">
        <v>679</v>
      </c>
      <c r="R1142" t="s">
        <v>168</v>
      </c>
    </row>
    <row r="1143" spans="1:18" x14ac:dyDescent="0.25">
      <c r="A1143" s="143">
        <v>46099</v>
      </c>
      <c r="B1143" t="s">
        <v>836</v>
      </c>
      <c r="C1143" t="s">
        <v>1003</v>
      </c>
      <c r="D1143" t="s">
        <v>1004</v>
      </c>
      <c r="E1143" s="50">
        <v>40000</v>
      </c>
      <c r="F1143">
        <v>1</v>
      </c>
      <c r="G1143" t="s">
        <v>510</v>
      </c>
      <c r="H1143" s="10">
        <v>2391.6430999999998</v>
      </c>
      <c r="I1143" t="s">
        <v>137</v>
      </c>
      <c r="J1143" t="s">
        <v>473</v>
      </c>
      <c r="K1143" t="s">
        <v>156</v>
      </c>
      <c r="L1143" t="s">
        <v>14</v>
      </c>
      <c r="M1143" t="s">
        <v>681</v>
      </c>
      <c r="N1143" t="s">
        <v>35</v>
      </c>
      <c r="O1143">
        <v>40000</v>
      </c>
      <c r="P1143">
        <v>0</v>
      </c>
      <c r="Q1143" t="s">
        <v>679</v>
      </c>
      <c r="R1143" t="s">
        <v>168</v>
      </c>
    </row>
    <row r="1144" spans="1:18" x14ac:dyDescent="0.25">
      <c r="A1144" s="143">
        <v>46099</v>
      </c>
      <c r="B1144" t="s">
        <v>836</v>
      </c>
      <c r="C1144" t="s">
        <v>1003</v>
      </c>
      <c r="D1144" t="s">
        <v>1004</v>
      </c>
      <c r="E1144" s="50">
        <v>40000</v>
      </c>
      <c r="F1144">
        <v>1</v>
      </c>
      <c r="G1144" t="s">
        <v>510</v>
      </c>
      <c r="H1144" s="10">
        <v>194.95249999999999</v>
      </c>
      <c r="I1144" t="s">
        <v>137</v>
      </c>
      <c r="J1144" t="s">
        <v>473</v>
      </c>
      <c r="K1144" t="s">
        <v>156</v>
      </c>
      <c r="L1144" t="s">
        <v>14</v>
      </c>
      <c r="M1144" t="s">
        <v>682</v>
      </c>
      <c r="N1144" t="s">
        <v>35</v>
      </c>
      <c r="O1144">
        <v>40000</v>
      </c>
      <c r="P1144">
        <v>0</v>
      </c>
      <c r="Q1144" t="s">
        <v>679</v>
      </c>
      <c r="R1144" t="s">
        <v>168</v>
      </c>
    </row>
    <row r="1145" spans="1:18" x14ac:dyDescent="0.25">
      <c r="A1145" s="143">
        <v>46099</v>
      </c>
      <c r="B1145" t="s">
        <v>836</v>
      </c>
      <c r="C1145" t="s">
        <v>1003</v>
      </c>
      <c r="D1145" t="s">
        <v>1004</v>
      </c>
      <c r="E1145" s="50">
        <v>40000</v>
      </c>
      <c r="F1145">
        <v>1</v>
      </c>
      <c r="G1145" t="s">
        <v>510</v>
      </c>
      <c r="H1145" s="10">
        <v>29364.419600000001</v>
      </c>
      <c r="I1145" t="s">
        <v>137</v>
      </c>
      <c r="J1145" t="s">
        <v>473</v>
      </c>
      <c r="K1145" t="s">
        <v>156</v>
      </c>
      <c r="L1145" t="s">
        <v>14</v>
      </c>
      <c r="M1145" t="s">
        <v>80</v>
      </c>
      <c r="N1145" t="s">
        <v>35</v>
      </c>
      <c r="O1145">
        <v>40000</v>
      </c>
      <c r="P1145">
        <v>0</v>
      </c>
      <c r="Q1145" t="s">
        <v>679</v>
      </c>
      <c r="R1145" t="s">
        <v>168</v>
      </c>
    </row>
    <row r="1146" spans="1:18" x14ac:dyDescent="0.25">
      <c r="A1146" s="143">
        <v>46099</v>
      </c>
      <c r="B1146" t="s">
        <v>836</v>
      </c>
      <c r="C1146" t="s">
        <v>1003</v>
      </c>
      <c r="D1146" t="s">
        <v>1004</v>
      </c>
      <c r="E1146" s="50">
        <v>40000</v>
      </c>
      <c r="F1146">
        <v>1</v>
      </c>
      <c r="G1146" t="s">
        <v>510</v>
      </c>
      <c r="H1146" s="10">
        <v>562.6155</v>
      </c>
      <c r="I1146" t="s">
        <v>137</v>
      </c>
      <c r="J1146" t="s">
        <v>473</v>
      </c>
      <c r="K1146" t="s">
        <v>156</v>
      </c>
      <c r="L1146" t="s">
        <v>14</v>
      </c>
      <c r="M1146" t="s">
        <v>50</v>
      </c>
      <c r="N1146" t="s">
        <v>35</v>
      </c>
      <c r="O1146">
        <v>40000</v>
      </c>
      <c r="P1146">
        <v>0</v>
      </c>
      <c r="Q1146" t="s">
        <v>679</v>
      </c>
      <c r="R1146" t="s">
        <v>168</v>
      </c>
    </row>
    <row r="1147" spans="1:18" x14ac:dyDescent="0.25">
      <c r="A1147" s="143">
        <v>46099</v>
      </c>
      <c r="B1147" t="s">
        <v>836</v>
      </c>
      <c r="C1147" t="s">
        <v>1003</v>
      </c>
      <c r="D1147" t="s">
        <v>1004</v>
      </c>
      <c r="E1147" s="50">
        <v>40000</v>
      </c>
      <c r="F1147">
        <v>1</v>
      </c>
      <c r="G1147" t="s">
        <v>510</v>
      </c>
      <c r="H1147" s="10">
        <v>4304.0132000000003</v>
      </c>
      <c r="I1147" t="s">
        <v>137</v>
      </c>
      <c r="J1147" t="s">
        <v>473</v>
      </c>
      <c r="K1147" t="s">
        <v>156</v>
      </c>
      <c r="L1147" t="s">
        <v>14</v>
      </c>
      <c r="M1147" t="s">
        <v>68</v>
      </c>
      <c r="N1147" t="s">
        <v>35</v>
      </c>
      <c r="O1147">
        <v>40000</v>
      </c>
      <c r="P1147">
        <v>0</v>
      </c>
      <c r="Q1147" t="s">
        <v>679</v>
      </c>
      <c r="R1147" t="s">
        <v>168</v>
      </c>
    </row>
    <row r="1148" spans="1:18" x14ac:dyDescent="0.25">
      <c r="A1148" s="143">
        <v>46099</v>
      </c>
      <c r="B1148" t="s">
        <v>836</v>
      </c>
      <c r="C1148" t="s">
        <v>1003</v>
      </c>
      <c r="D1148" t="s">
        <v>1004</v>
      </c>
      <c r="E1148" s="50">
        <v>40000</v>
      </c>
      <c r="F1148">
        <v>1</v>
      </c>
      <c r="G1148" t="s">
        <v>510</v>
      </c>
      <c r="H1148" s="10">
        <v>1587.0168000000001</v>
      </c>
      <c r="I1148" t="s">
        <v>137</v>
      </c>
      <c r="J1148" t="s">
        <v>473</v>
      </c>
      <c r="K1148" t="s">
        <v>156</v>
      </c>
      <c r="L1148" t="s">
        <v>14</v>
      </c>
      <c r="M1148" t="s">
        <v>70</v>
      </c>
      <c r="N1148" t="s">
        <v>35</v>
      </c>
      <c r="O1148">
        <v>40000</v>
      </c>
      <c r="P1148">
        <v>0</v>
      </c>
      <c r="Q1148" t="s">
        <v>679</v>
      </c>
      <c r="R1148" t="s">
        <v>168</v>
      </c>
    </row>
    <row r="1149" spans="1:18" hidden="1" x14ac:dyDescent="0.25">
      <c r="A1149" s="143">
        <v>46111</v>
      </c>
      <c r="B1149" t="s">
        <v>673</v>
      </c>
      <c r="C1149" t="s">
        <v>760</v>
      </c>
      <c r="D1149" t="s">
        <v>674</v>
      </c>
      <c r="E1149" s="50">
        <v>114.95</v>
      </c>
      <c r="F1149">
        <v>300</v>
      </c>
      <c r="G1149" t="s">
        <v>145</v>
      </c>
      <c r="H1149" s="10">
        <v>34485</v>
      </c>
      <c r="I1149" t="s">
        <v>137</v>
      </c>
      <c r="J1149" t="s">
        <v>473</v>
      </c>
      <c r="K1149" t="s">
        <v>138</v>
      </c>
      <c r="L1149" t="s">
        <v>14</v>
      </c>
      <c r="M1149" t="s">
        <v>72</v>
      </c>
      <c r="N1149" t="s">
        <v>43</v>
      </c>
      <c r="O1149">
        <v>34485</v>
      </c>
      <c r="P1149">
        <v>0</v>
      </c>
      <c r="Q1149" t="s">
        <v>674</v>
      </c>
      <c r="R1149" t="s">
        <v>72</v>
      </c>
    </row>
    <row r="1150" spans="1:18" x14ac:dyDescent="0.25">
      <c r="A1150" s="143">
        <v>46111</v>
      </c>
      <c r="B1150" t="s">
        <v>20</v>
      </c>
      <c r="C1150" t="s">
        <v>794</v>
      </c>
      <c r="D1150" t="s">
        <v>20</v>
      </c>
      <c r="E1150" s="50">
        <v>32811.49</v>
      </c>
      <c r="F1150">
        <v>1</v>
      </c>
      <c r="G1150" t="s">
        <v>510</v>
      </c>
      <c r="H1150" s="10">
        <v>1063.6578</v>
      </c>
      <c r="I1150" t="s">
        <v>137</v>
      </c>
      <c r="J1150" t="s">
        <v>473</v>
      </c>
      <c r="K1150" t="s">
        <v>156</v>
      </c>
      <c r="L1150" t="s">
        <v>20</v>
      </c>
      <c r="M1150" t="s">
        <v>72</v>
      </c>
      <c r="N1150" t="s">
        <v>35</v>
      </c>
      <c r="O1150">
        <v>32811.49</v>
      </c>
      <c r="P1150">
        <v>0</v>
      </c>
      <c r="Q1150" t="s">
        <v>146</v>
      </c>
      <c r="R1150" t="s">
        <v>72</v>
      </c>
    </row>
    <row r="1151" spans="1:18" x14ac:dyDescent="0.25">
      <c r="A1151" s="143">
        <v>46111</v>
      </c>
      <c r="B1151" t="s">
        <v>20</v>
      </c>
      <c r="C1151" t="s">
        <v>794</v>
      </c>
      <c r="D1151" t="s">
        <v>20</v>
      </c>
      <c r="E1151" s="50">
        <v>32811.49</v>
      </c>
      <c r="F1151">
        <v>1</v>
      </c>
      <c r="G1151" t="s">
        <v>510</v>
      </c>
      <c r="H1151" s="10">
        <v>231.63980000000001</v>
      </c>
      <c r="I1151" t="s">
        <v>137</v>
      </c>
      <c r="J1151" t="s">
        <v>473</v>
      </c>
      <c r="K1151" t="s">
        <v>156</v>
      </c>
      <c r="L1151" t="s">
        <v>20</v>
      </c>
      <c r="M1151" t="s">
        <v>77</v>
      </c>
      <c r="N1151" t="s">
        <v>35</v>
      </c>
      <c r="O1151">
        <v>32811.49</v>
      </c>
      <c r="P1151">
        <v>0</v>
      </c>
      <c r="Q1151" t="s">
        <v>146</v>
      </c>
      <c r="R1151" t="s">
        <v>77</v>
      </c>
    </row>
    <row r="1152" spans="1:18" x14ac:dyDescent="0.25">
      <c r="A1152" s="143">
        <v>46111</v>
      </c>
      <c r="B1152" t="s">
        <v>20</v>
      </c>
      <c r="C1152" t="s">
        <v>794</v>
      </c>
      <c r="D1152" t="s">
        <v>20</v>
      </c>
      <c r="E1152" s="50">
        <v>32811.49</v>
      </c>
      <c r="F1152">
        <v>1</v>
      </c>
      <c r="G1152" t="s">
        <v>510</v>
      </c>
      <c r="H1152" s="10">
        <v>13.338900000000001</v>
      </c>
      <c r="I1152" t="s">
        <v>137</v>
      </c>
      <c r="J1152" t="s">
        <v>473</v>
      </c>
      <c r="K1152" t="s">
        <v>156</v>
      </c>
      <c r="L1152" t="s">
        <v>20</v>
      </c>
      <c r="M1152" t="s">
        <v>75</v>
      </c>
      <c r="N1152" t="s">
        <v>35</v>
      </c>
      <c r="O1152">
        <v>32811.49</v>
      </c>
      <c r="P1152">
        <v>0</v>
      </c>
      <c r="Q1152" t="s">
        <v>146</v>
      </c>
      <c r="R1152" t="s">
        <v>75</v>
      </c>
    </row>
    <row r="1153" spans="1:18" x14ac:dyDescent="0.25">
      <c r="A1153" s="143">
        <v>46111</v>
      </c>
      <c r="B1153" t="s">
        <v>20</v>
      </c>
      <c r="C1153" t="s">
        <v>794</v>
      </c>
      <c r="D1153" t="s">
        <v>20</v>
      </c>
      <c r="E1153" s="50">
        <v>32811.49</v>
      </c>
      <c r="F1153">
        <v>1</v>
      </c>
      <c r="G1153" t="s">
        <v>510</v>
      </c>
      <c r="H1153" s="10">
        <v>1961.8344</v>
      </c>
      <c r="I1153" t="s">
        <v>137</v>
      </c>
      <c r="J1153" t="s">
        <v>473</v>
      </c>
      <c r="K1153" t="s">
        <v>156</v>
      </c>
      <c r="L1153" t="s">
        <v>20</v>
      </c>
      <c r="M1153" t="s">
        <v>681</v>
      </c>
      <c r="N1153" t="s">
        <v>35</v>
      </c>
      <c r="O1153">
        <v>32811.49</v>
      </c>
      <c r="P1153">
        <v>0</v>
      </c>
      <c r="Q1153" t="s">
        <v>146</v>
      </c>
      <c r="R1153" t="s">
        <v>681</v>
      </c>
    </row>
    <row r="1154" spans="1:18" x14ac:dyDescent="0.25">
      <c r="A1154" s="143">
        <v>46111</v>
      </c>
      <c r="B1154" t="s">
        <v>20</v>
      </c>
      <c r="C1154" t="s">
        <v>794</v>
      </c>
      <c r="D1154" t="s">
        <v>20</v>
      </c>
      <c r="E1154" s="50">
        <v>32811.49</v>
      </c>
      <c r="F1154">
        <v>1</v>
      </c>
      <c r="G1154" t="s">
        <v>510</v>
      </c>
      <c r="H1154" s="10">
        <v>159.917</v>
      </c>
      <c r="I1154" t="s">
        <v>137</v>
      </c>
      <c r="J1154" t="s">
        <v>473</v>
      </c>
      <c r="K1154" t="s">
        <v>156</v>
      </c>
      <c r="L1154" t="s">
        <v>20</v>
      </c>
      <c r="M1154" t="s">
        <v>682</v>
      </c>
      <c r="N1154" t="s">
        <v>35</v>
      </c>
      <c r="O1154">
        <v>32811.49</v>
      </c>
      <c r="P1154">
        <v>0</v>
      </c>
      <c r="Q1154" t="s">
        <v>146</v>
      </c>
      <c r="R1154" t="s">
        <v>682</v>
      </c>
    </row>
    <row r="1155" spans="1:18" x14ac:dyDescent="0.25">
      <c r="A1155" s="143">
        <v>46111</v>
      </c>
      <c r="B1155" t="s">
        <v>20</v>
      </c>
      <c r="C1155" t="s">
        <v>794</v>
      </c>
      <c r="D1155" t="s">
        <v>20</v>
      </c>
      <c r="E1155" s="50">
        <v>32811.49</v>
      </c>
      <c r="F1155">
        <v>1</v>
      </c>
      <c r="G1155" t="s">
        <v>510</v>
      </c>
      <c r="H1155" s="10">
        <v>24087.258999999998</v>
      </c>
      <c r="I1155" t="s">
        <v>137</v>
      </c>
      <c r="J1155" t="s">
        <v>473</v>
      </c>
      <c r="K1155" t="s">
        <v>156</v>
      </c>
      <c r="L1155" t="s">
        <v>20</v>
      </c>
      <c r="M1155" t="s">
        <v>80</v>
      </c>
      <c r="N1155" t="s">
        <v>35</v>
      </c>
      <c r="O1155">
        <v>32811.49</v>
      </c>
      <c r="P1155">
        <v>0</v>
      </c>
      <c r="Q1155" t="s">
        <v>146</v>
      </c>
      <c r="R1155" t="s">
        <v>80</v>
      </c>
    </row>
    <row r="1156" spans="1:18" x14ac:dyDescent="0.25">
      <c r="A1156" s="143">
        <v>46111</v>
      </c>
      <c r="B1156" t="s">
        <v>20</v>
      </c>
      <c r="C1156" t="s">
        <v>794</v>
      </c>
      <c r="D1156" t="s">
        <v>20</v>
      </c>
      <c r="E1156" s="50">
        <v>32811.49</v>
      </c>
      <c r="F1156">
        <v>1</v>
      </c>
      <c r="G1156" t="s">
        <v>510</v>
      </c>
      <c r="H1156" s="10">
        <v>461.50630000000001</v>
      </c>
      <c r="I1156" t="s">
        <v>137</v>
      </c>
      <c r="J1156" t="s">
        <v>473</v>
      </c>
      <c r="K1156" t="s">
        <v>156</v>
      </c>
      <c r="L1156" t="s">
        <v>20</v>
      </c>
      <c r="M1156" t="s">
        <v>50</v>
      </c>
      <c r="N1156" t="s">
        <v>35</v>
      </c>
      <c r="O1156">
        <v>32811.49</v>
      </c>
      <c r="P1156">
        <v>0</v>
      </c>
      <c r="Q1156" t="s">
        <v>146</v>
      </c>
      <c r="R1156" t="s">
        <v>50</v>
      </c>
    </row>
    <row r="1157" spans="1:18" x14ac:dyDescent="0.25">
      <c r="A1157" s="143">
        <v>46111</v>
      </c>
      <c r="B1157" t="s">
        <v>20</v>
      </c>
      <c r="C1157" t="s">
        <v>794</v>
      </c>
      <c r="D1157" t="s">
        <v>20</v>
      </c>
      <c r="E1157" s="50">
        <v>32811.49</v>
      </c>
      <c r="F1157">
        <v>1</v>
      </c>
      <c r="G1157" t="s">
        <v>510</v>
      </c>
      <c r="H1157" s="10">
        <v>3530.5270999999998</v>
      </c>
      <c r="I1157" t="s">
        <v>137</v>
      </c>
      <c r="J1157" t="s">
        <v>473</v>
      </c>
      <c r="K1157" t="s">
        <v>156</v>
      </c>
      <c r="L1157" t="s">
        <v>20</v>
      </c>
      <c r="M1157" t="s">
        <v>68</v>
      </c>
      <c r="N1157" t="s">
        <v>35</v>
      </c>
      <c r="O1157">
        <v>32811.49</v>
      </c>
      <c r="P1157">
        <v>0</v>
      </c>
      <c r="Q1157" t="s">
        <v>146</v>
      </c>
      <c r="R1157" t="s">
        <v>68</v>
      </c>
    </row>
    <row r="1158" spans="1:18" x14ac:dyDescent="0.25">
      <c r="A1158" s="143">
        <v>46111</v>
      </c>
      <c r="B1158" t="s">
        <v>20</v>
      </c>
      <c r="C1158" t="s">
        <v>794</v>
      </c>
      <c r="D1158" t="s">
        <v>20</v>
      </c>
      <c r="E1158" s="50">
        <v>32811.49</v>
      </c>
      <c r="F1158">
        <v>1</v>
      </c>
      <c r="G1158" t="s">
        <v>510</v>
      </c>
      <c r="H1158" s="10">
        <v>1301.8096</v>
      </c>
      <c r="I1158" t="s">
        <v>137</v>
      </c>
      <c r="J1158" t="s">
        <v>473</v>
      </c>
      <c r="K1158" t="s">
        <v>156</v>
      </c>
      <c r="L1158" t="s">
        <v>20</v>
      </c>
      <c r="M1158" t="s">
        <v>70</v>
      </c>
      <c r="N1158" t="s">
        <v>35</v>
      </c>
      <c r="O1158">
        <v>32811.49</v>
      </c>
      <c r="P1158">
        <v>0</v>
      </c>
      <c r="Q1158" t="s">
        <v>146</v>
      </c>
      <c r="R1158" t="s">
        <v>70</v>
      </c>
    </row>
    <row r="1159" spans="1:18" x14ac:dyDescent="0.25">
      <c r="A1159" s="143">
        <v>46097</v>
      </c>
      <c r="B1159" t="s">
        <v>835</v>
      </c>
      <c r="C1159" t="s">
        <v>999</v>
      </c>
      <c r="D1159" t="s">
        <v>1000</v>
      </c>
      <c r="E1159" s="50">
        <v>24961.66</v>
      </c>
      <c r="F1159">
        <v>1</v>
      </c>
      <c r="G1159" t="s">
        <v>510</v>
      </c>
      <c r="H1159" s="10">
        <v>30203.61</v>
      </c>
      <c r="I1159" t="s">
        <v>137</v>
      </c>
      <c r="J1159" t="s">
        <v>473</v>
      </c>
      <c r="K1159" t="s">
        <v>156</v>
      </c>
      <c r="L1159" t="s">
        <v>15</v>
      </c>
      <c r="M1159" t="s">
        <v>50</v>
      </c>
      <c r="N1159" t="s">
        <v>39</v>
      </c>
      <c r="O1159">
        <v>30203.61</v>
      </c>
      <c r="P1159">
        <v>0</v>
      </c>
      <c r="R1159" t="s">
        <v>50</v>
      </c>
    </row>
    <row r="1160" spans="1:18" x14ac:dyDescent="0.25">
      <c r="A1160" s="143">
        <v>46084</v>
      </c>
      <c r="B1160" t="s">
        <v>807</v>
      </c>
      <c r="C1160" t="s">
        <v>875</v>
      </c>
      <c r="D1160" t="s">
        <v>876</v>
      </c>
      <c r="E1160" s="50">
        <v>27000</v>
      </c>
      <c r="F1160">
        <v>1</v>
      </c>
      <c r="G1160" t="s">
        <v>510</v>
      </c>
      <c r="H1160" s="10">
        <v>875.2654</v>
      </c>
      <c r="I1160" t="s">
        <v>137</v>
      </c>
      <c r="J1160" t="s">
        <v>473</v>
      </c>
      <c r="K1160" t="s">
        <v>156</v>
      </c>
      <c r="L1160" t="s">
        <v>679</v>
      </c>
      <c r="M1160" t="s">
        <v>72</v>
      </c>
      <c r="N1160" t="s">
        <v>35</v>
      </c>
      <c r="O1160">
        <v>26999.999999999996</v>
      </c>
      <c r="P1160">
        <v>0</v>
      </c>
      <c r="Q1160" t="s">
        <v>679</v>
      </c>
      <c r="R1160" t="s">
        <v>166</v>
      </c>
    </row>
    <row r="1161" spans="1:18" x14ac:dyDescent="0.25">
      <c r="A1161" s="143">
        <v>46084</v>
      </c>
      <c r="B1161" t="s">
        <v>807</v>
      </c>
      <c r="C1161" t="s">
        <v>875</v>
      </c>
      <c r="D1161" t="s">
        <v>876</v>
      </c>
      <c r="E1161" s="50">
        <v>27000</v>
      </c>
      <c r="F1161">
        <v>1</v>
      </c>
      <c r="G1161" t="s">
        <v>510</v>
      </c>
      <c r="H1161" s="10">
        <v>190.6123</v>
      </c>
      <c r="I1161" t="s">
        <v>137</v>
      </c>
      <c r="J1161" t="s">
        <v>473</v>
      </c>
      <c r="K1161" t="s">
        <v>156</v>
      </c>
      <c r="L1161" t="s">
        <v>679</v>
      </c>
      <c r="M1161" t="s">
        <v>77</v>
      </c>
      <c r="N1161" t="s">
        <v>35</v>
      </c>
      <c r="O1161">
        <v>26999.999999999996</v>
      </c>
      <c r="P1161">
        <v>0</v>
      </c>
      <c r="Q1161" t="s">
        <v>679</v>
      </c>
      <c r="R1161" t="s">
        <v>166</v>
      </c>
    </row>
    <row r="1162" spans="1:18" x14ac:dyDescent="0.25">
      <c r="A1162" s="143">
        <v>46084</v>
      </c>
      <c r="B1162" t="s">
        <v>807</v>
      </c>
      <c r="C1162" t="s">
        <v>875</v>
      </c>
      <c r="D1162" t="s">
        <v>876</v>
      </c>
      <c r="E1162" s="50">
        <v>27000</v>
      </c>
      <c r="F1162">
        <v>1</v>
      </c>
      <c r="G1162" t="s">
        <v>510</v>
      </c>
      <c r="H1162" s="10">
        <v>10.9764</v>
      </c>
      <c r="I1162" t="s">
        <v>137</v>
      </c>
      <c r="J1162" t="s">
        <v>473</v>
      </c>
      <c r="K1162" t="s">
        <v>156</v>
      </c>
      <c r="L1162" t="s">
        <v>679</v>
      </c>
      <c r="M1162" t="s">
        <v>75</v>
      </c>
      <c r="N1162" t="s">
        <v>35</v>
      </c>
      <c r="O1162">
        <v>26999.999999999996</v>
      </c>
      <c r="P1162">
        <v>0</v>
      </c>
      <c r="Q1162" t="s">
        <v>679</v>
      </c>
      <c r="R1162" t="s">
        <v>166</v>
      </c>
    </row>
    <row r="1163" spans="1:18" x14ac:dyDescent="0.25">
      <c r="A1163" s="143">
        <v>46084</v>
      </c>
      <c r="B1163" t="s">
        <v>807</v>
      </c>
      <c r="C1163" t="s">
        <v>875</v>
      </c>
      <c r="D1163" t="s">
        <v>876</v>
      </c>
      <c r="E1163" s="50">
        <v>27000</v>
      </c>
      <c r="F1163">
        <v>1</v>
      </c>
      <c r="G1163" t="s">
        <v>510</v>
      </c>
      <c r="H1163" s="10">
        <v>1614.3590999999999</v>
      </c>
      <c r="I1163" t="s">
        <v>137</v>
      </c>
      <c r="J1163" t="s">
        <v>473</v>
      </c>
      <c r="K1163" t="s">
        <v>156</v>
      </c>
      <c r="L1163" t="s">
        <v>679</v>
      </c>
      <c r="M1163" t="s">
        <v>681</v>
      </c>
      <c r="N1163" t="s">
        <v>35</v>
      </c>
      <c r="O1163">
        <v>26999.999999999996</v>
      </c>
      <c r="P1163">
        <v>0</v>
      </c>
      <c r="Q1163" t="s">
        <v>679</v>
      </c>
      <c r="R1163" t="s">
        <v>166</v>
      </c>
    </row>
    <row r="1164" spans="1:18" x14ac:dyDescent="0.25">
      <c r="A1164" s="143">
        <v>46084</v>
      </c>
      <c r="B1164" t="s">
        <v>807</v>
      </c>
      <c r="C1164" t="s">
        <v>875</v>
      </c>
      <c r="D1164" t="s">
        <v>876</v>
      </c>
      <c r="E1164" s="50">
        <v>27000</v>
      </c>
      <c r="F1164">
        <v>1</v>
      </c>
      <c r="G1164" t="s">
        <v>510</v>
      </c>
      <c r="H1164" s="10">
        <v>131.59289999999999</v>
      </c>
      <c r="I1164" t="s">
        <v>137</v>
      </c>
      <c r="J1164" t="s">
        <v>473</v>
      </c>
      <c r="K1164" t="s">
        <v>156</v>
      </c>
      <c r="L1164" t="s">
        <v>679</v>
      </c>
      <c r="M1164" t="s">
        <v>682</v>
      </c>
      <c r="N1164" t="s">
        <v>35</v>
      </c>
      <c r="O1164">
        <v>26999.999999999996</v>
      </c>
      <c r="P1164">
        <v>0</v>
      </c>
      <c r="Q1164" t="s">
        <v>679</v>
      </c>
      <c r="R1164" t="s">
        <v>166</v>
      </c>
    </row>
    <row r="1165" spans="1:18" x14ac:dyDescent="0.25">
      <c r="A1165" s="143">
        <v>46084</v>
      </c>
      <c r="B1165" t="s">
        <v>807</v>
      </c>
      <c r="C1165" t="s">
        <v>875</v>
      </c>
      <c r="D1165" t="s">
        <v>876</v>
      </c>
      <c r="E1165" s="50">
        <v>27000</v>
      </c>
      <c r="F1165">
        <v>1</v>
      </c>
      <c r="G1165" t="s">
        <v>510</v>
      </c>
      <c r="H1165" s="10">
        <v>19820.983199999999</v>
      </c>
      <c r="I1165" t="s">
        <v>137</v>
      </c>
      <c r="J1165" t="s">
        <v>473</v>
      </c>
      <c r="K1165" t="s">
        <v>156</v>
      </c>
      <c r="L1165" t="s">
        <v>679</v>
      </c>
      <c r="M1165" t="s">
        <v>80</v>
      </c>
      <c r="N1165" t="s">
        <v>35</v>
      </c>
      <c r="O1165">
        <v>26999.999999999996</v>
      </c>
      <c r="P1165">
        <v>0</v>
      </c>
      <c r="Q1165" t="s">
        <v>679</v>
      </c>
      <c r="R1165" t="s">
        <v>166</v>
      </c>
    </row>
    <row r="1166" spans="1:18" x14ac:dyDescent="0.25">
      <c r="A1166" s="143">
        <v>46084</v>
      </c>
      <c r="B1166" t="s">
        <v>807</v>
      </c>
      <c r="C1166" t="s">
        <v>875</v>
      </c>
      <c r="D1166" t="s">
        <v>876</v>
      </c>
      <c r="E1166" s="50">
        <v>27000</v>
      </c>
      <c r="F1166">
        <v>1</v>
      </c>
      <c r="G1166" t="s">
        <v>510</v>
      </c>
      <c r="H1166" s="10">
        <v>379.7654</v>
      </c>
      <c r="I1166" t="s">
        <v>137</v>
      </c>
      <c r="J1166" t="s">
        <v>473</v>
      </c>
      <c r="K1166" t="s">
        <v>156</v>
      </c>
      <c r="L1166" t="s">
        <v>679</v>
      </c>
      <c r="M1166" t="s">
        <v>50</v>
      </c>
      <c r="N1166" t="s">
        <v>35</v>
      </c>
      <c r="O1166">
        <v>26999.999999999996</v>
      </c>
      <c r="P1166">
        <v>0</v>
      </c>
      <c r="Q1166" t="s">
        <v>679</v>
      </c>
      <c r="R1166" t="s">
        <v>166</v>
      </c>
    </row>
    <row r="1167" spans="1:18" x14ac:dyDescent="0.25">
      <c r="A1167" s="143">
        <v>46084</v>
      </c>
      <c r="B1167" t="s">
        <v>807</v>
      </c>
      <c r="C1167" t="s">
        <v>875</v>
      </c>
      <c r="D1167" t="s">
        <v>876</v>
      </c>
      <c r="E1167" s="50">
        <v>27000</v>
      </c>
      <c r="F1167">
        <v>1</v>
      </c>
      <c r="G1167" t="s">
        <v>510</v>
      </c>
      <c r="H1167" s="10">
        <v>2905.2089000000001</v>
      </c>
      <c r="I1167" t="s">
        <v>137</v>
      </c>
      <c r="J1167" t="s">
        <v>473</v>
      </c>
      <c r="K1167" t="s">
        <v>156</v>
      </c>
      <c r="L1167" t="s">
        <v>679</v>
      </c>
      <c r="M1167" t="s">
        <v>68</v>
      </c>
      <c r="N1167" t="s">
        <v>35</v>
      </c>
      <c r="O1167">
        <v>26999.999999999996</v>
      </c>
      <c r="P1167">
        <v>0</v>
      </c>
      <c r="Q1167" t="s">
        <v>679</v>
      </c>
      <c r="R1167" t="s">
        <v>166</v>
      </c>
    </row>
    <row r="1168" spans="1:18" x14ac:dyDescent="0.25">
      <c r="A1168" s="143">
        <v>46084</v>
      </c>
      <c r="B1168" t="s">
        <v>807</v>
      </c>
      <c r="C1168" t="s">
        <v>875</v>
      </c>
      <c r="D1168" t="s">
        <v>876</v>
      </c>
      <c r="E1168" s="50">
        <v>27000</v>
      </c>
      <c r="F1168">
        <v>1</v>
      </c>
      <c r="G1168" t="s">
        <v>510</v>
      </c>
      <c r="H1168" s="10">
        <v>1071.2363</v>
      </c>
      <c r="I1168" t="s">
        <v>137</v>
      </c>
      <c r="J1168" t="s">
        <v>473</v>
      </c>
      <c r="K1168" t="s">
        <v>156</v>
      </c>
      <c r="L1168" t="s">
        <v>679</v>
      </c>
      <c r="M1168" t="s">
        <v>70</v>
      </c>
      <c r="N1168" t="s">
        <v>35</v>
      </c>
      <c r="O1168">
        <v>26999.999999999996</v>
      </c>
      <c r="P1168">
        <v>0</v>
      </c>
      <c r="Q1168" t="s">
        <v>679</v>
      </c>
      <c r="R1168" t="s">
        <v>166</v>
      </c>
    </row>
    <row r="1169" spans="1:18" hidden="1" x14ac:dyDescent="0.25">
      <c r="A1169" s="143">
        <v>46112</v>
      </c>
      <c r="B1169" t="s">
        <v>833</v>
      </c>
      <c r="C1169" t="s">
        <v>971</v>
      </c>
      <c r="D1169" t="s">
        <v>972</v>
      </c>
      <c r="E1169" s="50">
        <v>18181.82</v>
      </c>
      <c r="F1169">
        <v>1</v>
      </c>
      <c r="G1169" t="s">
        <v>510</v>
      </c>
      <c r="H1169" s="10">
        <v>713.17920000000004</v>
      </c>
      <c r="I1169" t="s">
        <v>137</v>
      </c>
      <c r="J1169" t="s">
        <v>473</v>
      </c>
      <c r="K1169" t="s">
        <v>138</v>
      </c>
      <c r="L1169" t="s">
        <v>12</v>
      </c>
      <c r="M1169" t="s">
        <v>72</v>
      </c>
      <c r="N1169" t="s">
        <v>35</v>
      </c>
      <c r="O1169">
        <v>21999.999999999996</v>
      </c>
      <c r="P1169">
        <v>0</v>
      </c>
      <c r="Q1169" t="s">
        <v>731</v>
      </c>
      <c r="R1169" t="s">
        <v>656</v>
      </c>
    </row>
    <row r="1170" spans="1:18" hidden="1" x14ac:dyDescent="0.25">
      <c r="A1170" s="143">
        <v>46112</v>
      </c>
      <c r="B1170" t="s">
        <v>833</v>
      </c>
      <c r="C1170" t="s">
        <v>971</v>
      </c>
      <c r="D1170" t="s">
        <v>972</v>
      </c>
      <c r="E1170" s="50">
        <v>18181.82</v>
      </c>
      <c r="F1170">
        <v>1</v>
      </c>
      <c r="G1170" t="s">
        <v>510</v>
      </c>
      <c r="H1170" s="10">
        <v>155.31370000000001</v>
      </c>
      <c r="I1170" t="s">
        <v>137</v>
      </c>
      <c r="J1170" t="s">
        <v>473</v>
      </c>
      <c r="K1170" t="s">
        <v>138</v>
      </c>
      <c r="L1170" t="s">
        <v>12</v>
      </c>
      <c r="M1170" t="s">
        <v>77</v>
      </c>
      <c r="N1170" t="s">
        <v>35</v>
      </c>
      <c r="O1170">
        <v>21999.999999999996</v>
      </c>
      <c r="P1170">
        <v>0</v>
      </c>
      <c r="Q1170" t="s">
        <v>731</v>
      </c>
      <c r="R1170" t="s">
        <v>656</v>
      </c>
    </row>
    <row r="1171" spans="1:18" hidden="1" x14ac:dyDescent="0.25">
      <c r="A1171" s="143">
        <v>46112</v>
      </c>
      <c r="B1171" t="s">
        <v>833</v>
      </c>
      <c r="C1171" t="s">
        <v>971</v>
      </c>
      <c r="D1171" t="s">
        <v>972</v>
      </c>
      <c r="E1171" s="50">
        <v>18181.82</v>
      </c>
      <c r="F1171">
        <v>1</v>
      </c>
      <c r="G1171" t="s">
        <v>510</v>
      </c>
      <c r="H1171" s="10">
        <v>8.9436999999999998</v>
      </c>
      <c r="I1171" t="s">
        <v>137</v>
      </c>
      <c r="J1171" t="s">
        <v>473</v>
      </c>
      <c r="K1171" t="s">
        <v>138</v>
      </c>
      <c r="L1171" t="s">
        <v>12</v>
      </c>
      <c r="M1171" t="s">
        <v>75</v>
      </c>
      <c r="N1171" t="s">
        <v>35</v>
      </c>
      <c r="O1171">
        <v>21999.999999999996</v>
      </c>
      <c r="P1171">
        <v>0</v>
      </c>
      <c r="Q1171" t="s">
        <v>731</v>
      </c>
      <c r="R1171" t="s">
        <v>656</v>
      </c>
    </row>
    <row r="1172" spans="1:18" hidden="1" x14ac:dyDescent="0.25">
      <c r="A1172" s="143">
        <v>46112</v>
      </c>
      <c r="B1172" t="s">
        <v>833</v>
      </c>
      <c r="C1172" t="s">
        <v>971</v>
      </c>
      <c r="D1172" t="s">
        <v>972</v>
      </c>
      <c r="E1172" s="50">
        <v>18181.82</v>
      </c>
      <c r="F1172">
        <v>1</v>
      </c>
      <c r="G1172" t="s">
        <v>510</v>
      </c>
      <c r="H1172" s="10">
        <v>1315.4037000000001</v>
      </c>
      <c r="I1172" t="s">
        <v>137</v>
      </c>
      <c r="J1172" t="s">
        <v>473</v>
      </c>
      <c r="K1172" t="s">
        <v>138</v>
      </c>
      <c r="L1172" t="s">
        <v>12</v>
      </c>
      <c r="M1172" t="s">
        <v>681</v>
      </c>
      <c r="N1172" t="s">
        <v>35</v>
      </c>
      <c r="O1172">
        <v>21999.999999999996</v>
      </c>
      <c r="P1172">
        <v>0</v>
      </c>
      <c r="Q1172" t="s">
        <v>731</v>
      </c>
      <c r="R1172" t="s">
        <v>656</v>
      </c>
    </row>
    <row r="1173" spans="1:18" hidden="1" x14ac:dyDescent="0.25">
      <c r="A1173" s="143">
        <v>46112</v>
      </c>
      <c r="B1173" t="s">
        <v>833</v>
      </c>
      <c r="C1173" t="s">
        <v>971</v>
      </c>
      <c r="D1173" t="s">
        <v>972</v>
      </c>
      <c r="E1173" s="50">
        <v>18181.82</v>
      </c>
      <c r="F1173">
        <v>1</v>
      </c>
      <c r="G1173" t="s">
        <v>510</v>
      </c>
      <c r="H1173" s="10">
        <v>107.2239</v>
      </c>
      <c r="I1173" t="s">
        <v>137</v>
      </c>
      <c r="J1173" t="s">
        <v>473</v>
      </c>
      <c r="K1173" t="s">
        <v>138</v>
      </c>
      <c r="L1173" t="s">
        <v>12</v>
      </c>
      <c r="M1173" t="s">
        <v>682</v>
      </c>
      <c r="N1173" t="s">
        <v>35</v>
      </c>
      <c r="O1173">
        <v>21999.999999999996</v>
      </c>
      <c r="P1173">
        <v>0</v>
      </c>
      <c r="Q1173" t="s">
        <v>731</v>
      </c>
      <c r="R1173" t="s">
        <v>656</v>
      </c>
    </row>
    <row r="1174" spans="1:18" hidden="1" x14ac:dyDescent="0.25">
      <c r="A1174" s="143">
        <v>46112</v>
      </c>
      <c r="B1174" t="s">
        <v>833</v>
      </c>
      <c r="C1174" t="s">
        <v>971</v>
      </c>
      <c r="D1174" t="s">
        <v>972</v>
      </c>
      <c r="E1174" s="50">
        <v>18181.82</v>
      </c>
      <c r="F1174">
        <v>1</v>
      </c>
      <c r="G1174" t="s">
        <v>510</v>
      </c>
      <c r="H1174" s="10">
        <v>16150.4308</v>
      </c>
      <c r="I1174" t="s">
        <v>137</v>
      </c>
      <c r="J1174" t="s">
        <v>473</v>
      </c>
      <c r="K1174" t="s">
        <v>138</v>
      </c>
      <c r="L1174" t="s">
        <v>12</v>
      </c>
      <c r="M1174" t="s">
        <v>80</v>
      </c>
      <c r="N1174" t="s">
        <v>35</v>
      </c>
      <c r="O1174">
        <v>21999.999999999996</v>
      </c>
      <c r="P1174">
        <v>0</v>
      </c>
      <c r="Q1174" t="s">
        <v>731</v>
      </c>
      <c r="R1174" t="s">
        <v>656</v>
      </c>
    </row>
    <row r="1175" spans="1:18" hidden="1" x14ac:dyDescent="0.25">
      <c r="A1175" s="143">
        <v>46112</v>
      </c>
      <c r="B1175" t="s">
        <v>833</v>
      </c>
      <c r="C1175" t="s">
        <v>971</v>
      </c>
      <c r="D1175" t="s">
        <v>972</v>
      </c>
      <c r="E1175" s="50">
        <v>18181.82</v>
      </c>
      <c r="F1175">
        <v>1</v>
      </c>
      <c r="G1175" t="s">
        <v>510</v>
      </c>
      <c r="H1175" s="10">
        <v>309.43849999999998</v>
      </c>
      <c r="I1175" t="s">
        <v>137</v>
      </c>
      <c r="J1175" t="s">
        <v>473</v>
      </c>
      <c r="K1175" t="s">
        <v>138</v>
      </c>
      <c r="L1175" t="s">
        <v>12</v>
      </c>
      <c r="M1175" t="s">
        <v>50</v>
      </c>
      <c r="N1175" t="s">
        <v>35</v>
      </c>
      <c r="O1175">
        <v>21999.999999999996</v>
      </c>
      <c r="P1175">
        <v>0</v>
      </c>
      <c r="Q1175" t="s">
        <v>731</v>
      </c>
      <c r="R1175" t="s">
        <v>656</v>
      </c>
    </row>
    <row r="1176" spans="1:18" hidden="1" x14ac:dyDescent="0.25">
      <c r="A1176" s="143">
        <v>46112</v>
      </c>
      <c r="B1176" t="s">
        <v>833</v>
      </c>
      <c r="C1176" t="s">
        <v>971</v>
      </c>
      <c r="D1176" t="s">
        <v>972</v>
      </c>
      <c r="E1176" s="50">
        <v>18181.82</v>
      </c>
      <c r="F1176">
        <v>1</v>
      </c>
      <c r="G1176" t="s">
        <v>510</v>
      </c>
      <c r="H1176" s="10">
        <v>2367.2071999999998</v>
      </c>
      <c r="I1176" t="s">
        <v>137</v>
      </c>
      <c r="J1176" t="s">
        <v>473</v>
      </c>
      <c r="K1176" t="s">
        <v>138</v>
      </c>
      <c r="L1176" t="s">
        <v>12</v>
      </c>
      <c r="M1176" t="s">
        <v>68</v>
      </c>
      <c r="N1176" t="s">
        <v>35</v>
      </c>
      <c r="O1176">
        <v>21999.999999999996</v>
      </c>
      <c r="P1176">
        <v>0</v>
      </c>
      <c r="Q1176" t="s">
        <v>731</v>
      </c>
      <c r="R1176" t="s">
        <v>656</v>
      </c>
    </row>
    <row r="1177" spans="1:18" hidden="1" x14ac:dyDescent="0.25">
      <c r="A1177" s="143">
        <v>46112</v>
      </c>
      <c r="B1177" t="s">
        <v>833</v>
      </c>
      <c r="C1177" t="s">
        <v>971</v>
      </c>
      <c r="D1177" t="s">
        <v>972</v>
      </c>
      <c r="E1177" s="50">
        <v>18181.82</v>
      </c>
      <c r="F1177">
        <v>1</v>
      </c>
      <c r="G1177" t="s">
        <v>510</v>
      </c>
      <c r="H1177" s="10">
        <v>872.85919999999999</v>
      </c>
      <c r="I1177" t="s">
        <v>137</v>
      </c>
      <c r="J1177" t="s">
        <v>473</v>
      </c>
      <c r="K1177" t="s">
        <v>138</v>
      </c>
      <c r="L1177" t="s">
        <v>12</v>
      </c>
      <c r="M1177" t="s">
        <v>70</v>
      </c>
      <c r="N1177" t="s">
        <v>35</v>
      </c>
      <c r="O1177">
        <v>21999.999999999996</v>
      </c>
      <c r="P1177">
        <v>0</v>
      </c>
      <c r="Q1177" t="s">
        <v>731</v>
      </c>
      <c r="R1177" t="s">
        <v>656</v>
      </c>
    </row>
    <row r="1178" spans="1:18" x14ac:dyDescent="0.25">
      <c r="A1178" s="143">
        <v>46100</v>
      </c>
      <c r="B1178" t="s">
        <v>949</v>
      </c>
      <c r="C1178" t="s">
        <v>950</v>
      </c>
      <c r="D1178" t="s">
        <v>951</v>
      </c>
      <c r="E1178" s="50">
        <v>18054.2</v>
      </c>
      <c r="F1178">
        <v>1</v>
      </c>
      <c r="G1178" t="s">
        <v>510</v>
      </c>
      <c r="H1178" s="10">
        <v>21845.58</v>
      </c>
      <c r="I1178" t="s">
        <v>137</v>
      </c>
      <c r="J1178" t="s">
        <v>473</v>
      </c>
      <c r="K1178" t="s">
        <v>156</v>
      </c>
      <c r="L1178" t="s">
        <v>10</v>
      </c>
      <c r="M1178" t="s">
        <v>80</v>
      </c>
      <c r="N1178" t="s">
        <v>34</v>
      </c>
      <c r="O1178">
        <v>21845.58</v>
      </c>
      <c r="P1178">
        <v>0</v>
      </c>
      <c r="Q1178" t="s">
        <v>13</v>
      </c>
      <c r="R1178" t="s">
        <v>80</v>
      </c>
    </row>
    <row r="1179" spans="1:18" x14ac:dyDescent="0.25">
      <c r="A1179" s="143">
        <v>46084</v>
      </c>
      <c r="B1179" t="s">
        <v>807</v>
      </c>
      <c r="C1179" t="s">
        <v>873</v>
      </c>
      <c r="D1179" t="s">
        <v>874</v>
      </c>
      <c r="E1179" s="50">
        <v>18000</v>
      </c>
      <c r="F1179">
        <v>1</v>
      </c>
      <c r="G1179" t="s">
        <v>510</v>
      </c>
      <c r="H1179" s="10">
        <v>583.51030000000003</v>
      </c>
      <c r="I1179" t="s">
        <v>137</v>
      </c>
      <c r="J1179" t="s">
        <v>473</v>
      </c>
      <c r="K1179" t="s">
        <v>156</v>
      </c>
      <c r="L1179" t="s">
        <v>679</v>
      </c>
      <c r="M1179" t="s">
        <v>72</v>
      </c>
      <c r="N1179" t="s">
        <v>35</v>
      </c>
      <c r="O1179">
        <v>18000</v>
      </c>
      <c r="P1179">
        <v>0</v>
      </c>
      <c r="Q1179" t="s">
        <v>679</v>
      </c>
      <c r="R1179" t="s">
        <v>166</v>
      </c>
    </row>
    <row r="1180" spans="1:18" x14ac:dyDescent="0.25">
      <c r="A1180" s="143">
        <v>46084</v>
      </c>
      <c r="B1180" t="s">
        <v>807</v>
      </c>
      <c r="C1180" t="s">
        <v>873</v>
      </c>
      <c r="D1180" t="s">
        <v>874</v>
      </c>
      <c r="E1180" s="50">
        <v>18000</v>
      </c>
      <c r="F1180">
        <v>1</v>
      </c>
      <c r="G1180" t="s">
        <v>510</v>
      </c>
      <c r="H1180" s="10">
        <v>127.0749</v>
      </c>
      <c r="I1180" t="s">
        <v>137</v>
      </c>
      <c r="J1180" t="s">
        <v>473</v>
      </c>
      <c r="K1180" t="s">
        <v>156</v>
      </c>
      <c r="L1180" t="s">
        <v>679</v>
      </c>
      <c r="M1180" t="s">
        <v>77</v>
      </c>
      <c r="N1180" t="s">
        <v>35</v>
      </c>
      <c r="O1180">
        <v>18000</v>
      </c>
      <c r="P1180">
        <v>0</v>
      </c>
      <c r="Q1180" t="s">
        <v>679</v>
      </c>
      <c r="R1180" t="s">
        <v>166</v>
      </c>
    </row>
    <row r="1181" spans="1:18" x14ac:dyDescent="0.25">
      <c r="A1181" s="143">
        <v>46084</v>
      </c>
      <c r="B1181" t="s">
        <v>807</v>
      </c>
      <c r="C1181" t="s">
        <v>873</v>
      </c>
      <c r="D1181" t="s">
        <v>874</v>
      </c>
      <c r="E1181" s="50">
        <v>18000</v>
      </c>
      <c r="F1181">
        <v>1</v>
      </c>
      <c r="G1181" t="s">
        <v>510</v>
      </c>
      <c r="H1181" s="10">
        <v>7.3175999999999997</v>
      </c>
      <c r="I1181" t="s">
        <v>137</v>
      </c>
      <c r="J1181" t="s">
        <v>473</v>
      </c>
      <c r="K1181" t="s">
        <v>156</v>
      </c>
      <c r="L1181" t="s">
        <v>679</v>
      </c>
      <c r="M1181" t="s">
        <v>75</v>
      </c>
      <c r="N1181" t="s">
        <v>35</v>
      </c>
      <c r="O1181">
        <v>18000</v>
      </c>
      <c r="P1181">
        <v>0</v>
      </c>
      <c r="Q1181" t="s">
        <v>679</v>
      </c>
      <c r="R1181" t="s">
        <v>166</v>
      </c>
    </row>
    <row r="1182" spans="1:18" x14ac:dyDescent="0.25">
      <c r="A1182" s="143">
        <v>46084</v>
      </c>
      <c r="B1182" t="s">
        <v>807</v>
      </c>
      <c r="C1182" t="s">
        <v>873</v>
      </c>
      <c r="D1182" t="s">
        <v>874</v>
      </c>
      <c r="E1182" s="50">
        <v>18000</v>
      </c>
      <c r="F1182">
        <v>1</v>
      </c>
      <c r="G1182" t="s">
        <v>510</v>
      </c>
      <c r="H1182" s="10">
        <v>1076.2393999999999</v>
      </c>
      <c r="I1182" t="s">
        <v>137</v>
      </c>
      <c r="J1182" t="s">
        <v>473</v>
      </c>
      <c r="K1182" t="s">
        <v>156</v>
      </c>
      <c r="L1182" t="s">
        <v>679</v>
      </c>
      <c r="M1182" t="s">
        <v>681</v>
      </c>
      <c r="N1182" t="s">
        <v>35</v>
      </c>
      <c r="O1182">
        <v>18000</v>
      </c>
      <c r="P1182">
        <v>0</v>
      </c>
      <c r="Q1182" t="s">
        <v>679</v>
      </c>
      <c r="R1182" t="s">
        <v>166</v>
      </c>
    </row>
    <row r="1183" spans="1:18" x14ac:dyDescent="0.25">
      <c r="A1183" s="143">
        <v>46084</v>
      </c>
      <c r="B1183" t="s">
        <v>807</v>
      </c>
      <c r="C1183" t="s">
        <v>873</v>
      </c>
      <c r="D1183" t="s">
        <v>874</v>
      </c>
      <c r="E1183" s="50">
        <v>18000</v>
      </c>
      <c r="F1183">
        <v>1</v>
      </c>
      <c r="G1183" t="s">
        <v>510</v>
      </c>
      <c r="H1183" s="10">
        <v>87.7286</v>
      </c>
      <c r="I1183" t="s">
        <v>137</v>
      </c>
      <c r="J1183" t="s">
        <v>473</v>
      </c>
      <c r="K1183" t="s">
        <v>156</v>
      </c>
      <c r="L1183" t="s">
        <v>679</v>
      </c>
      <c r="M1183" t="s">
        <v>682</v>
      </c>
      <c r="N1183" t="s">
        <v>35</v>
      </c>
      <c r="O1183">
        <v>18000</v>
      </c>
      <c r="P1183">
        <v>0</v>
      </c>
      <c r="Q1183" t="s">
        <v>679</v>
      </c>
      <c r="R1183" t="s">
        <v>166</v>
      </c>
    </row>
    <row r="1184" spans="1:18" x14ac:dyDescent="0.25">
      <c r="A1184" s="143">
        <v>46084</v>
      </c>
      <c r="B1184" t="s">
        <v>807</v>
      </c>
      <c r="C1184" t="s">
        <v>873</v>
      </c>
      <c r="D1184" t="s">
        <v>874</v>
      </c>
      <c r="E1184" s="50">
        <v>18000</v>
      </c>
      <c r="F1184">
        <v>1</v>
      </c>
      <c r="G1184" t="s">
        <v>510</v>
      </c>
      <c r="H1184" s="10">
        <v>13213.988799999999</v>
      </c>
      <c r="I1184" t="s">
        <v>137</v>
      </c>
      <c r="J1184" t="s">
        <v>473</v>
      </c>
      <c r="K1184" t="s">
        <v>156</v>
      </c>
      <c r="L1184" t="s">
        <v>679</v>
      </c>
      <c r="M1184" t="s">
        <v>80</v>
      </c>
      <c r="N1184" t="s">
        <v>35</v>
      </c>
      <c r="O1184">
        <v>18000</v>
      </c>
      <c r="P1184">
        <v>0</v>
      </c>
      <c r="Q1184" t="s">
        <v>679</v>
      </c>
      <c r="R1184" t="s">
        <v>166</v>
      </c>
    </row>
    <row r="1185" spans="1:18" x14ac:dyDescent="0.25">
      <c r="A1185" s="143">
        <v>46084</v>
      </c>
      <c r="B1185" t="s">
        <v>807</v>
      </c>
      <c r="C1185" t="s">
        <v>873</v>
      </c>
      <c r="D1185" t="s">
        <v>874</v>
      </c>
      <c r="E1185" s="50">
        <v>18000</v>
      </c>
      <c r="F1185">
        <v>1</v>
      </c>
      <c r="G1185" t="s">
        <v>510</v>
      </c>
      <c r="H1185" s="10">
        <v>253.17699999999999</v>
      </c>
      <c r="I1185" t="s">
        <v>137</v>
      </c>
      <c r="J1185" t="s">
        <v>473</v>
      </c>
      <c r="K1185" t="s">
        <v>156</v>
      </c>
      <c r="L1185" t="s">
        <v>679</v>
      </c>
      <c r="M1185" t="s">
        <v>50</v>
      </c>
      <c r="N1185" t="s">
        <v>35</v>
      </c>
      <c r="O1185">
        <v>18000</v>
      </c>
      <c r="P1185">
        <v>0</v>
      </c>
      <c r="Q1185" t="s">
        <v>679</v>
      </c>
      <c r="R1185" t="s">
        <v>166</v>
      </c>
    </row>
    <row r="1186" spans="1:18" x14ac:dyDescent="0.25">
      <c r="A1186" s="143">
        <v>46084</v>
      </c>
      <c r="B1186" t="s">
        <v>807</v>
      </c>
      <c r="C1186" t="s">
        <v>873</v>
      </c>
      <c r="D1186" t="s">
        <v>874</v>
      </c>
      <c r="E1186" s="50">
        <v>18000</v>
      </c>
      <c r="F1186">
        <v>1</v>
      </c>
      <c r="G1186" t="s">
        <v>510</v>
      </c>
      <c r="H1186" s="10">
        <v>1936.8059000000001</v>
      </c>
      <c r="I1186" t="s">
        <v>137</v>
      </c>
      <c r="J1186" t="s">
        <v>473</v>
      </c>
      <c r="K1186" t="s">
        <v>156</v>
      </c>
      <c r="L1186" t="s">
        <v>679</v>
      </c>
      <c r="M1186" t="s">
        <v>68</v>
      </c>
      <c r="N1186" t="s">
        <v>35</v>
      </c>
      <c r="O1186">
        <v>18000</v>
      </c>
      <c r="P1186">
        <v>0</v>
      </c>
      <c r="Q1186" t="s">
        <v>679</v>
      </c>
      <c r="R1186" t="s">
        <v>166</v>
      </c>
    </row>
    <row r="1187" spans="1:18" x14ac:dyDescent="0.25">
      <c r="A1187" s="143">
        <v>46084</v>
      </c>
      <c r="B1187" t="s">
        <v>807</v>
      </c>
      <c r="C1187" t="s">
        <v>873</v>
      </c>
      <c r="D1187" t="s">
        <v>874</v>
      </c>
      <c r="E1187" s="50">
        <v>18000</v>
      </c>
      <c r="F1187">
        <v>1</v>
      </c>
      <c r="G1187" t="s">
        <v>510</v>
      </c>
      <c r="H1187" s="10">
        <v>714.1576</v>
      </c>
      <c r="I1187" t="s">
        <v>137</v>
      </c>
      <c r="J1187" t="s">
        <v>473</v>
      </c>
      <c r="K1187" t="s">
        <v>156</v>
      </c>
      <c r="L1187" t="s">
        <v>679</v>
      </c>
      <c r="M1187" t="s">
        <v>70</v>
      </c>
      <c r="N1187" t="s">
        <v>35</v>
      </c>
      <c r="O1187">
        <v>18000</v>
      </c>
      <c r="P1187">
        <v>0</v>
      </c>
      <c r="Q1187" t="s">
        <v>679</v>
      </c>
      <c r="R1187" t="s">
        <v>166</v>
      </c>
    </row>
    <row r="1188" spans="1:18" hidden="1" x14ac:dyDescent="0.25">
      <c r="A1188" s="143">
        <v>46111</v>
      </c>
      <c r="B1188" t="s">
        <v>816</v>
      </c>
      <c r="C1188" t="s">
        <v>910</v>
      </c>
      <c r="D1188" t="s">
        <v>817</v>
      </c>
      <c r="E1188" s="50">
        <v>0.1</v>
      </c>
      <c r="F1188">
        <v>147110</v>
      </c>
      <c r="G1188" t="s">
        <v>510</v>
      </c>
      <c r="H1188" s="10">
        <v>17947.419999999998</v>
      </c>
      <c r="I1188" t="s">
        <v>137</v>
      </c>
      <c r="J1188" t="s">
        <v>473</v>
      </c>
      <c r="K1188" t="s">
        <v>138</v>
      </c>
      <c r="L1188" t="s">
        <v>136</v>
      </c>
      <c r="M1188" t="s">
        <v>682</v>
      </c>
      <c r="N1188" t="s">
        <v>46</v>
      </c>
      <c r="O1188">
        <v>17947.419999999998</v>
      </c>
      <c r="P1188">
        <v>0</v>
      </c>
      <c r="Q1188" t="s">
        <v>477</v>
      </c>
      <c r="R1188" t="s">
        <v>682</v>
      </c>
    </row>
    <row r="1189" spans="1:18" hidden="1" x14ac:dyDescent="0.25">
      <c r="A1189" s="143">
        <v>46111</v>
      </c>
      <c r="B1189" t="s">
        <v>816</v>
      </c>
      <c r="C1189" t="s">
        <v>909</v>
      </c>
      <c r="D1189" t="s">
        <v>817</v>
      </c>
      <c r="E1189" s="50">
        <v>0.1</v>
      </c>
      <c r="F1189">
        <v>104760</v>
      </c>
      <c r="G1189" t="s">
        <v>510</v>
      </c>
      <c r="H1189" s="10">
        <v>12780.72</v>
      </c>
      <c r="I1189" t="s">
        <v>137</v>
      </c>
      <c r="J1189" t="s">
        <v>473</v>
      </c>
      <c r="K1189" t="s">
        <v>138</v>
      </c>
      <c r="L1189" t="s">
        <v>136</v>
      </c>
      <c r="M1189" t="s">
        <v>682</v>
      </c>
      <c r="N1189" t="s">
        <v>46</v>
      </c>
      <c r="O1189">
        <v>12780.72</v>
      </c>
      <c r="P1189">
        <v>0</v>
      </c>
      <c r="Q1189" t="s">
        <v>477</v>
      </c>
      <c r="R1189" t="s">
        <v>682</v>
      </c>
    </row>
    <row r="1190" spans="1:18" hidden="1" x14ac:dyDescent="0.25">
      <c r="A1190" s="143">
        <v>46112</v>
      </c>
      <c r="B1190" t="s">
        <v>1191</v>
      </c>
      <c r="C1190" t="s">
        <v>486</v>
      </c>
      <c r="D1190" t="s">
        <v>164</v>
      </c>
      <c r="E1190" s="50">
        <v>6630.4348</v>
      </c>
      <c r="F1190">
        <v>1</v>
      </c>
      <c r="G1190" t="s">
        <v>1192</v>
      </c>
      <c r="H1190" s="10">
        <v>515.70050000000003</v>
      </c>
      <c r="I1190" t="s">
        <v>137</v>
      </c>
      <c r="J1190" t="s">
        <v>512</v>
      </c>
      <c r="K1190" t="s">
        <v>138</v>
      </c>
      <c r="L1190" t="s">
        <v>9</v>
      </c>
      <c r="M1190" t="s">
        <v>72</v>
      </c>
      <c r="N1190" t="s">
        <v>32</v>
      </c>
      <c r="O1190">
        <v>4641.3043600000001</v>
      </c>
      <c r="P1190">
        <v>1989.1304399999999</v>
      </c>
      <c r="R1190" t="s">
        <v>72</v>
      </c>
    </row>
    <row r="1191" spans="1:18" hidden="1" x14ac:dyDescent="0.25">
      <c r="A1191" s="143">
        <v>46112</v>
      </c>
      <c r="B1191" t="s">
        <v>1191</v>
      </c>
      <c r="C1191" t="s">
        <v>486</v>
      </c>
      <c r="D1191" t="s">
        <v>164</v>
      </c>
      <c r="E1191" s="50">
        <v>6630.4348</v>
      </c>
      <c r="F1191">
        <v>1</v>
      </c>
      <c r="G1191" t="s">
        <v>1192</v>
      </c>
      <c r="H1191" s="10">
        <v>515.70050000000003</v>
      </c>
      <c r="I1191" t="s">
        <v>137</v>
      </c>
      <c r="J1191" t="s">
        <v>512</v>
      </c>
      <c r="K1191" t="s">
        <v>138</v>
      </c>
      <c r="L1191" t="s">
        <v>9</v>
      </c>
      <c r="M1191" t="s">
        <v>77</v>
      </c>
      <c r="N1191" t="s">
        <v>32</v>
      </c>
      <c r="O1191">
        <v>4641.3043600000001</v>
      </c>
      <c r="P1191">
        <v>1989.1304399999999</v>
      </c>
      <c r="R1191" t="s">
        <v>77</v>
      </c>
    </row>
    <row r="1192" spans="1:18" hidden="1" x14ac:dyDescent="0.25">
      <c r="A1192" s="143">
        <v>46112</v>
      </c>
      <c r="B1192" t="s">
        <v>1191</v>
      </c>
      <c r="C1192" t="s">
        <v>486</v>
      </c>
      <c r="D1192" t="s">
        <v>164</v>
      </c>
      <c r="E1192" s="50">
        <v>6630.4348</v>
      </c>
      <c r="F1192">
        <v>1</v>
      </c>
      <c r="G1192" t="s">
        <v>1192</v>
      </c>
      <c r="H1192" s="10">
        <v>515.70050000000003</v>
      </c>
      <c r="I1192" t="s">
        <v>137</v>
      </c>
      <c r="J1192" t="s">
        <v>512</v>
      </c>
      <c r="K1192" t="s">
        <v>138</v>
      </c>
      <c r="L1192" t="s">
        <v>9</v>
      </c>
      <c r="M1192" t="s">
        <v>75</v>
      </c>
      <c r="N1192" t="s">
        <v>32</v>
      </c>
      <c r="O1192">
        <v>4641.3043600000001</v>
      </c>
      <c r="P1192">
        <v>1989.1304399999999</v>
      </c>
      <c r="R1192" t="s">
        <v>75</v>
      </c>
    </row>
    <row r="1193" spans="1:18" hidden="1" x14ac:dyDescent="0.25">
      <c r="A1193" s="143">
        <v>46112</v>
      </c>
      <c r="B1193" t="s">
        <v>1191</v>
      </c>
      <c r="C1193" t="s">
        <v>486</v>
      </c>
      <c r="D1193" t="s">
        <v>164</v>
      </c>
      <c r="E1193" s="50">
        <v>6630.4348</v>
      </c>
      <c r="F1193">
        <v>1</v>
      </c>
      <c r="G1193" t="s">
        <v>1192</v>
      </c>
      <c r="H1193" s="10">
        <v>515.70050000000003</v>
      </c>
      <c r="I1193" t="s">
        <v>137</v>
      </c>
      <c r="J1193" t="s">
        <v>512</v>
      </c>
      <c r="K1193" t="s">
        <v>138</v>
      </c>
      <c r="L1193" t="s">
        <v>9</v>
      </c>
      <c r="M1193" t="s">
        <v>681</v>
      </c>
      <c r="N1193" t="s">
        <v>32</v>
      </c>
      <c r="O1193">
        <v>4641.3043600000001</v>
      </c>
      <c r="P1193">
        <v>1989.1304399999999</v>
      </c>
      <c r="R1193" t="s">
        <v>681</v>
      </c>
    </row>
    <row r="1194" spans="1:18" hidden="1" x14ac:dyDescent="0.25">
      <c r="A1194" s="143">
        <v>46112</v>
      </c>
      <c r="B1194" t="s">
        <v>1191</v>
      </c>
      <c r="C1194" t="s">
        <v>486</v>
      </c>
      <c r="D1194" t="s">
        <v>164</v>
      </c>
      <c r="E1194" s="50">
        <v>6630.4348</v>
      </c>
      <c r="F1194">
        <v>1</v>
      </c>
      <c r="G1194" t="s">
        <v>1192</v>
      </c>
      <c r="H1194" s="10">
        <v>515.70050000000003</v>
      </c>
      <c r="I1194" t="s">
        <v>137</v>
      </c>
      <c r="J1194" t="s">
        <v>512</v>
      </c>
      <c r="K1194" t="s">
        <v>138</v>
      </c>
      <c r="L1194" t="s">
        <v>9</v>
      </c>
      <c r="M1194" t="s">
        <v>682</v>
      </c>
      <c r="N1194" t="s">
        <v>32</v>
      </c>
      <c r="O1194">
        <v>4641.3043600000001</v>
      </c>
      <c r="P1194">
        <v>1989.1304399999999</v>
      </c>
      <c r="R1194" t="s">
        <v>682</v>
      </c>
    </row>
    <row r="1195" spans="1:18" hidden="1" x14ac:dyDescent="0.25">
      <c r="A1195" s="143">
        <v>46112</v>
      </c>
      <c r="B1195" t="s">
        <v>1191</v>
      </c>
      <c r="C1195" t="s">
        <v>486</v>
      </c>
      <c r="D1195" t="s">
        <v>164</v>
      </c>
      <c r="E1195" s="50">
        <v>6630.4348</v>
      </c>
      <c r="F1195">
        <v>1</v>
      </c>
      <c r="G1195" t="s">
        <v>1192</v>
      </c>
      <c r="H1195" s="10">
        <v>515.70050000000003</v>
      </c>
      <c r="I1195" t="s">
        <v>137</v>
      </c>
      <c r="J1195" t="s">
        <v>512</v>
      </c>
      <c r="K1195" t="s">
        <v>138</v>
      </c>
      <c r="L1195" t="s">
        <v>9</v>
      </c>
      <c r="M1195" t="s">
        <v>80</v>
      </c>
      <c r="N1195" t="s">
        <v>32</v>
      </c>
      <c r="O1195">
        <v>4641.3043600000001</v>
      </c>
      <c r="P1195">
        <v>1989.1304399999999</v>
      </c>
      <c r="R1195" t="s">
        <v>80</v>
      </c>
    </row>
    <row r="1196" spans="1:18" hidden="1" x14ac:dyDescent="0.25">
      <c r="A1196" s="143">
        <v>46112</v>
      </c>
      <c r="B1196" t="s">
        <v>1191</v>
      </c>
      <c r="C1196" t="s">
        <v>486</v>
      </c>
      <c r="D1196" t="s">
        <v>164</v>
      </c>
      <c r="E1196" s="50">
        <v>6630.4348</v>
      </c>
      <c r="F1196">
        <v>1</v>
      </c>
      <c r="G1196" t="s">
        <v>1192</v>
      </c>
      <c r="H1196" s="10">
        <v>515.70050000000003</v>
      </c>
      <c r="I1196" t="s">
        <v>137</v>
      </c>
      <c r="J1196" t="s">
        <v>512</v>
      </c>
      <c r="K1196" t="s">
        <v>138</v>
      </c>
      <c r="L1196" t="s">
        <v>9</v>
      </c>
      <c r="M1196" t="s">
        <v>50</v>
      </c>
      <c r="N1196" t="s">
        <v>32</v>
      </c>
      <c r="O1196">
        <v>4641.3043600000001</v>
      </c>
      <c r="P1196">
        <v>1989.1304399999999</v>
      </c>
      <c r="R1196" t="s">
        <v>50</v>
      </c>
    </row>
    <row r="1197" spans="1:18" hidden="1" x14ac:dyDescent="0.25">
      <c r="A1197" s="143">
        <v>46112</v>
      </c>
      <c r="B1197" t="s">
        <v>1191</v>
      </c>
      <c r="C1197" t="s">
        <v>486</v>
      </c>
      <c r="D1197" t="s">
        <v>164</v>
      </c>
      <c r="E1197" s="50">
        <v>6630.4348</v>
      </c>
      <c r="F1197">
        <v>1</v>
      </c>
      <c r="G1197" t="s">
        <v>1192</v>
      </c>
      <c r="H1197" s="10">
        <v>515.70050000000003</v>
      </c>
      <c r="I1197" t="s">
        <v>137</v>
      </c>
      <c r="J1197" t="s">
        <v>512</v>
      </c>
      <c r="K1197" t="s">
        <v>138</v>
      </c>
      <c r="L1197" t="s">
        <v>9</v>
      </c>
      <c r="M1197" t="s">
        <v>68</v>
      </c>
      <c r="N1197" t="s">
        <v>32</v>
      </c>
      <c r="O1197">
        <v>4641.3043600000001</v>
      </c>
      <c r="P1197">
        <v>1989.1304399999999</v>
      </c>
      <c r="R1197" t="s">
        <v>68</v>
      </c>
    </row>
    <row r="1198" spans="1:18" hidden="1" x14ac:dyDescent="0.25">
      <c r="A1198" s="143">
        <v>46112</v>
      </c>
      <c r="B1198" t="s">
        <v>1191</v>
      </c>
      <c r="C1198" t="s">
        <v>486</v>
      </c>
      <c r="D1198" t="s">
        <v>164</v>
      </c>
      <c r="E1198" s="50">
        <v>6630.4348</v>
      </c>
      <c r="F1198">
        <v>1</v>
      </c>
      <c r="G1198" t="s">
        <v>1192</v>
      </c>
      <c r="H1198" s="10">
        <v>515.70050000000003</v>
      </c>
      <c r="I1198" t="s">
        <v>137</v>
      </c>
      <c r="J1198" t="s">
        <v>512</v>
      </c>
      <c r="K1198" t="s">
        <v>138</v>
      </c>
      <c r="L1198" t="s">
        <v>9</v>
      </c>
      <c r="M1198" t="s">
        <v>70</v>
      </c>
      <c r="N1198" t="s">
        <v>32</v>
      </c>
      <c r="O1198">
        <v>4641.3043600000001</v>
      </c>
      <c r="P1198">
        <v>1989.1304399999999</v>
      </c>
      <c r="R1198" t="s">
        <v>70</v>
      </c>
    </row>
    <row r="1199" spans="1:18" hidden="1" x14ac:dyDescent="0.25">
      <c r="A1199" s="143">
        <v>46112</v>
      </c>
      <c r="B1199" t="s">
        <v>1191</v>
      </c>
      <c r="C1199" t="s">
        <v>741</v>
      </c>
      <c r="D1199" t="s">
        <v>183</v>
      </c>
      <c r="E1199" s="50">
        <v>6630.4348</v>
      </c>
      <c r="F1199">
        <v>1</v>
      </c>
      <c r="G1199" t="s">
        <v>1192</v>
      </c>
      <c r="H1199" s="10">
        <v>736.6413</v>
      </c>
      <c r="I1199" t="s">
        <v>137</v>
      </c>
      <c r="J1199" t="s">
        <v>512</v>
      </c>
      <c r="K1199" t="s">
        <v>138</v>
      </c>
      <c r="L1199" t="s">
        <v>9</v>
      </c>
      <c r="M1199" t="s">
        <v>72</v>
      </c>
      <c r="N1199" t="s">
        <v>396</v>
      </c>
      <c r="O1199">
        <v>6629.771756520001</v>
      </c>
      <c r="P1199">
        <v>0.66304347999903257</v>
      </c>
      <c r="R1199" t="s">
        <v>72</v>
      </c>
    </row>
    <row r="1200" spans="1:18" hidden="1" x14ac:dyDescent="0.25">
      <c r="A1200" s="143">
        <v>46112</v>
      </c>
      <c r="B1200" t="s">
        <v>1191</v>
      </c>
      <c r="C1200" t="s">
        <v>741</v>
      </c>
      <c r="D1200" t="s">
        <v>183</v>
      </c>
      <c r="E1200" s="50">
        <v>6630.4348</v>
      </c>
      <c r="F1200">
        <v>1</v>
      </c>
      <c r="G1200" t="s">
        <v>1192</v>
      </c>
      <c r="H1200" s="10">
        <v>736.6413</v>
      </c>
      <c r="I1200" t="s">
        <v>137</v>
      </c>
      <c r="J1200" t="s">
        <v>512</v>
      </c>
      <c r="K1200" t="s">
        <v>138</v>
      </c>
      <c r="L1200" t="s">
        <v>9</v>
      </c>
      <c r="M1200" t="s">
        <v>77</v>
      </c>
      <c r="N1200" t="s">
        <v>396</v>
      </c>
      <c r="O1200">
        <v>6629.771756520001</v>
      </c>
      <c r="P1200">
        <v>0.66304347999903257</v>
      </c>
      <c r="R1200" t="s">
        <v>77</v>
      </c>
    </row>
    <row r="1201" spans="1:18" hidden="1" x14ac:dyDescent="0.25">
      <c r="A1201" s="143">
        <v>46112</v>
      </c>
      <c r="B1201" t="s">
        <v>1191</v>
      </c>
      <c r="C1201" t="s">
        <v>741</v>
      </c>
      <c r="D1201" t="s">
        <v>183</v>
      </c>
      <c r="E1201" s="50">
        <v>6630.4348</v>
      </c>
      <c r="F1201">
        <v>1</v>
      </c>
      <c r="G1201" t="s">
        <v>1192</v>
      </c>
      <c r="H1201" s="10">
        <v>736.6413</v>
      </c>
      <c r="I1201" t="s">
        <v>137</v>
      </c>
      <c r="J1201" t="s">
        <v>512</v>
      </c>
      <c r="K1201" t="s">
        <v>138</v>
      </c>
      <c r="L1201" t="s">
        <v>9</v>
      </c>
      <c r="M1201" t="s">
        <v>75</v>
      </c>
      <c r="N1201" t="s">
        <v>396</v>
      </c>
      <c r="O1201">
        <v>6629.771756520001</v>
      </c>
      <c r="P1201">
        <v>0.66304347999903257</v>
      </c>
      <c r="R1201" t="s">
        <v>75</v>
      </c>
    </row>
    <row r="1202" spans="1:18" hidden="1" x14ac:dyDescent="0.25">
      <c r="A1202" s="143">
        <v>46112</v>
      </c>
      <c r="B1202" t="s">
        <v>1191</v>
      </c>
      <c r="C1202" t="s">
        <v>741</v>
      </c>
      <c r="D1202" t="s">
        <v>183</v>
      </c>
      <c r="E1202" s="50">
        <v>6630.4348</v>
      </c>
      <c r="F1202">
        <v>1</v>
      </c>
      <c r="G1202" t="s">
        <v>1192</v>
      </c>
      <c r="H1202" s="10">
        <v>736.6413</v>
      </c>
      <c r="I1202" t="s">
        <v>137</v>
      </c>
      <c r="J1202" t="s">
        <v>512</v>
      </c>
      <c r="K1202" t="s">
        <v>138</v>
      </c>
      <c r="L1202" t="s">
        <v>9</v>
      </c>
      <c r="M1202" t="s">
        <v>681</v>
      </c>
      <c r="N1202" t="s">
        <v>396</v>
      </c>
      <c r="O1202">
        <v>6629.771756520001</v>
      </c>
      <c r="P1202">
        <v>0.66304347999903257</v>
      </c>
      <c r="R1202" t="s">
        <v>681</v>
      </c>
    </row>
    <row r="1203" spans="1:18" hidden="1" x14ac:dyDescent="0.25">
      <c r="A1203" s="143">
        <v>46112</v>
      </c>
      <c r="B1203" t="s">
        <v>1191</v>
      </c>
      <c r="C1203" t="s">
        <v>741</v>
      </c>
      <c r="D1203" t="s">
        <v>183</v>
      </c>
      <c r="E1203" s="50">
        <v>6630.4348</v>
      </c>
      <c r="F1203">
        <v>1</v>
      </c>
      <c r="G1203" t="s">
        <v>1192</v>
      </c>
      <c r="H1203" s="10">
        <v>736.6413</v>
      </c>
      <c r="I1203" t="s">
        <v>137</v>
      </c>
      <c r="J1203" t="s">
        <v>512</v>
      </c>
      <c r="K1203" t="s">
        <v>138</v>
      </c>
      <c r="L1203" t="s">
        <v>9</v>
      </c>
      <c r="M1203" t="s">
        <v>682</v>
      </c>
      <c r="N1203" t="s">
        <v>396</v>
      </c>
      <c r="O1203">
        <v>6629.771756520001</v>
      </c>
      <c r="P1203">
        <v>0.66304347999903257</v>
      </c>
      <c r="R1203" t="s">
        <v>682</v>
      </c>
    </row>
    <row r="1204" spans="1:18" hidden="1" x14ac:dyDescent="0.25">
      <c r="A1204" s="143">
        <v>46112</v>
      </c>
      <c r="B1204" t="s">
        <v>1191</v>
      </c>
      <c r="C1204" t="s">
        <v>741</v>
      </c>
      <c r="D1204" t="s">
        <v>183</v>
      </c>
      <c r="E1204" s="50">
        <v>6630.4348</v>
      </c>
      <c r="F1204">
        <v>1</v>
      </c>
      <c r="G1204" t="s">
        <v>1192</v>
      </c>
      <c r="H1204" s="10">
        <v>736.6413</v>
      </c>
      <c r="I1204" t="s">
        <v>137</v>
      </c>
      <c r="J1204" t="s">
        <v>512</v>
      </c>
      <c r="K1204" t="s">
        <v>138</v>
      </c>
      <c r="L1204" t="s">
        <v>9</v>
      </c>
      <c r="M1204" t="s">
        <v>80</v>
      </c>
      <c r="N1204" t="s">
        <v>396</v>
      </c>
      <c r="O1204">
        <v>6629.771756520001</v>
      </c>
      <c r="P1204">
        <v>0.66304347999903257</v>
      </c>
      <c r="R1204" t="s">
        <v>80</v>
      </c>
    </row>
    <row r="1205" spans="1:18" hidden="1" x14ac:dyDescent="0.25">
      <c r="A1205" s="143">
        <v>46112</v>
      </c>
      <c r="B1205" t="s">
        <v>1191</v>
      </c>
      <c r="C1205" t="s">
        <v>741</v>
      </c>
      <c r="D1205" t="s">
        <v>183</v>
      </c>
      <c r="E1205" s="50">
        <v>6630.4348</v>
      </c>
      <c r="F1205">
        <v>1</v>
      </c>
      <c r="G1205" t="s">
        <v>1192</v>
      </c>
      <c r="H1205" s="10">
        <v>736.6413</v>
      </c>
      <c r="I1205" t="s">
        <v>137</v>
      </c>
      <c r="J1205" t="s">
        <v>512</v>
      </c>
      <c r="K1205" t="s">
        <v>138</v>
      </c>
      <c r="L1205" t="s">
        <v>9</v>
      </c>
      <c r="M1205" t="s">
        <v>50</v>
      </c>
      <c r="N1205" t="s">
        <v>396</v>
      </c>
      <c r="O1205">
        <v>6629.771756520001</v>
      </c>
      <c r="P1205">
        <v>0.66304347999903257</v>
      </c>
      <c r="R1205" t="s">
        <v>50</v>
      </c>
    </row>
    <row r="1206" spans="1:18" hidden="1" x14ac:dyDescent="0.25">
      <c r="A1206" s="143">
        <v>46112</v>
      </c>
      <c r="B1206" t="s">
        <v>1191</v>
      </c>
      <c r="C1206" t="s">
        <v>741</v>
      </c>
      <c r="D1206" t="s">
        <v>183</v>
      </c>
      <c r="E1206" s="50">
        <v>6630.4348</v>
      </c>
      <c r="F1206">
        <v>1</v>
      </c>
      <c r="G1206" t="s">
        <v>1192</v>
      </c>
      <c r="H1206" s="10">
        <v>736.6413</v>
      </c>
      <c r="I1206" t="s">
        <v>137</v>
      </c>
      <c r="J1206" t="s">
        <v>512</v>
      </c>
      <c r="K1206" t="s">
        <v>138</v>
      </c>
      <c r="L1206" t="s">
        <v>9</v>
      </c>
      <c r="M1206" t="s">
        <v>68</v>
      </c>
      <c r="N1206" t="s">
        <v>396</v>
      </c>
      <c r="O1206">
        <v>6629.771756520001</v>
      </c>
      <c r="P1206">
        <v>0.66304347999903257</v>
      </c>
      <c r="R1206" t="s">
        <v>68</v>
      </c>
    </row>
    <row r="1207" spans="1:18" hidden="1" x14ac:dyDescent="0.25">
      <c r="A1207" s="143">
        <v>46112</v>
      </c>
      <c r="B1207" t="s">
        <v>1191</v>
      </c>
      <c r="C1207" t="s">
        <v>741</v>
      </c>
      <c r="D1207" t="s">
        <v>183</v>
      </c>
      <c r="E1207" s="50">
        <v>6630.4348</v>
      </c>
      <c r="F1207">
        <v>1</v>
      </c>
      <c r="G1207" t="s">
        <v>1192</v>
      </c>
      <c r="H1207" s="10">
        <v>736.6413</v>
      </c>
      <c r="I1207" t="s">
        <v>137</v>
      </c>
      <c r="J1207" t="s">
        <v>512</v>
      </c>
      <c r="K1207" t="s">
        <v>138</v>
      </c>
      <c r="L1207" t="s">
        <v>9</v>
      </c>
      <c r="M1207" t="s">
        <v>70</v>
      </c>
      <c r="N1207" t="s">
        <v>396</v>
      </c>
      <c r="O1207">
        <v>6629.771756520001</v>
      </c>
      <c r="P1207">
        <v>0.66304347999903257</v>
      </c>
      <c r="R1207" t="s">
        <v>70</v>
      </c>
    </row>
    <row r="1208" spans="1:18" hidden="1" x14ac:dyDescent="0.25">
      <c r="A1208" s="143">
        <v>46112</v>
      </c>
      <c r="B1208" t="s">
        <v>1191</v>
      </c>
      <c r="C1208" t="s">
        <v>487</v>
      </c>
      <c r="D1208" t="s">
        <v>164</v>
      </c>
      <c r="E1208" s="50">
        <v>6630.4348</v>
      </c>
      <c r="F1208">
        <v>1</v>
      </c>
      <c r="G1208" t="s">
        <v>1192</v>
      </c>
      <c r="H1208" s="10">
        <v>515.70050000000003</v>
      </c>
      <c r="I1208" t="s">
        <v>137</v>
      </c>
      <c r="J1208" t="s">
        <v>512</v>
      </c>
      <c r="K1208" t="s">
        <v>138</v>
      </c>
      <c r="L1208" t="s">
        <v>9</v>
      </c>
      <c r="M1208" t="s">
        <v>72</v>
      </c>
      <c r="N1208" t="s">
        <v>32</v>
      </c>
      <c r="O1208">
        <v>4641.3043600000001</v>
      </c>
      <c r="P1208">
        <v>1989.1304399999999</v>
      </c>
      <c r="R1208" t="s">
        <v>72</v>
      </c>
    </row>
    <row r="1209" spans="1:18" hidden="1" x14ac:dyDescent="0.25">
      <c r="A1209" s="143">
        <v>46112</v>
      </c>
      <c r="B1209" t="s">
        <v>1191</v>
      </c>
      <c r="C1209" t="s">
        <v>487</v>
      </c>
      <c r="D1209" t="s">
        <v>164</v>
      </c>
      <c r="E1209" s="50">
        <v>6630.4348</v>
      </c>
      <c r="F1209">
        <v>1</v>
      </c>
      <c r="G1209" t="s">
        <v>1192</v>
      </c>
      <c r="H1209" s="10">
        <v>515.70050000000003</v>
      </c>
      <c r="I1209" t="s">
        <v>137</v>
      </c>
      <c r="J1209" t="s">
        <v>512</v>
      </c>
      <c r="K1209" t="s">
        <v>138</v>
      </c>
      <c r="L1209" t="s">
        <v>9</v>
      </c>
      <c r="M1209" t="s">
        <v>77</v>
      </c>
      <c r="N1209" t="s">
        <v>32</v>
      </c>
      <c r="O1209">
        <v>4641.3043600000001</v>
      </c>
      <c r="P1209">
        <v>1989.1304399999999</v>
      </c>
      <c r="R1209" t="s">
        <v>77</v>
      </c>
    </row>
    <row r="1210" spans="1:18" hidden="1" x14ac:dyDescent="0.25">
      <c r="A1210" s="143">
        <v>46112</v>
      </c>
      <c r="B1210" t="s">
        <v>1191</v>
      </c>
      <c r="C1210" t="s">
        <v>487</v>
      </c>
      <c r="D1210" t="s">
        <v>164</v>
      </c>
      <c r="E1210" s="50">
        <v>6630.4348</v>
      </c>
      <c r="F1210">
        <v>1</v>
      </c>
      <c r="G1210" t="s">
        <v>1192</v>
      </c>
      <c r="H1210" s="10">
        <v>515.70050000000003</v>
      </c>
      <c r="I1210" t="s">
        <v>137</v>
      </c>
      <c r="J1210" t="s">
        <v>512</v>
      </c>
      <c r="K1210" t="s">
        <v>138</v>
      </c>
      <c r="L1210" t="s">
        <v>9</v>
      </c>
      <c r="M1210" t="s">
        <v>75</v>
      </c>
      <c r="N1210" t="s">
        <v>32</v>
      </c>
      <c r="O1210">
        <v>4641.3043600000001</v>
      </c>
      <c r="P1210">
        <v>1989.1304399999999</v>
      </c>
      <c r="R1210" t="s">
        <v>75</v>
      </c>
    </row>
    <row r="1211" spans="1:18" hidden="1" x14ac:dyDescent="0.25">
      <c r="A1211" s="143">
        <v>46112</v>
      </c>
      <c r="B1211" t="s">
        <v>1191</v>
      </c>
      <c r="C1211" t="s">
        <v>487</v>
      </c>
      <c r="D1211" t="s">
        <v>164</v>
      </c>
      <c r="E1211" s="50">
        <v>6630.4348</v>
      </c>
      <c r="F1211">
        <v>1</v>
      </c>
      <c r="G1211" t="s">
        <v>1192</v>
      </c>
      <c r="H1211" s="10">
        <v>515.70050000000003</v>
      </c>
      <c r="I1211" t="s">
        <v>137</v>
      </c>
      <c r="J1211" t="s">
        <v>512</v>
      </c>
      <c r="K1211" t="s">
        <v>138</v>
      </c>
      <c r="L1211" t="s">
        <v>9</v>
      </c>
      <c r="M1211" t="s">
        <v>681</v>
      </c>
      <c r="N1211" t="s">
        <v>32</v>
      </c>
      <c r="O1211">
        <v>4641.3043600000001</v>
      </c>
      <c r="P1211">
        <v>1989.1304399999999</v>
      </c>
      <c r="R1211" t="s">
        <v>681</v>
      </c>
    </row>
    <row r="1212" spans="1:18" hidden="1" x14ac:dyDescent="0.25">
      <c r="A1212" s="143">
        <v>46112</v>
      </c>
      <c r="B1212" t="s">
        <v>1191</v>
      </c>
      <c r="C1212" t="s">
        <v>487</v>
      </c>
      <c r="D1212" t="s">
        <v>164</v>
      </c>
      <c r="E1212" s="50">
        <v>6630.4348</v>
      </c>
      <c r="F1212">
        <v>1</v>
      </c>
      <c r="G1212" t="s">
        <v>1192</v>
      </c>
      <c r="H1212" s="10">
        <v>515.70050000000003</v>
      </c>
      <c r="I1212" t="s">
        <v>137</v>
      </c>
      <c r="J1212" t="s">
        <v>512</v>
      </c>
      <c r="K1212" t="s">
        <v>138</v>
      </c>
      <c r="L1212" t="s">
        <v>9</v>
      </c>
      <c r="M1212" t="s">
        <v>682</v>
      </c>
      <c r="N1212" t="s">
        <v>32</v>
      </c>
      <c r="O1212">
        <v>4641.3043600000001</v>
      </c>
      <c r="P1212">
        <v>1989.1304399999999</v>
      </c>
      <c r="R1212" t="s">
        <v>682</v>
      </c>
    </row>
    <row r="1213" spans="1:18" hidden="1" x14ac:dyDescent="0.25">
      <c r="A1213" s="143">
        <v>46112</v>
      </c>
      <c r="B1213" t="s">
        <v>1191</v>
      </c>
      <c r="C1213" t="s">
        <v>487</v>
      </c>
      <c r="D1213" t="s">
        <v>164</v>
      </c>
      <c r="E1213" s="50">
        <v>6630.4348</v>
      </c>
      <c r="F1213">
        <v>1</v>
      </c>
      <c r="G1213" t="s">
        <v>1192</v>
      </c>
      <c r="H1213" s="10">
        <v>515.70050000000003</v>
      </c>
      <c r="I1213" t="s">
        <v>137</v>
      </c>
      <c r="J1213" t="s">
        <v>512</v>
      </c>
      <c r="K1213" t="s">
        <v>138</v>
      </c>
      <c r="L1213" t="s">
        <v>9</v>
      </c>
      <c r="M1213" t="s">
        <v>80</v>
      </c>
      <c r="N1213" t="s">
        <v>32</v>
      </c>
      <c r="O1213">
        <v>4641.3043600000001</v>
      </c>
      <c r="P1213">
        <v>1989.1304399999999</v>
      </c>
      <c r="R1213" t="s">
        <v>80</v>
      </c>
    </row>
    <row r="1214" spans="1:18" hidden="1" x14ac:dyDescent="0.25">
      <c r="A1214" s="143">
        <v>46112</v>
      </c>
      <c r="B1214" t="s">
        <v>1191</v>
      </c>
      <c r="C1214" t="s">
        <v>487</v>
      </c>
      <c r="D1214" t="s">
        <v>164</v>
      </c>
      <c r="E1214" s="50">
        <v>6630.4348</v>
      </c>
      <c r="F1214">
        <v>1</v>
      </c>
      <c r="G1214" t="s">
        <v>1192</v>
      </c>
      <c r="H1214" s="10">
        <v>515.70050000000003</v>
      </c>
      <c r="I1214" t="s">
        <v>137</v>
      </c>
      <c r="J1214" t="s">
        <v>512</v>
      </c>
      <c r="K1214" t="s">
        <v>138</v>
      </c>
      <c r="L1214" t="s">
        <v>9</v>
      </c>
      <c r="M1214" t="s">
        <v>50</v>
      </c>
      <c r="N1214" t="s">
        <v>32</v>
      </c>
      <c r="O1214">
        <v>4641.3043600000001</v>
      </c>
      <c r="P1214">
        <v>1989.1304399999999</v>
      </c>
      <c r="R1214" t="s">
        <v>50</v>
      </c>
    </row>
    <row r="1215" spans="1:18" hidden="1" x14ac:dyDescent="0.25">
      <c r="A1215" s="143">
        <v>46112</v>
      </c>
      <c r="B1215" t="s">
        <v>1191</v>
      </c>
      <c r="C1215" t="s">
        <v>487</v>
      </c>
      <c r="D1215" t="s">
        <v>164</v>
      </c>
      <c r="E1215" s="50">
        <v>6630.4348</v>
      </c>
      <c r="F1215">
        <v>1</v>
      </c>
      <c r="G1215" t="s">
        <v>1192</v>
      </c>
      <c r="H1215" s="10">
        <v>515.70050000000003</v>
      </c>
      <c r="I1215" t="s">
        <v>137</v>
      </c>
      <c r="J1215" t="s">
        <v>512</v>
      </c>
      <c r="K1215" t="s">
        <v>138</v>
      </c>
      <c r="L1215" t="s">
        <v>9</v>
      </c>
      <c r="M1215" t="s">
        <v>68</v>
      </c>
      <c r="N1215" t="s">
        <v>32</v>
      </c>
      <c r="O1215">
        <v>4641.3043600000001</v>
      </c>
      <c r="P1215">
        <v>1989.1304399999999</v>
      </c>
      <c r="R1215" t="s">
        <v>68</v>
      </c>
    </row>
    <row r="1216" spans="1:18" hidden="1" x14ac:dyDescent="0.25">
      <c r="A1216" s="143">
        <v>46112</v>
      </c>
      <c r="B1216" t="s">
        <v>1191</v>
      </c>
      <c r="C1216" t="s">
        <v>487</v>
      </c>
      <c r="D1216" t="s">
        <v>164</v>
      </c>
      <c r="E1216" s="50">
        <v>6630.4348</v>
      </c>
      <c r="F1216">
        <v>1</v>
      </c>
      <c r="G1216" t="s">
        <v>1192</v>
      </c>
      <c r="H1216" s="10">
        <v>515.70050000000003</v>
      </c>
      <c r="I1216" t="s">
        <v>137</v>
      </c>
      <c r="J1216" t="s">
        <v>512</v>
      </c>
      <c r="K1216" t="s">
        <v>138</v>
      </c>
      <c r="L1216" t="s">
        <v>9</v>
      </c>
      <c r="M1216" t="s">
        <v>70</v>
      </c>
      <c r="N1216" t="s">
        <v>32</v>
      </c>
      <c r="O1216">
        <v>4641.3043600000001</v>
      </c>
      <c r="P1216">
        <v>1989.1304399999999</v>
      </c>
      <c r="R1216" t="s">
        <v>70</v>
      </c>
    </row>
    <row r="1217" spans="1:18" x14ac:dyDescent="0.25">
      <c r="A1217" s="143">
        <v>46091</v>
      </c>
      <c r="B1217" t="s">
        <v>1078</v>
      </c>
      <c r="C1217" t="s">
        <v>1079</v>
      </c>
      <c r="D1217" t="s">
        <v>1080</v>
      </c>
      <c r="E1217" s="50">
        <v>2932.22</v>
      </c>
      <c r="F1217">
        <v>1</v>
      </c>
      <c r="G1217" t="s">
        <v>510</v>
      </c>
      <c r="H1217" s="10">
        <v>115.01600000000001</v>
      </c>
      <c r="I1217" t="s">
        <v>137</v>
      </c>
      <c r="J1217" t="s">
        <v>473</v>
      </c>
      <c r="K1217" t="s">
        <v>156</v>
      </c>
      <c r="L1217" t="s">
        <v>679</v>
      </c>
      <c r="M1217" t="s">
        <v>72</v>
      </c>
      <c r="N1217" t="s">
        <v>35</v>
      </c>
      <c r="O1217">
        <v>3547.9900000000002</v>
      </c>
      <c r="P1217">
        <v>0</v>
      </c>
      <c r="Q1217" t="s">
        <v>679</v>
      </c>
      <c r="R1217" t="s">
        <v>164</v>
      </c>
    </row>
    <row r="1218" spans="1:18" x14ac:dyDescent="0.25">
      <c r="A1218" s="143">
        <v>46091</v>
      </c>
      <c r="B1218" t="s">
        <v>1078</v>
      </c>
      <c r="C1218" t="s">
        <v>1079</v>
      </c>
      <c r="D1218" t="s">
        <v>1080</v>
      </c>
      <c r="E1218" s="50">
        <v>2932.22</v>
      </c>
      <c r="F1218">
        <v>1</v>
      </c>
      <c r="G1218" t="s">
        <v>510</v>
      </c>
      <c r="H1218" s="10">
        <v>25.047799999999999</v>
      </c>
      <c r="I1218" t="s">
        <v>137</v>
      </c>
      <c r="J1218" t="s">
        <v>473</v>
      </c>
      <c r="K1218" t="s">
        <v>156</v>
      </c>
      <c r="L1218" t="s">
        <v>679</v>
      </c>
      <c r="M1218" t="s">
        <v>77</v>
      </c>
      <c r="N1218" t="s">
        <v>35</v>
      </c>
      <c r="O1218">
        <v>3547.9900000000002</v>
      </c>
      <c r="P1218">
        <v>0</v>
      </c>
      <c r="Q1218" t="s">
        <v>679</v>
      </c>
      <c r="R1218" t="s">
        <v>164</v>
      </c>
    </row>
    <row r="1219" spans="1:18" x14ac:dyDescent="0.25">
      <c r="A1219" s="143">
        <v>46091</v>
      </c>
      <c r="B1219" t="s">
        <v>1078</v>
      </c>
      <c r="C1219" t="s">
        <v>1079</v>
      </c>
      <c r="D1219" t="s">
        <v>1080</v>
      </c>
      <c r="E1219" s="50">
        <v>2932.22</v>
      </c>
      <c r="F1219">
        <v>1</v>
      </c>
      <c r="G1219" t="s">
        <v>510</v>
      </c>
      <c r="H1219" s="10">
        <v>1.4423999999999999</v>
      </c>
      <c r="I1219" t="s">
        <v>137</v>
      </c>
      <c r="J1219" t="s">
        <v>473</v>
      </c>
      <c r="K1219" t="s">
        <v>156</v>
      </c>
      <c r="L1219" t="s">
        <v>679</v>
      </c>
      <c r="M1219" t="s">
        <v>75</v>
      </c>
      <c r="N1219" t="s">
        <v>35</v>
      </c>
      <c r="O1219">
        <v>3547.9900000000002</v>
      </c>
      <c r="P1219">
        <v>0</v>
      </c>
      <c r="Q1219" t="s">
        <v>679</v>
      </c>
      <c r="R1219" t="s">
        <v>164</v>
      </c>
    </row>
    <row r="1220" spans="1:18" x14ac:dyDescent="0.25">
      <c r="A1220" s="143">
        <v>46091</v>
      </c>
      <c r="B1220" t="s">
        <v>1078</v>
      </c>
      <c r="C1220" t="s">
        <v>1079</v>
      </c>
      <c r="D1220" t="s">
        <v>1080</v>
      </c>
      <c r="E1220" s="50">
        <v>2932.22</v>
      </c>
      <c r="F1220">
        <v>1</v>
      </c>
      <c r="G1220" t="s">
        <v>510</v>
      </c>
      <c r="H1220" s="10">
        <v>212.13810000000001</v>
      </c>
      <c r="I1220" t="s">
        <v>137</v>
      </c>
      <c r="J1220" t="s">
        <v>473</v>
      </c>
      <c r="K1220" t="s">
        <v>156</v>
      </c>
      <c r="L1220" t="s">
        <v>679</v>
      </c>
      <c r="M1220" t="s">
        <v>681</v>
      </c>
      <c r="N1220" t="s">
        <v>35</v>
      </c>
      <c r="O1220">
        <v>3547.9900000000002</v>
      </c>
      <c r="P1220">
        <v>0</v>
      </c>
      <c r="Q1220" t="s">
        <v>679</v>
      </c>
      <c r="R1220" t="s">
        <v>164</v>
      </c>
    </row>
    <row r="1221" spans="1:18" x14ac:dyDescent="0.25">
      <c r="A1221" s="143">
        <v>46091</v>
      </c>
      <c r="B1221" t="s">
        <v>1078</v>
      </c>
      <c r="C1221" t="s">
        <v>1079</v>
      </c>
      <c r="D1221" t="s">
        <v>1080</v>
      </c>
      <c r="E1221" s="50">
        <v>2932.22</v>
      </c>
      <c r="F1221">
        <v>1</v>
      </c>
      <c r="G1221" t="s">
        <v>510</v>
      </c>
      <c r="H1221" s="10">
        <v>17.292200000000001</v>
      </c>
      <c r="I1221" t="s">
        <v>137</v>
      </c>
      <c r="J1221" t="s">
        <v>473</v>
      </c>
      <c r="K1221" t="s">
        <v>156</v>
      </c>
      <c r="L1221" t="s">
        <v>679</v>
      </c>
      <c r="M1221" t="s">
        <v>682</v>
      </c>
      <c r="N1221" t="s">
        <v>35</v>
      </c>
      <c r="O1221">
        <v>3547.9900000000002</v>
      </c>
      <c r="P1221">
        <v>0</v>
      </c>
      <c r="Q1221" t="s">
        <v>679</v>
      </c>
      <c r="R1221" t="s">
        <v>164</v>
      </c>
    </row>
    <row r="1222" spans="1:18" x14ac:dyDescent="0.25">
      <c r="A1222" s="143">
        <v>46091</v>
      </c>
      <c r="B1222" t="s">
        <v>1078</v>
      </c>
      <c r="C1222" t="s">
        <v>1079</v>
      </c>
      <c r="D1222" t="s">
        <v>1080</v>
      </c>
      <c r="E1222" s="50">
        <v>2932.22</v>
      </c>
      <c r="F1222">
        <v>1</v>
      </c>
      <c r="G1222" t="s">
        <v>510</v>
      </c>
      <c r="H1222" s="10">
        <v>2604.6167</v>
      </c>
      <c r="I1222" t="s">
        <v>137</v>
      </c>
      <c r="J1222" t="s">
        <v>473</v>
      </c>
      <c r="K1222" t="s">
        <v>156</v>
      </c>
      <c r="L1222" t="s">
        <v>679</v>
      </c>
      <c r="M1222" t="s">
        <v>80</v>
      </c>
      <c r="N1222" t="s">
        <v>35</v>
      </c>
      <c r="O1222">
        <v>3547.9900000000002</v>
      </c>
      <c r="P1222">
        <v>0</v>
      </c>
      <c r="Q1222" t="s">
        <v>679</v>
      </c>
      <c r="R1222" t="s">
        <v>164</v>
      </c>
    </row>
    <row r="1223" spans="1:18" x14ac:dyDescent="0.25">
      <c r="A1223" s="143">
        <v>46091</v>
      </c>
      <c r="B1223" t="s">
        <v>1078</v>
      </c>
      <c r="C1223" t="s">
        <v>1079</v>
      </c>
      <c r="D1223" t="s">
        <v>1080</v>
      </c>
      <c r="E1223" s="50">
        <v>2932.22</v>
      </c>
      <c r="F1223">
        <v>1</v>
      </c>
      <c r="G1223" t="s">
        <v>510</v>
      </c>
      <c r="H1223" s="10">
        <v>49.9039</v>
      </c>
      <c r="I1223" t="s">
        <v>137</v>
      </c>
      <c r="J1223" t="s">
        <v>473</v>
      </c>
      <c r="K1223" t="s">
        <v>156</v>
      </c>
      <c r="L1223" t="s">
        <v>679</v>
      </c>
      <c r="M1223" t="s">
        <v>50</v>
      </c>
      <c r="N1223" t="s">
        <v>35</v>
      </c>
      <c r="O1223">
        <v>3547.9900000000002</v>
      </c>
      <c r="P1223">
        <v>0</v>
      </c>
      <c r="Q1223" t="s">
        <v>679</v>
      </c>
      <c r="R1223" t="s">
        <v>164</v>
      </c>
    </row>
    <row r="1224" spans="1:18" x14ac:dyDescent="0.25">
      <c r="A1224" s="143">
        <v>46091</v>
      </c>
      <c r="B1224" t="s">
        <v>1078</v>
      </c>
      <c r="C1224" t="s">
        <v>1079</v>
      </c>
      <c r="D1224" t="s">
        <v>1080</v>
      </c>
      <c r="E1224" s="50">
        <v>2932.22</v>
      </c>
      <c r="F1224">
        <v>1</v>
      </c>
      <c r="G1224" t="s">
        <v>510</v>
      </c>
      <c r="H1224" s="10">
        <v>381.76490000000001</v>
      </c>
      <c r="I1224" t="s">
        <v>137</v>
      </c>
      <c r="J1224" t="s">
        <v>473</v>
      </c>
      <c r="K1224" t="s">
        <v>156</v>
      </c>
      <c r="L1224" t="s">
        <v>679</v>
      </c>
      <c r="M1224" t="s">
        <v>68</v>
      </c>
      <c r="N1224" t="s">
        <v>35</v>
      </c>
      <c r="O1224">
        <v>3547.9900000000002</v>
      </c>
      <c r="P1224">
        <v>0</v>
      </c>
      <c r="Q1224" t="s">
        <v>679</v>
      </c>
      <c r="R1224" t="s">
        <v>164</v>
      </c>
    </row>
    <row r="1225" spans="1:18" x14ac:dyDescent="0.25">
      <c r="A1225" s="143">
        <v>46091</v>
      </c>
      <c r="B1225" t="s">
        <v>1078</v>
      </c>
      <c r="C1225" t="s">
        <v>1079</v>
      </c>
      <c r="D1225" t="s">
        <v>1080</v>
      </c>
      <c r="E1225" s="50">
        <v>2932.22</v>
      </c>
      <c r="F1225">
        <v>1</v>
      </c>
      <c r="G1225" t="s">
        <v>510</v>
      </c>
      <c r="H1225" s="10">
        <v>140.768</v>
      </c>
      <c r="I1225" t="s">
        <v>137</v>
      </c>
      <c r="J1225" t="s">
        <v>473</v>
      </c>
      <c r="K1225" t="s">
        <v>156</v>
      </c>
      <c r="L1225" t="s">
        <v>679</v>
      </c>
      <c r="M1225" t="s">
        <v>70</v>
      </c>
      <c r="N1225" t="s">
        <v>35</v>
      </c>
      <c r="O1225">
        <v>3547.9900000000002</v>
      </c>
      <c r="P1225">
        <v>0</v>
      </c>
      <c r="Q1225" t="s">
        <v>679</v>
      </c>
      <c r="R1225" t="s">
        <v>164</v>
      </c>
    </row>
    <row r="1226" spans="1:18" hidden="1" x14ac:dyDescent="0.25">
      <c r="A1226" s="143">
        <v>46111</v>
      </c>
      <c r="B1226" t="s">
        <v>729</v>
      </c>
      <c r="C1226" t="s">
        <v>862</v>
      </c>
      <c r="D1226" t="s">
        <v>805</v>
      </c>
      <c r="E1226" s="50">
        <v>968</v>
      </c>
      <c r="F1226">
        <v>3</v>
      </c>
      <c r="G1226" t="s">
        <v>510</v>
      </c>
      <c r="H1226" s="10">
        <v>2904</v>
      </c>
      <c r="I1226" t="s">
        <v>137</v>
      </c>
      <c r="J1226" t="s">
        <v>473</v>
      </c>
      <c r="K1226" t="s">
        <v>138</v>
      </c>
      <c r="L1226" t="s">
        <v>13</v>
      </c>
      <c r="M1226" t="s">
        <v>50</v>
      </c>
      <c r="N1226" t="s">
        <v>39</v>
      </c>
      <c r="O1226">
        <v>63902892.274999999</v>
      </c>
      <c r="P1226">
        <v>-63899988.274999999</v>
      </c>
      <c r="Q1226" t="s">
        <v>632</v>
      </c>
      <c r="R1226" t="s">
        <v>80</v>
      </c>
    </row>
    <row r="1227" spans="1:18" hidden="1" x14ac:dyDescent="0.25">
      <c r="A1227" s="143">
        <v>46111</v>
      </c>
      <c r="B1227" t="s">
        <v>729</v>
      </c>
      <c r="C1227" t="s">
        <v>862</v>
      </c>
      <c r="D1227" t="s">
        <v>805</v>
      </c>
      <c r="E1227" s="50">
        <v>968</v>
      </c>
      <c r="F1227">
        <v>3</v>
      </c>
      <c r="G1227" t="s">
        <v>510</v>
      </c>
      <c r="H1227" s="10">
        <v>2904</v>
      </c>
      <c r="I1227" t="s">
        <v>137</v>
      </c>
      <c r="J1227" t="s">
        <v>473</v>
      </c>
      <c r="K1227" t="s">
        <v>138</v>
      </c>
      <c r="L1227" t="s">
        <v>13</v>
      </c>
      <c r="M1227" t="s">
        <v>50</v>
      </c>
      <c r="N1227" t="s">
        <v>39</v>
      </c>
      <c r="O1227">
        <v>63902892.274999999</v>
      </c>
      <c r="P1227">
        <v>-63899988.274999999</v>
      </c>
      <c r="Q1227" t="s">
        <v>632</v>
      </c>
      <c r="R1227" t="s">
        <v>80</v>
      </c>
    </row>
    <row r="1228" spans="1:18" hidden="1" x14ac:dyDescent="0.25">
      <c r="A1228" s="143">
        <v>46111</v>
      </c>
      <c r="B1228" t="s">
        <v>729</v>
      </c>
      <c r="C1228" t="s">
        <v>862</v>
      </c>
      <c r="D1228" t="s">
        <v>805</v>
      </c>
      <c r="E1228" s="50">
        <v>968</v>
      </c>
      <c r="F1228">
        <v>3</v>
      </c>
      <c r="G1228" t="s">
        <v>510</v>
      </c>
      <c r="H1228" s="10">
        <v>2904</v>
      </c>
      <c r="I1228" t="s">
        <v>137</v>
      </c>
      <c r="J1228" t="s">
        <v>473</v>
      </c>
      <c r="K1228" t="s">
        <v>138</v>
      </c>
      <c r="L1228" t="s">
        <v>13</v>
      </c>
      <c r="M1228" t="s">
        <v>50</v>
      </c>
      <c r="N1228" t="s">
        <v>39</v>
      </c>
      <c r="O1228">
        <v>63902892.274999999</v>
      </c>
      <c r="P1228">
        <v>-63899988.274999999</v>
      </c>
      <c r="Q1228" t="s">
        <v>632</v>
      </c>
      <c r="R1228" t="s">
        <v>50</v>
      </c>
    </row>
    <row r="1229" spans="1:18" hidden="1" x14ac:dyDescent="0.25">
      <c r="A1229" s="143">
        <v>46111</v>
      </c>
      <c r="B1229" t="s">
        <v>729</v>
      </c>
      <c r="C1229" t="s">
        <v>862</v>
      </c>
      <c r="D1229" t="s">
        <v>805</v>
      </c>
      <c r="E1229" s="50">
        <v>968</v>
      </c>
      <c r="F1229">
        <v>3</v>
      </c>
      <c r="G1229" t="s">
        <v>510</v>
      </c>
      <c r="H1229" s="10">
        <v>2904</v>
      </c>
      <c r="I1229" t="s">
        <v>137</v>
      </c>
      <c r="J1229" t="s">
        <v>473</v>
      </c>
      <c r="K1229" t="s">
        <v>138</v>
      </c>
      <c r="L1229" t="s">
        <v>13</v>
      </c>
      <c r="M1229" t="s">
        <v>50</v>
      </c>
      <c r="N1229" t="s">
        <v>39</v>
      </c>
      <c r="O1229">
        <v>63902892.274999999</v>
      </c>
      <c r="P1229">
        <v>-63899988.274999999</v>
      </c>
      <c r="Q1229" t="s">
        <v>632</v>
      </c>
      <c r="R1229" t="s">
        <v>50</v>
      </c>
    </row>
    <row r="1230" spans="1:18" hidden="1" x14ac:dyDescent="0.25">
      <c r="A1230" s="143">
        <v>46111</v>
      </c>
      <c r="B1230" t="s">
        <v>729</v>
      </c>
      <c r="C1230" t="s">
        <v>862</v>
      </c>
      <c r="D1230" t="s">
        <v>805</v>
      </c>
      <c r="E1230" s="50">
        <v>968</v>
      </c>
      <c r="F1230">
        <v>3</v>
      </c>
      <c r="G1230" t="s">
        <v>510</v>
      </c>
      <c r="H1230" s="10">
        <v>2904</v>
      </c>
      <c r="I1230" t="s">
        <v>137</v>
      </c>
      <c r="J1230" t="s">
        <v>473</v>
      </c>
      <c r="K1230" t="s">
        <v>138</v>
      </c>
      <c r="L1230" t="s">
        <v>13</v>
      </c>
      <c r="M1230" t="s">
        <v>50</v>
      </c>
      <c r="N1230" t="s">
        <v>39</v>
      </c>
      <c r="O1230">
        <v>63902892.274999999</v>
      </c>
      <c r="P1230">
        <v>-63899988.274999999</v>
      </c>
      <c r="Q1230" t="s">
        <v>632</v>
      </c>
      <c r="R1230" t="s">
        <v>50</v>
      </c>
    </row>
    <row r="1231" spans="1:18" hidden="1" x14ac:dyDescent="0.25">
      <c r="A1231" s="143">
        <v>46111</v>
      </c>
      <c r="B1231" t="s">
        <v>729</v>
      </c>
      <c r="C1231" t="s">
        <v>862</v>
      </c>
      <c r="D1231" t="s">
        <v>805</v>
      </c>
      <c r="E1231" s="50">
        <v>968</v>
      </c>
      <c r="F1231">
        <v>3</v>
      </c>
      <c r="G1231" t="s">
        <v>510</v>
      </c>
      <c r="H1231" s="10">
        <v>2904</v>
      </c>
      <c r="I1231" t="s">
        <v>137</v>
      </c>
      <c r="J1231" t="s">
        <v>473</v>
      </c>
      <c r="K1231" t="s">
        <v>138</v>
      </c>
      <c r="L1231" t="s">
        <v>13</v>
      </c>
      <c r="M1231" t="s">
        <v>50</v>
      </c>
      <c r="N1231" t="s">
        <v>39</v>
      </c>
      <c r="O1231">
        <v>63902892.274999999</v>
      </c>
      <c r="P1231">
        <v>-63899988.274999999</v>
      </c>
      <c r="Q1231" t="s">
        <v>591</v>
      </c>
      <c r="R1231" t="s">
        <v>80</v>
      </c>
    </row>
    <row r="1232" spans="1:18" hidden="1" x14ac:dyDescent="0.25">
      <c r="A1232" s="143">
        <v>46111</v>
      </c>
      <c r="B1232" t="s">
        <v>729</v>
      </c>
      <c r="C1232" t="s">
        <v>862</v>
      </c>
      <c r="D1232" t="s">
        <v>805</v>
      </c>
      <c r="E1232" s="50">
        <v>968</v>
      </c>
      <c r="F1232">
        <v>3</v>
      </c>
      <c r="G1232" t="s">
        <v>510</v>
      </c>
      <c r="H1232" s="10">
        <v>2904</v>
      </c>
      <c r="I1232" t="s">
        <v>137</v>
      </c>
      <c r="J1232" t="s">
        <v>473</v>
      </c>
      <c r="K1232" t="s">
        <v>138</v>
      </c>
      <c r="L1232" t="s">
        <v>13</v>
      </c>
      <c r="M1232" t="s">
        <v>50</v>
      </c>
      <c r="N1232" t="s">
        <v>39</v>
      </c>
      <c r="O1232">
        <v>63902892.274999999</v>
      </c>
      <c r="P1232">
        <v>-63899988.274999999</v>
      </c>
      <c r="Q1232" t="s">
        <v>591</v>
      </c>
      <c r="R1232" t="s">
        <v>80</v>
      </c>
    </row>
    <row r="1233" spans="1:18" hidden="1" x14ac:dyDescent="0.25">
      <c r="A1233" s="143">
        <v>46111</v>
      </c>
      <c r="B1233" t="s">
        <v>729</v>
      </c>
      <c r="C1233" t="s">
        <v>862</v>
      </c>
      <c r="D1233" t="s">
        <v>805</v>
      </c>
      <c r="E1233" s="50">
        <v>968</v>
      </c>
      <c r="F1233">
        <v>3</v>
      </c>
      <c r="G1233" t="s">
        <v>510</v>
      </c>
      <c r="H1233" s="10">
        <v>2904</v>
      </c>
      <c r="I1233" t="s">
        <v>137</v>
      </c>
      <c r="J1233" t="s">
        <v>473</v>
      </c>
      <c r="K1233" t="s">
        <v>138</v>
      </c>
      <c r="L1233" t="s">
        <v>13</v>
      </c>
      <c r="M1233" t="s">
        <v>50</v>
      </c>
      <c r="N1233" t="s">
        <v>39</v>
      </c>
      <c r="O1233">
        <v>63902892.274999999</v>
      </c>
      <c r="P1233">
        <v>-63899988.274999999</v>
      </c>
      <c r="Q1233" t="s">
        <v>591</v>
      </c>
      <c r="R1233" t="s">
        <v>50</v>
      </c>
    </row>
    <row r="1234" spans="1:18" hidden="1" x14ac:dyDescent="0.25">
      <c r="A1234" s="143">
        <v>46111</v>
      </c>
      <c r="B1234" t="s">
        <v>729</v>
      </c>
      <c r="C1234" t="s">
        <v>862</v>
      </c>
      <c r="D1234" t="s">
        <v>805</v>
      </c>
      <c r="E1234" s="50">
        <v>968</v>
      </c>
      <c r="F1234">
        <v>3</v>
      </c>
      <c r="G1234" t="s">
        <v>510</v>
      </c>
      <c r="H1234" s="10">
        <v>2904</v>
      </c>
      <c r="I1234" t="s">
        <v>137</v>
      </c>
      <c r="J1234" t="s">
        <v>473</v>
      </c>
      <c r="K1234" t="s">
        <v>138</v>
      </c>
      <c r="L1234" t="s">
        <v>13</v>
      </c>
      <c r="M1234" t="s">
        <v>50</v>
      </c>
      <c r="N1234" t="s">
        <v>39</v>
      </c>
      <c r="O1234">
        <v>63902892.274999999</v>
      </c>
      <c r="P1234">
        <v>-63899988.274999999</v>
      </c>
      <c r="Q1234" t="s">
        <v>591</v>
      </c>
      <c r="R1234" t="s">
        <v>50</v>
      </c>
    </row>
    <row r="1235" spans="1:18" hidden="1" x14ac:dyDescent="0.25">
      <c r="A1235" s="143">
        <v>46111</v>
      </c>
      <c r="B1235" t="s">
        <v>729</v>
      </c>
      <c r="C1235" t="s">
        <v>862</v>
      </c>
      <c r="D1235" t="s">
        <v>805</v>
      </c>
      <c r="E1235" s="50">
        <v>968</v>
      </c>
      <c r="F1235">
        <v>3</v>
      </c>
      <c r="G1235" t="s">
        <v>510</v>
      </c>
      <c r="H1235" s="10">
        <v>2904</v>
      </c>
      <c r="I1235" t="s">
        <v>137</v>
      </c>
      <c r="J1235" t="s">
        <v>473</v>
      </c>
      <c r="K1235" t="s">
        <v>138</v>
      </c>
      <c r="L1235" t="s">
        <v>13</v>
      </c>
      <c r="M1235" t="s">
        <v>50</v>
      </c>
      <c r="N1235" t="s">
        <v>39</v>
      </c>
      <c r="O1235">
        <v>63902892.274999999</v>
      </c>
      <c r="P1235">
        <v>-63899988.274999999</v>
      </c>
      <c r="Q1235" t="s">
        <v>591</v>
      </c>
      <c r="R1235" t="s">
        <v>50</v>
      </c>
    </row>
    <row r="1236" spans="1:18" hidden="1" x14ac:dyDescent="0.25">
      <c r="A1236" s="143">
        <v>46111</v>
      </c>
      <c r="B1236" t="s">
        <v>729</v>
      </c>
      <c r="C1236" t="s">
        <v>862</v>
      </c>
      <c r="D1236" t="s">
        <v>805</v>
      </c>
      <c r="E1236" s="50">
        <v>968</v>
      </c>
      <c r="F1236">
        <v>3</v>
      </c>
      <c r="G1236" t="s">
        <v>510</v>
      </c>
      <c r="H1236" s="10">
        <v>2904</v>
      </c>
      <c r="I1236" t="s">
        <v>137</v>
      </c>
      <c r="J1236" t="s">
        <v>473</v>
      </c>
      <c r="K1236" t="s">
        <v>138</v>
      </c>
      <c r="L1236" t="s">
        <v>13</v>
      </c>
      <c r="M1236" t="s">
        <v>50</v>
      </c>
      <c r="N1236" t="s">
        <v>39</v>
      </c>
      <c r="O1236">
        <v>63902892.274999999</v>
      </c>
      <c r="P1236">
        <v>-63899988.274999999</v>
      </c>
      <c r="Q1236" t="s">
        <v>735</v>
      </c>
      <c r="R1236" t="s">
        <v>80</v>
      </c>
    </row>
    <row r="1237" spans="1:18" hidden="1" x14ac:dyDescent="0.25">
      <c r="A1237" s="143">
        <v>46111</v>
      </c>
      <c r="B1237" t="s">
        <v>729</v>
      </c>
      <c r="C1237" t="s">
        <v>862</v>
      </c>
      <c r="D1237" t="s">
        <v>805</v>
      </c>
      <c r="E1237" s="50">
        <v>968</v>
      </c>
      <c r="F1237">
        <v>3</v>
      </c>
      <c r="G1237" t="s">
        <v>510</v>
      </c>
      <c r="H1237" s="10">
        <v>2904</v>
      </c>
      <c r="I1237" t="s">
        <v>137</v>
      </c>
      <c r="J1237" t="s">
        <v>473</v>
      </c>
      <c r="K1237" t="s">
        <v>138</v>
      </c>
      <c r="L1237" t="s">
        <v>13</v>
      </c>
      <c r="M1237" t="s">
        <v>50</v>
      </c>
      <c r="N1237" t="s">
        <v>39</v>
      </c>
      <c r="O1237">
        <v>63902892.274999999</v>
      </c>
      <c r="P1237">
        <v>-63899988.274999999</v>
      </c>
      <c r="Q1237" t="s">
        <v>735</v>
      </c>
      <c r="R1237" t="s">
        <v>80</v>
      </c>
    </row>
    <row r="1238" spans="1:18" hidden="1" x14ac:dyDescent="0.25">
      <c r="A1238" s="143">
        <v>46111</v>
      </c>
      <c r="B1238" t="s">
        <v>729</v>
      </c>
      <c r="C1238" t="s">
        <v>862</v>
      </c>
      <c r="D1238" t="s">
        <v>805</v>
      </c>
      <c r="E1238" s="50">
        <v>968</v>
      </c>
      <c r="F1238">
        <v>3</v>
      </c>
      <c r="G1238" t="s">
        <v>510</v>
      </c>
      <c r="H1238" s="10">
        <v>2904</v>
      </c>
      <c r="I1238" t="s">
        <v>137</v>
      </c>
      <c r="J1238" t="s">
        <v>473</v>
      </c>
      <c r="K1238" t="s">
        <v>138</v>
      </c>
      <c r="L1238" t="s">
        <v>13</v>
      </c>
      <c r="M1238" t="s">
        <v>50</v>
      </c>
      <c r="N1238" t="s">
        <v>39</v>
      </c>
      <c r="O1238">
        <v>63902892.274999999</v>
      </c>
      <c r="P1238">
        <v>-63899988.274999999</v>
      </c>
      <c r="Q1238" t="s">
        <v>735</v>
      </c>
      <c r="R1238" t="s">
        <v>50</v>
      </c>
    </row>
    <row r="1239" spans="1:18" hidden="1" x14ac:dyDescent="0.25">
      <c r="A1239" s="143">
        <v>46111</v>
      </c>
      <c r="B1239" t="s">
        <v>729</v>
      </c>
      <c r="C1239" t="s">
        <v>862</v>
      </c>
      <c r="D1239" t="s">
        <v>805</v>
      </c>
      <c r="E1239" s="50">
        <v>968</v>
      </c>
      <c r="F1239">
        <v>3</v>
      </c>
      <c r="G1239" t="s">
        <v>510</v>
      </c>
      <c r="H1239" s="10">
        <v>2904</v>
      </c>
      <c r="I1239" t="s">
        <v>137</v>
      </c>
      <c r="J1239" t="s">
        <v>473</v>
      </c>
      <c r="K1239" t="s">
        <v>138</v>
      </c>
      <c r="L1239" t="s">
        <v>13</v>
      </c>
      <c r="M1239" t="s">
        <v>50</v>
      </c>
      <c r="N1239" t="s">
        <v>39</v>
      </c>
      <c r="O1239">
        <v>63902892.274999999</v>
      </c>
      <c r="P1239">
        <v>-63899988.274999999</v>
      </c>
      <c r="Q1239" t="s">
        <v>735</v>
      </c>
      <c r="R1239" t="s">
        <v>50</v>
      </c>
    </row>
    <row r="1240" spans="1:18" hidden="1" x14ac:dyDescent="0.25">
      <c r="A1240" s="143">
        <v>46111</v>
      </c>
      <c r="B1240" t="s">
        <v>729</v>
      </c>
      <c r="C1240" t="s">
        <v>862</v>
      </c>
      <c r="D1240" t="s">
        <v>805</v>
      </c>
      <c r="E1240" s="50">
        <v>968</v>
      </c>
      <c r="F1240">
        <v>3</v>
      </c>
      <c r="G1240" t="s">
        <v>510</v>
      </c>
      <c r="H1240" s="10">
        <v>2904</v>
      </c>
      <c r="I1240" t="s">
        <v>137</v>
      </c>
      <c r="J1240" t="s">
        <v>473</v>
      </c>
      <c r="K1240" t="s">
        <v>138</v>
      </c>
      <c r="L1240" t="s">
        <v>13</v>
      </c>
      <c r="M1240" t="s">
        <v>50</v>
      </c>
      <c r="N1240" t="s">
        <v>39</v>
      </c>
      <c r="O1240">
        <v>63902892.274999999</v>
      </c>
      <c r="P1240">
        <v>-63899988.274999999</v>
      </c>
      <c r="Q1240" t="s">
        <v>735</v>
      </c>
      <c r="R1240" t="s">
        <v>50</v>
      </c>
    </row>
    <row r="1241" spans="1:18" hidden="1" x14ac:dyDescent="0.25">
      <c r="A1241" s="143">
        <v>46111</v>
      </c>
      <c r="B1241" t="s">
        <v>729</v>
      </c>
      <c r="C1241" t="s">
        <v>862</v>
      </c>
      <c r="D1241" t="s">
        <v>805</v>
      </c>
      <c r="E1241" s="50">
        <v>968</v>
      </c>
      <c r="F1241">
        <v>3</v>
      </c>
      <c r="G1241" t="s">
        <v>510</v>
      </c>
      <c r="H1241" s="10">
        <v>2904</v>
      </c>
      <c r="I1241" t="s">
        <v>137</v>
      </c>
      <c r="J1241" t="s">
        <v>473</v>
      </c>
      <c r="K1241" t="s">
        <v>138</v>
      </c>
      <c r="L1241" t="s">
        <v>13</v>
      </c>
      <c r="M1241" t="s">
        <v>50</v>
      </c>
      <c r="N1241" t="s">
        <v>39</v>
      </c>
      <c r="O1241">
        <v>63902892.274999999</v>
      </c>
      <c r="P1241">
        <v>-63899988.274999999</v>
      </c>
      <c r="Q1241" t="s">
        <v>13</v>
      </c>
      <c r="R1241" t="s">
        <v>80</v>
      </c>
    </row>
    <row r="1242" spans="1:18" hidden="1" x14ac:dyDescent="0.25">
      <c r="A1242" s="143">
        <v>46111</v>
      </c>
      <c r="B1242" t="s">
        <v>729</v>
      </c>
      <c r="C1242" t="s">
        <v>862</v>
      </c>
      <c r="D1242" t="s">
        <v>805</v>
      </c>
      <c r="E1242" s="50">
        <v>968</v>
      </c>
      <c r="F1242">
        <v>3</v>
      </c>
      <c r="G1242" t="s">
        <v>510</v>
      </c>
      <c r="H1242" s="10">
        <v>2904</v>
      </c>
      <c r="I1242" t="s">
        <v>137</v>
      </c>
      <c r="J1242" t="s">
        <v>473</v>
      </c>
      <c r="K1242" t="s">
        <v>138</v>
      </c>
      <c r="L1242" t="s">
        <v>13</v>
      </c>
      <c r="M1242" t="s">
        <v>50</v>
      </c>
      <c r="N1242" t="s">
        <v>39</v>
      </c>
      <c r="O1242">
        <v>63902892.274999999</v>
      </c>
      <c r="P1242">
        <v>-63899988.274999999</v>
      </c>
      <c r="Q1242" t="s">
        <v>13</v>
      </c>
      <c r="R1242" t="s">
        <v>80</v>
      </c>
    </row>
    <row r="1243" spans="1:18" hidden="1" x14ac:dyDescent="0.25">
      <c r="A1243" s="143">
        <v>46111</v>
      </c>
      <c r="B1243" t="s">
        <v>729</v>
      </c>
      <c r="C1243" t="s">
        <v>862</v>
      </c>
      <c r="D1243" t="s">
        <v>805</v>
      </c>
      <c r="E1243" s="50">
        <v>968</v>
      </c>
      <c r="F1243">
        <v>3</v>
      </c>
      <c r="G1243" t="s">
        <v>510</v>
      </c>
      <c r="H1243" s="10">
        <v>2904</v>
      </c>
      <c r="I1243" t="s">
        <v>137</v>
      </c>
      <c r="J1243" t="s">
        <v>473</v>
      </c>
      <c r="K1243" t="s">
        <v>138</v>
      </c>
      <c r="L1243" t="s">
        <v>13</v>
      </c>
      <c r="M1243" t="s">
        <v>50</v>
      </c>
      <c r="N1243" t="s">
        <v>39</v>
      </c>
      <c r="O1243">
        <v>63902892.274999999</v>
      </c>
      <c r="P1243">
        <v>-63899988.274999999</v>
      </c>
      <c r="Q1243" t="s">
        <v>13</v>
      </c>
      <c r="R1243" t="s">
        <v>50</v>
      </c>
    </row>
    <row r="1244" spans="1:18" hidden="1" x14ac:dyDescent="0.25">
      <c r="A1244" s="143">
        <v>46111</v>
      </c>
      <c r="B1244" t="s">
        <v>729</v>
      </c>
      <c r="C1244" t="s">
        <v>862</v>
      </c>
      <c r="D1244" t="s">
        <v>805</v>
      </c>
      <c r="E1244" s="50">
        <v>968</v>
      </c>
      <c r="F1244">
        <v>3</v>
      </c>
      <c r="G1244" t="s">
        <v>510</v>
      </c>
      <c r="H1244" s="10">
        <v>2904</v>
      </c>
      <c r="I1244" t="s">
        <v>137</v>
      </c>
      <c r="J1244" t="s">
        <v>473</v>
      </c>
      <c r="K1244" t="s">
        <v>138</v>
      </c>
      <c r="L1244" t="s">
        <v>13</v>
      </c>
      <c r="M1244" t="s">
        <v>50</v>
      </c>
      <c r="N1244" t="s">
        <v>39</v>
      </c>
      <c r="O1244">
        <v>63902892.274999999</v>
      </c>
      <c r="P1244">
        <v>-63899988.274999999</v>
      </c>
      <c r="Q1244" t="s">
        <v>13</v>
      </c>
      <c r="R1244" t="s">
        <v>50</v>
      </c>
    </row>
    <row r="1245" spans="1:18" hidden="1" x14ac:dyDescent="0.25">
      <c r="A1245" s="143">
        <v>46111</v>
      </c>
      <c r="B1245" t="s">
        <v>729</v>
      </c>
      <c r="C1245" t="s">
        <v>862</v>
      </c>
      <c r="D1245" t="s">
        <v>805</v>
      </c>
      <c r="E1245" s="50">
        <v>968</v>
      </c>
      <c r="F1245">
        <v>3</v>
      </c>
      <c r="G1245" t="s">
        <v>510</v>
      </c>
      <c r="H1245" s="10">
        <v>2904</v>
      </c>
      <c r="I1245" t="s">
        <v>137</v>
      </c>
      <c r="J1245" t="s">
        <v>473</v>
      </c>
      <c r="K1245" t="s">
        <v>138</v>
      </c>
      <c r="L1245" t="s">
        <v>13</v>
      </c>
      <c r="M1245" t="s">
        <v>50</v>
      </c>
      <c r="N1245" t="s">
        <v>39</v>
      </c>
      <c r="O1245">
        <v>63902892.274999999</v>
      </c>
      <c r="P1245">
        <v>-63899988.274999999</v>
      </c>
      <c r="Q1245" t="s">
        <v>13</v>
      </c>
      <c r="R1245" t="s">
        <v>50</v>
      </c>
    </row>
    <row r="1246" spans="1:18" hidden="1" x14ac:dyDescent="0.25">
      <c r="A1246" s="143">
        <v>46111</v>
      </c>
      <c r="B1246" t="s">
        <v>729</v>
      </c>
      <c r="C1246" t="s">
        <v>862</v>
      </c>
      <c r="D1246" t="s">
        <v>805</v>
      </c>
      <c r="E1246" s="50">
        <v>968</v>
      </c>
      <c r="F1246">
        <v>3</v>
      </c>
      <c r="G1246" t="s">
        <v>510</v>
      </c>
      <c r="H1246" s="10">
        <v>2904</v>
      </c>
      <c r="I1246" t="s">
        <v>137</v>
      </c>
      <c r="J1246" t="s">
        <v>473</v>
      </c>
      <c r="K1246" t="s">
        <v>138</v>
      </c>
      <c r="L1246" t="s">
        <v>13</v>
      </c>
      <c r="M1246" t="s">
        <v>50</v>
      </c>
      <c r="N1246" t="s">
        <v>39</v>
      </c>
      <c r="O1246">
        <v>63902892.274999999</v>
      </c>
      <c r="P1246">
        <v>-63899988.274999999</v>
      </c>
      <c r="Q1246" t="s">
        <v>644</v>
      </c>
      <c r="R1246" t="s">
        <v>80</v>
      </c>
    </row>
    <row r="1247" spans="1:18" hidden="1" x14ac:dyDescent="0.25">
      <c r="A1247" s="143">
        <v>46111</v>
      </c>
      <c r="B1247" t="s">
        <v>729</v>
      </c>
      <c r="C1247" t="s">
        <v>862</v>
      </c>
      <c r="D1247" t="s">
        <v>805</v>
      </c>
      <c r="E1247" s="50">
        <v>968</v>
      </c>
      <c r="F1247">
        <v>3</v>
      </c>
      <c r="G1247" t="s">
        <v>510</v>
      </c>
      <c r="H1247" s="10">
        <v>2904</v>
      </c>
      <c r="I1247" t="s">
        <v>137</v>
      </c>
      <c r="J1247" t="s">
        <v>473</v>
      </c>
      <c r="K1247" t="s">
        <v>138</v>
      </c>
      <c r="L1247" t="s">
        <v>13</v>
      </c>
      <c r="M1247" t="s">
        <v>50</v>
      </c>
      <c r="N1247" t="s">
        <v>39</v>
      </c>
      <c r="O1247">
        <v>63902892.274999999</v>
      </c>
      <c r="P1247">
        <v>-63899988.274999999</v>
      </c>
      <c r="Q1247" t="s">
        <v>644</v>
      </c>
      <c r="R1247" t="s">
        <v>80</v>
      </c>
    </row>
    <row r="1248" spans="1:18" hidden="1" x14ac:dyDescent="0.25">
      <c r="A1248" s="143">
        <v>46111</v>
      </c>
      <c r="B1248" t="s">
        <v>729</v>
      </c>
      <c r="C1248" t="s">
        <v>862</v>
      </c>
      <c r="D1248" t="s">
        <v>805</v>
      </c>
      <c r="E1248" s="50">
        <v>968</v>
      </c>
      <c r="F1248">
        <v>3</v>
      </c>
      <c r="G1248" t="s">
        <v>510</v>
      </c>
      <c r="H1248" s="10">
        <v>2904</v>
      </c>
      <c r="I1248" t="s">
        <v>137</v>
      </c>
      <c r="J1248" t="s">
        <v>473</v>
      </c>
      <c r="K1248" t="s">
        <v>138</v>
      </c>
      <c r="L1248" t="s">
        <v>13</v>
      </c>
      <c r="M1248" t="s">
        <v>50</v>
      </c>
      <c r="N1248" t="s">
        <v>39</v>
      </c>
      <c r="O1248">
        <v>63902892.274999999</v>
      </c>
      <c r="P1248">
        <v>-63899988.274999999</v>
      </c>
      <c r="Q1248" t="s">
        <v>644</v>
      </c>
      <c r="R1248" t="s">
        <v>50</v>
      </c>
    </row>
    <row r="1249" spans="1:18" hidden="1" x14ac:dyDescent="0.25">
      <c r="A1249" s="143">
        <v>46111</v>
      </c>
      <c r="B1249" t="s">
        <v>729</v>
      </c>
      <c r="C1249" t="s">
        <v>862</v>
      </c>
      <c r="D1249" t="s">
        <v>805</v>
      </c>
      <c r="E1249" s="50">
        <v>968</v>
      </c>
      <c r="F1249">
        <v>3</v>
      </c>
      <c r="G1249" t="s">
        <v>510</v>
      </c>
      <c r="H1249" s="10">
        <v>2904</v>
      </c>
      <c r="I1249" t="s">
        <v>137</v>
      </c>
      <c r="J1249" t="s">
        <v>473</v>
      </c>
      <c r="K1249" t="s">
        <v>138</v>
      </c>
      <c r="L1249" t="s">
        <v>13</v>
      </c>
      <c r="M1249" t="s">
        <v>50</v>
      </c>
      <c r="N1249" t="s">
        <v>39</v>
      </c>
      <c r="O1249">
        <v>63902892.274999999</v>
      </c>
      <c r="P1249">
        <v>-63899988.274999999</v>
      </c>
      <c r="Q1249" t="s">
        <v>644</v>
      </c>
      <c r="R1249" t="s">
        <v>50</v>
      </c>
    </row>
    <row r="1250" spans="1:18" hidden="1" x14ac:dyDescent="0.25">
      <c r="A1250" s="143">
        <v>46111</v>
      </c>
      <c r="B1250" t="s">
        <v>729</v>
      </c>
      <c r="C1250" t="s">
        <v>862</v>
      </c>
      <c r="D1250" t="s">
        <v>805</v>
      </c>
      <c r="E1250" s="50">
        <v>968</v>
      </c>
      <c r="F1250">
        <v>3</v>
      </c>
      <c r="G1250" t="s">
        <v>510</v>
      </c>
      <c r="H1250" s="10">
        <v>2904</v>
      </c>
      <c r="I1250" t="s">
        <v>137</v>
      </c>
      <c r="J1250" t="s">
        <v>473</v>
      </c>
      <c r="K1250" t="s">
        <v>138</v>
      </c>
      <c r="L1250" t="s">
        <v>13</v>
      </c>
      <c r="M1250" t="s">
        <v>50</v>
      </c>
      <c r="N1250" t="s">
        <v>39</v>
      </c>
      <c r="O1250">
        <v>63902892.274999999</v>
      </c>
      <c r="P1250">
        <v>-63899988.274999999</v>
      </c>
      <c r="Q1250" t="s">
        <v>644</v>
      </c>
      <c r="R1250" t="s">
        <v>50</v>
      </c>
    </row>
    <row r="1251" spans="1:18" hidden="1" x14ac:dyDescent="0.25">
      <c r="A1251" s="143"/>
      <c r="E1251" s="50"/>
    </row>
    <row r="1252" spans="1:18" hidden="1" x14ac:dyDescent="0.25">
      <c r="A1252" s="143"/>
      <c r="E1252" s="50"/>
    </row>
    <row r="1253" spans="1:18" hidden="1" x14ac:dyDescent="0.25">
      <c r="A1253" s="143"/>
      <c r="E1253" s="50"/>
    </row>
    <row r="1254" spans="1:18" hidden="1" x14ac:dyDescent="0.25">
      <c r="A1254" s="143"/>
      <c r="E1254" s="50"/>
    </row>
    <row r="1255" spans="1:18" hidden="1" x14ac:dyDescent="0.25">
      <c r="A1255" s="143"/>
      <c r="E1255" s="50"/>
    </row>
    <row r="1256" spans="1:18" hidden="1" x14ac:dyDescent="0.25">
      <c r="A1256" s="143"/>
      <c r="E1256" s="50"/>
    </row>
    <row r="1257" spans="1:18" hidden="1" x14ac:dyDescent="0.25">
      <c r="A1257" s="143"/>
      <c r="E1257" s="50"/>
    </row>
    <row r="1258" spans="1:18" hidden="1" x14ac:dyDescent="0.25">
      <c r="A1258" s="143"/>
      <c r="E1258" s="50"/>
    </row>
    <row r="1259" spans="1:18" hidden="1" x14ac:dyDescent="0.25">
      <c r="A1259" s="143"/>
      <c r="E1259" s="50"/>
    </row>
    <row r="1260" spans="1:18" hidden="1" x14ac:dyDescent="0.25">
      <c r="A1260" s="143"/>
      <c r="E1260" s="50"/>
    </row>
    <row r="1261" spans="1:18" hidden="1" x14ac:dyDescent="0.25">
      <c r="A1261" s="143"/>
      <c r="E1261" s="50"/>
    </row>
    <row r="1262" spans="1:18" hidden="1" x14ac:dyDescent="0.25">
      <c r="A1262" s="143"/>
      <c r="E1262" s="50"/>
    </row>
    <row r="1263" spans="1:18" hidden="1" x14ac:dyDescent="0.25">
      <c r="A1263" s="143"/>
      <c r="E1263" s="50"/>
    </row>
    <row r="1264" spans="1:18" hidden="1" x14ac:dyDescent="0.25">
      <c r="A1264" s="143"/>
      <c r="E1264" s="50"/>
    </row>
    <row r="1265" spans="1:5" hidden="1" x14ac:dyDescent="0.25">
      <c r="A1265" s="143"/>
      <c r="E1265" s="50"/>
    </row>
    <row r="1266" spans="1:5" hidden="1" x14ac:dyDescent="0.25">
      <c r="A1266" s="143"/>
      <c r="E1266" s="50"/>
    </row>
    <row r="1267" spans="1:5" hidden="1" x14ac:dyDescent="0.25">
      <c r="A1267" s="143"/>
      <c r="E1267" s="50"/>
    </row>
    <row r="1268" spans="1:5" hidden="1" x14ac:dyDescent="0.25">
      <c r="A1268" s="143"/>
      <c r="E1268" s="50"/>
    </row>
    <row r="1269" spans="1:5" hidden="1" x14ac:dyDescent="0.25">
      <c r="A1269" s="143"/>
      <c r="E1269" s="50"/>
    </row>
    <row r="1270" spans="1:5" hidden="1" x14ac:dyDescent="0.25">
      <c r="A1270" s="143"/>
      <c r="E1270" s="50"/>
    </row>
    <row r="1271" spans="1:5" hidden="1" x14ac:dyDescent="0.25">
      <c r="A1271" s="143"/>
      <c r="E1271" s="50"/>
    </row>
    <row r="1272" spans="1:5" hidden="1" x14ac:dyDescent="0.25">
      <c r="A1272" s="143"/>
      <c r="E1272" s="50"/>
    </row>
    <row r="1273" spans="1:5" hidden="1" x14ac:dyDescent="0.25">
      <c r="A1273" s="143"/>
      <c r="E1273" s="50"/>
    </row>
    <row r="1274" spans="1:5" hidden="1" x14ac:dyDescent="0.25">
      <c r="A1274" s="143"/>
      <c r="E1274" s="50"/>
    </row>
    <row r="1275" spans="1:5" hidden="1" x14ac:dyDescent="0.25">
      <c r="A1275" s="143"/>
      <c r="E1275" s="50"/>
    </row>
    <row r="1276" spans="1:5" hidden="1" x14ac:dyDescent="0.25">
      <c r="A1276" s="143"/>
      <c r="E1276" s="50"/>
    </row>
    <row r="1277" spans="1:5" hidden="1" x14ac:dyDescent="0.25">
      <c r="A1277" s="143"/>
      <c r="E1277" s="50"/>
    </row>
    <row r="1278" spans="1:5" hidden="1" x14ac:dyDescent="0.25">
      <c r="A1278" s="143"/>
      <c r="E1278" s="50"/>
    </row>
    <row r="1279" spans="1:5" hidden="1" x14ac:dyDescent="0.25">
      <c r="A1279" s="143"/>
      <c r="E1279" s="50"/>
    </row>
    <row r="1280" spans="1:5" hidden="1" x14ac:dyDescent="0.25">
      <c r="A1280" s="143"/>
      <c r="E1280" s="50"/>
    </row>
    <row r="1281" spans="1:5" hidden="1" x14ac:dyDescent="0.25">
      <c r="A1281" s="143"/>
      <c r="E1281" s="50"/>
    </row>
    <row r="1282" spans="1:5" hidden="1" x14ac:dyDescent="0.25">
      <c r="A1282" s="143"/>
      <c r="E1282" s="50"/>
    </row>
    <row r="1283" spans="1:5" hidden="1" x14ac:dyDescent="0.25">
      <c r="A1283" s="143"/>
      <c r="E1283" s="50"/>
    </row>
    <row r="1284" spans="1:5" hidden="1" x14ac:dyDescent="0.25">
      <c r="A1284" s="143"/>
      <c r="E1284" s="50"/>
    </row>
    <row r="1285" spans="1:5" hidden="1" x14ac:dyDescent="0.25">
      <c r="A1285" s="143"/>
      <c r="E1285" s="50"/>
    </row>
    <row r="1286" spans="1:5" hidden="1" x14ac:dyDescent="0.25">
      <c r="A1286" s="143"/>
      <c r="E1286" s="50"/>
    </row>
    <row r="1287" spans="1:5" hidden="1" x14ac:dyDescent="0.25">
      <c r="A1287" s="143"/>
      <c r="E1287" s="50"/>
    </row>
    <row r="1288" spans="1:5" hidden="1" x14ac:dyDescent="0.25">
      <c r="A1288" s="143"/>
      <c r="E1288" s="50"/>
    </row>
    <row r="1289" spans="1:5" hidden="1" x14ac:dyDescent="0.25">
      <c r="A1289" s="143"/>
      <c r="E1289" s="50"/>
    </row>
    <row r="1290" spans="1:5" hidden="1" x14ac:dyDescent="0.25">
      <c r="A1290" s="143"/>
      <c r="E1290" s="50"/>
    </row>
    <row r="1291" spans="1:5" hidden="1" x14ac:dyDescent="0.25">
      <c r="A1291" s="143"/>
      <c r="E1291" s="50"/>
    </row>
    <row r="1292" spans="1:5" hidden="1" x14ac:dyDescent="0.25">
      <c r="A1292" s="143"/>
      <c r="E1292" s="50"/>
    </row>
    <row r="1293" spans="1:5" hidden="1" x14ac:dyDescent="0.25">
      <c r="A1293" s="143"/>
      <c r="E1293" s="50"/>
    </row>
    <row r="1294" spans="1:5" hidden="1" x14ac:dyDescent="0.25">
      <c r="A1294" s="143"/>
      <c r="E1294" s="50"/>
    </row>
    <row r="1295" spans="1:5" hidden="1" x14ac:dyDescent="0.25">
      <c r="A1295" s="143"/>
      <c r="E1295" s="50"/>
    </row>
    <row r="1296" spans="1:5" hidden="1" x14ac:dyDescent="0.25">
      <c r="A1296" s="143"/>
      <c r="E1296" s="50"/>
    </row>
    <row r="1297" spans="1:5" hidden="1" x14ac:dyDescent="0.25">
      <c r="A1297" s="143"/>
      <c r="E1297" s="50"/>
    </row>
    <row r="1298" spans="1:5" hidden="1" x14ac:dyDescent="0.25">
      <c r="A1298" s="143"/>
      <c r="E1298" s="50"/>
    </row>
    <row r="1299" spans="1:5" hidden="1" x14ac:dyDescent="0.25">
      <c r="A1299" s="143"/>
      <c r="E1299" s="50"/>
    </row>
    <row r="1300" spans="1:5" hidden="1" x14ac:dyDescent="0.25">
      <c r="A1300" s="143"/>
      <c r="E1300" s="50"/>
    </row>
    <row r="1301" spans="1:5" hidden="1" x14ac:dyDescent="0.25">
      <c r="A1301" s="143"/>
      <c r="E1301" s="50"/>
    </row>
    <row r="1302" spans="1:5" hidden="1" x14ac:dyDescent="0.25">
      <c r="A1302" s="143"/>
      <c r="E1302" s="50"/>
    </row>
    <row r="1303" spans="1:5" hidden="1" x14ac:dyDescent="0.25">
      <c r="A1303" s="143"/>
      <c r="E1303" s="50"/>
    </row>
    <row r="1304" spans="1:5" hidden="1" x14ac:dyDescent="0.25">
      <c r="A1304" s="143"/>
      <c r="E1304" s="50"/>
    </row>
    <row r="1305" spans="1:5" hidden="1" x14ac:dyDescent="0.25">
      <c r="A1305" s="143"/>
      <c r="E1305" s="50"/>
    </row>
    <row r="1306" spans="1:5" hidden="1" x14ac:dyDescent="0.25">
      <c r="A1306" s="143"/>
      <c r="E1306" s="50"/>
    </row>
    <row r="1307" spans="1:5" hidden="1" x14ac:dyDescent="0.25">
      <c r="A1307" s="143"/>
      <c r="E1307" s="50"/>
    </row>
    <row r="1308" spans="1:5" hidden="1" x14ac:dyDescent="0.25">
      <c r="A1308" s="143"/>
      <c r="E1308" s="50"/>
    </row>
    <row r="1309" spans="1:5" hidden="1" x14ac:dyDescent="0.25">
      <c r="A1309" s="143"/>
      <c r="E1309" s="50"/>
    </row>
    <row r="1310" spans="1:5" hidden="1" x14ac:dyDescent="0.25">
      <c r="A1310" s="143"/>
      <c r="E1310" s="50"/>
    </row>
    <row r="1311" spans="1:5" hidden="1" x14ac:dyDescent="0.25">
      <c r="A1311" s="143"/>
      <c r="E1311" s="50"/>
    </row>
    <row r="1312" spans="1:5" hidden="1" x14ac:dyDescent="0.25">
      <c r="A1312" s="143"/>
      <c r="E1312" s="50"/>
    </row>
    <row r="1313" spans="1:5" hidden="1" x14ac:dyDescent="0.25">
      <c r="A1313" s="143"/>
      <c r="E1313" s="50"/>
    </row>
    <row r="1314" spans="1:5" hidden="1" x14ac:dyDescent="0.25">
      <c r="A1314" s="143"/>
      <c r="E1314" s="50"/>
    </row>
    <row r="1315" spans="1:5" hidden="1" x14ac:dyDescent="0.25">
      <c r="A1315" s="143"/>
      <c r="E1315" s="50"/>
    </row>
    <row r="1316" spans="1:5" hidden="1" x14ac:dyDescent="0.25">
      <c r="A1316" s="143"/>
      <c r="E1316" s="50"/>
    </row>
    <row r="1317" spans="1:5" hidden="1" x14ac:dyDescent="0.25">
      <c r="A1317" s="143"/>
      <c r="E1317" s="50"/>
    </row>
    <row r="1318" spans="1:5" hidden="1" x14ac:dyDescent="0.25">
      <c r="A1318" s="143"/>
      <c r="E1318" s="50"/>
    </row>
    <row r="1319" spans="1:5" hidden="1" x14ac:dyDescent="0.25">
      <c r="A1319" s="143"/>
      <c r="E1319" s="50"/>
    </row>
    <row r="1320" spans="1:5" hidden="1" x14ac:dyDescent="0.25">
      <c r="A1320" s="143"/>
      <c r="E1320" s="50"/>
    </row>
    <row r="1321" spans="1:5" hidden="1" x14ac:dyDescent="0.25">
      <c r="A1321" s="143"/>
      <c r="E1321" s="50"/>
    </row>
    <row r="1322" spans="1:5" hidden="1" x14ac:dyDescent="0.25">
      <c r="A1322" s="143"/>
      <c r="E1322" s="50"/>
    </row>
    <row r="1323" spans="1:5" hidden="1" x14ac:dyDescent="0.25">
      <c r="A1323" s="143"/>
      <c r="E1323" s="50"/>
    </row>
    <row r="1324" spans="1:5" hidden="1" x14ac:dyDescent="0.25">
      <c r="A1324" s="143"/>
      <c r="E1324" s="50"/>
    </row>
    <row r="1325" spans="1:5" hidden="1" x14ac:dyDescent="0.25">
      <c r="A1325" s="143"/>
      <c r="E1325" s="50"/>
    </row>
    <row r="1326" spans="1:5" hidden="1" x14ac:dyDescent="0.25">
      <c r="A1326" s="143"/>
      <c r="E1326" s="50"/>
    </row>
    <row r="1327" spans="1:5" hidden="1" x14ac:dyDescent="0.25">
      <c r="A1327" s="143"/>
      <c r="E1327" s="50"/>
    </row>
    <row r="1328" spans="1:5" hidden="1" x14ac:dyDescent="0.25">
      <c r="A1328" s="143"/>
      <c r="E1328" s="50"/>
    </row>
    <row r="1329" spans="1:5" hidden="1" x14ac:dyDescent="0.25">
      <c r="A1329" s="143"/>
      <c r="E1329" s="50"/>
    </row>
    <row r="1330" spans="1:5" hidden="1" x14ac:dyDescent="0.25">
      <c r="A1330" s="143"/>
      <c r="E1330" s="50"/>
    </row>
    <row r="1331" spans="1:5" hidden="1" x14ac:dyDescent="0.25">
      <c r="A1331" s="143"/>
      <c r="E1331" s="50"/>
    </row>
    <row r="1332" spans="1:5" hidden="1" x14ac:dyDescent="0.25">
      <c r="A1332" s="143"/>
      <c r="E1332" s="50"/>
    </row>
    <row r="1333" spans="1:5" hidden="1" x14ac:dyDescent="0.25">
      <c r="A1333" s="143"/>
      <c r="E1333" s="50"/>
    </row>
    <row r="1334" spans="1:5" hidden="1" x14ac:dyDescent="0.25">
      <c r="A1334" s="143"/>
      <c r="E1334" s="50"/>
    </row>
    <row r="1335" spans="1:5" hidden="1" x14ac:dyDescent="0.25">
      <c r="A1335" s="143"/>
      <c r="E1335" s="50"/>
    </row>
    <row r="1336" spans="1:5" hidden="1" x14ac:dyDescent="0.25">
      <c r="A1336" s="143"/>
      <c r="E1336" s="50"/>
    </row>
    <row r="1337" spans="1:5" hidden="1" x14ac:dyDescent="0.25">
      <c r="A1337" s="143"/>
      <c r="E1337" s="50"/>
    </row>
    <row r="1338" spans="1:5" hidden="1" x14ac:dyDescent="0.25">
      <c r="A1338" s="143"/>
      <c r="E1338" s="50"/>
    </row>
    <row r="1339" spans="1:5" hidden="1" x14ac:dyDescent="0.25">
      <c r="A1339" s="143"/>
      <c r="E1339" s="50"/>
    </row>
    <row r="1340" spans="1:5" hidden="1" x14ac:dyDescent="0.25">
      <c r="A1340" s="143"/>
      <c r="E1340" s="50"/>
    </row>
    <row r="1341" spans="1:5" hidden="1" x14ac:dyDescent="0.25">
      <c r="A1341" s="143"/>
      <c r="E1341" s="50"/>
    </row>
    <row r="1342" spans="1:5" hidden="1" x14ac:dyDescent="0.25">
      <c r="A1342" s="143"/>
      <c r="E1342" s="50"/>
    </row>
    <row r="1343" spans="1:5" hidden="1" x14ac:dyDescent="0.25">
      <c r="A1343" s="143"/>
      <c r="E1343" s="50"/>
    </row>
    <row r="1344" spans="1:5" hidden="1" x14ac:dyDescent="0.25">
      <c r="A1344" s="143"/>
      <c r="E1344" s="50"/>
    </row>
    <row r="1345" spans="1:5" hidden="1" x14ac:dyDescent="0.25">
      <c r="A1345" s="143"/>
      <c r="E1345" s="50"/>
    </row>
    <row r="1346" spans="1:5" hidden="1" x14ac:dyDescent="0.25">
      <c r="A1346" s="143"/>
      <c r="E1346" s="50"/>
    </row>
    <row r="1347" spans="1:5" hidden="1" x14ac:dyDescent="0.25">
      <c r="A1347" s="143"/>
      <c r="E1347" s="50"/>
    </row>
    <row r="1348" spans="1:5" hidden="1" x14ac:dyDescent="0.25">
      <c r="A1348" s="143"/>
      <c r="E1348" s="50"/>
    </row>
    <row r="1349" spans="1:5" hidden="1" x14ac:dyDescent="0.25">
      <c r="A1349" s="143"/>
      <c r="E1349" s="50"/>
    </row>
    <row r="1350" spans="1:5" hidden="1" x14ac:dyDescent="0.25">
      <c r="A1350" s="143"/>
      <c r="E1350" s="50"/>
    </row>
    <row r="1351" spans="1:5" hidden="1" x14ac:dyDescent="0.25">
      <c r="A1351" s="143"/>
      <c r="E1351" s="50"/>
    </row>
    <row r="1352" spans="1:5" hidden="1" x14ac:dyDescent="0.25">
      <c r="A1352" s="143"/>
      <c r="E1352" s="50"/>
    </row>
    <row r="1353" spans="1:5" hidden="1" x14ac:dyDescent="0.25">
      <c r="A1353" s="143"/>
      <c r="E1353" s="50"/>
    </row>
    <row r="1354" spans="1:5" hidden="1" x14ac:dyDescent="0.25">
      <c r="A1354" s="143"/>
      <c r="E1354" s="50"/>
    </row>
    <row r="1355" spans="1:5" hidden="1" x14ac:dyDescent="0.25">
      <c r="A1355" s="143"/>
      <c r="E1355" s="50"/>
    </row>
    <row r="1356" spans="1:5" hidden="1" x14ac:dyDescent="0.25">
      <c r="A1356" s="143"/>
      <c r="E1356" s="50"/>
    </row>
    <row r="1357" spans="1:5" hidden="1" x14ac:dyDescent="0.25">
      <c r="A1357" s="143"/>
      <c r="E1357" s="50"/>
    </row>
    <row r="1358" spans="1:5" hidden="1" x14ac:dyDescent="0.25">
      <c r="A1358" s="143"/>
      <c r="E1358" s="50"/>
    </row>
    <row r="1359" spans="1:5" hidden="1" x14ac:dyDescent="0.25">
      <c r="A1359" s="143"/>
      <c r="E1359" s="50"/>
    </row>
    <row r="1360" spans="1:5" hidden="1" x14ac:dyDescent="0.25">
      <c r="A1360" s="143"/>
      <c r="E1360" s="50"/>
    </row>
    <row r="1361" spans="1:5" hidden="1" x14ac:dyDescent="0.25">
      <c r="A1361" s="143"/>
      <c r="E1361" s="50"/>
    </row>
    <row r="1362" spans="1:5" hidden="1" x14ac:dyDescent="0.25">
      <c r="A1362" s="143"/>
      <c r="E1362" s="50"/>
    </row>
    <row r="1363" spans="1:5" hidden="1" x14ac:dyDescent="0.25">
      <c r="A1363" s="143"/>
      <c r="E1363" s="50"/>
    </row>
    <row r="1364" spans="1:5" hidden="1" x14ac:dyDescent="0.25">
      <c r="A1364" s="143"/>
      <c r="E1364" s="50"/>
    </row>
    <row r="1365" spans="1:5" hidden="1" x14ac:dyDescent="0.25">
      <c r="A1365" s="143"/>
      <c r="E1365" s="50"/>
    </row>
    <row r="1366" spans="1:5" hidden="1" x14ac:dyDescent="0.25">
      <c r="A1366" s="143"/>
      <c r="E1366" s="50"/>
    </row>
    <row r="1367" spans="1:5" hidden="1" x14ac:dyDescent="0.25">
      <c r="A1367" s="143"/>
      <c r="E1367" s="50"/>
    </row>
    <row r="1368" spans="1:5" hidden="1" x14ac:dyDescent="0.25">
      <c r="A1368" s="143"/>
      <c r="E1368" s="50"/>
    </row>
    <row r="1369" spans="1:5" hidden="1" x14ac:dyDescent="0.25">
      <c r="A1369" s="143"/>
      <c r="E1369" s="50"/>
    </row>
    <row r="1370" spans="1:5" hidden="1" x14ac:dyDescent="0.25">
      <c r="A1370" s="143"/>
      <c r="E1370" s="50"/>
    </row>
    <row r="1371" spans="1:5" hidden="1" x14ac:dyDescent="0.25">
      <c r="A1371" s="143"/>
      <c r="E1371" s="50"/>
    </row>
    <row r="1372" spans="1:5" hidden="1" x14ac:dyDescent="0.25">
      <c r="A1372" s="143"/>
      <c r="E1372" s="50"/>
    </row>
    <row r="1373" spans="1:5" hidden="1" x14ac:dyDescent="0.25">
      <c r="A1373" s="143"/>
      <c r="E1373" s="50"/>
    </row>
    <row r="1374" spans="1:5" hidden="1" x14ac:dyDescent="0.25">
      <c r="A1374" s="143"/>
      <c r="E1374" s="50"/>
    </row>
    <row r="1375" spans="1:5" hidden="1" x14ac:dyDescent="0.25">
      <c r="A1375" s="143"/>
      <c r="E1375" s="50"/>
    </row>
    <row r="1376" spans="1:5" hidden="1" x14ac:dyDescent="0.25">
      <c r="A1376" s="143"/>
      <c r="E1376" s="50"/>
    </row>
    <row r="1377" spans="1:5" hidden="1" x14ac:dyDescent="0.25">
      <c r="A1377" s="143"/>
      <c r="E1377" s="50"/>
    </row>
    <row r="1378" spans="1:5" hidden="1" x14ac:dyDescent="0.25">
      <c r="A1378" s="143"/>
      <c r="E1378" s="50"/>
    </row>
    <row r="1379" spans="1:5" hidden="1" x14ac:dyDescent="0.25">
      <c r="A1379" s="143"/>
      <c r="E1379" s="50"/>
    </row>
    <row r="1380" spans="1:5" hidden="1" x14ac:dyDescent="0.25">
      <c r="A1380" s="143"/>
      <c r="E1380" s="50"/>
    </row>
    <row r="1381" spans="1:5" hidden="1" x14ac:dyDescent="0.25">
      <c r="A1381" s="143"/>
      <c r="E1381" s="50"/>
    </row>
    <row r="1382" spans="1:5" hidden="1" x14ac:dyDescent="0.25">
      <c r="A1382" s="143"/>
      <c r="E1382" s="50"/>
    </row>
    <row r="1383" spans="1:5" hidden="1" x14ac:dyDescent="0.25">
      <c r="A1383" s="143"/>
      <c r="E1383" s="50"/>
    </row>
    <row r="1384" spans="1:5" hidden="1" x14ac:dyDescent="0.25">
      <c r="A1384" s="143"/>
      <c r="E1384" s="50"/>
    </row>
    <row r="1385" spans="1:5" hidden="1" x14ac:dyDescent="0.25">
      <c r="A1385" s="143"/>
      <c r="E1385" s="50"/>
    </row>
    <row r="1386" spans="1:5" hidden="1" x14ac:dyDescent="0.25">
      <c r="A1386" s="143"/>
      <c r="E1386" s="50"/>
    </row>
    <row r="1387" spans="1:5" hidden="1" x14ac:dyDescent="0.25">
      <c r="A1387" s="143"/>
      <c r="E1387" s="50"/>
    </row>
    <row r="1388" spans="1:5" hidden="1" x14ac:dyDescent="0.25">
      <c r="A1388" s="143"/>
      <c r="E1388" s="50"/>
    </row>
    <row r="1389" spans="1:5" hidden="1" x14ac:dyDescent="0.25">
      <c r="A1389" s="143"/>
      <c r="E1389" s="50"/>
    </row>
    <row r="1390" spans="1:5" hidden="1" x14ac:dyDescent="0.25">
      <c r="A1390" s="143"/>
      <c r="E1390" s="50"/>
    </row>
    <row r="1391" spans="1:5" hidden="1" x14ac:dyDescent="0.25">
      <c r="A1391" s="143"/>
      <c r="E1391" s="50"/>
    </row>
    <row r="1392" spans="1:5" hidden="1" x14ac:dyDescent="0.25">
      <c r="A1392" s="143"/>
      <c r="E1392" s="50"/>
    </row>
    <row r="1393" spans="1:5" hidden="1" x14ac:dyDescent="0.25">
      <c r="A1393" s="143"/>
      <c r="E1393" s="50"/>
    </row>
    <row r="1394" spans="1:5" hidden="1" x14ac:dyDescent="0.25">
      <c r="A1394" s="143"/>
      <c r="E1394" s="50"/>
    </row>
    <row r="1395" spans="1:5" hidden="1" x14ac:dyDescent="0.25">
      <c r="A1395" s="143"/>
      <c r="E1395" s="50"/>
    </row>
    <row r="1396" spans="1:5" hidden="1" x14ac:dyDescent="0.25">
      <c r="A1396" s="143"/>
      <c r="E1396" s="50"/>
    </row>
    <row r="1397" spans="1:5" hidden="1" x14ac:dyDescent="0.25">
      <c r="A1397" s="143"/>
      <c r="E1397" s="50"/>
    </row>
    <row r="1398" spans="1:5" hidden="1" x14ac:dyDescent="0.25">
      <c r="A1398" s="143"/>
      <c r="E1398" s="50"/>
    </row>
    <row r="1399" spans="1:5" hidden="1" x14ac:dyDescent="0.25">
      <c r="A1399" s="143"/>
      <c r="E1399" s="50"/>
    </row>
    <row r="1400" spans="1:5" hidden="1" x14ac:dyDescent="0.25">
      <c r="A1400" s="143"/>
      <c r="E1400" s="50"/>
    </row>
    <row r="1401" spans="1:5" hidden="1" x14ac:dyDescent="0.25">
      <c r="A1401" s="143"/>
      <c r="E1401" s="50"/>
    </row>
    <row r="1402" spans="1:5" hidden="1" x14ac:dyDescent="0.25">
      <c r="A1402" s="143"/>
      <c r="E1402" s="50"/>
    </row>
    <row r="1403" spans="1:5" hidden="1" x14ac:dyDescent="0.25">
      <c r="A1403" s="143"/>
      <c r="E1403" s="50"/>
    </row>
    <row r="1404" spans="1:5" hidden="1" x14ac:dyDescent="0.25">
      <c r="A1404" s="143"/>
      <c r="E1404" s="50"/>
    </row>
    <row r="1405" spans="1:5" hidden="1" x14ac:dyDescent="0.25">
      <c r="A1405" s="143"/>
      <c r="E1405" s="50"/>
    </row>
    <row r="1406" spans="1:5" hidden="1" x14ac:dyDescent="0.25">
      <c r="A1406" s="143"/>
      <c r="E1406" s="50"/>
    </row>
    <row r="1407" spans="1:5" hidden="1" x14ac:dyDescent="0.25">
      <c r="A1407" s="143"/>
      <c r="E1407" s="50"/>
    </row>
    <row r="1408" spans="1:5" hidden="1" x14ac:dyDescent="0.25">
      <c r="A1408" s="143"/>
      <c r="E1408" s="50"/>
    </row>
    <row r="1409" spans="1:5" hidden="1" x14ac:dyDescent="0.25">
      <c r="A1409" s="143"/>
      <c r="E1409" s="50"/>
    </row>
    <row r="1410" spans="1:5" hidden="1" x14ac:dyDescent="0.25">
      <c r="A1410" s="143"/>
      <c r="E1410" s="50"/>
    </row>
    <row r="1411" spans="1:5" hidden="1" x14ac:dyDescent="0.25">
      <c r="A1411" s="143"/>
      <c r="E1411" s="50"/>
    </row>
    <row r="1412" spans="1:5" hidden="1" x14ac:dyDescent="0.25">
      <c r="A1412" s="143"/>
      <c r="E1412" s="50"/>
    </row>
    <row r="1413" spans="1:5" hidden="1" x14ac:dyDescent="0.25">
      <c r="A1413" s="143"/>
      <c r="E1413" s="50"/>
    </row>
    <row r="1414" spans="1:5" hidden="1" x14ac:dyDescent="0.25">
      <c r="A1414" s="143"/>
      <c r="E1414" s="50"/>
    </row>
    <row r="1415" spans="1:5" hidden="1" x14ac:dyDescent="0.25">
      <c r="A1415" s="143"/>
      <c r="E1415" s="50"/>
    </row>
    <row r="1416" spans="1:5" hidden="1" x14ac:dyDescent="0.25">
      <c r="A1416" s="143"/>
      <c r="E1416" s="50"/>
    </row>
    <row r="1417" spans="1:5" hidden="1" x14ac:dyDescent="0.25">
      <c r="A1417" s="143"/>
      <c r="E1417" s="50"/>
    </row>
    <row r="1418" spans="1:5" hidden="1" x14ac:dyDescent="0.25">
      <c r="A1418" s="143"/>
      <c r="E1418" s="50"/>
    </row>
    <row r="1419" spans="1:5" hidden="1" x14ac:dyDescent="0.25">
      <c r="A1419" s="143"/>
      <c r="E1419" s="50"/>
    </row>
    <row r="1420" spans="1:5" hidden="1" x14ac:dyDescent="0.25">
      <c r="A1420" s="143"/>
      <c r="E1420" s="50"/>
    </row>
    <row r="1421" spans="1:5" hidden="1" x14ac:dyDescent="0.25">
      <c r="A1421" s="143"/>
      <c r="E1421" s="50"/>
    </row>
    <row r="1422" spans="1:5" hidden="1" x14ac:dyDescent="0.25">
      <c r="A1422" s="143"/>
      <c r="E1422" s="50"/>
    </row>
    <row r="1423" spans="1:5" hidden="1" x14ac:dyDescent="0.25">
      <c r="A1423" s="143"/>
      <c r="E1423" s="50"/>
    </row>
    <row r="1424" spans="1:5" hidden="1" x14ac:dyDescent="0.25">
      <c r="A1424" s="143"/>
      <c r="E1424" s="50"/>
    </row>
    <row r="1425" spans="1:5" hidden="1" x14ac:dyDescent="0.25">
      <c r="A1425" s="143"/>
      <c r="E1425" s="50"/>
    </row>
    <row r="1426" spans="1:5" hidden="1" x14ac:dyDescent="0.25">
      <c r="A1426" s="143"/>
      <c r="E1426" s="50"/>
    </row>
    <row r="1427" spans="1:5" hidden="1" x14ac:dyDescent="0.25">
      <c r="A1427" s="143"/>
      <c r="E1427" s="50"/>
    </row>
    <row r="1428" spans="1:5" hidden="1" x14ac:dyDescent="0.25">
      <c r="A1428" s="143"/>
      <c r="E1428" s="50"/>
    </row>
    <row r="1429" spans="1:5" hidden="1" x14ac:dyDescent="0.25">
      <c r="A1429" s="143"/>
      <c r="E1429" s="50"/>
    </row>
    <row r="1430" spans="1:5" hidden="1" x14ac:dyDescent="0.25">
      <c r="A1430" s="143"/>
      <c r="E1430" s="50"/>
    </row>
    <row r="1431" spans="1:5" hidden="1" x14ac:dyDescent="0.25">
      <c r="A1431" s="143"/>
      <c r="E1431" s="50"/>
    </row>
    <row r="1432" spans="1:5" hidden="1" x14ac:dyDescent="0.25">
      <c r="A1432" s="143"/>
      <c r="E1432" s="50"/>
    </row>
    <row r="1433" spans="1:5" hidden="1" x14ac:dyDescent="0.25">
      <c r="A1433" s="143"/>
      <c r="E1433" s="50"/>
    </row>
    <row r="1434" spans="1:5" hidden="1" x14ac:dyDescent="0.25">
      <c r="A1434" s="143"/>
      <c r="E1434" s="50"/>
    </row>
    <row r="1435" spans="1:5" hidden="1" x14ac:dyDescent="0.25">
      <c r="A1435" s="143"/>
      <c r="E1435" s="50"/>
    </row>
    <row r="1436" spans="1:5" hidden="1" x14ac:dyDescent="0.25">
      <c r="A1436" s="143"/>
      <c r="E1436" s="50"/>
    </row>
    <row r="1437" spans="1:5" hidden="1" x14ac:dyDescent="0.25">
      <c r="A1437" s="143"/>
      <c r="E1437" s="50"/>
    </row>
    <row r="1438" spans="1:5" hidden="1" x14ac:dyDescent="0.25">
      <c r="A1438" s="143"/>
      <c r="E1438" s="50"/>
    </row>
    <row r="1439" spans="1:5" hidden="1" x14ac:dyDescent="0.25">
      <c r="A1439" s="143"/>
      <c r="E1439" s="50"/>
    </row>
    <row r="1440" spans="1:5" hidden="1" x14ac:dyDescent="0.25">
      <c r="A1440" s="143"/>
      <c r="E1440" s="50"/>
    </row>
    <row r="1441" spans="1:5" hidden="1" x14ac:dyDescent="0.25">
      <c r="A1441" s="143"/>
      <c r="E1441" s="50"/>
    </row>
    <row r="1442" spans="1:5" hidden="1" x14ac:dyDescent="0.25">
      <c r="A1442" s="143"/>
      <c r="E1442" s="50"/>
    </row>
    <row r="1443" spans="1:5" hidden="1" x14ac:dyDescent="0.25">
      <c r="A1443" s="143"/>
      <c r="E1443" s="50"/>
    </row>
    <row r="1444" spans="1:5" hidden="1" x14ac:dyDescent="0.25">
      <c r="A1444" s="143"/>
      <c r="E1444" s="50"/>
    </row>
    <row r="1445" spans="1:5" hidden="1" x14ac:dyDescent="0.25">
      <c r="A1445" s="143"/>
      <c r="E1445" s="50"/>
    </row>
    <row r="1446" spans="1:5" hidden="1" x14ac:dyDescent="0.25">
      <c r="A1446" s="143"/>
      <c r="E1446" s="50"/>
    </row>
    <row r="1447" spans="1:5" hidden="1" x14ac:dyDescent="0.25">
      <c r="A1447" s="143"/>
      <c r="E1447" s="50"/>
    </row>
    <row r="1448" spans="1:5" hidden="1" x14ac:dyDescent="0.25">
      <c r="A1448" s="143"/>
      <c r="E1448" s="50"/>
    </row>
    <row r="1449" spans="1:5" hidden="1" x14ac:dyDescent="0.25">
      <c r="A1449" s="143"/>
      <c r="E1449" s="50"/>
    </row>
    <row r="1450" spans="1:5" hidden="1" x14ac:dyDescent="0.25">
      <c r="A1450" s="143"/>
      <c r="E1450" s="50"/>
    </row>
    <row r="1451" spans="1:5" hidden="1" x14ac:dyDescent="0.25">
      <c r="A1451" s="143"/>
      <c r="E1451" s="50"/>
    </row>
    <row r="1452" spans="1:5" hidden="1" x14ac:dyDescent="0.25">
      <c r="A1452" s="143"/>
      <c r="E1452" s="50"/>
    </row>
    <row r="1453" spans="1:5" hidden="1" x14ac:dyDescent="0.25">
      <c r="A1453" s="143"/>
      <c r="E1453" s="50"/>
    </row>
    <row r="1454" spans="1:5" hidden="1" x14ac:dyDescent="0.25">
      <c r="A1454" s="143"/>
      <c r="E1454" s="50"/>
    </row>
    <row r="1455" spans="1:5" hidden="1" x14ac:dyDescent="0.25">
      <c r="A1455" s="143"/>
      <c r="E1455" s="50"/>
    </row>
    <row r="1456" spans="1:5" hidden="1" x14ac:dyDescent="0.25">
      <c r="A1456" s="143"/>
      <c r="E1456" s="50"/>
    </row>
    <row r="1457" spans="1:5" hidden="1" x14ac:dyDescent="0.25">
      <c r="A1457" s="143"/>
      <c r="E1457" s="50"/>
    </row>
    <row r="1458" spans="1:5" hidden="1" x14ac:dyDescent="0.25">
      <c r="A1458" s="143"/>
      <c r="E1458" s="5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38"/>
  <sheetViews>
    <sheetView workbookViewId="0">
      <selection activeCell="F17" sqref="F17"/>
    </sheetView>
  </sheetViews>
  <sheetFormatPr defaultColWidth="8.85546875" defaultRowHeight="15" x14ac:dyDescent="0.25"/>
  <cols>
    <col min="1" max="1" width="32.7109375" bestFit="1" customWidth="1"/>
    <col min="2" max="2" width="21.140625" bestFit="1" customWidth="1"/>
    <col min="5" max="5" width="21.5703125" customWidth="1"/>
    <col min="6" max="6" width="20.7109375" customWidth="1"/>
  </cols>
  <sheetData>
    <row r="2" spans="1:7" x14ac:dyDescent="0.25">
      <c r="A2" t="s">
        <v>861</v>
      </c>
    </row>
    <row r="3" spans="1:7" x14ac:dyDescent="0.25">
      <c r="A3" s="107" t="s">
        <v>748</v>
      </c>
      <c r="B3" t="s">
        <v>860</v>
      </c>
    </row>
    <row r="4" spans="1:7" x14ac:dyDescent="0.25">
      <c r="A4" s="108" t="s">
        <v>80</v>
      </c>
      <c r="B4" s="50">
        <v>4199655345.8342996</v>
      </c>
    </row>
    <row r="5" spans="1:7" x14ac:dyDescent="0.25">
      <c r="A5" s="163" t="s">
        <v>18</v>
      </c>
      <c r="B5" s="50">
        <v>11420384.608200001</v>
      </c>
      <c r="D5" t="s">
        <v>18</v>
      </c>
      <c r="E5" s="11">
        <v>9766739.3886553552</v>
      </c>
      <c r="F5" s="11">
        <f>_xlfn.XLOOKUP(D5,$A$5:$A$18,$B$5:$B$18)</f>
        <v>11420384.608200001</v>
      </c>
      <c r="G5" t="b">
        <f>E5=F5</f>
        <v>0</v>
      </c>
    </row>
    <row r="6" spans="1:7" x14ac:dyDescent="0.25">
      <c r="A6" s="163" t="s">
        <v>22</v>
      </c>
      <c r="B6" s="50">
        <v>2495789.6568</v>
      </c>
      <c r="D6" t="s">
        <v>22</v>
      </c>
      <c r="E6" s="11">
        <v>1446000</v>
      </c>
      <c r="F6" s="11">
        <f t="shared" ref="F6:F18" si="0">_xlfn.XLOOKUP(D6,$A$5:$A$18,$B$5:$B$18)</f>
        <v>2495789.6568</v>
      </c>
      <c r="G6" t="b">
        <f t="shared" ref="G6:G17" si="1">E6=F6</f>
        <v>0</v>
      </c>
    </row>
    <row r="7" spans="1:7" x14ac:dyDescent="0.25">
      <c r="A7" s="163" t="s">
        <v>11</v>
      </c>
      <c r="B7" s="50">
        <v>1766369.0519000001</v>
      </c>
      <c r="D7" t="s">
        <v>11</v>
      </c>
      <c r="E7" s="11">
        <v>3781544.7840554034</v>
      </c>
      <c r="F7" s="11">
        <f t="shared" si="0"/>
        <v>1766369.0519000001</v>
      </c>
      <c r="G7" t="b">
        <f t="shared" si="1"/>
        <v>0</v>
      </c>
    </row>
    <row r="8" spans="1:7" x14ac:dyDescent="0.25">
      <c r="A8" s="163" t="s">
        <v>20</v>
      </c>
      <c r="B8" s="50">
        <v>5116298.0223999992</v>
      </c>
      <c r="D8" t="s">
        <v>20</v>
      </c>
      <c r="E8" s="11">
        <v>7088570.6485775458</v>
      </c>
      <c r="F8" s="11">
        <f t="shared" si="0"/>
        <v>5116298.0223999992</v>
      </c>
      <c r="G8" t="b">
        <f t="shared" si="1"/>
        <v>0</v>
      </c>
    </row>
    <row r="9" spans="1:7" x14ac:dyDescent="0.25">
      <c r="A9" s="163" t="s">
        <v>14</v>
      </c>
      <c r="B9" s="50">
        <v>1396323.9075</v>
      </c>
      <c r="D9" t="s">
        <v>14</v>
      </c>
      <c r="E9" s="11">
        <v>1766786.5433562407</v>
      </c>
      <c r="F9" s="11">
        <f t="shared" si="0"/>
        <v>1396323.9075</v>
      </c>
      <c r="G9" t="b">
        <f t="shared" si="1"/>
        <v>0</v>
      </c>
    </row>
    <row r="10" spans="1:7" x14ac:dyDescent="0.25">
      <c r="A10" s="163" t="s">
        <v>17</v>
      </c>
      <c r="B10" s="50">
        <v>24398899.272599999</v>
      </c>
      <c r="D10" t="s">
        <v>17</v>
      </c>
      <c r="E10" s="11">
        <v>0</v>
      </c>
      <c r="F10" s="11">
        <f t="shared" si="0"/>
        <v>24398899.272599999</v>
      </c>
      <c r="G10" t="b">
        <f t="shared" si="1"/>
        <v>0</v>
      </c>
    </row>
    <row r="11" spans="1:7" x14ac:dyDescent="0.25">
      <c r="A11" s="163" t="s">
        <v>13</v>
      </c>
      <c r="B11" s="50">
        <v>1031772459.375</v>
      </c>
      <c r="D11" t="s">
        <v>13</v>
      </c>
      <c r="E11" s="11">
        <v>24743492.25</v>
      </c>
      <c r="F11" s="11">
        <f t="shared" si="0"/>
        <v>1031772459.375</v>
      </c>
      <c r="G11" t="b">
        <f t="shared" si="1"/>
        <v>0</v>
      </c>
    </row>
    <row r="12" spans="1:7" x14ac:dyDescent="0.25">
      <c r="A12" s="163" t="s">
        <v>136</v>
      </c>
      <c r="B12" s="50">
        <v>2427211587.9499998</v>
      </c>
      <c r="D12" t="s">
        <v>136</v>
      </c>
      <c r="E12" s="11">
        <v>2163676869.4400001</v>
      </c>
      <c r="F12" s="11">
        <f t="shared" si="0"/>
        <v>2427211587.9499998</v>
      </c>
      <c r="G12" t="b">
        <f t="shared" si="1"/>
        <v>0</v>
      </c>
    </row>
    <row r="13" spans="1:7" x14ac:dyDescent="0.25">
      <c r="A13" s="163" t="s">
        <v>16</v>
      </c>
      <c r="B13" s="50">
        <v>715703.39540000004</v>
      </c>
      <c r="D13" t="s">
        <v>16</v>
      </c>
      <c r="E13" s="11">
        <v>3081656.5413797838</v>
      </c>
      <c r="F13" s="11">
        <f t="shared" si="0"/>
        <v>715703.39540000004</v>
      </c>
      <c r="G13" t="b">
        <f t="shared" si="1"/>
        <v>0</v>
      </c>
    </row>
    <row r="14" spans="1:7" x14ac:dyDescent="0.25">
      <c r="A14" s="163" t="s">
        <v>9</v>
      </c>
      <c r="B14" s="50">
        <v>109420172.29529998</v>
      </c>
      <c r="D14" t="s">
        <v>9</v>
      </c>
      <c r="E14" s="11">
        <v>47525365.079443634</v>
      </c>
      <c r="F14" s="11">
        <f t="shared" si="0"/>
        <v>109420172.29529998</v>
      </c>
      <c r="G14" t="b">
        <f t="shared" si="1"/>
        <v>0</v>
      </c>
    </row>
    <row r="15" spans="1:7" x14ac:dyDescent="0.25">
      <c r="A15" s="163" t="s">
        <v>12</v>
      </c>
      <c r="B15" s="50">
        <v>5637144.9328999994</v>
      </c>
      <c r="D15" t="s">
        <v>12</v>
      </c>
      <c r="E15" s="11">
        <v>748301.34850860725</v>
      </c>
      <c r="F15" s="11">
        <f t="shared" si="0"/>
        <v>5637144.9328999994</v>
      </c>
      <c r="G15" t="b">
        <f t="shared" si="1"/>
        <v>0</v>
      </c>
    </row>
    <row r="16" spans="1:7" x14ac:dyDescent="0.25">
      <c r="A16" s="163" t="s">
        <v>15</v>
      </c>
      <c r="B16" s="50">
        <v>1766696.855</v>
      </c>
      <c r="D16" t="s">
        <v>15</v>
      </c>
      <c r="E16" s="11">
        <v>1246281.4267917136</v>
      </c>
      <c r="F16" s="11">
        <f t="shared" si="0"/>
        <v>1766696.855</v>
      </c>
      <c r="G16" t="b">
        <f t="shared" si="1"/>
        <v>0</v>
      </c>
    </row>
    <row r="17" spans="1:7" x14ac:dyDescent="0.25">
      <c r="A17" s="163" t="s">
        <v>10</v>
      </c>
      <c r="B17" s="50">
        <v>575897543.2858994</v>
      </c>
      <c r="D17" t="s">
        <v>10</v>
      </c>
      <c r="E17" s="11">
        <v>52469177.423190787</v>
      </c>
      <c r="F17" s="11">
        <f t="shared" si="0"/>
        <v>575897543.2858994</v>
      </c>
      <c r="G17" t="b">
        <f t="shared" si="1"/>
        <v>0</v>
      </c>
    </row>
    <row r="18" spans="1:7" x14ac:dyDescent="0.25">
      <c r="A18" s="163" t="s">
        <v>21</v>
      </c>
      <c r="B18" s="50">
        <v>359567.31020000001</v>
      </c>
      <c r="D18" t="s">
        <v>21</v>
      </c>
      <c r="E18">
        <v>0</v>
      </c>
      <c r="F18">
        <f t="shared" si="0"/>
        <v>359567.31020000001</v>
      </c>
    </row>
    <row r="19" spans="1:7" x14ac:dyDescent="0.25">
      <c r="A19" s="163" t="s">
        <v>679</v>
      </c>
      <c r="B19" s="50">
        <v>280405.91519999999</v>
      </c>
    </row>
    <row r="20" spans="1:7" x14ac:dyDescent="0.25">
      <c r="A20" s="108" t="s">
        <v>681</v>
      </c>
      <c r="B20" s="50">
        <v>255423690.63949999</v>
      </c>
    </row>
    <row r="21" spans="1:7" x14ac:dyDescent="0.25">
      <c r="A21" s="163" t="s">
        <v>18</v>
      </c>
      <c r="B21" s="50">
        <v>2940294.7275999999</v>
      </c>
    </row>
    <row r="22" spans="1:7" x14ac:dyDescent="0.25">
      <c r="A22" s="163" t="s">
        <v>22</v>
      </c>
      <c r="B22" s="50">
        <v>86398.108399999997</v>
      </c>
    </row>
    <row r="23" spans="1:7" x14ac:dyDescent="0.25">
      <c r="A23" s="163" t="s">
        <v>11</v>
      </c>
      <c r="B23" s="50">
        <v>143865.4155</v>
      </c>
    </row>
    <row r="24" spans="1:7" x14ac:dyDescent="0.25">
      <c r="A24" s="163" t="s">
        <v>20</v>
      </c>
      <c r="B24" s="50">
        <v>981857.30330000003</v>
      </c>
    </row>
    <row r="25" spans="1:7" x14ac:dyDescent="0.25">
      <c r="A25" s="163" t="s">
        <v>14</v>
      </c>
      <c r="B25" s="50">
        <v>113726.35799999999</v>
      </c>
    </row>
    <row r="26" spans="1:7" x14ac:dyDescent="0.25">
      <c r="A26" s="163" t="s">
        <v>17</v>
      </c>
      <c r="B26" s="50">
        <v>182177769.0839</v>
      </c>
    </row>
    <row r="27" spans="1:7" x14ac:dyDescent="0.25">
      <c r="A27" s="163" t="s">
        <v>16</v>
      </c>
      <c r="B27" s="50">
        <v>58291.876300000004</v>
      </c>
    </row>
    <row r="28" spans="1:7" x14ac:dyDescent="0.25">
      <c r="A28" s="163" t="s">
        <v>9</v>
      </c>
      <c r="B28" s="50">
        <v>46314907.057299986</v>
      </c>
    </row>
    <row r="29" spans="1:7" x14ac:dyDescent="0.25">
      <c r="A29" s="163" t="s">
        <v>12</v>
      </c>
      <c r="B29" s="50">
        <v>395317.3922</v>
      </c>
    </row>
    <row r="30" spans="1:7" x14ac:dyDescent="0.25">
      <c r="A30" s="163" t="s">
        <v>15</v>
      </c>
      <c r="B30" s="50">
        <v>92622.589800000002</v>
      </c>
    </row>
    <row r="31" spans="1:7" x14ac:dyDescent="0.25">
      <c r="A31" s="163" t="s">
        <v>10</v>
      </c>
      <c r="B31" s="50">
        <v>22066516.844199989</v>
      </c>
    </row>
    <row r="32" spans="1:7" x14ac:dyDescent="0.25">
      <c r="A32" s="163" t="s">
        <v>21</v>
      </c>
      <c r="B32" s="50">
        <v>29285.669600000001</v>
      </c>
    </row>
    <row r="33" spans="1:2" x14ac:dyDescent="0.25">
      <c r="A33" s="163" t="s">
        <v>679</v>
      </c>
      <c r="B33" s="50">
        <v>22838.213400000001</v>
      </c>
    </row>
    <row r="34" spans="1:2" x14ac:dyDescent="0.25">
      <c r="A34" s="108" t="s">
        <v>70</v>
      </c>
      <c r="B34" s="50">
        <v>254658837.22200003</v>
      </c>
    </row>
    <row r="35" spans="1:2" x14ac:dyDescent="0.25">
      <c r="A35" s="163" t="s">
        <v>18</v>
      </c>
      <c r="B35" s="50">
        <v>37238125.309699997</v>
      </c>
    </row>
    <row r="36" spans="1:2" x14ac:dyDescent="0.25">
      <c r="A36" s="163" t="s">
        <v>22</v>
      </c>
      <c r="B36" s="50">
        <v>57330.981899999999</v>
      </c>
    </row>
    <row r="37" spans="1:2" x14ac:dyDescent="0.25">
      <c r="A37" s="163" t="s">
        <v>11</v>
      </c>
      <c r="B37" s="50">
        <v>95464.422599999991</v>
      </c>
    </row>
    <row r="38" spans="1:2" x14ac:dyDescent="0.25">
      <c r="A38" s="163" t="s">
        <v>20</v>
      </c>
      <c r="B38" s="50">
        <v>204171.34600000002</v>
      </c>
    </row>
    <row r="39" spans="1:2" x14ac:dyDescent="0.25">
      <c r="A39" s="163" t="s">
        <v>14</v>
      </c>
      <c r="B39" s="50">
        <v>93350776.801800027</v>
      </c>
    </row>
    <row r="40" spans="1:2" x14ac:dyDescent="0.25">
      <c r="A40" s="163" t="s">
        <v>17</v>
      </c>
      <c r="B40" s="50">
        <v>13236284.3519</v>
      </c>
    </row>
    <row r="41" spans="1:2" x14ac:dyDescent="0.25">
      <c r="A41" s="163" t="s">
        <v>13</v>
      </c>
      <c r="B41" s="50">
        <v>753830</v>
      </c>
    </row>
    <row r="42" spans="1:2" x14ac:dyDescent="0.25">
      <c r="A42" s="163" t="s">
        <v>136</v>
      </c>
      <c r="B42" s="50">
        <v>45305016</v>
      </c>
    </row>
    <row r="43" spans="1:2" x14ac:dyDescent="0.25">
      <c r="A43" s="163" t="s">
        <v>16</v>
      </c>
      <c r="B43" s="50">
        <v>38680.598099999996</v>
      </c>
    </row>
    <row r="44" spans="1:2" x14ac:dyDescent="0.25">
      <c r="A44" s="163" t="s">
        <v>9</v>
      </c>
      <c r="B44" s="50">
        <v>61450985.884700008</v>
      </c>
    </row>
    <row r="45" spans="1:2" x14ac:dyDescent="0.25">
      <c r="A45" s="163" t="s">
        <v>12</v>
      </c>
      <c r="B45" s="50">
        <v>422319.79699999996</v>
      </c>
    </row>
    <row r="46" spans="1:2" x14ac:dyDescent="0.25">
      <c r="A46" s="163" t="s">
        <v>15</v>
      </c>
      <c r="B46" s="50">
        <v>1462165.6458000001</v>
      </c>
    </row>
    <row r="47" spans="1:2" x14ac:dyDescent="0.25">
      <c r="A47" s="163" t="s">
        <v>10</v>
      </c>
      <c r="B47" s="50">
        <v>1009098.3646000001</v>
      </c>
    </row>
    <row r="48" spans="1:2" x14ac:dyDescent="0.25">
      <c r="A48" s="163" t="s">
        <v>21</v>
      </c>
      <c r="B48" s="50">
        <v>19433.0203</v>
      </c>
    </row>
    <row r="49" spans="1:2" x14ac:dyDescent="0.25">
      <c r="A49" s="163" t="s">
        <v>679</v>
      </c>
      <c r="B49" s="50">
        <v>15154.697600000001</v>
      </c>
    </row>
    <row r="50" spans="1:2" x14ac:dyDescent="0.25">
      <c r="A50" s="108" t="s">
        <v>72</v>
      </c>
      <c r="B50" s="50">
        <v>130417001.71410002</v>
      </c>
    </row>
    <row r="51" spans="1:2" x14ac:dyDescent="0.25">
      <c r="A51" s="163" t="s">
        <v>18</v>
      </c>
      <c r="B51" s="50">
        <v>6219764.7056999998</v>
      </c>
    </row>
    <row r="52" spans="1:2" x14ac:dyDescent="0.25">
      <c r="A52" s="163" t="s">
        <v>22</v>
      </c>
      <c r="B52" s="50">
        <v>46842.907099999997</v>
      </c>
    </row>
    <row r="53" spans="1:2" x14ac:dyDescent="0.25">
      <c r="A53" s="163" t="s">
        <v>11</v>
      </c>
      <c r="B53" s="50">
        <v>78000.252699999997</v>
      </c>
    </row>
    <row r="54" spans="1:2" x14ac:dyDescent="0.25">
      <c r="A54" s="163" t="s">
        <v>20</v>
      </c>
      <c r="B54" s="50">
        <v>166820.43579999998</v>
      </c>
    </row>
    <row r="55" spans="1:2" x14ac:dyDescent="0.25">
      <c r="A55" s="163" t="s">
        <v>14</v>
      </c>
      <c r="B55" s="50">
        <v>4834900.4447999997</v>
      </c>
    </row>
    <row r="56" spans="1:2" x14ac:dyDescent="0.25">
      <c r="A56" s="163" t="s">
        <v>17</v>
      </c>
      <c r="B56" s="50">
        <v>52279.115899999997</v>
      </c>
    </row>
    <row r="57" spans="1:2" x14ac:dyDescent="0.25">
      <c r="A57" s="163" t="s">
        <v>136</v>
      </c>
      <c r="B57" s="50">
        <v>87538396.5</v>
      </c>
    </row>
    <row r="58" spans="1:2" x14ac:dyDescent="0.25">
      <c r="A58" s="163" t="s">
        <v>16</v>
      </c>
      <c r="B58" s="50">
        <v>31604.4067</v>
      </c>
    </row>
    <row r="59" spans="1:2" x14ac:dyDescent="0.25">
      <c r="A59" s="163" t="s">
        <v>9</v>
      </c>
      <c r="B59" s="50">
        <v>30331088.862500008</v>
      </c>
    </row>
    <row r="60" spans="1:2" x14ac:dyDescent="0.25">
      <c r="A60" s="163" t="s">
        <v>12</v>
      </c>
      <c r="B60" s="50">
        <v>214331.26510000002</v>
      </c>
    </row>
    <row r="61" spans="1:2" x14ac:dyDescent="0.25">
      <c r="A61" s="163" t="s">
        <v>15</v>
      </c>
      <c r="B61" s="50">
        <v>50217.666300000004</v>
      </c>
    </row>
    <row r="62" spans="1:2" x14ac:dyDescent="0.25">
      <c r="A62" s="163" t="s">
        <v>10</v>
      </c>
      <c r="B62" s="50">
        <v>824494.87760000012</v>
      </c>
    </row>
    <row r="63" spans="1:2" x14ac:dyDescent="0.25">
      <c r="A63" s="163" t="s">
        <v>21</v>
      </c>
      <c r="B63" s="50">
        <v>15877.9622</v>
      </c>
    </row>
    <row r="64" spans="1:2" x14ac:dyDescent="0.25">
      <c r="A64" s="163" t="s">
        <v>679</v>
      </c>
      <c r="B64" s="50">
        <v>12382.3117</v>
      </c>
    </row>
    <row r="65" spans="1:2" x14ac:dyDescent="0.25">
      <c r="A65" s="108" t="s">
        <v>50</v>
      </c>
      <c r="B65" s="50">
        <v>127462453.92369999</v>
      </c>
    </row>
    <row r="66" spans="1:2" x14ac:dyDescent="0.25">
      <c r="A66" s="163" t="s">
        <v>18</v>
      </c>
      <c r="B66" s="50">
        <v>14289654.509299999</v>
      </c>
    </row>
    <row r="67" spans="1:2" x14ac:dyDescent="0.25">
      <c r="A67" s="163" t="s">
        <v>22</v>
      </c>
      <c r="B67" s="50">
        <v>20324.4836</v>
      </c>
    </row>
    <row r="68" spans="1:2" x14ac:dyDescent="0.25">
      <c r="A68" s="163" t="s">
        <v>11</v>
      </c>
      <c r="B68" s="50">
        <v>33843.2212</v>
      </c>
    </row>
    <row r="69" spans="1:2" x14ac:dyDescent="0.25">
      <c r="A69" s="163" t="s">
        <v>20</v>
      </c>
      <c r="B69" s="50">
        <v>925527.32890000008</v>
      </c>
    </row>
    <row r="70" spans="1:2" x14ac:dyDescent="0.25">
      <c r="A70" s="163" t="s">
        <v>14</v>
      </c>
      <c r="B70" s="50">
        <v>26753.242099999999</v>
      </c>
    </row>
    <row r="71" spans="1:2" x14ac:dyDescent="0.25">
      <c r="A71" s="163" t="s">
        <v>17</v>
      </c>
      <c r="B71" s="50">
        <v>31522683.178800002</v>
      </c>
    </row>
    <row r="72" spans="1:2" x14ac:dyDescent="0.25">
      <c r="A72" s="163" t="s">
        <v>13</v>
      </c>
      <c r="B72" s="50">
        <v>72600</v>
      </c>
    </row>
    <row r="73" spans="1:2" x14ac:dyDescent="0.25">
      <c r="A73" s="163" t="s">
        <v>16</v>
      </c>
      <c r="B73" s="50">
        <v>243107.9909</v>
      </c>
    </row>
    <row r="74" spans="1:2" x14ac:dyDescent="0.25">
      <c r="A74" s="163" t="s">
        <v>9</v>
      </c>
      <c r="B74" s="50">
        <v>74259397.370399982</v>
      </c>
    </row>
    <row r="75" spans="1:2" x14ac:dyDescent="0.25">
      <c r="A75" s="163" t="s">
        <v>12</v>
      </c>
      <c r="B75" s="50">
        <v>92995.344600000011</v>
      </c>
    </row>
    <row r="76" spans="1:2" x14ac:dyDescent="0.25">
      <c r="A76" s="163" t="s">
        <v>15</v>
      </c>
      <c r="B76" s="50">
        <v>51992.354399999997</v>
      </c>
    </row>
    <row r="77" spans="1:2" x14ac:dyDescent="0.25">
      <c r="A77" s="163" t="s">
        <v>10</v>
      </c>
      <c r="B77" s="50">
        <v>5911313.1609999994</v>
      </c>
    </row>
    <row r="78" spans="1:2" x14ac:dyDescent="0.25">
      <c r="A78" s="163" t="s">
        <v>21</v>
      </c>
      <c r="B78" s="50">
        <v>6889.2262000000001</v>
      </c>
    </row>
    <row r="79" spans="1:2" x14ac:dyDescent="0.25">
      <c r="A79" s="163" t="s">
        <v>679</v>
      </c>
      <c r="B79" s="50">
        <v>5372.5123000000003</v>
      </c>
    </row>
    <row r="80" spans="1:2" x14ac:dyDescent="0.25">
      <c r="A80" s="108" t="s">
        <v>68</v>
      </c>
      <c r="B80" s="50">
        <v>73655931.615400001</v>
      </c>
    </row>
    <row r="81" spans="1:2" x14ac:dyDescent="0.25">
      <c r="A81" s="163" t="s">
        <v>18</v>
      </c>
      <c r="B81" s="50">
        <v>5105953.5121999998</v>
      </c>
    </row>
    <row r="82" spans="1:2" x14ac:dyDescent="0.25">
      <c r="A82" s="163" t="s">
        <v>22</v>
      </c>
      <c r="B82" s="50">
        <v>155482.47560000001</v>
      </c>
    </row>
    <row r="83" spans="1:2" x14ac:dyDescent="0.25">
      <c r="A83" s="163" t="s">
        <v>11</v>
      </c>
      <c r="B83" s="50">
        <v>258900.93410000001</v>
      </c>
    </row>
    <row r="84" spans="1:2" x14ac:dyDescent="0.25">
      <c r="A84" s="163" t="s">
        <v>20</v>
      </c>
      <c r="B84" s="50">
        <v>828167.2169</v>
      </c>
    </row>
    <row r="85" spans="1:2" x14ac:dyDescent="0.25">
      <c r="A85" s="163" t="s">
        <v>14</v>
      </c>
      <c r="B85" s="50">
        <v>204662.53270000001</v>
      </c>
    </row>
    <row r="86" spans="1:2" x14ac:dyDescent="0.25">
      <c r="A86" s="163" t="s">
        <v>17</v>
      </c>
      <c r="B86" s="50">
        <v>254540.78389999998</v>
      </c>
    </row>
    <row r="87" spans="1:2" x14ac:dyDescent="0.25">
      <c r="A87" s="163" t="s">
        <v>16</v>
      </c>
      <c r="B87" s="50">
        <v>104902.35740000001</v>
      </c>
    </row>
    <row r="88" spans="1:2" x14ac:dyDescent="0.25">
      <c r="A88" s="163" t="s">
        <v>9</v>
      </c>
      <c r="B88" s="50">
        <v>62959338.879099987</v>
      </c>
    </row>
    <row r="89" spans="1:2" x14ac:dyDescent="0.25">
      <c r="A89" s="163" t="s">
        <v>12</v>
      </c>
      <c r="B89" s="50">
        <v>711415.19099999988</v>
      </c>
    </row>
    <row r="90" spans="1:2" x14ac:dyDescent="0.25">
      <c r="A90" s="163" t="s">
        <v>15</v>
      </c>
      <c r="B90" s="50">
        <v>242075.55409999998</v>
      </c>
    </row>
    <row r="91" spans="1:2" x14ac:dyDescent="0.25">
      <c r="A91" s="163" t="s">
        <v>10</v>
      </c>
      <c r="B91" s="50">
        <v>2736689.773</v>
      </c>
    </row>
    <row r="92" spans="1:2" x14ac:dyDescent="0.25">
      <c r="A92" s="163" t="s">
        <v>21</v>
      </c>
      <c r="B92" s="50">
        <v>52702.640099999997</v>
      </c>
    </row>
    <row r="93" spans="1:2" x14ac:dyDescent="0.25">
      <c r="A93" s="163" t="s">
        <v>679</v>
      </c>
      <c r="B93" s="50">
        <v>41099.765299999999</v>
      </c>
    </row>
    <row r="94" spans="1:2" x14ac:dyDescent="0.25">
      <c r="A94" s="108" t="s">
        <v>682</v>
      </c>
      <c r="B94" s="50">
        <v>46252964.967499986</v>
      </c>
    </row>
    <row r="95" spans="1:2" x14ac:dyDescent="0.25">
      <c r="A95" s="163" t="s">
        <v>18</v>
      </c>
      <c r="B95" s="50">
        <v>57083.603000000003</v>
      </c>
    </row>
    <row r="96" spans="1:2" x14ac:dyDescent="0.25">
      <c r="A96" s="163" t="s">
        <v>22</v>
      </c>
      <c r="B96" s="50">
        <v>7042.6589999999997</v>
      </c>
    </row>
    <row r="97" spans="1:2" x14ac:dyDescent="0.25">
      <c r="A97" s="163" t="s">
        <v>11</v>
      </c>
      <c r="B97" s="50">
        <v>11727.0515</v>
      </c>
    </row>
    <row r="98" spans="1:2" x14ac:dyDescent="0.25">
      <c r="A98" s="163" t="s">
        <v>20</v>
      </c>
      <c r="B98" s="50">
        <v>25080.839700000004</v>
      </c>
    </row>
    <row r="99" spans="1:2" x14ac:dyDescent="0.25">
      <c r="A99" s="163" t="s">
        <v>14</v>
      </c>
      <c r="B99" s="50">
        <v>9270.2950999999994</v>
      </c>
    </row>
    <row r="100" spans="1:2" x14ac:dyDescent="0.25">
      <c r="A100" s="163" t="s">
        <v>17</v>
      </c>
      <c r="B100" s="50">
        <v>7859.9730999999992</v>
      </c>
    </row>
    <row r="101" spans="1:2" x14ac:dyDescent="0.25">
      <c r="A101" s="163" t="s">
        <v>136</v>
      </c>
      <c r="B101" s="50">
        <v>875072.92</v>
      </c>
    </row>
    <row r="102" spans="1:2" x14ac:dyDescent="0.25">
      <c r="A102" s="163" t="s">
        <v>16</v>
      </c>
      <c r="B102" s="50">
        <v>4751.6063999999997</v>
      </c>
    </row>
    <row r="103" spans="1:2" x14ac:dyDescent="0.25">
      <c r="A103" s="163" t="s">
        <v>9</v>
      </c>
      <c r="B103" s="50">
        <v>45087093.455199987</v>
      </c>
    </row>
    <row r="104" spans="1:2" x14ac:dyDescent="0.25">
      <c r="A104" s="163" t="s">
        <v>12</v>
      </c>
      <c r="B104" s="50">
        <v>32223.918300000005</v>
      </c>
    </row>
    <row r="105" spans="1:2" x14ac:dyDescent="0.25">
      <c r="A105" s="163" t="s">
        <v>15</v>
      </c>
      <c r="B105" s="50">
        <v>7550.0415999999996</v>
      </c>
    </row>
    <row r="106" spans="1:2" x14ac:dyDescent="0.25">
      <c r="A106" s="163" t="s">
        <v>10</v>
      </c>
      <c r="B106" s="50">
        <v>123959.77630000001</v>
      </c>
    </row>
    <row r="107" spans="1:2" x14ac:dyDescent="0.25">
      <c r="A107" s="163" t="s">
        <v>21</v>
      </c>
      <c r="B107" s="50">
        <v>2387.1932999999999</v>
      </c>
    </row>
    <row r="108" spans="1:2" x14ac:dyDescent="0.25">
      <c r="A108" s="163" t="s">
        <v>679</v>
      </c>
      <c r="B108" s="50">
        <v>1861.635</v>
      </c>
    </row>
    <row r="109" spans="1:2" x14ac:dyDescent="0.25">
      <c r="A109" s="108" t="s">
        <v>77</v>
      </c>
      <c r="B109" s="50">
        <v>24896302.648800001</v>
      </c>
    </row>
    <row r="110" spans="1:2" x14ac:dyDescent="0.25">
      <c r="A110" s="163" t="s">
        <v>18</v>
      </c>
      <c r="B110" s="50">
        <v>100976.71550000001</v>
      </c>
    </row>
    <row r="111" spans="1:2" x14ac:dyDescent="0.25">
      <c r="A111" s="163" t="s">
        <v>22</v>
      </c>
      <c r="B111" s="50">
        <v>10201.2881</v>
      </c>
    </row>
    <row r="112" spans="1:2" x14ac:dyDescent="0.25">
      <c r="A112" s="163" t="s">
        <v>11</v>
      </c>
      <c r="B112" s="50">
        <v>16986.6283</v>
      </c>
    </row>
    <row r="113" spans="1:2" x14ac:dyDescent="0.25">
      <c r="A113" s="163" t="s">
        <v>20</v>
      </c>
      <c r="B113" s="50">
        <v>36329.584099999993</v>
      </c>
    </row>
    <row r="114" spans="1:2" x14ac:dyDescent="0.25">
      <c r="A114" s="163" t="s">
        <v>14</v>
      </c>
      <c r="B114" s="50">
        <v>13428.017900000001</v>
      </c>
    </row>
    <row r="115" spans="1:2" x14ac:dyDescent="0.25">
      <c r="A115" s="163" t="s">
        <v>17</v>
      </c>
      <c r="B115" s="50">
        <v>11385.167100000001</v>
      </c>
    </row>
    <row r="116" spans="1:2" x14ac:dyDescent="0.25">
      <c r="A116" s="163" t="s">
        <v>13</v>
      </c>
      <c r="B116" s="50">
        <v>10450000</v>
      </c>
    </row>
    <row r="117" spans="1:2" x14ac:dyDescent="0.25">
      <c r="A117" s="163" t="s">
        <v>16</v>
      </c>
      <c r="B117" s="50">
        <v>6882.6995999999999</v>
      </c>
    </row>
    <row r="118" spans="1:2" x14ac:dyDescent="0.25">
      <c r="A118" s="163" t="s">
        <v>9</v>
      </c>
      <c r="B118" s="50">
        <v>14006789.885600001</v>
      </c>
    </row>
    <row r="119" spans="1:2" x14ac:dyDescent="0.25">
      <c r="A119" s="163" t="s">
        <v>12</v>
      </c>
      <c r="B119" s="50">
        <v>46676.32989999999</v>
      </c>
    </row>
    <row r="120" spans="1:2" x14ac:dyDescent="0.25">
      <c r="A120" s="163" t="s">
        <v>15</v>
      </c>
      <c r="B120" s="50">
        <v>10936.231600000001</v>
      </c>
    </row>
    <row r="121" spans="1:2" x14ac:dyDescent="0.25">
      <c r="A121" s="163" t="s">
        <v>10</v>
      </c>
      <c r="B121" s="50">
        <v>179555.67519999997</v>
      </c>
    </row>
    <row r="122" spans="1:2" x14ac:dyDescent="0.25">
      <c r="A122" s="163" t="s">
        <v>21</v>
      </c>
      <c r="B122" s="50">
        <v>3457.8483000000001</v>
      </c>
    </row>
    <row r="123" spans="1:2" x14ac:dyDescent="0.25">
      <c r="A123" s="163" t="s">
        <v>679</v>
      </c>
      <c r="B123" s="50">
        <v>2696.5775999999996</v>
      </c>
    </row>
    <row r="124" spans="1:2" x14ac:dyDescent="0.25">
      <c r="A124" s="108" t="s">
        <v>75</v>
      </c>
      <c r="B124" s="50">
        <v>14762807.6472</v>
      </c>
    </row>
    <row r="125" spans="1:2" x14ac:dyDescent="0.25">
      <c r="A125" s="163" t="s">
        <v>18</v>
      </c>
      <c r="B125" s="50">
        <v>5994.5545000000002</v>
      </c>
    </row>
    <row r="126" spans="1:2" x14ac:dyDescent="0.25">
      <c r="A126" s="163" t="s">
        <v>22</v>
      </c>
      <c r="B126" s="50">
        <v>587.43949999999995</v>
      </c>
    </row>
    <row r="127" spans="1:2" x14ac:dyDescent="0.25">
      <c r="A127" s="163" t="s">
        <v>11</v>
      </c>
      <c r="B127" s="50">
        <v>978.17219999999986</v>
      </c>
    </row>
    <row r="128" spans="1:2" x14ac:dyDescent="0.25">
      <c r="A128" s="163" t="s">
        <v>20</v>
      </c>
      <c r="B128" s="50">
        <v>168521.74289999998</v>
      </c>
    </row>
    <row r="129" spans="1:2" x14ac:dyDescent="0.25">
      <c r="A129" s="163" t="s">
        <v>14</v>
      </c>
      <c r="B129" s="50">
        <v>773.25009999999997</v>
      </c>
    </row>
    <row r="130" spans="1:2" x14ac:dyDescent="0.25">
      <c r="A130" s="163" t="s">
        <v>17</v>
      </c>
      <c r="B130" s="50">
        <v>655.61290000000008</v>
      </c>
    </row>
    <row r="131" spans="1:2" x14ac:dyDescent="0.25">
      <c r="A131" s="163" t="s">
        <v>16</v>
      </c>
      <c r="B131" s="50">
        <v>396.33899999999994</v>
      </c>
    </row>
    <row r="132" spans="1:2" x14ac:dyDescent="0.25">
      <c r="A132" s="163" t="s">
        <v>9</v>
      </c>
      <c r="B132" s="50">
        <v>14570888.841800001</v>
      </c>
    </row>
    <row r="133" spans="1:2" x14ac:dyDescent="0.25">
      <c r="A133" s="163" t="s">
        <v>12</v>
      </c>
      <c r="B133" s="50">
        <v>2687.8483999999999</v>
      </c>
    </row>
    <row r="134" spans="1:2" x14ac:dyDescent="0.25">
      <c r="A134" s="163" t="s">
        <v>15</v>
      </c>
      <c r="B134" s="50">
        <v>629.76099999999997</v>
      </c>
    </row>
    <row r="135" spans="1:2" x14ac:dyDescent="0.25">
      <c r="A135" s="163" t="s">
        <v>10</v>
      </c>
      <c r="B135" s="50">
        <v>10339.683300000006</v>
      </c>
    </row>
    <row r="136" spans="1:2" x14ac:dyDescent="0.25">
      <c r="A136" s="163" t="s">
        <v>21</v>
      </c>
      <c r="B136" s="50">
        <v>199.11959999999999</v>
      </c>
    </row>
    <row r="137" spans="1:2" x14ac:dyDescent="0.25">
      <c r="A137" s="163" t="s">
        <v>679</v>
      </c>
      <c r="B137" s="50">
        <v>155.28200000000001</v>
      </c>
    </row>
    <row r="138" spans="1:2" x14ac:dyDescent="0.25">
      <c r="A138" s="108" t="s">
        <v>533</v>
      </c>
      <c r="B138" s="50">
        <v>5127185336.2124968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T33" sqref="T33"/>
    </sheetView>
  </sheetViews>
  <sheetFormatPr defaultColWidth="8.85546875" defaultRowHeight="15" x14ac:dyDescent="0.25"/>
  <cols>
    <col min="1" max="1" width="37" bestFit="1" customWidth="1"/>
    <col min="2" max="2" width="15.7109375" style="4" bestFit="1" customWidth="1"/>
  </cols>
  <sheetData>
    <row r="3" spans="1:3" x14ac:dyDescent="0.25">
      <c r="A3" s="107" t="s">
        <v>748</v>
      </c>
      <c r="B3" s="113" t="s">
        <v>585</v>
      </c>
    </row>
    <row r="4" spans="1:3" x14ac:dyDescent="0.25">
      <c r="A4" s="108" t="s">
        <v>80</v>
      </c>
      <c r="B4" s="113">
        <v>2633973955.1999998</v>
      </c>
      <c r="C4" s="151">
        <f>B4/$B$13</f>
        <v>0.76272169672827095</v>
      </c>
    </row>
    <row r="5" spans="1:3" x14ac:dyDescent="0.25">
      <c r="A5" s="108" t="s">
        <v>68</v>
      </c>
      <c r="B5" s="113">
        <v>253547470</v>
      </c>
      <c r="C5" s="151">
        <f t="shared" ref="C5:C12" si="0">B5/$B$13</f>
        <v>7.3419919789934451E-2</v>
      </c>
    </row>
    <row r="6" spans="1:3" x14ac:dyDescent="0.25">
      <c r="A6" s="108" t="s">
        <v>70</v>
      </c>
      <c r="B6" s="113">
        <v>212187580.03999999</v>
      </c>
      <c r="C6" s="151">
        <f t="shared" si="0"/>
        <v>6.1443307270851864E-2</v>
      </c>
    </row>
    <row r="7" spans="1:3" x14ac:dyDescent="0.25">
      <c r="A7" s="108" t="s">
        <v>66</v>
      </c>
      <c r="B7" s="113">
        <v>171250304.16282997</v>
      </c>
      <c r="C7" s="151">
        <f t="shared" si="0"/>
        <v>4.9589071409929089E-2</v>
      </c>
    </row>
    <row r="8" spans="1:3" x14ac:dyDescent="0.25">
      <c r="A8" s="108" t="s">
        <v>72</v>
      </c>
      <c r="B8" s="113">
        <v>115189403.60000001</v>
      </c>
      <c r="C8" s="151">
        <f t="shared" si="0"/>
        <v>3.3355476877613442E-2</v>
      </c>
    </row>
    <row r="9" spans="1:3" x14ac:dyDescent="0.25">
      <c r="A9" s="108" t="s">
        <v>50</v>
      </c>
      <c r="B9" s="113">
        <v>36666425.200000003</v>
      </c>
      <c r="C9" s="151">
        <f t="shared" si="0"/>
        <v>1.0617522616840276E-2</v>
      </c>
    </row>
    <row r="10" spans="1:3" x14ac:dyDescent="0.25">
      <c r="A10" s="108" t="s">
        <v>77</v>
      </c>
      <c r="B10" s="113">
        <v>25207646</v>
      </c>
      <c r="C10" s="151">
        <f t="shared" si="0"/>
        <v>7.2993958386295948E-3</v>
      </c>
    </row>
    <row r="11" spans="1:3" x14ac:dyDescent="0.25">
      <c r="A11" s="108" t="s">
        <v>63</v>
      </c>
      <c r="B11" s="113">
        <v>5365216.2940090001</v>
      </c>
      <c r="C11" s="151">
        <f t="shared" si="0"/>
        <v>1.5536094679303649E-3</v>
      </c>
    </row>
    <row r="12" spans="1:3" x14ac:dyDescent="0.25">
      <c r="A12" s="108" t="s">
        <v>1317</v>
      </c>
      <c r="B12" s="113"/>
      <c r="C12" s="151">
        <f t="shared" si="0"/>
        <v>0</v>
      </c>
    </row>
    <row r="13" spans="1:3" x14ac:dyDescent="0.25">
      <c r="A13" s="108" t="s">
        <v>533</v>
      </c>
      <c r="B13" s="113">
        <v>3453388000.4968386</v>
      </c>
    </row>
    <row r="14" spans="1:3" x14ac:dyDescent="0.25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2.42578125" bestFit="1" customWidth="1"/>
    <col min="3" max="3" width="15.7109375" style="4" bestFit="1" customWidth="1"/>
    <col min="4" max="4" width="10.42578125" style="114" bestFit="1" customWidth="1"/>
  </cols>
  <sheetData>
    <row r="3" spans="1:5" x14ac:dyDescent="0.25">
      <c r="A3" s="107" t="s">
        <v>58</v>
      </c>
      <c r="B3" s="107" t="s">
        <v>489</v>
      </c>
      <c r="C3" t="s">
        <v>585</v>
      </c>
      <c r="D3" s="115" t="s">
        <v>586</v>
      </c>
    </row>
    <row r="4" spans="1:5" x14ac:dyDescent="0.25">
      <c r="A4" t="s">
        <v>72</v>
      </c>
      <c r="B4">
        <v>1</v>
      </c>
      <c r="C4" s="113">
        <v>115189403.60000001</v>
      </c>
      <c r="D4" s="115">
        <v>501.44</v>
      </c>
    </row>
    <row r="5" spans="1:5" x14ac:dyDescent="0.25">
      <c r="A5" t="s">
        <v>77</v>
      </c>
      <c r="B5">
        <v>2</v>
      </c>
      <c r="C5" s="113">
        <v>25207646</v>
      </c>
      <c r="D5" s="115">
        <v>1023.48</v>
      </c>
    </row>
    <row r="6" spans="1:5" x14ac:dyDescent="0.25">
      <c r="A6" t="s">
        <v>66</v>
      </c>
      <c r="B6">
        <v>3</v>
      </c>
      <c r="C6" s="113">
        <v>171250304.16282997</v>
      </c>
      <c r="D6" s="115">
        <v>12873.210000000003</v>
      </c>
    </row>
    <row r="7" spans="1:5" x14ac:dyDescent="0.25">
      <c r="A7" t="s">
        <v>63</v>
      </c>
      <c r="B7">
        <v>4</v>
      </c>
      <c r="C7" s="113">
        <v>5365216.2940090001</v>
      </c>
      <c r="D7" s="115">
        <v>29529.090000000004</v>
      </c>
    </row>
    <row r="8" spans="1:5" x14ac:dyDescent="0.25">
      <c r="A8" t="s">
        <v>80</v>
      </c>
      <c r="B8">
        <v>5</v>
      </c>
      <c r="C8" s="113">
        <v>2633973955.1999998</v>
      </c>
      <c r="D8" s="115">
        <v>1828.6</v>
      </c>
    </row>
    <row r="9" spans="1:5" x14ac:dyDescent="0.25">
      <c r="A9" t="s">
        <v>50</v>
      </c>
      <c r="B9">
        <v>6</v>
      </c>
      <c r="C9" s="113">
        <v>36666425.200000003</v>
      </c>
      <c r="D9" s="115">
        <v>76.051000000000002</v>
      </c>
    </row>
    <row r="10" spans="1:5" x14ac:dyDescent="0.25">
      <c r="A10" t="s">
        <v>68</v>
      </c>
      <c r="B10">
        <v>7</v>
      </c>
      <c r="C10" s="113">
        <v>253547470</v>
      </c>
      <c r="D10" s="115">
        <v>276.02</v>
      </c>
    </row>
    <row r="11" spans="1:5" x14ac:dyDescent="0.25">
      <c r="A11" t="s">
        <v>70</v>
      </c>
      <c r="B11">
        <v>8</v>
      </c>
      <c r="C11" s="113">
        <v>212187580.03999999</v>
      </c>
      <c r="D11" s="115">
        <v>838.31</v>
      </c>
      <c r="E11">
        <f>354*740</f>
        <v>261960</v>
      </c>
    </row>
    <row r="12" spans="1:5" x14ac:dyDescent="0.25">
      <c r="A12" t="s">
        <v>1317</v>
      </c>
      <c r="B12" t="s">
        <v>1317</v>
      </c>
      <c r="C12" s="113"/>
      <c r="D12" s="115"/>
    </row>
    <row r="13" spans="1:5" x14ac:dyDescent="0.25">
      <c r="A13" t="s">
        <v>533</v>
      </c>
      <c r="C13" s="113">
        <v>3453388000.4968386</v>
      </c>
      <c r="D13" s="115">
        <v>46946.201000000001</v>
      </c>
    </row>
    <row r="14" spans="1:5" x14ac:dyDescent="0.25">
      <c r="C14"/>
      <c r="D14"/>
    </row>
    <row r="15" spans="1:5" x14ac:dyDescent="0.25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E1501"/>
  <sheetViews>
    <sheetView workbookViewId="0"/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40.855468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17.7109375" bestFit="1" customWidth="1"/>
    <col min="16" max="16" width="13.42578125" bestFit="1" customWidth="1"/>
    <col min="17" max="17" width="81.140625" bestFit="1" customWidth="1"/>
    <col min="18" max="18" width="12.5703125" bestFit="1" customWidth="1"/>
    <col min="19" max="19" width="16.7109375" bestFit="1" customWidth="1"/>
    <col min="20" max="20" width="26.140625" bestFit="1" customWidth="1"/>
    <col min="21" max="21" width="26.42578125" bestFit="1" customWidth="1"/>
    <col min="22" max="22" width="37" bestFit="1" customWidth="1"/>
    <col min="23" max="23" width="41.42578125" bestFit="1" customWidth="1"/>
    <col min="24" max="24" width="12" bestFit="1" customWidth="1"/>
    <col min="25" max="25" width="15.140625" bestFit="1" customWidth="1"/>
    <col min="26" max="26" width="11.42578125" bestFit="1" customWidth="1"/>
    <col min="27" max="27" width="16.42578125" bestFit="1" customWidth="1"/>
    <col min="28" max="28" width="29.85546875" bestFit="1" customWidth="1"/>
    <col min="29" max="29" width="28.85546875" bestFit="1" customWidth="1"/>
    <col min="30" max="30" width="24" bestFit="1" customWidth="1"/>
    <col min="31" max="31" width="12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205</v>
      </c>
      <c r="S1" t="s">
        <v>209</v>
      </c>
      <c r="T1" t="s">
        <v>204</v>
      </c>
      <c r="U1" t="s">
        <v>203</v>
      </c>
      <c r="V1" t="s">
        <v>210</v>
      </c>
      <c r="W1" t="s">
        <v>132</v>
      </c>
      <c r="X1" t="s">
        <v>133</v>
      </c>
      <c r="Y1" t="s">
        <v>680</v>
      </c>
      <c r="Z1" t="s">
        <v>111</v>
      </c>
      <c r="AA1" t="s">
        <v>503</v>
      </c>
      <c r="AB1" t="s">
        <v>582</v>
      </c>
      <c r="AC1" t="s">
        <v>592</v>
      </c>
      <c r="AD1" t="s">
        <v>867</v>
      </c>
      <c r="AE1" t="s">
        <v>868</v>
      </c>
    </row>
    <row r="2" spans="1:31" x14ac:dyDescent="0.25">
      <c r="A2" s="143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>
        <v>-2081068633.3499999</v>
      </c>
      <c r="T2">
        <v>1541.07</v>
      </c>
      <c r="U2" t="s">
        <v>199</v>
      </c>
      <c r="V2" t="s">
        <v>80</v>
      </c>
      <c r="W2" t="s">
        <v>93</v>
      </c>
      <c r="X2">
        <v>1</v>
      </c>
      <c r="Y2">
        <v>2081068633.3499999</v>
      </c>
      <c r="Z2">
        <v>5</v>
      </c>
      <c r="AA2">
        <v>8</v>
      </c>
      <c r="AB2" t="s">
        <v>80</v>
      </c>
      <c r="AC2" t="s">
        <v>136</v>
      </c>
      <c r="AD2">
        <v>2081068633.3499999</v>
      </c>
      <c r="AE2">
        <v>0</v>
      </c>
    </row>
    <row r="3" spans="1:31" x14ac:dyDescent="0.25">
      <c r="A3" s="143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>
        <v>-128496823.2</v>
      </c>
      <c r="T3">
        <v>97.74</v>
      </c>
      <c r="U3" t="s">
        <v>199</v>
      </c>
      <c r="V3" t="s">
        <v>80</v>
      </c>
      <c r="W3" t="s">
        <v>93</v>
      </c>
      <c r="X3">
        <v>1</v>
      </c>
      <c r="Y3">
        <v>128496823.2</v>
      </c>
      <c r="Z3">
        <v>5</v>
      </c>
      <c r="AA3">
        <v>8</v>
      </c>
      <c r="AB3" t="s">
        <v>80</v>
      </c>
      <c r="AC3" t="s">
        <v>136</v>
      </c>
      <c r="AD3">
        <v>128496823.2</v>
      </c>
      <c r="AE3">
        <v>0</v>
      </c>
    </row>
    <row r="4" spans="1:31" x14ac:dyDescent="0.25">
      <c r="A4" s="143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>
        <v>-89426820</v>
      </c>
      <c r="T4">
        <v>83.44</v>
      </c>
      <c r="U4" t="s">
        <v>199</v>
      </c>
      <c r="V4" t="s">
        <v>80</v>
      </c>
      <c r="W4" t="s">
        <v>93</v>
      </c>
      <c r="X4">
        <v>1</v>
      </c>
      <c r="Y4">
        <v>89426820</v>
      </c>
      <c r="Z4">
        <v>5</v>
      </c>
      <c r="AA4">
        <v>8</v>
      </c>
      <c r="AB4" t="s">
        <v>80</v>
      </c>
      <c r="AC4" t="s">
        <v>136</v>
      </c>
      <c r="AD4">
        <v>89426820</v>
      </c>
      <c r="AE4">
        <v>0</v>
      </c>
    </row>
    <row r="5" spans="1:31" x14ac:dyDescent="0.25">
      <c r="A5" s="143">
        <v>46111</v>
      </c>
      <c r="B5" t="s">
        <v>869</v>
      </c>
      <c r="C5" t="s">
        <v>770</v>
      </c>
      <c r="D5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>
        <v>-87306126.840000004</v>
      </c>
      <c r="T5">
        <v>169.71100000000001</v>
      </c>
      <c r="U5" t="s">
        <v>199</v>
      </c>
      <c r="V5" t="s">
        <v>70</v>
      </c>
      <c r="W5" t="s">
        <v>86</v>
      </c>
      <c r="X5">
        <v>1</v>
      </c>
      <c r="Y5">
        <v>87306126.840000004</v>
      </c>
      <c r="Z5">
        <v>8</v>
      </c>
      <c r="AA5">
        <v>5</v>
      </c>
      <c r="AB5" t="s">
        <v>70</v>
      </c>
      <c r="AC5" t="s">
        <v>14</v>
      </c>
      <c r="AD5">
        <v>87306126.840000004</v>
      </c>
      <c r="AE5">
        <v>0</v>
      </c>
    </row>
    <row r="6" spans="1:31" x14ac:dyDescent="0.25">
      <c r="A6" s="143">
        <v>46111</v>
      </c>
      <c r="B6" t="s">
        <v>530</v>
      </c>
      <c r="C6" t="s">
        <v>786</v>
      </c>
      <c r="D6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>
        <v>-80532152.400000006</v>
      </c>
      <c r="T6">
        <v>67.09</v>
      </c>
      <c r="U6" t="s">
        <v>199</v>
      </c>
      <c r="V6" t="s">
        <v>80</v>
      </c>
      <c r="W6" t="s">
        <v>93</v>
      </c>
      <c r="X6">
        <v>1</v>
      </c>
      <c r="Y6">
        <v>80532152.400000006</v>
      </c>
      <c r="Z6">
        <v>5</v>
      </c>
      <c r="AA6">
        <v>8</v>
      </c>
      <c r="AB6" t="s">
        <v>80</v>
      </c>
      <c r="AC6" t="s">
        <v>136</v>
      </c>
      <c r="AD6">
        <v>80532152.400000006</v>
      </c>
      <c r="AE6">
        <v>0</v>
      </c>
    </row>
    <row r="7" spans="1:31" x14ac:dyDescent="0.25">
      <c r="A7" s="143">
        <v>46111</v>
      </c>
      <c r="B7" t="s">
        <v>535</v>
      </c>
      <c r="C7" t="s">
        <v>783</v>
      </c>
      <c r="D7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>
        <v>-79981130</v>
      </c>
      <c r="T7">
        <v>111.94</v>
      </c>
      <c r="U7" t="s">
        <v>199</v>
      </c>
      <c r="V7" t="s">
        <v>72</v>
      </c>
      <c r="W7" t="s">
        <v>87</v>
      </c>
      <c r="X7">
        <v>1</v>
      </c>
      <c r="Y7">
        <v>79981130</v>
      </c>
      <c r="Z7">
        <v>1</v>
      </c>
      <c r="AA7">
        <v>8</v>
      </c>
      <c r="AB7" t="s">
        <v>72</v>
      </c>
      <c r="AC7" t="s">
        <v>136</v>
      </c>
      <c r="AD7">
        <v>79981130</v>
      </c>
      <c r="AE7">
        <v>0</v>
      </c>
    </row>
    <row r="8" spans="1:31" x14ac:dyDescent="0.25">
      <c r="A8" s="143">
        <v>46100</v>
      </c>
      <c r="B8" t="s">
        <v>821</v>
      </c>
      <c r="C8" t="s">
        <v>921</v>
      </c>
      <c r="D8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>
        <v>-54208000</v>
      </c>
      <c r="T8">
        <v>1</v>
      </c>
      <c r="U8" t="s">
        <v>199</v>
      </c>
      <c r="V8" t="s">
        <v>66</v>
      </c>
      <c r="W8" t="s">
        <v>84</v>
      </c>
      <c r="X8">
        <v>1</v>
      </c>
      <c r="Y8">
        <v>54208000</v>
      </c>
      <c r="Z8">
        <v>3</v>
      </c>
      <c r="AA8" t="s">
        <v>157</v>
      </c>
      <c r="AB8" t="s">
        <v>681</v>
      </c>
      <c r="AC8" t="s">
        <v>17</v>
      </c>
      <c r="AD8">
        <v>54208000</v>
      </c>
      <c r="AE8">
        <v>0</v>
      </c>
    </row>
    <row r="9" spans="1:31" x14ac:dyDescent="0.25">
      <c r="A9" s="143">
        <v>46093</v>
      </c>
      <c r="B9" t="s">
        <v>821</v>
      </c>
      <c r="C9" t="s">
        <v>922</v>
      </c>
      <c r="D9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>
        <v>-50700270.310000002</v>
      </c>
      <c r="T9">
        <v>1</v>
      </c>
      <c r="U9" t="s">
        <v>199</v>
      </c>
      <c r="V9" t="s">
        <v>66</v>
      </c>
      <c r="W9" t="s">
        <v>84</v>
      </c>
      <c r="X9">
        <v>1</v>
      </c>
      <c r="Y9">
        <v>50700270.310000002</v>
      </c>
      <c r="Z9">
        <v>3</v>
      </c>
      <c r="AA9" t="s">
        <v>157</v>
      </c>
      <c r="AB9" t="s">
        <v>681</v>
      </c>
      <c r="AC9" t="s">
        <v>17</v>
      </c>
      <c r="AD9">
        <v>50700270.310000002</v>
      </c>
      <c r="AE9">
        <v>0</v>
      </c>
    </row>
    <row r="10" spans="1:31" x14ac:dyDescent="0.25">
      <c r="A10" s="143">
        <v>46111</v>
      </c>
      <c r="B10" t="s">
        <v>530</v>
      </c>
      <c r="C10" t="s">
        <v>776</v>
      </c>
      <c r="D1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>
        <v>-47687159</v>
      </c>
      <c r="T10">
        <v>39.26</v>
      </c>
      <c r="U10" t="s">
        <v>199</v>
      </c>
      <c r="V10" t="s">
        <v>80</v>
      </c>
      <c r="W10" t="s">
        <v>93</v>
      </c>
      <c r="X10">
        <v>1</v>
      </c>
      <c r="Y10">
        <v>47687159</v>
      </c>
      <c r="Z10">
        <v>5</v>
      </c>
      <c r="AA10">
        <v>8</v>
      </c>
      <c r="AB10" t="s">
        <v>80</v>
      </c>
      <c r="AC10" t="s">
        <v>136</v>
      </c>
      <c r="AD10">
        <v>47687159</v>
      </c>
      <c r="AE10">
        <v>0</v>
      </c>
    </row>
    <row r="11" spans="1:31" x14ac:dyDescent="0.25">
      <c r="A11" s="143">
        <v>46111</v>
      </c>
      <c r="B11" t="s">
        <v>535</v>
      </c>
      <c r="C11" t="s">
        <v>782</v>
      </c>
      <c r="D11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>
        <v>-45305016</v>
      </c>
      <c r="T11">
        <v>42.271999999999998</v>
      </c>
      <c r="U11" t="s">
        <v>199</v>
      </c>
      <c r="V11" t="s">
        <v>70</v>
      </c>
      <c r="W11" t="s">
        <v>86</v>
      </c>
      <c r="X11">
        <v>1</v>
      </c>
      <c r="Y11">
        <v>45305016</v>
      </c>
      <c r="Z11">
        <v>8</v>
      </c>
      <c r="AA11">
        <v>8</v>
      </c>
      <c r="AB11" t="s">
        <v>70</v>
      </c>
      <c r="AC11" t="s">
        <v>136</v>
      </c>
      <c r="AD11">
        <v>45305016</v>
      </c>
      <c r="AE11">
        <v>0</v>
      </c>
    </row>
    <row r="12" spans="1:31" x14ac:dyDescent="0.25">
      <c r="A12" s="143">
        <v>46111</v>
      </c>
      <c r="B12" t="s">
        <v>676</v>
      </c>
      <c r="C12" t="s">
        <v>862</v>
      </c>
      <c r="D12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>
        <v>-41270898.375</v>
      </c>
      <c r="T12">
        <v>1038.915</v>
      </c>
      <c r="U12" t="s">
        <v>199</v>
      </c>
      <c r="V12" t="s">
        <v>80</v>
      </c>
      <c r="W12" t="s">
        <v>93</v>
      </c>
      <c r="X12">
        <v>1</v>
      </c>
      <c r="Y12">
        <v>41270898.375</v>
      </c>
      <c r="Z12">
        <v>5</v>
      </c>
      <c r="AA12">
        <v>7</v>
      </c>
      <c r="AB12" t="s">
        <v>80</v>
      </c>
      <c r="AC12" t="s">
        <v>13</v>
      </c>
      <c r="AD12">
        <v>63902892.274999999</v>
      </c>
      <c r="AE12">
        <v>-22631993.899999999</v>
      </c>
    </row>
    <row r="13" spans="1:31" x14ac:dyDescent="0.25">
      <c r="A13" s="143">
        <v>46085</v>
      </c>
      <c r="B13" t="s">
        <v>1014</v>
      </c>
      <c r="C13" t="s">
        <v>1015</v>
      </c>
      <c r="D13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>
        <v>-38586537</v>
      </c>
      <c r="T13">
        <v>1</v>
      </c>
      <c r="U13" t="s">
        <v>199</v>
      </c>
      <c r="V13" t="s">
        <v>66</v>
      </c>
      <c r="W13" t="s">
        <v>84</v>
      </c>
      <c r="X13">
        <v>1</v>
      </c>
      <c r="Y13">
        <v>38586537</v>
      </c>
      <c r="Z13">
        <v>3</v>
      </c>
      <c r="AA13" t="s">
        <v>157</v>
      </c>
      <c r="AB13" t="s">
        <v>681</v>
      </c>
      <c r="AC13" t="s">
        <v>17</v>
      </c>
      <c r="AD13">
        <v>38586537</v>
      </c>
      <c r="AE13">
        <v>0</v>
      </c>
    </row>
    <row r="14" spans="1:31" x14ac:dyDescent="0.25">
      <c r="A14" s="143">
        <v>46085</v>
      </c>
      <c r="B14" t="s">
        <v>1014</v>
      </c>
      <c r="C14" t="s">
        <v>1017</v>
      </c>
      <c r="D1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>
        <v>-38586537</v>
      </c>
      <c r="T14">
        <v>1</v>
      </c>
      <c r="U14" t="s">
        <v>199</v>
      </c>
      <c r="V14" t="s">
        <v>66</v>
      </c>
      <c r="W14" t="s">
        <v>84</v>
      </c>
      <c r="X14">
        <v>1</v>
      </c>
      <c r="Y14">
        <v>38586537</v>
      </c>
      <c r="Z14">
        <v>3</v>
      </c>
      <c r="AA14" t="s">
        <v>157</v>
      </c>
      <c r="AB14" t="s">
        <v>681</v>
      </c>
      <c r="AC14" t="s">
        <v>17</v>
      </c>
      <c r="AD14">
        <v>38586537</v>
      </c>
      <c r="AE14">
        <v>0</v>
      </c>
    </row>
    <row r="15" spans="1:31" x14ac:dyDescent="0.25">
      <c r="A15" s="143">
        <v>46112</v>
      </c>
      <c r="B15" t="s">
        <v>1191</v>
      </c>
      <c r="C15" t="s">
        <v>1114</v>
      </c>
      <c r="D15">
        <v>-36478853.996200003</v>
      </c>
      <c r="E15" t="s">
        <v>1111</v>
      </c>
      <c r="G15">
        <v>36478853.996200003</v>
      </c>
      <c r="H15" t="s">
        <v>1192</v>
      </c>
      <c r="I15" t="s">
        <v>9</v>
      </c>
      <c r="J15" t="s">
        <v>137</v>
      </c>
      <c r="K15" t="s">
        <v>512</v>
      </c>
      <c r="L15" t="s">
        <v>156</v>
      </c>
      <c r="M15">
        <v>0</v>
      </c>
      <c r="N15" t="s">
        <v>338</v>
      </c>
      <c r="O15" t="s">
        <v>1193</v>
      </c>
      <c r="P15">
        <v>5</v>
      </c>
      <c r="Q15" t="s">
        <v>466</v>
      </c>
      <c r="R15">
        <v>1</v>
      </c>
      <c r="S15">
        <v>-36478853.996200003</v>
      </c>
      <c r="U15" t="s">
        <v>199</v>
      </c>
      <c r="V15" t="s">
        <v>191</v>
      </c>
      <c r="W15" t="s">
        <v>340</v>
      </c>
      <c r="X15">
        <v>0.37</v>
      </c>
      <c r="Y15">
        <v>13497175.978594001</v>
      </c>
      <c r="Z15">
        <v>4</v>
      </c>
      <c r="AA15">
        <v>10</v>
      </c>
      <c r="AB15" t="s">
        <v>682</v>
      </c>
      <c r="AC15" t="s">
        <v>9</v>
      </c>
      <c r="AD15">
        <v>36478853.996200003</v>
      </c>
      <c r="AE15">
        <v>0</v>
      </c>
    </row>
    <row r="16" spans="1:31" x14ac:dyDescent="0.25">
      <c r="A16" s="143">
        <v>46112</v>
      </c>
      <c r="B16" t="s">
        <v>1191</v>
      </c>
      <c r="C16" t="s">
        <v>1114</v>
      </c>
      <c r="D16">
        <v>-36478853.996200003</v>
      </c>
      <c r="E16" t="s">
        <v>1111</v>
      </c>
      <c r="G16">
        <v>36478853.996200003</v>
      </c>
      <c r="H16" t="s">
        <v>1192</v>
      </c>
      <c r="I16" t="s">
        <v>9</v>
      </c>
      <c r="J16" t="s">
        <v>137</v>
      </c>
      <c r="K16" t="s">
        <v>512</v>
      </c>
      <c r="L16" t="s">
        <v>156</v>
      </c>
      <c r="M16">
        <v>0</v>
      </c>
      <c r="N16" t="s">
        <v>338</v>
      </c>
      <c r="O16" t="s">
        <v>1193</v>
      </c>
      <c r="P16">
        <v>5</v>
      </c>
      <c r="Q16" t="s">
        <v>466</v>
      </c>
      <c r="R16">
        <v>1</v>
      </c>
      <c r="S16">
        <v>-36478853.996200003</v>
      </c>
      <c r="U16" t="s">
        <v>199</v>
      </c>
      <c r="V16" t="s">
        <v>80</v>
      </c>
      <c r="W16" t="s">
        <v>451</v>
      </c>
      <c r="X16">
        <v>0.2</v>
      </c>
      <c r="Y16">
        <v>7295770.7992400005</v>
      </c>
      <c r="Z16">
        <v>5</v>
      </c>
      <c r="AA16">
        <v>10</v>
      </c>
      <c r="AB16" t="s">
        <v>80</v>
      </c>
      <c r="AC16" t="s">
        <v>9</v>
      </c>
      <c r="AD16">
        <v>36478853.996200003</v>
      </c>
      <c r="AE16">
        <v>0</v>
      </c>
    </row>
    <row r="17" spans="1:31" x14ac:dyDescent="0.25">
      <c r="A17" s="143">
        <v>46112</v>
      </c>
      <c r="B17" t="s">
        <v>1191</v>
      </c>
      <c r="C17" t="s">
        <v>1114</v>
      </c>
      <c r="D17">
        <v>-36478853.996200003</v>
      </c>
      <c r="E17" t="s">
        <v>1111</v>
      </c>
      <c r="G17">
        <v>36478853.996200003</v>
      </c>
      <c r="H17" t="s">
        <v>1192</v>
      </c>
      <c r="I17" t="s">
        <v>9</v>
      </c>
      <c r="J17" t="s">
        <v>137</v>
      </c>
      <c r="K17" t="s">
        <v>512</v>
      </c>
      <c r="L17" t="s">
        <v>156</v>
      </c>
      <c r="M17">
        <v>0</v>
      </c>
      <c r="N17" t="s">
        <v>338</v>
      </c>
      <c r="O17" t="s">
        <v>1193</v>
      </c>
      <c r="P17">
        <v>5</v>
      </c>
      <c r="Q17" t="s">
        <v>466</v>
      </c>
      <c r="R17">
        <v>1</v>
      </c>
      <c r="S17">
        <v>-36478853.996200003</v>
      </c>
      <c r="U17" t="s">
        <v>199</v>
      </c>
      <c r="V17" t="s">
        <v>50</v>
      </c>
      <c r="W17" t="s">
        <v>339</v>
      </c>
      <c r="X17">
        <v>0.12</v>
      </c>
      <c r="Y17">
        <v>4377462.4795439998</v>
      </c>
      <c r="Z17">
        <v>6</v>
      </c>
      <c r="AA17">
        <v>10</v>
      </c>
      <c r="AB17" t="s">
        <v>50</v>
      </c>
      <c r="AC17" t="s">
        <v>9</v>
      </c>
      <c r="AD17">
        <v>36478853.996200003</v>
      </c>
      <c r="AE17">
        <v>0</v>
      </c>
    </row>
    <row r="18" spans="1:31" x14ac:dyDescent="0.25">
      <c r="A18" s="143">
        <v>46112</v>
      </c>
      <c r="B18" t="s">
        <v>1191</v>
      </c>
      <c r="C18" t="s">
        <v>1114</v>
      </c>
      <c r="D18">
        <v>-36478853.996200003</v>
      </c>
      <c r="E18" t="s">
        <v>1111</v>
      </c>
      <c r="G18">
        <v>36478853.996200003</v>
      </c>
      <c r="H18" t="s">
        <v>1192</v>
      </c>
      <c r="I18" t="s">
        <v>9</v>
      </c>
      <c r="J18" t="s">
        <v>137</v>
      </c>
      <c r="K18" t="s">
        <v>512</v>
      </c>
      <c r="L18" t="s">
        <v>156</v>
      </c>
      <c r="M18">
        <v>0</v>
      </c>
      <c r="N18" t="s">
        <v>338</v>
      </c>
      <c r="O18" t="s">
        <v>1193</v>
      </c>
      <c r="P18">
        <v>5</v>
      </c>
      <c r="Q18" t="s">
        <v>466</v>
      </c>
      <c r="R18">
        <v>1</v>
      </c>
      <c r="S18">
        <v>-36478853.996200003</v>
      </c>
      <c r="U18" t="s">
        <v>199</v>
      </c>
      <c r="V18" t="s">
        <v>68</v>
      </c>
      <c r="W18" t="s">
        <v>450</v>
      </c>
      <c r="X18">
        <v>0.17</v>
      </c>
      <c r="Y18">
        <v>6201405.1793540008</v>
      </c>
      <c r="Z18">
        <v>7</v>
      </c>
      <c r="AA18">
        <v>10</v>
      </c>
      <c r="AB18" t="s">
        <v>68</v>
      </c>
      <c r="AC18" t="s">
        <v>9</v>
      </c>
      <c r="AD18">
        <v>36478853.996200003</v>
      </c>
      <c r="AE18">
        <v>0</v>
      </c>
    </row>
    <row r="19" spans="1:31" x14ac:dyDescent="0.25">
      <c r="A19" s="143">
        <v>46112</v>
      </c>
      <c r="B19" t="s">
        <v>1191</v>
      </c>
      <c r="C19" t="s">
        <v>1114</v>
      </c>
      <c r="D19">
        <v>-36478853.996200003</v>
      </c>
      <c r="E19" t="s">
        <v>1111</v>
      </c>
      <c r="G19">
        <v>36478853.996200003</v>
      </c>
      <c r="H19" t="s">
        <v>1192</v>
      </c>
      <c r="I19" t="s">
        <v>9</v>
      </c>
      <c r="J19" t="s">
        <v>137</v>
      </c>
      <c r="K19" t="s">
        <v>512</v>
      </c>
      <c r="L19" t="s">
        <v>156</v>
      </c>
      <c r="M19">
        <v>0</v>
      </c>
      <c r="N19" t="s">
        <v>338</v>
      </c>
      <c r="O19" t="s">
        <v>1193</v>
      </c>
      <c r="P19">
        <v>5</v>
      </c>
      <c r="Q19" t="s">
        <v>466</v>
      </c>
      <c r="R19">
        <v>1</v>
      </c>
      <c r="S19">
        <v>-36478853.996200003</v>
      </c>
      <c r="U19" t="s">
        <v>199</v>
      </c>
      <c r="V19" t="s">
        <v>70</v>
      </c>
      <c r="W19" t="s">
        <v>455</v>
      </c>
      <c r="X19">
        <v>0.14000000000000001</v>
      </c>
      <c r="Y19">
        <v>5107039.5594680011</v>
      </c>
      <c r="Z19">
        <v>8</v>
      </c>
      <c r="AA19">
        <v>10</v>
      </c>
      <c r="AB19" t="s">
        <v>70</v>
      </c>
      <c r="AC19" t="s">
        <v>9</v>
      </c>
      <c r="AD19">
        <v>36478853.996200003</v>
      </c>
      <c r="AE19">
        <v>0</v>
      </c>
    </row>
    <row r="20" spans="1:31" x14ac:dyDescent="0.25">
      <c r="A20" s="143">
        <v>46112</v>
      </c>
      <c r="B20" t="s">
        <v>1191</v>
      </c>
      <c r="C20" t="s">
        <v>1112</v>
      </c>
      <c r="D20">
        <v>-34074889.812299997</v>
      </c>
      <c r="E20" t="s">
        <v>1111</v>
      </c>
      <c r="G20">
        <v>34074889.812299997</v>
      </c>
      <c r="H20" t="s">
        <v>1192</v>
      </c>
      <c r="I20" t="s">
        <v>9</v>
      </c>
      <c r="J20" t="s">
        <v>137</v>
      </c>
      <c r="K20" t="s">
        <v>512</v>
      </c>
      <c r="L20" t="s">
        <v>156</v>
      </c>
      <c r="M20">
        <v>0</v>
      </c>
      <c r="N20" t="s">
        <v>321</v>
      </c>
      <c r="O20" t="s">
        <v>1193</v>
      </c>
      <c r="P20">
        <v>10</v>
      </c>
      <c r="Q20" t="s">
        <v>467</v>
      </c>
      <c r="R20">
        <v>1</v>
      </c>
      <c r="S20">
        <v>-34074889.812299997</v>
      </c>
      <c r="U20" t="s">
        <v>199</v>
      </c>
      <c r="V20" t="s">
        <v>72</v>
      </c>
      <c r="W20" t="s">
        <v>328</v>
      </c>
      <c r="X20">
        <v>7.7777777777777779E-2</v>
      </c>
      <c r="Y20">
        <v>2650269.2076233332</v>
      </c>
      <c r="Z20">
        <v>1</v>
      </c>
      <c r="AA20">
        <v>10</v>
      </c>
      <c r="AB20" t="s">
        <v>72</v>
      </c>
      <c r="AC20" t="s">
        <v>9</v>
      </c>
      <c r="AD20">
        <v>23852422.868609998</v>
      </c>
      <c r="AE20">
        <v>10222466.943689998</v>
      </c>
    </row>
    <row r="21" spans="1:31" x14ac:dyDescent="0.25">
      <c r="A21" s="143">
        <v>46112</v>
      </c>
      <c r="B21" t="s">
        <v>1191</v>
      </c>
      <c r="C21" t="s">
        <v>1112</v>
      </c>
      <c r="D21">
        <v>-34074889.812299997</v>
      </c>
      <c r="E21" t="s">
        <v>1111</v>
      </c>
      <c r="G21">
        <v>34074889.812299997</v>
      </c>
      <c r="H21" t="s">
        <v>1192</v>
      </c>
      <c r="I21" t="s">
        <v>9</v>
      </c>
      <c r="J21" t="s">
        <v>137</v>
      </c>
      <c r="K21" t="s">
        <v>512</v>
      </c>
      <c r="L21" t="s">
        <v>156</v>
      </c>
      <c r="M21">
        <v>0</v>
      </c>
      <c r="N21" t="s">
        <v>321</v>
      </c>
      <c r="O21" t="s">
        <v>1193</v>
      </c>
      <c r="P21">
        <v>10</v>
      </c>
      <c r="Q21" t="s">
        <v>467</v>
      </c>
      <c r="R21">
        <v>1</v>
      </c>
      <c r="S21">
        <v>-34074889.812299997</v>
      </c>
      <c r="U21" t="s">
        <v>199</v>
      </c>
      <c r="V21" t="s">
        <v>177</v>
      </c>
      <c r="W21" t="s">
        <v>325</v>
      </c>
      <c r="X21">
        <v>7.7777777777777779E-2</v>
      </c>
      <c r="Y21">
        <v>2650269.2076233332</v>
      </c>
      <c r="Z21">
        <v>2</v>
      </c>
      <c r="AA21">
        <v>10</v>
      </c>
      <c r="AB21" t="s">
        <v>77</v>
      </c>
      <c r="AC21" t="s">
        <v>9</v>
      </c>
      <c r="AD21">
        <v>23852422.868609998</v>
      </c>
      <c r="AE21">
        <v>10222466.943689998</v>
      </c>
    </row>
    <row r="22" spans="1:31" x14ac:dyDescent="0.25">
      <c r="A22" s="143">
        <v>46112</v>
      </c>
      <c r="B22" t="s">
        <v>1191</v>
      </c>
      <c r="C22" t="s">
        <v>1112</v>
      </c>
      <c r="D22">
        <v>-34074889.812299997</v>
      </c>
      <c r="E22" t="s">
        <v>1111</v>
      </c>
      <c r="G22">
        <v>34074889.812299997</v>
      </c>
      <c r="H22" t="s">
        <v>1192</v>
      </c>
      <c r="I22" t="s">
        <v>9</v>
      </c>
      <c r="J22" t="s">
        <v>137</v>
      </c>
      <c r="K22" t="s">
        <v>512</v>
      </c>
      <c r="L22" t="s">
        <v>156</v>
      </c>
      <c r="M22">
        <v>0</v>
      </c>
      <c r="N22" t="s">
        <v>321</v>
      </c>
      <c r="O22" t="s">
        <v>1193</v>
      </c>
      <c r="P22">
        <v>10</v>
      </c>
      <c r="Q22" t="s">
        <v>467</v>
      </c>
      <c r="R22">
        <v>1</v>
      </c>
      <c r="S22">
        <v>-34074889.812299997</v>
      </c>
      <c r="U22" t="s">
        <v>199</v>
      </c>
      <c r="V22" t="s">
        <v>175</v>
      </c>
      <c r="W22" t="s">
        <v>324</v>
      </c>
      <c r="X22">
        <v>7.7777777777777779E-2</v>
      </c>
      <c r="Y22">
        <v>2650269.2076233332</v>
      </c>
      <c r="Z22">
        <v>10</v>
      </c>
      <c r="AA22">
        <v>10</v>
      </c>
      <c r="AB22" t="s">
        <v>75</v>
      </c>
      <c r="AC22" t="s">
        <v>9</v>
      </c>
      <c r="AD22">
        <v>23852422.868609998</v>
      </c>
      <c r="AE22">
        <v>10222466.943689998</v>
      </c>
    </row>
    <row r="23" spans="1:31" x14ac:dyDescent="0.25">
      <c r="A23" s="143">
        <v>46112</v>
      </c>
      <c r="B23" t="s">
        <v>1191</v>
      </c>
      <c r="C23" t="s">
        <v>1112</v>
      </c>
      <c r="D23">
        <v>-34074889.812299997</v>
      </c>
      <c r="E23" t="s">
        <v>1111</v>
      </c>
      <c r="G23">
        <v>34074889.812299997</v>
      </c>
      <c r="H23" t="s">
        <v>1192</v>
      </c>
      <c r="I23" t="s">
        <v>9</v>
      </c>
      <c r="J23" t="s">
        <v>137</v>
      </c>
      <c r="K23" t="s">
        <v>512</v>
      </c>
      <c r="L23" t="s">
        <v>156</v>
      </c>
      <c r="M23">
        <v>0</v>
      </c>
      <c r="N23" t="s">
        <v>321</v>
      </c>
      <c r="O23" t="s">
        <v>1193</v>
      </c>
      <c r="P23">
        <v>10</v>
      </c>
      <c r="Q23" t="s">
        <v>467</v>
      </c>
      <c r="R23">
        <v>1</v>
      </c>
      <c r="S23">
        <v>-34074889.812299997</v>
      </c>
      <c r="U23" t="s">
        <v>199</v>
      </c>
      <c r="V23" t="s">
        <v>193</v>
      </c>
      <c r="W23" t="s">
        <v>330</v>
      </c>
      <c r="X23">
        <v>7.7777777777777779E-2</v>
      </c>
      <c r="Y23">
        <v>2650269.2076233332</v>
      </c>
      <c r="Z23">
        <v>3</v>
      </c>
      <c r="AA23">
        <v>10</v>
      </c>
      <c r="AB23" t="s">
        <v>681</v>
      </c>
      <c r="AC23" t="s">
        <v>9</v>
      </c>
      <c r="AD23">
        <v>23852422.868609998</v>
      </c>
      <c r="AE23">
        <v>10222466.943689998</v>
      </c>
    </row>
    <row r="24" spans="1:31" x14ac:dyDescent="0.25">
      <c r="A24" s="143">
        <v>46112</v>
      </c>
      <c r="B24" t="s">
        <v>1191</v>
      </c>
      <c r="C24" t="s">
        <v>1112</v>
      </c>
      <c r="D24">
        <v>-34074889.812299997</v>
      </c>
      <c r="E24" t="s">
        <v>1111</v>
      </c>
      <c r="G24">
        <v>34074889.812299997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>
        <v>0</v>
      </c>
      <c r="N24" t="s">
        <v>321</v>
      </c>
      <c r="O24" t="s">
        <v>1193</v>
      </c>
      <c r="P24">
        <v>10</v>
      </c>
      <c r="Q24" t="s">
        <v>467</v>
      </c>
      <c r="R24">
        <v>1</v>
      </c>
      <c r="S24">
        <v>-34074889.812299997</v>
      </c>
      <c r="U24" t="s">
        <v>199</v>
      </c>
      <c r="V24" t="s">
        <v>191</v>
      </c>
      <c r="W24" t="s">
        <v>329</v>
      </c>
      <c r="X24">
        <v>7.7777777777777779E-2</v>
      </c>
      <c r="Y24">
        <v>2650269.2076233332</v>
      </c>
      <c r="Z24">
        <v>4</v>
      </c>
      <c r="AA24">
        <v>10</v>
      </c>
      <c r="AB24" t="s">
        <v>682</v>
      </c>
      <c r="AC24" t="s">
        <v>9</v>
      </c>
      <c r="AD24">
        <v>23852422.868609998</v>
      </c>
      <c r="AE24">
        <v>10222466.943689998</v>
      </c>
    </row>
    <row r="25" spans="1:31" x14ac:dyDescent="0.25">
      <c r="A25" s="143">
        <v>46112</v>
      </c>
      <c r="B25" t="s">
        <v>1191</v>
      </c>
      <c r="C25" t="s">
        <v>1112</v>
      </c>
      <c r="D25">
        <v>-34074889.812299997</v>
      </c>
      <c r="E25" t="s">
        <v>1111</v>
      </c>
      <c r="G25">
        <v>34074889.812299997</v>
      </c>
      <c r="H25" t="s">
        <v>1192</v>
      </c>
      <c r="I25" t="s">
        <v>9</v>
      </c>
      <c r="J25" t="s">
        <v>137</v>
      </c>
      <c r="K25" t="s">
        <v>512</v>
      </c>
      <c r="L25" t="s">
        <v>156</v>
      </c>
      <c r="M25">
        <v>0</v>
      </c>
      <c r="N25" t="s">
        <v>321</v>
      </c>
      <c r="O25" t="s">
        <v>1193</v>
      </c>
      <c r="P25">
        <v>10</v>
      </c>
      <c r="Q25" t="s">
        <v>467</v>
      </c>
      <c r="R25">
        <v>1</v>
      </c>
      <c r="S25">
        <v>-34074889.812299997</v>
      </c>
      <c r="U25" t="s">
        <v>199</v>
      </c>
      <c r="V25" t="s">
        <v>80</v>
      </c>
      <c r="W25" t="s">
        <v>327</v>
      </c>
      <c r="X25">
        <v>7.7777777777777779E-2</v>
      </c>
      <c r="Y25">
        <v>2650269.2076233332</v>
      </c>
      <c r="Z25">
        <v>5</v>
      </c>
      <c r="AA25">
        <v>10</v>
      </c>
      <c r="AB25" t="s">
        <v>80</v>
      </c>
      <c r="AC25" t="s">
        <v>9</v>
      </c>
      <c r="AD25">
        <v>23852422.868609998</v>
      </c>
      <c r="AE25">
        <v>10222466.943689998</v>
      </c>
    </row>
    <row r="26" spans="1:31" x14ac:dyDescent="0.25">
      <c r="A26" s="143">
        <v>46112</v>
      </c>
      <c r="B26" t="s">
        <v>1191</v>
      </c>
      <c r="C26" t="s">
        <v>1112</v>
      </c>
      <c r="D26">
        <v>-34074889.812299997</v>
      </c>
      <c r="E26" t="s">
        <v>1111</v>
      </c>
      <c r="G26">
        <v>34074889.812299997</v>
      </c>
      <c r="H26" t="s">
        <v>1192</v>
      </c>
      <c r="I26" t="s">
        <v>9</v>
      </c>
      <c r="J26" t="s">
        <v>137</v>
      </c>
      <c r="K26" t="s">
        <v>512</v>
      </c>
      <c r="L26" t="s">
        <v>156</v>
      </c>
      <c r="M26">
        <v>0</v>
      </c>
      <c r="N26" t="s">
        <v>321</v>
      </c>
      <c r="O26" t="s">
        <v>1193</v>
      </c>
      <c r="P26">
        <v>10</v>
      </c>
      <c r="Q26" t="s">
        <v>467</v>
      </c>
      <c r="R26">
        <v>1</v>
      </c>
      <c r="S26">
        <v>-34074889.812299997</v>
      </c>
      <c r="U26" t="s">
        <v>199</v>
      </c>
      <c r="V26" t="s">
        <v>50</v>
      </c>
      <c r="W26" t="s">
        <v>322</v>
      </c>
      <c r="X26">
        <v>7.7777777777777779E-2</v>
      </c>
      <c r="Y26">
        <v>2650269.2076233332</v>
      </c>
      <c r="Z26">
        <v>6</v>
      </c>
      <c r="AA26">
        <v>10</v>
      </c>
      <c r="AB26" t="s">
        <v>50</v>
      </c>
      <c r="AC26" t="s">
        <v>9</v>
      </c>
      <c r="AD26">
        <v>23852422.868609998</v>
      </c>
      <c r="AE26">
        <v>10222466.943689998</v>
      </c>
    </row>
    <row r="27" spans="1:31" x14ac:dyDescent="0.25">
      <c r="A27" s="143">
        <v>46112</v>
      </c>
      <c r="B27" t="s">
        <v>1191</v>
      </c>
      <c r="C27" t="s">
        <v>1112</v>
      </c>
      <c r="D27">
        <v>-34074889.812299997</v>
      </c>
      <c r="E27" t="s">
        <v>1111</v>
      </c>
      <c r="G27">
        <v>34074889.812299997</v>
      </c>
      <c r="H27" t="s">
        <v>1192</v>
      </c>
      <c r="I27" t="s">
        <v>9</v>
      </c>
      <c r="J27" t="s">
        <v>137</v>
      </c>
      <c r="K27" t="s">
        <v>512</v>
      </c>
      <c r="L27" t="s">
        <v>156</v>
      </c>
      <c r="M27">
        <v>0</v>
      </c>
      <c r="N27" t="s">
        <v>321</v>
      </c>
      <c r="O27" t="s">
        <v>1193</v>
      </c>
      <c r="P27">
        <v>10</v>
      </c>
      <c r="Q27" t="s">
        <v>467</v>
      </c>
      <c r="R27">
        <v>1</v>
      </c>
      <c r="S27">
        <v>-34074889.812299997</v>
      </c>
      <c r="U27" t="s">
        <v>199</v>
      </c>
      <c r="V27" t="s">
        <v>68</v>
      </c>
      <c r="W27" t="s">
        <v>331</v>
      </c>
      <c r="X27">
        <v>7.7777777777777779E-2</v>
      </c>
      <c r="Y27">
        <v>2650269.2076233332</v>
      </c>
      <c r="Z27">
        <v>7</v>
      </c>
      <c r="AA27">
        <v>10</v>
      </c>
      <c r="AB27" t="s">
        <v>68</v>
      </c>
      <c r="AC27" t="s">
        <v>9</v>
      </c>
      <c r="AD27">
        <v>23852422.868609998</v>
      </c>
      <c r="AE27">
        <v>10222466.943689998</v>
      </c>
    </row>
    <row r="28" spans="1:31" x14ac:dyDescent="0.25">
      <c r="A28" s="143">
        <v>46112</v>
      </c>
      <c r="B28" t="s">
        <v>1191</v>
      </c>
      <c r="C28" t="s">
        <v>1112</v>
      </c>
      <c r="D28">
        <v>-34074889.812299997</v>
      </c>
      <c r="E28" t="s">
        <v>1111</v>
      </c>
      <c r="G28">
        <v>34074889.812299997</v>
      </c>
      <c r="H28" t="s">
        <v>1192</v>
      </c>
      <c r="I28" t="s">
        <v>9</v>
      </c>
      <c r="J28" t="s">
        <v>137</v>
      </c>
      <c r="K28" t="s">
        <v>512</v>
      </c>
      <c r="L28" t="s">
        <v>156</v>
      </c>
      <c r="M28">
        <v>0</v>
      </c>
      <c r="N28" t="s">
        <v>321</v>
      </c>
      <c r="O28" t="s">
        <v>1193</v>
      </c>
      <c r="P28">
        <v>10</v>
      </c>
      <c r="Q28" t="s">
        <v>467</v>
      </c>
      <c r="R28">
        <v>1</v>
      </c>
      <c r="S28">
        <v>-34074889.812299997</v>
      </c>
      <c r="U28" t="s">
        <v>199</v>
      </c>
      <c r="V28" t="s">
        <v>70</v>
      </c>
      <c r="W28" t="s">
        <v>453</v>
      </c>
      <c r="X28">
        <v>7.7777777777777779E-2</v>
      </c>
      <c r="Y28">
        <v>2650269.2076233332</v>
      </c>
      <c r="Z28">
        <v>8</v>
      </c>
      <c r="AA28">
        <v>10</v>
      </c>
      <c r="AB28" t="s">
        <v>70</v>
      </c>
      <c r="AC28" t="s">
        <v>9</v>
      </c>
      <c r="AD28">
        <v>23852422.868609998</v>
      </c>
      <c r="AE28">
        <v>10222466.943689998</v>
      </c>
    </row>
    <row r="29" spans="1:31" x14ac:dyDescent="0.25">
      <c r="A29" s="143">
        <v>46112</v>
      </c>
      <c r="B29" t="s">
        <v>1191</v>
      </c>
      <c r="C29" t="s">
        <v>1112</v>
      </c>
      <c r="D29">
        <v>-34074889.812299997</v>
      </c>
      <c r="E29" t="s">
        <v>1111</v>
      </c>
      <c r="G29">
        <v>34074889.812299997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>
        <v>0</v>
      </c>
      <c r="N29" t="s">
        <v>321</v>
      </c>
      <c r="O29" t="s">
        <v>1193</v>
      </c>
      <c r="P29">
        <v>10</v>
      </c>
      <c r="Q29" t="s">
        <v>467</v>
      </c>
      <c r="R29">
        <v>1</v>
      </c>
      <c r="S29">
        <v>-34074889.812299997</v>
      </c>
      <c r="U29" t="s">
        <v>199</v>
      </c>
      <c r="V29" t="s">
        <v>181</v>
      </c>
      <c r="W29" t="s">
        <v>326</v>
      </c>
      <c r="X29">
        <v>0</v>
      </c>
      <c r="Y29">
        <v>0</v>
      </c>
      <c r="Z29">
        <v>9</v>
      </c>
      <c r="AA29">
        <v>10</v>
      </c>
      <c r="AB29" t="s">
        <v>181</v>
      </c>
      <c r="AC29" t="s">
        <v>9</v>
      </c>
      <c r="AD29">
        <v>23852422.868609998</v>
      </c>
      <c r="AE29">
        <v>10222466.943689998</v>
      </c>
    </row>
    <row r="30" spans="1:31" x14ac:dyDescent="0.25">
      <c r="A30" s="143">
        <v>46083</v>
      </c>
      <c r="B30" t="s">
        <v>831</v>
      </c>
      <c r="C30" t="s">
        <v>965</v>
      </c>
      <c r="D30">
        <v>-31500000</v>
      </c>
      <c r="E30" t="s">
        <v>966</v>
      </c>
      <c r="F30">
        <v>1</v>
      </c>
      <c r="G30">
        <v>31500000</v>
      </c>
      <c r="H30" t="s">
        <v>510</v>
      </c>
      <c r="I30" t="s">
        <v>17</v>
      </c>
      <c r="J30" t="s">
        <v>157</v>
      </c>
      <c r="K30" t="s">
        <v>473</v>
      </c>
      <c r="L30" t="s">
        <v>138</v>
      </c>
      <c r="M30">
        <v>0</v>
      </c>
      <c r="N30" t="s">
        <v>39</v>
      </c>
      <c r="O30" t="s">
        <v>492</v>
      </c>
      <c r="P30">
        <v>1</v>
      </c>
      <c r="Q30" t="s">
        <v>50</v>
      </c>
      <c r="R30">
        <v>1</v>
      </c>
      <c r="S30">
        <v>-31500000</v>
      </c>
      <c r="T30">
        <v>1</v>
      </c>
      <c r="U30" t="s">
        <v>199</v>
      </c>
      <c r="V30" t="s">
        <v>50</v>
      </c>
      <c r="W30" t="s">
        <v>88</v>
      </c>
      <c r="X30">
        <v>1</v>
      </c>
      <c r="Y30">
        <v>31500000</v>
      </c>
      <c r="Z30">
        <v>6</v>
      </c>
      <c r="AA30" t="s">
        <v>157</v>
      </c>
      <c r="AB30" t="s">
        <v>50</v>
      </c>
      <c r="AC30" t="s">
        <v>17</v>
      </c>
      <c r="AD30">
        <v>31500000</v>
      </c>
      <c r="AE30">
        <v>0</v>
      </c>
    </row>
    <row r="31" spans="1:31" x14ac:dyDescent="0.25">
      <c r="A31" s="143">
        <v>46111</v>
      </c>
      <c r="B31" t="s">
        <v>667</v>
      </c>
      <c r="C31" t="s">
        <v>761</v>
      </c>
      <c r="D31">
        <v>-29192968.809</v>
      </c>
      <c r="E31" t="s">
        <v>668</v>
      </c>
      <c r="F31">
        <v>46167.3</v>
      </c>
      <c r="G31">
        <v>632.33000000000004</v>
      </c>
      <c r="H31" t="s">
        <v>145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45</v>
      </c>
      <c r="O31" t="s">
        <v>492</v>
      </c>
      <c r="P31">
        <v>1</v>
      </c>
      <c r="Q31" t="s">
        <v>70</v>
      </c>
      <c r="R31">
        <v>1</v>
      </c>
      <c r="S31">
        <v>-29192968.809</v>
      </c>
      <c r="T31">
        <v>46167.3</v>
      </c>
      <c r="U31" t="s">
        <v>199</v>
      </c>
      <c r="V31" t="s">
        <v>70</v>
      </c>
      <c r="W31" t="s">
        <v>86</v>
      </c>
      <c r="X31">
        <v>1</v>
      </c>
      <c r="Y31">
        <v>29192968.809</v>
      </c>
      <c r="Z31">
        <v>8</v>
      </c>
      <c r="AA31">
        <v>1</v>
      </c>
      <c r="AB31" t="s">
        <v>70</v>
      </c>
      <c r="AC31" t="s">
        <v>18</v>
      </c>
      <c r="AD31">
        <v>29192968.809</v>
      </c>
      <c r="AE31">
        <v>0</v>
      </c>
    </row>
    <row r="32" spans="1:31" x14ac:dyDescent="0.25">
      <c r="A32" s="143">
        <v>46090</v>
      </c>
      <c r="B32" t="s">
        <v>825</v>
      </c>
      <c r="C32" t="s">
        <v>933</v>
      </c>
      <c r="D32">
        <v>-27731945.809999999</v>
      </c>
      <c r="E32" t="s">
        <v>934</v>
      </c>
      <c r="F32">
        <v>1</v>
      </c>
      <c r="G32">
        <v>20171433.48</v>
      </c>
      <c r="H32" t="s">
        <v>510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38</v>
      </c>
      <c r="O32" t="s">
        <v>492</v>
      </c>
      <c r="P32">
        <v>10</v>
      </c>
      <c r="Q32" t="s">
        <v>465</v>
      </c>
      <c r="R32">
        <v>1</v>
      </c>
      <c r="S32">
        <v>-27731945.809999999</v>
      </c>
      <c r="T32">
        <v>1</v>
      </c>
      <c r="U32" t="s">
        <v>199</v>
      </c>
      <c r="V32" t="s">
        <v>72</v>
      </c>
      <c r="W32" t="s">
        <v>100</v>
      </c>
      <c r="X32">
        <v>5.6730377039698875E-2</v>
      </c>
      <c r="Y32">
        <v>1573243.7418457973</v>
      </c>
      <c r="Z32">
        <v>1</v>
      </c>
      <c r="AA32">
        <v>1</v>
      </c>
      <c r="AB32" t="s">
        <v>72</v>
      </c>
      <c r="AC32" t="s">
        <v>18</v>
      </c>
      <c r="AD32">
        <v>27732938.666456696</v>
      </c>
      <c r="AE32">
        <v>-992.85645669698715</v>
      </c>
    </row>
    <row r="33" spans="1:31" x14ac:dyDescent="0.25">
      <c r="A33" s="143">
        <v>46090</v>
      </c>
      <c r="B33" t="s">
        <v>825</v>
      </c>
      <c r="C33" t="s">
        <v>933</v>
      </c>
      <c r="D33">
        <v>-27731945.809999999</v>
      </c>
      <c r="E33" t="s">
        <v>934</v>
      </c>
      <c r="F33">
        <v>1</v>
      </c>
      <c r="G33">
        <v>20171433.48</v>
      </c>
      <c r="H33" t="s">
        <v>510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38</v>
      </c>
      <c r="O33" t="s">
        <v>492</v>
      </c>
      <c r="P33">
        <v>10</v>
      </c>
      <c r="Q33" t="s">
        <v>465</v>
      </c>
      <c r="R33">
        <v>1</v>
      </c>
      <c r="S33">
        <v>-27731945.809999999</v>
      </c>
      <c r="T33">
        <v>1</v>
      </c>
      <c r="U33" t="s">
        <v>199</v>
      </c>
      <c r="V33" t="s">
        <v>77</v>
      </c>
      <c r="W33" t="s">
        <v>103</v>
      </c>
      <c r="X33">
        <v>8.3810181246943662E-4</v>
      </c>
      <c r="Y33">
        <v>23242.194046665198</v>
      </c>
      <c r="Z33">
        <v>2</v>
      </c>
      <c r="AA33">
        <v>1</v>
      </c>
      <c r="AB33" t="s">
        <v>77</v>
      </c>
      <c r="AC33" t="s">
        <v>18</v>
      </c>
      <c r="AD33">
        <v>27732938.666456696</v>
      </c>
      <c r="AE33">
        <v>-992.85645669698715</v>
      </c>
    </row>
    <row r="34" spans="1:31" x14ac:dyDescent="0.25">
      <c r="A34" s="143">
        <v>46090</v>
      </c>
      <c r="B34" t="s">
        <v>825</v>
      </c>
      <c r="C34" t="s">
        <v>933</v>
      </c>
      <c r="D34">
        <v>-27731945.809999999</v>
      </c>
      <c r="E34" t="s">
        <v>934</v>
      </c>
      <c r="F34">
        <v>1</v>
      </c>
      <c r="G34">
        <v>20171433.48</v>
      </c>
      <c r="H34" t="s">
        <v>510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38</v>
      </c>
      <c r="O34" t="s">
        <v>492</v>
      </c>
      <c r="P34">
        <v>10</v>
      </c>
      <c r="Q34" t="s">
        <v>465</v>
      </c>
      <c r="R34">
        <v>1</v>
      </c>
      <c r="S34">
        <v>-27731945.809999999</v>
      </c>
      <c r="T34">
        <v>1</v>
      </c>
      <c r="U34" t="s">
        <v>199</v>
      </c>
      <c r="V34" t="s">
        <v>75</v>
      </c>
      <c r="W34" t="s">
        <v>102</v>
      </c>
      <c r="X34">
        <v>5.4746435199977984E-5</v>
      </c>
      <c r="Y34">
        <v>1518.2251742564658</v>
      </c>
      <c r="Z34">
        <v>10</v>
      </c>
      <c r="AA34">
        <v>1</v>
      </c>
      <c r="AB34" t="s">
        <v>75</v>
      </c>
      <c r="AC34" t="s">
        <v>18</v>
      </c>
      <c r="AD34">
        <v>27732938.666456696</v>
      </c>
      <c r="AE34">
        <v>-992.85645669698715</v>
      </c>
    </row>
    <row r="35" spans="1:31" x14ac:dyDescent="0.25">
      <c r="A35" s="143">
        <v>46090</v>
      </c>
      <c r="B35" t="s">
        <v>825</v>
      </c>
      <c r="C35" t="s">
        <v>933</v>
      </c>
      <c r="D35">
        <v>-27731945.809999999</v>
      </c>
      <c r="E35" t="s">
        <v>934</v>
      </c>
      <c r="F35">
        <v>1</v>
      </c>
      <c r="G35">
        <v>20171433.48</v>
      </c>
      <c r="H35" t="s">
        <v>510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38</v>
      </c>
      <c r="O35" t="s">
        <v>492</v>
      </c>
      <c r="P35">
        <v>10</v>
      </c>
      <c r="Q35" t="s">
        <v>465</v>
      </c>
      <c r="R35">
        <v>1</v>
      </c>
      <c r="S35">
        <v>-27731945.809999999</v>
      </c>
      <c r="T35">
        <v>1</v>
      </c>
      <c r="U35" t="s">
        <v>199</v>
      </c>
      <c r="V35" t="s">
        <v>66</v>
      </c>
      <c r="W35" t="s">
        <v>97</v>
      </c>
      <c r="X35">
        <v>7.3784406490697979E-2</v>
      </c>
      <c r="Y35">
        <v>2046185.1624230486</v>
      </c>
      <c r="Z35">
        <v>3</v>
      </c>
      <c r="AA35">
        <v>1</v>
      </c>
      <c r="AB35" t="s">
        <v>681</v>
      </c>
      <c r="AC35" t="s">
        <v>18</v>
      </c>
      <c r="AD35">
        <v>27732938.666456696</v>
      </c>
      <c r="AE35">
        <v>-992.85645669698715</v>
      </c>
    </row>
    <row r="36" spans="1:31" x14ac:dyDescent="0.25">
      <c r="A36" s="143">
        <v>46090</v>
      </c>
      <c r="B36" t="s">
        <v>825</v>
      </c>
      <c r="C36" t="s">
        <v>933</v>
      </c>
      <c r="D36">
        <v>-27731945.809999999</v>
      </c>
      <c r="E36" t="s">
        <v>934</v>
      </c>
      <c r="F36">
        <v>1</v>
      </c>
      <c r="G36">
        <v>20171433.48</v>
      </c>
      <c r="H36" t="s">
        <v>510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38</v>
      </c>
      <c r="O36" t="s">
        <v>492</v>
      </c>
      <c r="P36">
        <v>10</v>
      </c>
      <c r="Q36" t="s">
        <v>465</v>
      </c>
      <c r="R36">
        <v>1</v>
      </c>
      <c r="S36">
        <v>-27731945.809999999</v>
      </c>
      <c r="T36">
        <v>1</v>
      </c>
      <c r="U36" t="s">
        <v>199</v>
      </c>
      <c r="V36" t="s">
        <v>63</v>
      </c>
      <c r="W36" t="s">
        <v>95</v>
      </c>
      <c r="X36">
        <v>1.2325330745804766E-4</v>
      </c>
      <c r="Y36">
        <v>3418.0540433298465</v>
      </c>
      <c r="Z36">
        <v>4</v>
      </c>
      <c r="AA36">
        <v>1</v>
      </c>
      <c r="AB36" t="s">
        <v>682</v>
      </c>
      <c r="AC36" t="s">
        <v>18</v>
      </c>
      <c r="AD36">
        <v>27732938.666456696</v>
      </c>
      <c r="AE36">
        <v>-992.85645669698715</v>
      </c>
    </row>
    <row r="37" spans="1:31" x14ac:dyDescent="0.25">
      <c r="A37" s="143">
        <v>46090</v>
      </c>
      <c r="B37" t="s">
        <v>825</v>
      </c>
      <c r="C37" t="s">
        <v>933</v>
      </c>
      <c r="D37">
        <v>-27731945.809999999</v>
      </c>
      <c r="E37" t="s">
        <v>934</v>
      </c>
      <c r="F37">
        <v>1</v>
      </c>
      <c r="G37">
        <v>20171433.48</v>
      </c>
      <c r="H37" t="s">
        <v>510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38</v>
      </c>
      <c r="O37" t="s">
        <v>492</v>
      </c>
      <c r="P37">
        <v>10</v>
      </c>
      <c r="Q37" t="s">
        <v>465</v>
      </c>
      <c r="R37">
        <v>1</v>
      </c>
      <c r="S37">
        <v>-27731945.809999999</v>
      </c>
      <c r="T37">
        <v>1</v>
      </c>
      <c r="U37" t="s">
        <v>199</v>
      </c>
      <c r="V37" t="s">
        <v>80</v>
      </c>
      <c r="W37" t="s">
        <v>104</v>
      </c>
      <c r="X37">
        <v>0.12033392951698757</v>
      </c>
      <c r="Y37">
        <v>3337094.0124694584</v>
      </c>
      <c r="Z37">
        <v>5</v>
      </c>
      <c r="AA37">
        <v>1</v>
      </c>
      <c r="AB37" t="s">
        <v>80</v>
      </c>
      <c r="AC37" t="s">
        <v>18</v>
      </c>
      <c r="AD37">
        <v>27732938.666456696</v>
      </c>
      <c r="AE37">
        <v>-992.85645669698715</v>
      </c>
    </row>
    <row r="38" spans="1:31" x14ac:dyDescent="0.25">
      <c r="A38" s="143">
        <v>46090</v>
      </c>
      <c r="B38" t="s">
        <v>825</v>
      </c>
      <c r="C38" t="s">
        <v>933</v>
      </c>
      <c r="D38">
        <v>-27731945.809999999</v>
      </c>
      <c r="E38" t="s">
        <v>934</v>
      </c>
      <c r="F38">
        <v>1</v>
      </c>
      <c r="G38">
        <v>20171433.48</v>
      </c>
      <c r="H38" t="s">
        <v>510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38</v>
      </c>
      <c r="O38" t="s">
        <v>492</v>
      </c>
      <c r="P38">
        <v>10</v>
      </c>
      <c r="Q38" t="s">
        <v>465</v>
      </c>
      <c r="R38">
        <v>1</v>
      </c>
      <c r="S38">
        <v>-27731945.809999999</v>
      </c>
      <c r="T38">
        <v>1</v>
      </c>
      <c r="U38" t="s">
        <v>199</v>
      </c>
      <c r="V38" t="s">
        <v>50</v>
      </c>
      <c r="W38" t="s">
        <v>101</v>
      </c>
      <c r="X38">
        <v>0.50969306785499291</v>
      </c>
      <c r="Y38">
        <v>14134780.537487315</v>
      </c>
      <c r="Z38">
        <v>6</v>
      </c>
      <c r="AA38">
        <v>1</v>
      </c>
      <c r="AB38" t="s">
        <v>50</v>
      </c>
      <c r="AC38" t="s">
        <v>18</v>
      </c>
      <c r="AD38">
        <v>27732938.666456696</v>
      </c>
      <c r="AE38">
        <v>-992.85645669698715</v>
      </c>
    </row>
    <row r="39" spans="1:31" x14ac:dyDescent="0.25">
      <c r="A39" s="143">
        <v>46090</v>
      </c>
      <c r="B39" t="s">
        <v>825</v>
      </c>
      <c r="C39" t="s">
        <v>933</v>
      </c>
      <c r="D39">
        <v>-27731945.809999999</v>
      </c>
      <c r="E39" t="s">
        <v>934</v>
      </c>
      <c r="F39">
        <v>1</v>
      </c>
      <c r="G39">
        <v>20171433.48</v>
      </c>
      <c r="H39" t="s">
        <v>510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38</v>
      </c>
      <c r="O39" t="s">
        <v>492</v>
      </c>
      <c r="P39">
        <v>10</v>
      </c>
      <c r="Q39" t="s">
        <v>465</v>
      </c>
      <c r="R39">
        <v>1</v>
      </c>
      <c r="S39">
        <v>-27731945.809999999</v>
      </c>
      <c r="T39">
        <v>1</v>
      </c>
      <c r="U39" t="s">
        <v>199</v>
      </c>
      <c r="V39" t="s">
        <v>68</v>
      </c>
      <c r="W39" t="s">
        <v>98</v>
      </c>
      <c r="X39">
        <v>1.7206376041699646E-2</v>
      </c>
      <c r="Y39">
        <v>477166.28797489684</v>
      </c>
      <c r="Z39">
        <v>7</v>
      </c>
      <c r="AA39">
        <v>1</v>
      </c>
      <c r="AB39" t="s">
        <v>68</v>
      </c>
      <c r="AC39" t="s">
        <v>18</v>
      </c>
      <c r="AD39">
        <v>27732938.666456696</v>
      </c>
      <c r="AE39">
        <v>-992.85645669698715</v>
      </c>
    </row>
    <row r="40" spans="1:31" x14ac:dyDescent="0.25">
      <c r="A40" s="143">
        <v>46090</v>
      </c>
      <c r="B40" t="s">
        <v>825</v>
      </c>
      <c r="C40" t="s">
        <v>933</v>
      </c>
      <c r="D40">
        <v>-27731945.809999999</v>
      </c>
      <c r="E40" t="s">
        <v>934</v>
      </c>
      <c r="F40">
        <v>1</v>
      </c>
      <c r="G40">
        <v>20171433.48</v>
      </c>
      <c r="H40" t="s">
        <v>510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38</v>
      </c>
      <c r="O40" t="s">
        <v>492</v>
      </c>
      <c r="P40">
        <v>10</v>
      </c>
      <c r="Q40" t="s">
        <v>465</v>
      </c>
      <c r="R40">
        <v>1</v>
      </c>
      <c r="S40">
        <v>-27731945.809999999</v>
      </c>
      <c r="T40">
        <v>1</v>
      </c>
      <c r="U40" t="s">
        <v>199</v>
      </c>
      <c r="V40" t="s">
        <v>70</v>
      </c>
      <c r="W40" t="s">
        <v>99</v>
      </c>
      <c r="X40">
        <v>0.22127154340461799</v>
      </c>
      <c r="Y40">
        <v>6136290.4509919286</v>
      </c>
      <c r="Z40">
        <v>8</v>
      </c>
      <c r="AA40">
        <v>1</v>
      </c>
      <c r="AB40" t="s">
        <v>70</v>
      </c>
      <c r="AC40" t="s">
        <v>18</v>
      </c>
      <c r="AD40">
        <v>27732938.666456696</v>
      </c>
      <c r="AE40">
        <v>-992.85645669698715</v>
      </c>
    </row>
    <row r="41" spans="1:31" x14ac:dyDescent="0.25">
      <c r="A41" s="143">
        <v>46090</v>
      </c>
      <c r="B41" t="s">
        <v>825</v>
      </c>
      <c r="C41" t="s">
        <v>933</v>
      </c>
      <c r="D41">
        <v>-27731945.809999999</v>
      </c>
      <c r="E41" t="s">
        <v>934</v>
      </c>
      <c r="F41">
        <v>1</v>
      </c>
      <c r="G41">
        <v>20171433.48</v>
      </c>
      <c r="H41" t="s">
        <v>510</v>
      </c>
      <c r="I41" t="s">
        <v>18</v>
      </c>
      <c r="J41" t="s">
        <v>137</v>
      </c>
      <c r="K41" t="s">
        <v>473</v>
      </c>
      <c r="L41" t="s">
        <v>138</v>
      </c>
      <c r="M41">
        <v>0</v>
      </c>
      <c r="N41" t="s">
        <v>38</v>
      </c>
      <c r="O41" t="s">
        <v>492</v>
      </c>
      <c r="P41">
        <v>10</v>
      </c>
      <c r="Q41" t="s">
        <v>465</v>
      </c>
      <c r="R41">
        <v>1</v>
      </c>
      <c r="S41">
        <v>-27731945.809999999</v>
      </c>
      <c r="T41">
        <v>1</v>
      </c>
      <c r="U41" t="s">
        <v>199</v>
      </c>
      <c r="V41" t="s">
        <v>181</v>
      </c>
      <c r="W41" t="s">
        <v>464</v>
      </c>
      <c r="X41">
        <v>0</v>
      </c>
      <c r="Y41">
        <v>0</v>
      </c>
      <c r="Z41">
        <v>9</v>
      </c>
      <c r="AA41">
        <v>1</v>
      </c>
      <c r="AB41" t="s">
        <v>181</v>
      </c>
      <c r="AC41" t="s">
        <v>18</v>
      </c>
      <c r="AD41">
        <v>27732938.666456696</v>
      </c>
      <c r="AE41">
        <v>-992.85645669698715</v>
      </c>
    </row>
    <row r="42" spans="1:31" x14ac:dyDescent="0.25">
      <c r="A42" s="143">
        <v>46106</v>
      </c>
      <c r="B42" t="s">
        <v>929</v>
      </c>
      <c r="C42" t="s">
        <v>930</v>
      </c>
      <c r="D42">
        <v>-23215002.949999999</v>
      </c>
      <c r="E42" t="s">
        <v>931</v>
      </c>
      <c r="F42">
        <v>1</v>
      </c>
      <c r="G42">
        <v>23215002</v>
      </c>
      <c r="H42" t="s">
        <v>510</v>
      </c>
      <c r="I42" t="s">
        <v>17</v>
      </c>
      <c r="J42" t="s">
        <v>157</v>
      </c>
      <c r="K42" t="s">
        <v>473</v>
      </c>
      <c r="L42" t="s">
        <v>156</v>
      </c>
      <c r="M42">
        <v>0</v>
      </c>
      <c r="N42" t="s">
        <v>34</v>
      </c>
      <c r="O42" t="s">
        <v>492</v>
      </c>
      <c r="P42">
        <v>1</v>
      </c>
      <c r="Q42" t="s">
        <v>80</v>
      </c>
      <c r="R42">
        <v>1</v>
      </c>
      <c r="S42">
        <v>-23215002.949999999</v>
      </c>
      <c r="T42">
        <v>1</v>
      </c>
      <c r="U42" t="s">
        <v>199</v>
      </c>
      <c r="V42" t="s">
        <v>80</v>
      </c>
      <c r="W42" t="s">
        <v>93</v>
      </c>
      <c r="X42">
        <v>1</v>
      </c>
      <c r="Y42">
        <v>23215002.949999999</v>
      </c>
      <c r="Z42">
        <v>5</v>
      </c>
      <c r="AA42" t="s">
        <v>157</v>
      </c>
      <c r="AB42" t="s">
        <v>80</v>
      </c>
      <c r="AC42" t="s">
        <v>17</v>
      </c>
      <c r="AD42">
        <v>23215002.949999999</v>
      </c>
      <c r="AE42">
        <v>0</v>
      </c>
    </row>
    <row r="43" spans="1:31" x14ac:dyDescent="0.25">
      <c r="A43" s="143">
        <v>46111</v>
      </c>
      <c r="B43" t="s">
        <v>677</v>
      </c>
      <c r="C43" t="s">
        <v>862</v>
      </c>
      <c r="D43">
        <v>-22211089.899999999</v>
      </c>
      <c r="E43" t="s">
        <v>806</v>
      </c>
      <c r="F43">
        <v>1828.6</v>
      </c>
      <c r="G43">
        <v>8.5</v>
      </c>
      <c r="H43" t="s">
        <v>510</v>
      </c>
      <c r="I43" t="s">
        <v>10</v>
      </c>
      <c r="J43" t="s">
        <v>137</v>
      </c>
      <c r="K43" t="s">
        <v>473</v>
      </c>
      <c r="L43" t="s">
        <v>138</v>
      </c>
      <c r="M43">
        <v>0</v>
      </c>
      <c r="N43" t="s">
        <v>34</v>
      </c>
      <c r="O43" t="s">
        <v>492</v>
      </c>
      <c r="P43">
        <v>1</v>
      </c>
      <c r="Q43" t="s">
        <v>80</v>
      </c>
      <c r="R43">
        <v>1</v>
      </c>
      <c r="S43">
        <v>-22211089.899999999</v>
      </c>
      <c r="T43">
        <v>1828.6</v>
      </c>
      <c r="U43" t="s">
        <v>199</v>
      </c>
      <c r="V43" t="s">
        <v>80</v>
      </c>
      <c r="W43" t="s">
        <v>93</v>
      </c>
      <c r="X43">
        <v>1</v>
      </c>
      <c r="Y43">
        <v>22211089.899999999</v>
      </c>
      <c r="Z43">
        <v>5</v>
      </c>
      <c r="AA43">
        <v>13</v>
      </c>
      <c r="AB43" t="s">
        <v>80</v>
      </c>
      <c r="AC43" t="s">
        <v>10</v>
      </c>
      <c r="AD43">
        <v>63902892.274999999</v>
      </c>
      <c r="AE43">
        <v>-41691802.375</v>
      </c>
    </row>
    <row r="44" spans="1:31" x14ac:dyDescent="0.25">
      <c r="A44" s="143">
        <v>46086</v>
      </c>
      <c r="B44" t="s">
        <v>980</v>
      </c>
      <c r="C44" t="s">
        <v>981</v>
      </c>
      <c r="D44">
        <v>-14157000</v>
      </c>
      <c r="E44" t="s">
        <v>982</v>
      </c>
      <c r="F44">
        <v>60</v>
      </c>
      <c r="G44">
        <v>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>
        <v>0</v>
      </c>
      <c r="N44" t="s">
        <v>83</v>
      </c>
      <c r="O44" t="s">
        <v>492</v>
      </c>
      <c r="P44">
        <v>1</v>
      </c>
      <c r="Q44" t="s">
        <v>66</v>
      </c>
      <c r="R44">
        <v>1</v>
      </c>
      <c r="S44">
        <v>-14157000</v>
      </c>
      <c r="T44">
        <v>60</v>
      </c>
      <c r="U44" t="s">
        <v>199</v>
      </c>
      <c r="V44" t="s">
        <v>66</v>
      </c>
      <c r="W44" t="s">
        <v>84</v>
      </c>
      <c r="X44">
        <v>1</v>
      </c>
      <c r="Y44">
        <v>14157000</v>
      </c>
      <c r="Z44">
        <v>3</v>
      </c>
      <c r="AA44">
        <v>13</v>
      </c>
      <c r="AB44" t="s">
        <v>681</v>
      </c>
      <c r="AC44" t="s">
        <v>10</v>
      </c>
      <c r="AD44">
        <v>14157000</v>
      </c>
      <c r="AE44">
        <v>0</v>
      </c>
    </row>
    <row r="45" spans="1:31" x14ac:dyDescent="0.25">
      <c r="A45" s="143">
        <v>46087</v>
      </c>
      <c r="B45" t="s">
        <v>1041</v>
      </c>
      <c r="C45" t="s">
        <v>1042</v>
      </c>
      <c r="D45">
        <v>-13172300</v>
      </c>
      <c r="E45" t="s">
        <v>1043</v>
      </c>
      <c r="F45">
        <v>1</v>
      </c>
      <c r="G45">
        <v>13172300</v>
      </c>
      <c r="H45" t="s">
        <v>510</v>
      </c>
      <c r="I45" t="s">
        <v>17</v>
      </c>
      <c r="J45" t="s">
        <v>157</v>
      </c>
      <c r="K45" t="s">
        <v>473</v>
      </c>
      <c r="L45" t="s">
        <v>156</v>
      </c>
      <c r="M45">
        <v>0</v>
      </c>
      <c r="N45" t="s">
        <v>45</v>
      </c>
      <c r="O45" t="s">
        <v>492</v>
      </c>
      <c r="P45">
        <v>1</v>
      </c>
      <c r="Q45" t="s">
        <v>70</v>
      </c>
      <c r="R45">
        <v>1</v>
      </c>
      <c r="S45">
        <v>-13172300</v>
      </c>
      <c r="T45">
        <v>1</v>
      </c>
      <c r="U45" t="s">
        <v>199</v>
      </c>
      <c r="V45" t="s">
        <v>70</v>
      </c>
      <c r="W45" t="s">
        <v>86</v>
      </c>
      <c r="X45">
        <v>1</v>
      </c>
      <c r="Y45">
        <v>13172300</v>
      </c>
      <c r="Z45">
        <v>8</v>
      </c>
      <c r="AA45" t="s">
        <v>157</v>
      </c>
      <c r="AB45" t="s">
        <v>70</v>
      </c>
      <c r="AC45" t="s">
        <v>17</v>
      </c>
      <c r="AD45">
        <v>13172300</v>
      </c>
      <c r="AE45">
        <v>0</v>
      </c>
    </row>
    <row r="46" spans="1:31" x14ac:dyDescent="0.25">
      <c r="A46" s="143">
        <v>46112</v>
      </c>
      <c r="B46" t="s">
        <v>1191</v>
      </c>
      <c r="C46" t="s">
        <v>1155</v>
      </c>
      <c r="D46">
        <v>-11654765.191500001</v>
      </c>
      <c r="E46" t="s">
        <v>1152</v>
      </c>
      <c r="G46">
        <v>11654765.191500001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>
        <v>0</v>
      </c>
      <c r="N46" t="s">
        <v>347</v>
      </c>
      <c r="O46" t="s">
        <v>1193</v>
      </c>
      <c r="P46">
        <v>2</v>
      </c>
      <c r="Q46" t="s">
        <v>470</v>
      </c>
      <c r="R46">
        <v>1</v>
      </c>
      <c r="S46">
        <v>-11654765.191500001</v>
      </c>
      <c r="U46" t="s">
        <v>199</v>
      </c>
      <c r="V46" t="s">
        <v>191</v>
      </c>
      <c r="W46" t="s">
        <v>349</v>
      </c>
      <c r="X46">
        <v>0.03</v>
      </c>
      <c r="Y46">
        <v>349642.95574499998</v>
      </c>
      <c r="Z46">
        <v>4</v>
      </c>
      <c r="AA46">
        <v>10</v>
      </c>
      <c r="AB46" t="s">
        <v>682</v>
      </c>
      <c r="AC46" t="s">
        <v>9</v>
      </c>
      <c r="AD46">
        <v>11654765.191500001</v>
      </c>
      <c r="AE46">
        <v>0</v>
      </c>
    </row>
    <row r="47" spans="1:31" x14ac:dyDescent="0.25">
      <c r="A47" s="143">
        <v>46112</v>
      </c>
      <c r="B47" t="s">
        <v>1191</v>
      </c>
      <c r="C47" t="s">
        <v>1155</v>
      </c>
      <c r="D47">
        <v>-11654765.191500001</v>
      </c>
      <c r="E47" t="s">
        <v>1152</v>
      </c>
      <c r="G47">
        <v>11654765.191500001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>
        <v>0</v>
      </c>
      <c r="N47" t="s">
        <v>347</v>
      </c>
      <c r="O47" t="s">
        <v>1193</v>
      </c>
      <c r="P47">
        <v>2</v>
      </c>
      <c r="Q47" t="s">
        <v>470</v>
      </c>
      <c r="R47">
        <v>1</v>
      </c>
      <c r="S47">
        <v>-11654765.191500001</v>
      </c>
      <c r="U47" t="s">
        <v>199</v>
      </c>
      <c r="V47" t="s">
        <v>50</v>
      </c>
      <c r="W47" t="s">
        <v>348</v>
      </c>
      <c r="X47">
        <v>0.97</v>
      </c>
      <c r="Y47">
        <v>11305122.235755</v>
      </c>
      <c r="Z47">
        <v>6</v>
      </c>
      <c r="AA47">
        <v>10</v>
      </c>
      <c r="AB47" t="s">
        <v>50</v>
      </c>
      <c r="AC47" t="s">
        <v>9</v>
      </c>
      <c r="AD47">
        <v>11654765.191500001</v>
      </c>
      <c r="AE47">
        <v>0</v>
      </c>
    </row>
    <row r="48" spans="1:31" x14ac:dyDescent="0.25">
      <c r="A48" s="143">
        <v>46111</v>
      </c>
      <c r="B48" t="s">
        <v>663</v>
      </c>
      <c r="C48" t="s">
        <v>765</v>
      </c>
      <c r="D48">
        <v>-11011000</v>
      </c>
      <c r="E48" t="s">
        <v>664</v>
      </c>
      <c r="F48">
        <v>4550</v>
      </c>
      <c r="G48">
        <v>2420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>
        <v>0</v>
      </c>
      <c r="N48" t="s">
        <v>35</v>
      </c>
      <c r="O48" t="s">
        <v>492</v>
      </c>
      <c r="P48">
        <v>10</v>
      </c>
      <c r="Q48" t="s">
        <v>465</v>
      </c>
      <c r="R48">
        <v>1</v>
      </c>
      <c r="S48">
        <v>-11011000</v>
      </c>
      <c r="T48">
        <v>4550</v>
      </c>
      <c r="U48" t="s">
        <v>199</v>
      </c>
      <c r="V48" t="s">
        <v>72</v>
      </c>
      <c r="W48" t="s">
        <v>73</v>
      </c>
      <c r="X48">
        <v>3.2417236735101898E-2</v>
      </c>
      <c r="Y48">
        <v>356946.19369020697</v>
      </c>
      <c r="Z48">
        <v>1</v>
      </c>
      <c r="AA48">
        <v>1</v>
      </c>
      <c r="AB48" t="s">
        <v>72</v>
      </c>
      <c r="AC48" t="s">
        <v>18</v>
      </c>
      <c r="AD48">
        <v>11010999.999999998</v>
      </c>
      <c r="AE48">
        <v>0</v>
      </c>
    </row>
    <row r="49" spans="1:31" x14ac:dyDescent="0.25">
      <c r="A49" s="143">
        <v>46111</v>
      </c>
      <c r="B49" t="s">
        <v>663</v>
      </c>
      <c r="C49" t="s">
        <v>765</v>
      </c>
      <c r="D49">
        <v>-11011000</v>
      </c>
      <c r="E49" t="s">
        <v>664</v>
      </c>
      <c r="F49">
        <v>4550</v>
      </c>
      <c r="G49">
        <v>2420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>
        <v>-11011000</v>
      </c>
      <c r="T49">
        <v>4550</v>
      </c>
      <c r="U49" t="s">
        <v>199</v>
      </c>
      <c r="V49" t="s">
        <v>77</v>
      </c>
      <c r="W49" t="s">
        <v>78</v>
      </c>
      <c r="X49">
        <v>7.0597149630605652E-3</v>
      </c>
      <c r="Y49">
        <v>77734.521458259886</v>
      </c>
      <c r="Z49">
        <v>2</v>
      </c>
      <c r="AA49">
        <v>1</v>
      </c>
      <c r="AB49" t="s">
        <v>77</v>
      </c>
      <c r="AC49" t="s">
        <v>18</v>
      </c>
      <c r="AD49">
        <v>11010999.999999998</v>
      </c>
      <c r="AE49">
        <v>0</v>
      </c>
    </row>
    <row r="50" spans="1:31" x14ac:dyDescent="0.25">
      <c r="A50" s="143">
        <v>46111</v>
      </c>
      <c r="B50" t="s">
        <v>663</v>
      </c>
      <c r="C50" t="s">
        <v>765</v>
      </c>
      <c r="D50">
        <v>-11011000</v>
      </c>
      <c r="E50" t="s">
        <v>664</v>
      </c>
      <c r="F50">
        <v>4550</v>
      </c>
      <c r="G50">
        <v>2420</v>
      </c>
      <c r="H50" t="s">
        <v>144</v>
      </c>
      <c r="I50" t="s">
        <v>18</v>
      </c>
      <c r="J50" t="s">
        <v>137</v>
      </c>
      <c r="K50" t="s">
        <v>473</v>
      </c>
      <c r="L50" t="s">
        <v>138</v>
      </c>
      <c r="M50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>
        <v>-11011000</v>
      </c>
      <c r="T50">
        <v>4550</v>
      </c>
      <c r="U50" t="s">
        <v>199</v>
      </c>
      <c r="V50" t="s">
        <v>75</v>
      </c>
      <c r="W50" t="s">
        <v>76</v>
      </c>
      <c r="X50">
        <v>4.0653249223577111E-4</v>
      </c>
      <c r="Y50">
        <v>4476.3292720080753</v>
      </c>
      <c r="Z50">
        <v>10</v>
      </c>
      <c r="AA50">
        <v>1</v>
      </c>
      <c r="AB50" t="s">
        <v>75</v>
      </c>
      <c r="AC50" t="s">
        <v>18</v>
      </c>
      <c r="AD50">
        <v>11010999.999999998</v>
      </c>
      <c r="AE50">
        <v>0</v>
      </c>
    </row>
    <row r="51" spans="1:31" x14ac:dyDescent="0.25">
      <c r="A51" s="143">
        <v>46111</v>
      </c>
      <c r="B51" t="s">
        <v>663</v>
      </c>
      <c r="C51" t="s">
        <v>765</v>
      </c>
      <c r="D51">
        <v>-11011000</v>
      </c>
      <c r="E51" t="s">
        <v>664</v>
      </c>
      <c r="F51">
        <v>4550</v>
      </c>
      <c r="G51">
        <v>2420</v>
      </c>
      <c r="H51" t="s">
        <v>144</v>
      </c>
      <c r="I51" t="s">
        <v>18</v>
      </c>
      <c r="J51" t="s">
        <v>137</v>
      </c>
      <c r="K51" t="s">
        <v>473</v>
      </c>
      <c r="L51" t="s">
        <v>138</v>
      </c>
      <c r="M51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>
        <v>-11011000</v>
      </c>
      <c r="T51">
        <v>4550</v>
      </c>
      <c r="U51" t="s">
        <v>199</v>
      </c>
      <c r="V51" t="s">
        <v>66</v>
      </c>
      <c r="W51" t="s">
        <v>67</v>
      </c>
      <c r="X51">
        <v>5.9791078481547098E-2</v>
      </c>
      <c r="Y51">
        <v>658359.56516031513</v>
      </c>
      <c r="Z51">
        <v>3</v>
      </c>
      <c r="AA51">
        <v>1</v>
      </c>
      <c r="AB51" t="s">
        <v>681</v>
      </c>
      <c r="AC51" t="s">
        <v>18</v>
      </c>
      <c r="AD51">
        <v>11010999.999999998</v>
      </c>
      <c r="AE51">
        <v>0</v>
      </c>
    </row>
    <row r="52" spans="1:31" x14ac:dyDescent="0.25">
      <c r="A52" s="143">
        <v>46111</v>
      </c>
      <c r="B52" t="s">
        <v>663</v>
      </c>
      <c r="C52" t="s">
        <v>765</v>
      </c>
      <c r="D52">
        <v>-11011000</v>
      </c>
      <c r="E52" t="s">
        <v>664</v>
      </c>
      <c r="F52">
        <v>4550</v>
      </c>
      <c r="G52">
        <v>2420</v>
      </c>
      <c r="H52" t="s">
        <v>144</v>
      </c>
      <c r="I52" t="s">
        <v>18</v>
      </c>
      <c r="J52" t="s">
        <v>137</v>
      </c>
      <c r="K52" t="s">
        <v>473</v>
      </c>
      <c r="L52" t="s">
        <v>138</v>
      </c>
      <c r="M52">
        <v>0</v>
      </c>
      <c r="N52" t="s">
        <v>35</v>
      </c>
      <c r="O52" t="s">
        <v>492</v>
      </c>
      <c r="P52">
        <v>10</v>
      </c>
      <c r="Q52" t="s">
        <v>465</v>
      </c>
      <c r="R52">
        <v>1</v>
      </c>
      <c r="S52">
        <v>-11011000</v>
      </c>
      <c r="T52">
        <v>4550</v>
      </c>
      <c r="U52" t="s">
        <v>199</v>
      </c>
      <c r="V52" t="s">
        <v>63</v>
      </c>
      <c r="W52" t="s">
        <v>64</v>
      </c>
      <c r="X52">
        <v>4.8738124634855849E-3</v>
      </c>
      <c r="Y52">
        <v>53665.549035439777</v>
      </c>
      <c r="Z52">
        <v>4</v>
      </c>
      <c r="AA52">
        <v>1</v>
      </c>
      <c r="AB52" t="s">
        <v>682</v>
      </c>
      <c r="AC52" t="s">
        <v>18</v>
      </c>
      <c r="AD52">
        <v>11010999.999999998</v>
      </c>
      <c r="AE52">
        <v>0</v>
      </c>
    </row>
    <row r="53" spans="1:31" x14ac:dyDescent="0.25">
      <c r="A53" s="143">
        <v>46111</v>
      </c>
      <c r="B53" t="s">
        <v>663</v>
      </c>
      <c r="C53" t="s">
        <v>765</v>
      </c>
      <c r="D53">
        <v>-11011000</v>
      </c>
      <c r="E53" t="s">
        <v>664</v>
      </c>
      <c r="F53">
        <v>4550</v>
      </c>
      <c r="G53">
        <v>2420</v>
      </c>
      <c r="H53" t="s">
        <v>144</v>
      </c>
      <c r="I53" t="s">
        <v>18</v>
      </c>
      <c r="J53" t="s">
        <v>137</v>
      </c>
      <c r="K53" t="s">
        <v>473</v>
      </c>
      <c r="L53" t="s">
        <v>138</v>
      </c>
      <c r="M53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>
        <v>-11011000</v>
      </c>
      <c r="T53">
        <v>4550</v>
      </c>
      <c r="U53" t="s">
        <v>199</v>
      </c>
      <c r="V53" t="s">
        <v>80</v>
      </c>
      <c r="W53" t="s">
        <v>81</v>
      </c>
      <c r="X53">
        <v>0.73411048911804788</v>
      </c>
      <c r="Y53">
        <v>8083290.5956788249</v>
      </c>
      <c r="Z53">
        <v>5</v>
      </c>
      <c r="AA53">
        <v>1</v>
      </c>
      <c r="AB53" t="s">
        <v>80</v>
      </c>
      <c r="AC53" t="s">
        <v>18</v>
      </c>
      <c r="AD53">
        <v>11010999.999999998</v>
      </c>
      <c r="AE53">
        <v>0</v>
      </c>
    </row>
    <row r="54" spans="1:31" x14ac:dyDescent="0.25">
      <c r="A54" s="143">
        <v>46111</v>
      </c>
      <c r="B54" t="s">
        <v>663</v>
      </c>
      <c r="C54" t="s">
        <v>765</v>
      </c>
      <c r="D54">
        <v>-11011000</v>
      </c>
      <c r="E54" t="s">
        <v>664</v>
      </c>
      <c r="F54">
        <v>4550</v>
      </c>
      <c r="G54">
        <v>2420</v>
      </c>
      <c r="H54" t="s">
        <v>144</v>
      </c>
      <c r="I54" t="s">
        <v>18</v>
      </c>
      <c r="J54" t="s">
        <v>137</v>
      </c>
      <c r="K54" t="s">
        <v>473</v>
      </c>
      <c r="L54" t="s">
        <v>138</v>
      </c>
      <c r="M54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>
        <v>-11011000</v>
      </c>
      <c r="T54">
        <v>4550</v>
      </c>
      <c r="U54" t="s">
        <v>199</v>
      </c>
      <c r="V54" t="s">
        <v>50</v>
      </c>
      <c r="W54" t="s">
        <v>74</v>
      </c>
      <c r="X54">
        <v>1.4065386597374174E-2</v>
      </c>
      <c r="Y54">
        <v>154873.97182368702</v>
      </c>
      <c r="Z54">
        <v>6</v>
      </c>
      <c r="AA54">
        <v>1</v>
      </c>
      <c r="AB54" t="s">
        <v>50</v>
      </c>
      <c r="AC54" t="s">
        <v>18</v>
      </c>
      <c r="AD54">
        <v>11010999.999999998</v>
      </c>
      <c r="AE54">
        <v>0</v>
      </c>
    </row>
    <row r="55" spans="1:31" x14ac:dyDescent="0.25">
      <c r="A55" s="143">
        <v>46111</v>
      </c>
      <c r="B55" t="s">
        <v>663</v>
      </c>
      <c r="C55" t="s">
        <v>765</v>
      </c>
      <c r="D55">
        <v>-11011000</v>
      </c>
      <c r="E55" t="s">
        <v>664</v>
      </c>
      <c r="F55">
        <v>4550</v>
      </c>
      <c r="G55">
        <v>2420</v>
      </c>
      <c r="H55" t="s">
        <v>144</v>
      </c>
      <c r="I55" t="s">
        <v>18</v>
      </c>
      <c r="J55" t="s">
        <v>137</v>
      </c>
      <c r="K55" t="s">
        <v>473</v>
      </c>
      <c r="L55" t="s">
        <v>138</v>
      </c>
      <c r="M55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>
        <v>-11011000</v>
      </c>
      <c r="T55">
        <v>4550</v>
      </c>
      <c r="U55" t="s">
        <v>199</v>
      </c>
      <c r="V55" t="s">
        <v>68</v>
      </c>
      <c r="W55" t="s">
        <v>69</v>
      </c>
      <c r="X55">
        <v>0.10760032914202722</v>
      </c>
      <c r="Y55">
        <v>1184787.2241828616</v>
      </c>
      <c r="Z55">
        <v>7</v>
      </c>
      <c r="AA55">
        <v>1</v>
      </c>
      <c r="AB55" t="s">
        <v>68</v>
      </c>
      <c r="AC55" t="s">
        <v>18</v>
      </c>
      <c r="AD55">
        <v>11010999.999999998</v>
      </c>
      <c r="AE55">
        <v>0</v>
      </c>
    </row>
    <row r="56" spans="1:31" x14ac:dyDescent="0.25">
      <c r="A56" s="143">
        <v>46111</v>
      </c>
      <c r="B56" t="s">
        <v>663</v>
      </c>
      <c r="C56" t="s">
        <v>765</v>
      </c>
      <c r="D56">
        <v>-11011000</v>
      </c>
      <c r="E56" t="s">
        <v>664</v>
      </c>
      <c r="F56">
        <v>4550</v>
      </c>
      <c r="G56">
        <v>2420</v>
      </c>
      <c r="H56" t="s">
        <v>144</v>
      </c>
      <c r="I56" t="s">
        <v>18</v>
      </c>
      <c r="J56" t="s">
        <v>137</v>
      </c>
      <c r="K56" t="s">
        <v>473</v>
      </c>
      <c r="L56" t="s">
        <v>138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>
        <v>-11011000</v>
      </c>
      <c r="T56">
        <v>4550</v>
      </c>
      <c r="U56" t="s">
        <v>199</v>
      </c>
      <c r="V56" t="s">
        <v>70</v>
      </c>
      <c r="W56" t="s">
        <v>71</v>
      </c>
      <c r="X56">
        <v>3.9675420007119738E-2</v>
      </c>
      <c r="Y56">
        <v>436866.04969839542</v>
      </c>
      <c r="Z56">
        <v>8</v>
      </c>
      <c r="AA56">
        <v>1</v>
      </c>
      <c r="AB56" t="s">
        <v>70</v>
      </c>
      <c r="AC56" t="s">
        <v>18</v>
      </c>
      <c r="AD56">
        <v>11010999.999999998</v>
      </c>
      <c r="AE56">
        <v>0</v>
      </c>
    </row>
    <row r="57" spans="1:31" x14ac:dyDescent="0.25">
      <c r="A57" s="143">
        <v>46111</v>
      </c>
      <c r="B57" t="s">
        <v>663</v>
      </c>
      <c r="C57" t="s">
        <v>765</v>
      </c>
      <c r="D57">
        <v>-11011000</v>
      </c>
      <c r="E57" t="s">
        <v>664</v>
      </c>
      <c r="F57">
        <v>4550</v>
      </c>
      <c r="G57">
        <v>2420</v>
      </c>
      <c r="H57" t="s">
        <v>144</v>
      </c>
      <c r="I57" t="s">
        <v>18</v>
      </c>
      <c r="J57" t="s">
        <v>137</v>
      </c>
      <c r="K57" t="s">
        <v>473</v>
      </c>
      <c r="L57" t="s">
        <v>138</v>
      </c>
      <c r="M57">
        <v>0</v>
      </c>
      <c r="N57" t="s">
        <v>35</v>
      </c>
      <c r="O57" t="s">
        <v>492</v>
      </c>
      <c r="P57">
        <v>10</v>
      </c>
      <c r="Q57" t="s">
        <v>465</v>
      </c>
      <c r="R57">
        <v>1</v>
      </c>
      <c r="S57">
        <v>-11011000</v>
      </c>
      <c r="T57">
        <v>4550</v>
      </c>
      <c r="U57" t="s">
        <v>199</v>
      </c>
      <c r="V57" t="s">
        <v>181</v>
      </c>
      <c r="W57" t="s">
        <v>462</v>
      </c>
      <c r="X57">
        <v>0</v>
      </c>
      <c r="Y57">
        <v>0</v>
      </c>
      <c r="Z57">
        <v>9</v>
      </c>
      <c r="AA57">
        <v>1</v>
      </c>
      <c r="AB57" t="s">
        <v>181</v>
      </c>
      <c r="AC57" t="s">
        <v>18</v>
      </c>
      <c r="AD57">
        <v>11010999.999999998</v>
      </c>
      <c r="AE57">
        <v>0</v>
      </c>
    </row>
    <row r="58" spans="1:31" x14ac:dyDescent="0.25">
      <c r="A58" s="143">
        <v>46112</v>
      </c>
      <c r="B58" t="s">
        <v>1191</v>
      </c>
      <c r="C58" t="s">
        <v>1094</v>
      </c>
      <c r="D58">
        <v>-9599690.7835000008</v>
      </c>
      <c r="E58" t="s">
        <v>1093</v>
      </c>
      <c r="G58">
        <v>9599690.7835000008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1193</v>
      </c>
      <c r="P58">
        <v>10</v>
      </c>
      <c r="Q58" t="s">
        <v>465</v>
      </c>
      <c r="R58">
        <v>1</v>
      </c>
      <c r="S58">
        <v>-9599690.7835000008</v>
      </c>
      <c r="U58" t="s">
        <v>199</v>
      </c>
      <c r="V58" t="s">
        <v>72</v>
      </c>
      <c r="W58" t="s">
        <v>394</v>
      </c>
      <c r="X58">
        <v>0.1111</v>
      </c>
      <c r="Y58">
        <v>1066525.6460468501</v>
      </c>
      <c r="Z58">
        <v>1</v>
      </c>
      <c r="AA58">
        <v>10</v>
      </c>
      <c r="AB58" t="s">
        <v>72</v>
      </c>
      <c r="AC58" t="s">
        <v>9</v>
      </c>
      <c r="AD58">
        <v>9598730.8144216519</v>
      </c>
      <c r="AE58">
        <v>959.96907834894955</v>
      </c>
    </row>
    <row r="59" spans="1:31" x14ac:dyDescent="0.25">
      <c r="A59" s="143">
        <v>46112</v>
      </c>
      <c r="B59" t="s">
        <v>1191</v>
      </c>
      <c r="C59" t="s">
        <v>1094</v>
      </c>
      <c r="D59">
        <v>-9599690.7835000008</v>
      </c>
      <c r="E59" t="s">
        <v>1093</v>
      </c>
      <c r="G59">
        <v>9599690.7835000008</v>
      </c>
      <c r="H59" t="s">
        <v>1192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1193</v>
      </c>
      <c r="P59">
        <v>10</v>
      </c>
      <c r="Q59" t="s">
        <v>465</v>
      </c>
      <c r="R59">
        <v>1</v>
      </c>
      <c r="S59">
        <v>-9599690.7835000008</v>
      </c>
      <c r="U59" t="s">
        <v>199</v>
      </c>
      <c r="V59" t="s">
        <v>77</v>
      </c>
      <c r="W59" t="s">
        <v>744</v>
      </c>
      <c r="X59">
        <v>0.1111</v>
      </c>
      <c r="Y59">
        <v>1066525.6460468501</v>
      </c>
      <c r="Z59">
        <v>2</v>
      </c>
      <c r="AA59">
        <v>10</v>
      </c>
      <c r="AB59" t="s">
        <v>77</v>
      </c>
      <c r="AC59" t="s">
        <v>9</v>
      </c>
      <c r="AD59">
        <v>9598730.8144216519</v>
      </c>
      <c r="AE59">
        <v>959.96907834894955</v>
      </c>
    </row>
    <row r="60" spans="1:31" x14ac:dyDescent="0.25">
      <c r="A60" s="143">
        <v>46112</v>
      </c>
      <c r="B60" t="s">
        <v>1191</v>
      </c>
      <c r="C60" t="s">
        <v>1094</v>
      </c>
      <c r="D60">
        <v>-9599690.7835000008</v>
      </c>
      <c r="E60" t="s">
        <v>1093</v>
      </c>
      <c r="G60">
        <v>9599690.7835000008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>
        <v>-9599690.7835000008</v>
      </c>
      <c r="U60" t="s">
        <v>199</v>
      </c>
      <c r="V60" t="s">
        <v>75</v>
      </c>
      <c r="W60" t="s">
        <v>745</v>
      </c>
      <c r="X60">
        <v>0.1111</v>
      </c>
      <c r="Y60">
        <v>1066525.6460468501</v>
      </c>
      <c r="Z60">
        <v>10</v>
      </c>
      <c r="AA60">
        <v>10</v>
      </c>
      <c r="AB60" t="s">
        <v>75</v>
      </c>
      <c r="AC60" t="s">
        <v>9</v>
      </c>
      <c r="AD60">
        <v>9598730.8144216519</v>
      </c>
      <c r="AE60">
        <v>959.96907834894955</v>
      </c>
    </row>
    <row r="61" spans="1:31" x14ac:dyDescent="0.25">
      <c r="A61" s="143">
        <v>46112</v>
      </c>
      <c r="B61" t="s">
        <v>1191</v>
      </c>
      <c r="C61" t="s">
        <v>1094</v>
      </c>
      <c r="D61">
        <v>-9599690.7835000008</v>
      </c>
      <c r="E61" t="s">
        <v>1093</v>
      </c>
      <c r="G61">
        <v>9599690.7835000008</v>
      </c>
      <c r="H61" t="s">
        <v>1192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1193</v>
      </c>
      <c r="P61">
        <v>10</v>
      </c>
      <c r="Q61" t="s">
        <v>465</v>
      </c>
      <c r="R61">
        <v>1</v>
      </c>
      <c r="S61">
        <v>-9599690.7835000008</v>
      </c>
      <c r="U61" t="s">
        <v>199</v>
      </c>
      <c r="V61" t="s">
        <v>66</v>
      </c>
      <c r="W61" t="s">
        <v>746</v>
      </c>
      <c r="X61">
        <v>0.1111</v>
      </c>
      <c r="Y61">
        <v>1066525.6460468501</v>
      </c>
      <c r="Z61">
        <v>3</v>
      </c>
      <c r="AA61">
        <v>10</v>
      </c>
      <c r="AB61" t="s">
        <v>681</v>
      </c>
      <c r="AC61" t="s">
        <v>9</v>
      </c>
      <c r="AD61">
        <v>9598730.8144216519</v>
      </c>
      <c r="AE61">
        <v>959.96907834894955</v>
      </c>
    </row>
    <row r="62" spans="1:31" x14ac:dyDescent="0.25">
      <c r="A62" s="143">
        <v>46112</v>
      </c>
      <c r="B62" t="s">
        <v>1191</v>
      </c>
      <c r="C62" t="s">
        <v>1094</v>
      </c>
      <c r="D62">
        <v>-9599690.7835000008</v>
      </c>
      <c r="E62" t="s">
        <v>1093</v>
      </c>
      <c r="G62">
        <v>9599690.7835000008</v>
      </c>
      <c r="H62" t="s">
        <v>1192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1193</v>
      </c>
      <c r="P62">
        <v>10</v>
      </c>
      <c r="Q62" t="s">
        <v>465</v>
      </c>
      <c r="R62">
        <v>1</v>
      </c>
      <c r="S62">
        <v>-9599690.7835000008</v>
      </c>
      <c r="U62" t="s">
        <v>199</v>
      </c>
      <c r="V62" t="s">
        <v>63</v>
      </c>
      <c r="W62" t="s">
        <v>747</v>
      </c>
      <c r="X62">
        <v>0.1111</v>
      </c>
      <c r="Y62">
        <v>1066525.6460468501</v>
      </c>
      <c r="Z62">
        <v>4</v>
      </c>
      <c r="AA62">
        <v>10</v>
      </c>
      <c r="AB62" t="s">
        <v>682</v>
      </c>
      <c r="AC62" t="s">
        <v>9</v>
      </c>
      <c r="AD62">
        <v>9598730.8144216519</v>
      </c>
      <c r="AE62">
        <v>959.96907834894955</v>
      </c>
    </row>
    <row r="63" spans="1:31" x14ac:dyDescent="0.25">
      <c r="A63" s="143">
        <v>46112</v>
      </c>
      <c r="B63" t="s">
        <v>1191</v>
      </c>
      <c r="C63" t="s">
        <v>1094</v>
      </c>
      <c r="D63">
        <v>-9599690.7835000008</v>
      </c>
      <c r="E63" t="s">
        <v>1093</v>
      </c>
      <c r="G63">
        <v>9599690.7835000008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1193</v>
      </c>
      <c r="P63">
        <v>10</v>
      </c>
      <c r="Q63" t="s">
        <v>465</v>
      </c>
      <c r="R63">
        <v>1</v>
      </c>
      <c r="S63">
        <v>-9599690.7835000008</v>
      </c>
      <c r="U63" t="s">
        <v>199</v>
      </c>
      <c r="V63" t="s">
        <v>80</v>
      </c>
      <c r="W63" t="s">
        <v>393</v>
      </c>
      <c r="X63">
        <v>0.1111</v>
      </c>
      <c r="Y63">
        <v>1066525.6460468501</v>
      </c>
      <c r="Z63">
        <v>5</v>
      </c>
      <c r="AA63">
        <v>10</v>
      </c>
      <c r="AB63" t="s">
        <v>80</v>
      </c>
      <c r="AC63" t="s">
        <v>9</v>
      </c>
      <c r="AD63">
        <v>9598730.8144216519</v>
      </c>
      <c r="AE63">
        <v>959.96907834894955</v>
      </c>
    </row>
    <row r="64" spans="1:31" x14ac:dyDescent="0.25">
      <c r="A64" s="143">
        <v>46112</v>
      </c>
      <c r="B64" t="s">
        <v>1191</v>
      </c>
      <c r="C64" t="s">
        <v>1094</v>
      </c>
      <c r="D64">
        <v>-9599690.7835000008</v>
      </c>
      <c r="E64" t="s">
        <v>1093</v>
      </c>
      <c r="G64">
        <v>9599690.7835000008</v>
      </c>
      <c r="H64" t="s">
        <v>1192</v>
      </c>
      <c r="I64" t="s">
        <v>9</v>
      </c>
      <c r="J64" t="s">
        <v>137</v>
      </c>
      <c r="K64" t="s">
        <v>512</v>
      </c>
      <c r="L64" t="s">
        <v>138</v>
      </c>
      <c r="M64">
        <v>0</v>
      </c>
      <c r="N64" t="s">
        <v>389</v>
      </c>
      <c r="O64" t="s">
        <v>1193</v>
      </c>
      <c r="P64">
        <v>10</v>
      </c>
      <c r="Q64" t="s">
        <v>465</v>
      </c>
      <c r="R64">
        <v>1</v>
      </c>
      <c r="S64">
        <v>-9599690.7835000008</v>
      </c>
      <c r="U64" t="s">
        <v>199</v>
      </c>
      <c r="V64" t="s">
        <v>50</v>
      </c>
      <c r="W64" t="s">
        <v>390</v>
      </c>
      <c r="X64">
        <v>0.1111</v>
      </c>
      <c r="Y64">
        <v>1066525.6460468501</v>
      </c>
      <c r="Z64">
        <v>6</v>
      </c>
      <c r="AA64">
        <v>10</v>
      </c>
      <c r="AB64" t="s">
        <v>50</v>
      </c>
      <c r="AC64" t="s">
        <v>9</v>
      </c>
      <c r="AD64">
        <v>9598730.8144216519</v>
      </c>
      <c r="AE64">
        <v>959.96907834894955</v>
      </c>
    </row>
    <row r="65" spans="1:31" x14ac:dyDescent="0.25">
      <c r="A65" s="143">
        <v>46112</v>
      </c>
      <c r="B65" t="s">
        <v>1191</v>
      </c>
      <c r="C65" t="s">
        <v>1094</v>
      </c>
      <c r="D65">
        <v>-9599690.7835000008</v>
      </c>
      <c r="E65" t="s">
        <v>1093</v>
      </c>
      <c r="G65">
        <v>9599690.7835000008</v>
      </c>
      <c r="H65" t="s">
        <v>1192</v>
      </c>
      <c r="I65" t="s">
        <v>9</v>
      </c>
      <c r="J65" t="s">
        <v>137</v>
      </c>
      <c r="K65" t="s">
        <v>512</v>
      </c>
      <c r="L65" t="s">
        <v>138</v>
      </c>
      <c r="M65">
        <v>0</v>
      </c>
      <c r="N65" t="s">
        <v>389</v>
      </c>
      <c r="O65" t="s">
        <v>1193</v>
      </c>
      <c r="P65">
        <v>10</v>
      </c>
      <c r="Q65" t="s">
        <v>465</v>
      </c>
      <c r="R65">
        <v>1</v>
      </c>
      <c r="S65">
        <v>-9599690.7835000008</v>
      </c>
      <c r="U65" t="s">
        <v>199</v>
      </c>
      <c r="V65" t="s">
        <v>68</v>
      </c>
      <c r="W65" t="s">
        <v>395</v>
      </c>
      <c r="X65">
        <v>0.1111</v>
      </c>
      <c r="Y65">
        <v>1066525.6460468501</v>
      </c>
      <c r="Z65">
        <v>7</v>
      </c>
      <c r="AA65">
        <v>10</v>
      </c>
      <c r="AB65" t="s">
        <v>68</v>
      </c>
      <c r="AC65" t="s">
        <v>9</v>
      </c>
      <c r="AD65">
        <v>9598730.8144216519</v>
      </c>
      <c r="AE65">
        <v>959.96907834894955</v>
      </c>
    </row>
    <row r="66" spans="1:31" x14ac:dyDescent="0.25">
      <c r="A66" s="143">
        <v>46112</v>
      </c>
      <c r="B66" t="s">
        <v>1191</v>
      </c>
      <c r="C66" t="s">
        <v>1094</v>
      </c>
      <c r="D66">
        <v>-9599690.7835000008</v>
      </c>
      <c r="E66" t="s">
        <v>1093</v>
      </c>
      <c r="G66">
        <v>9599690.7835000008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>
        <v>0</v>
      </c>
      <c r="N66" t="s">
        <v>389</v>
      </c>
      <c r="O66" t="s">
        <v>1193</v>
      </c>
      <c r="P66">
        <v>10</v>
      </c>
      <c r="Q66" t="s">
        <v>465</v>
      </c>
      <c r="R66">
        <v>1</v>
      </c>
      <c r="S66">
        <v>-9599690.7835000008</v>
      </c>
      <c r="U66" t="s">
        <v>199</v>
      </c>
      <c r="V66" t="s">
        <v>70</v>
      </c>
      <c r="W66" t="s">
        <v>460</v>
      </c>
      <c r="X66">
        <v>0.1111</v>
      </c>
      <c r="Y66">
        <v>1066525.6460468501</v>
      </c>
      <c r="Z66">
        <v>8</v>
      </c>
      <c r="AA66">
        <v>10</v>
      </c>
      <c r="AB66" t="s">
        <v>70</v>
      </c>
      <c r="AC66" t="s">
        <v>9</v>
      </c>
      <c r="AD66">
        <v>9598730.8144216519</v>
      </c>
      <c r="AE66">
        <v>959.96907834894955</v>
      </c>
    </row>
    <row r="67" spans="1:31" x14ac:dyDescent="0.25">
      <c r="A67" s="143">
        <v>46112</v>
      </c>
      <c r="B67" t="s">
        <v>1191</v>
      </c>
      <c r="C67" t="s">
        <v>1094</v>
      </c>
      <c r="D67">
        <v>-9599690.7835000008</v>
      </c>
      <c r="E67" t="s">
        <v>1093</v>
      </c>
      <c r="G67">
        <v>9599690.7835000008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>
        <v>0</v>
      </c>
      <c r="N67" t="s">
        <v>389</v>
      </c>
      <c r="O67" t="s">
        <v>1193</v>
      </c>
      <c r="P67">
        <v>10</v>
      </c>
      <c r="Q67" t="s">
        <v>465</v>
      </c>
      <c r="R67">
        <v>1</v>
      </c>
      <c r="S67">
        <v>-9599690.7835000008</v>
      </c>
      <c r="U67" t="s">
        <v>199</v>
      </c>
      <c r="V67" t="s">
        <v>181</v>
      </c>
      <c r="W67" t="s">
        <v>392</v>
      </c>
      <c r="X67">
        <v>0</v>
      </c>
      <c r="Y67">
        <v>0</v>
      </c>
      <c r="Z67">
        <v>9</v>
      </c>
      <c r="AA67">
        <v>10</v>
      </c>
      <c r="AB67" t="s">
        <v>181</v>
      </c>
      <c r="AC67" t="s">
        <v>9</v>
      </c>
      <c r="AD67">
        <v>9598730.8144216519</v>
      </c>
      <c r="AE67">
        <v>959.96907834894955</v>
      </c>
    </row>
    <row r="68" spans="1:31" x14ac:dyDescent="0.25">
      <c r="A68" s="143">
        <v>46112</v>
      </c>
      <c r="B68" t="s">
        <v>1191</v>
      </c>
      <c r="C68" t="s">
        <v>1175</v>
      </c>
      <c r="D68">
        <v>-8340789.7473999998</v>
      </c>
      <c r="E68" t="s">
        <v>391</v>
      </c>
      <c r="G68">
        <v>8340789.7473999998</v>
      </c>
      <c r="H68" t="s">
        <v>1192</v>
      </c>
      <c r="I68" t="s">
        <v>9</v>
      </c>
      <c r="J68" t="s">
        <v>137</v>
      </c>
      <c r="K68" t="s">
        <v>512</v>
      </c>
      <c r="L68" t="s">
        <v>138</v>
      </c>
      <c r="M68">
        <v>0</v>
      </c>
      <c r="N68" t="s">
        <v>389</v>
      </c>
      <c r="O68" t="s">
        <v>1193</v>
      </c>
      <c r="P68">
        <v>10</v>
      </c>
      <c r="Q68" t="s">
        <v>465</v>
      </c>
      <c r="R68">
        <v>1</v>
      </c>
      <c r="S68">
        <v>-8340789.7473999998</v>
      </c>
      <c r="U68" t="s">
        <v>199</v>
      </c>
      <c r="V68" t="s">
        <v>72</v>
      </c>
      <c r="W68" t="s">
        <v>394</v>
      </c>
      <c r="X68">
        <v>0.1111</v>
      </c>
      <c r="Y68">
        <v>926661.74093614006</v>
      </c>
      <c r="Z68">
        <v>1</v>
      </c>
      <c r="AA68">
        <v>10</v>
      </c>
      <c r="AB68" t="s">
        <v>72</v>
      </c>
      <c r="AC68" t="s">
        <v>9</v>
      </c>
      <c r="AD68">
        <v>8339955.6684252582</v>
      </c>
      <c r="AE68">
        <v>834.07897474151105</v>
      </c>
    </row>
    <row r="69" spans="1:31" x14ac:dyDescent="0.25">
      <c r="A69" s="143">
        <v>46112</v>
      </c>
      <c r="B69" t="s">
        <v>1191</v>
      </c>
      <c r="C69" t="s">
        <v>1175</v>
      </c>
      <c r="D69">
        <v>-8340789.7473999998</v>
      </c>
      <c r="E69" t="s">
        <v>391</v>
      </c>
      <c r="G69">
        <v>8340789.7473999998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>
        <v>0</v>
      </c>
      <c r="N69" t="s">
        <v>389</v>
      </c>
      <c r="O69" t="s">
        <v>1193</v>
      </c>
      <c r="P69">
        <v>10</v>
      </c>
      <c r="Q69" t="s">
        <v>465</v>
      </c>
      <c r="R69">
        <v>1</v>
      </c>
      <c r="S69">
        <v>-8340789.7473999998</v>
      </c>
      <c r="U69" t="s">
        <v>199</v>
      </c>
      <c r="V69" t="s">
        <v>77</v>
      </c>
      <c r="W69" t="s">
        <v>744</v>
      </c>
      <c r="X69">
        <v>0.1111</v>
      </c>
      <c r="Y69">
        <v>926661.74093614006</v>
      </c>
      <c r="Z69">
        <v>2</v>
      </c>
      <c r="AA69">
        <v>10</v>
      </c>
      <c r="AB69" t="s">
        <v>77</v>
      </c>
      <c r="AC69" t="s">
        <v>9</v>
      </c>
      <c r="AD69">
        <v>8339955.6684252582</v>
      </c>
      <c r="AE69">
        <v>834.07897474151105</v>
      </c>
    </row>
    <row r="70" spans="1:31" x14ac:dyDescent="0.25">
      <c r="A70" s="143">
        <v>46112</v>
      </c>
      <c r="B70" t="s">
        <v>1191</v>
      </c>
      <c r="C70" t="s">
        <v>1175</v>
      </c>
      <c r="D70">
        <v>-8340789.7473999998</v>
      </c>
      <c r="E70" t="s">
        <v>391</v>
      </c>
      <c r="G70">
        <v>8340789.7473999998</v>
      </c>
      <c r="H70" t="s">
        <v>1192</v>
      </c>
      <c r="I70" t="s">
        <v>9</v>
      </c>
      <c r="J70" t="s">
        <v>137</v>
      </c>
      <c r="K70" t="s">
        <v>512</v>
      </c>
      <c r="L70" t="s">
        <v>138</v>
      </c>
      <c r="M70">
        <v>0</v>
      </c>
      <c r="N70" t="s">
        <v>389</v>
      </c>
      <c r="O70" t="s">
        <v>1193</v>
      </c>
      <c r="P70">
        <v>10</v>
      </c>
      <c r="Q70" t="s">
        <v>465</v>
      </c>
      <c r="R70">
        <v>1</v>
      </c>
      <c r="S70">
        <v>-8340789.7473999998</v>
      </c>
      <c r="U70" t="s">
        <v>199</v>
      </c>
      <c r="V70" t="s">
        <v>75</v>
      </c>
      <c r="W70" t="s">
        <v>745</v>
      </c>
      <c r="X70">
        <v>0.1111</v>
      </c>
      <c r="Y70">
        <v>926661.74093614006</v>
      </c>
      <c r="Z70">
        <v>10</v>
      </c>
      <c r="AA70">
        <v>10</v>
      </c>
      <c r="AB70" t="s">
        <v>75</v>
      </c>
      <c r="AC70" t="s">
        <v>9</v>
      </c>
      <c r="AD70">
        <v>8339955.6684252582</v>
      </c>
      <c r="AE70">
        <v>834.07897474151105</v>
      </c>
    </row>
    <row r="71" spans="1:31" x14ac:dyDescent="0.25">
      <c r="A71" s="143">
        <v>46112</v>
      </c>
      <c r="B71" t="s">
        <v>1191</v>
      </c>
      <c r="C71" t="s">
        <v>1175</v>
      </c>
      <c r="D71">
        <v>-8340789.7473999998</v>
      </c>
      <c r="E71" t="s">
        <v>391</v>
      </c>
      <c r="G71">
        <v>8340789.7473999998</v>
      </c>
      <c r="H71" t="s">
        <v>1192</v>
      </c>
      <c r="I71" t="s">
        <v>9</v>
      </c>
      <c r="J71" t="s">
        <v>137</v>
      </c>
      <c r="K71" t="s">
        <v>512</v>
      </c>
      <c r="L71" t="s">
        <v>138</v>
      </c>
      <c r="M71">
        <v>0</v>
      </c>
      <c r="N71" t="s">
        <v>389</v>
      </c>
      <c r="O71" t="s">
        <v>1193</v>
      </c>
      <c r="P71">
        <v>10</v>
      </c>
      <c r="Q71" t="s">
        <v>465</v>
      </c>
      <c r="R71">
        <v>1</v>
      </c>
      <c r="S71">
        <v>-8340789.7473999998</v>
      </c>
      <c r="U71" t="s">
        <v>199</v>
      </c>
      <c r="V71" t="s">
        <v>66</v>
      </c>
      <c r="W71" t="s">
        <v>746</v>
      </c>
      <c r="X71">
        <v>0.1111</v>
      </c>
      <c r="Y71">
        <v>926661.74093614006</v>
      </c>
      <c r="Z71">
        <v>3</v>
      </c>
      <c r="AA71">
        <v>10</v>
      </c>
      <c r="AB71" t="s">
        <v>681</v>
      </c>
      <c r="AC71" t="s">
        <v>9</v>
      </c>
      <c r="AD71">
        <v>8339955.6684252582</v>
      </c>
      <c r="AE71">
        <v>834.07897474151105</v>
      </c>
    </row>
    <row r="72" spans="1:31" x14ac:dyDescent="0.25">
      <c r="A72" s="143">
        <v>46112</v>
      </c>
      <c r="B72" t="s">
        <v>1191</v>
      </c>
      <c r="C72" t="s">
        <v>1175</v>
      </c>
      <c r="D72">
        <v>-8340789.7473999998</v>
      </c>
      <c r="E72" t="s">
        <v>391</v>
      </c>
      <c r="G72">
        <v>8340789.7473999998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>
        <v>0</v>
      </c>
      <c r="N72" t="s">
        <v>389</v>
      </c>
      <c r="O72" t="s">
        <v>1193</v>
      </c>
      <c r="P72">
        <v>10</v>
      </c>
      <c r="Q72" t="s">
        <v>465</v>
      </c>
      <c r="R72">
        <v>1</v>
      </c>
      <c r="S72">
        <v>-8340789.7473999998</v>
      </c>
      <c r="U72" t="s">
        <v>199</v>
      </c>
      <c r="V72" t="s">
        <v>63</v>
      </c>
      <c r="W72" t="s">
        <v>747</v>
      </c>
      <c r="X72">
        <v>0.1111</v>
      </c>
      <c r="Y72">
        <v>926661.74093614006</v>
      </c>
      <c r="Z72">
        <v>4</v>
      </c>
      <c r="AA72">
        <v>10</v>
      </c>
      <c r="AB72" t="s">
        <v>682</v>
      </c>
      <c r="AC72" t="s">
        <v>9</v>
      </c>
      <c r="AD72">
        <v>8339955.6684252582</v>
      </c>
      <c r="AE72">
        <v>834.07897474151105</v>
      </c>
    </row>
    <row r="73" spans="1:31" x14ac:dyDescent="0.25">
      <c r="A73" s="143">
        <v>46112</v>
      </c>
      <c r="B73" t="s">
        <v>1191</v>
      </c>
      <c r="C73" t="s">
        <v>1175</v>
      </c>
      <c r="D73">
        <v>-8340789.7473999998</v>
      </c>
      <c r="E73" t="s">
        <v>391</v>
      </c>
      <c r="G73">
        <v>8340789.7473999998</v>
      </c>
      <c r="H73" t="s">
        <v>1192</v>
      </c>
      <c r="I73" t="s">
        <v>9</v>
      </c>
      <c r="J73" t="s">
        <v>137</v>
      </c>
      <c r="K73" t="s">
        <v>512</v>
      </c>
      <c r="L73" t="s">
        <v>138</v>
      </c>
      <c r="M73">
        <v>0</v>
      </c>
      <c r="N73" t="s">
        <v>389</v>
      </c>
      <c r="O73" t="s">
        <v>1193</v>
      </c>
      <c r="P73">
        <v>10</v>
      </c>
      <c r="Q73" t="s">
        <v>465</v>
      </c>
      <c r="R73">
        <v>1</v>
      </c>
      <c r="S73">
        <v>-8340789.7473999998</v>
      </c>
      <c r="U73" t="s">
        <v>199</v>
      </c>
      <c r="V73" t="s">
        <v>80</v>
      </c>
      <c r="W73" t="s">
        <v>393</v>
      </c>
      <c r="X73">
        <v>0.1111</v>
      </c>
      <c r="Y73">
        <v>926661.74093614006</v>
      </c>
      <c r="Z73">
        <v>5</v>
      </c>
      <c r="AA73">
        <v>10</v>
      </c>
      <c r="AB73" t="s">
        <v>80</v>
      </c>
      <c r="AC73" t="s">
        <v>9</v>
      </c>
      <c r="AD73">
        <v>8339955.6684252582</v>
      </c>
      <c r="AE73">
        <v>834.07897474151105</v>
      </c>
    </row>
    <row r="74" spans="1:31" x14ac:dyDescent="0.25">
      <c r="A74" s="143">
        <v>46112</v>
      </c>
      <c r="B74" t="s">
        <v>1191</v>
      </c>
      <c r="C74" t="s">
        <v>1175</v>
      </c>
      <c r="D74">
        <v>-8340789.7473999998</v>
      </c>
      <c r="E74" t="s">
        <v>391</v>
      </c>
      <c r="G74">
        <v>8340789.7473999998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>
        <v>0</v>
      </c>
      <c r="N74" t="s">
        <v>389</v>
      </c>
      <c r="O74" t="s">
        <v>1193</v>
      </c>
      <c r="P74">
        <v>10</v>
      </c>
      <c r="Q74" t="s">
        <v>465</v>
      </c>
      <c r="R74">
        <v>1</v>
      </c>
      <c r="S74">
        <v>-8340789.7473999998</v>
      </c>
      <c r="U74" t="s">
        <v>199</v>
      </c>
      <c r="V74" t="s">
        <v>50</v>
      </c>
      <c r="W74" t="s">
        <v>390</v>
      </c>
      <c r="X74">
        <v>0.1111</v>
      </c>
      <c r="Y74">
        <v>926661.74093614006</v>
      </c>
      <c r="Z74">
        <v>6</v>
      </c>
      <c r="AA74">
        <v>10</v>
      </c>
      <c r="AB74" t="s">
        <v>50</v>
      </c>
      <c r="AC74" t="s">
        <v>9</v>
      </c>
      <c r="AD74">
        <v>8339955.6684252582</v>
      </c>
      <c r="AE74">
        <v>834.07897474151105</v>
      </c>
    </row>
    <row r="75" spans="1:31" x14ac:dyDescent="0.25">
      <c r="A75" s="143">
        <v>46112</v>
      </c>
      <c r="B75" t="s">
        <v>1191</v>
      </c>
      <c r="C75" t="s">
        <v>1175</v>
      </c>
      <c r="D75">
        <v>-8340789.7473999998</v>
      </c>
      <c r="E75" t="s">
        <v>391</v>
      </c>
      <c r="G75">
        <v>8340789.7473999998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>
        <v>0</v>
      </c>
      <c r="N75" t="s">
        <v>389</v>
      </c>
      <c r="O75" t="s">
        <v>1193</v>
      </c>
      <c r="P75">
        <v>10</v>
      </c>
      <c r="Q75" t="s">
        <v>465</v>
      </c>
      <c r="R75">
        <v>1</v>
      </c>
      <c r="S75">
        <v>-8340789.7473999998</v>
      </c>
      <c r="U75" t="s">
        <v>199</v>
      </c>
      <c r="V75" t="s">
        <v>68</v>
      </c>
      <c r="W75" t="s">
        <v>395</v>
      </c>
      <c r="X75">
        <v>0.1111</v>
      </c>
      <c r="Y75">
        <v>926661.74093614006</v>
      </c>
      <c r="Z75">
        <v>7</v>
      </c>
      <c r="AA75">
        <v>10</v>
      </c>
      <c r="AB75" t="s">
        <v>68</v>
      </c>
      <c r="AC75" t="s">
        <v>9</v>
      </c>
      <c r="AD75">
        <v>8339955.6684252582</v>
      </c>
      <c r="AE75">
        <v>834.07897474151105</v>
      </c>
    </row>
    <row r="76" spans="1:31" x14ac:dyDescent="0.25">
      <c r="A76" s="143">
        <v>46112</v>
      </c>
      <c r="B76" t="s">
        <v>1191</v>
      </c>
      <c r="C76" t="s">
        <v>1175</v>
      </c>
      <c r="D76">
        <v>-8340789.7473999998</v>
      </c>
      <c r="E76" t="s">
        <v>391</v>
      </c>
      <c r="G76">
        <v>8340789.7473999998</v>
      </c>
      <c r="H76" t="s">
        <v>1192</v>
      </c>
      <c r="I76" t="s">
        <v>9</v>
      </c>
      <c r="J76" t="s">
        <v>137</v>
      </c>
      <c r="K76" t="s">
        <v>512</v>
      </c>
      <c r="L76" t="s">
        <v>138</v>
      </c>
      <c r="M76">
        <v>0</v>
      </c>
      <c r="N76" t="s">
        <v>389</v>
      </c>
      <c r="O76" t="s">
        <v>1193</v>
      </c>
      <c r="P76">
        <v>10</v>
      </c>
      <c r="Q76" t="s">
        <v>465</v>
      </c>
      <c r="R76">
        <v>1</v>
      </c>
      <c r="S76">
        <v>-8340789.7473999998</v>
      </c>
      <c r="U76" t="s">
        <v>199</v>
      </c>
      <c r="V76" t="s">
        <v>70</v>
      </c>
      <c r="W76" t="s">
        <v>460</v>
      </c>
      <c r="X76">
        <v>0.1111</v>
      </c>
      <c r="Y76">
        <v>926661.74093614006</v>
      </c>
      <c r="Z76">
        <v>8</v>
      </c>
      <c r="AA76">
        <v>10</v>
      </c>
      <c r="AB76" t="s">
        <v>70</v>
      </c>
      <c r="AC76" t="s">
        <v>9</v>
      </c>
      <c r="AD76">
        <v>8339955.6684252582</v>
      </c>
      <c r="AE76">
        <v>834.07897474151105</v>
      </c>
    </row>
    <row r="77" spans="1:31" x14ac:dyDescent="0.25">
      <c r="A77" s="143">
        <v>46112</v>
      </c>
      <c r="B77" t="s">
        <v>1191</v>
      </c>
      <c r="C77" t="s">
        <v>1175</v>
      </c>
      <c r="D77">
        <v>-8340789.7473999998</v>
      </c>
      <c r="E77" t="s">
        <v>391</v>
      </c>
      <c r="G77">
        <v>8340789.7473999998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>
        <v>0</v>
      </c>
      <c r="N77" t="s">
        <v>389</v>
      </c>
      <c r="O77" t="s">
        <v>1193</v>
      </c>
      <c r="P77">
        <v>10</v>
      </c>
      <c r="Q77" t="s">
        <v>465</v>
      </c>
      <c r="R77">
        <v>1</v>
      </c>
      <c r="S77">
        <v>-8340789.7473999998</v>
      </c>
      <c r="U77" t="s">
        <v>199</v>
      </c>
      <c r="V77" t="s">
        <v>181</v>
      </c>
      <c r="W77" t="s">
        <v>392</v>
      </c>
      <c r="X77">
        <v>0</v>
      </c>
      <c r="Y77">
        <v>0</v>
      </c>
      <c r="Z77">
        <v>9</v>
      </c>
      <c r="AA77">
        <v>10</v>
      </c>
      <c r="AB77" t="s">
        <v>181</v>
      </c>
      <c r="AC77" t="s">
        <v>9</v>
      </c>
      <c r="AD77">
        <v>8339955.6684252582</v>
      </c>
      <c r="AE77">
        <v>834.07897474151105</v>
      </c>
    </row>
    <row r="78" spans="1:31" x14ac:dyDescent="0.25">
      <c r="A78" s="143">
        <v>46112</v>
      </c>
      <c r="B78" t="s">
        <v>1191</v>
      </c>
      <c r="C78" t="s">
        <v>1176</v>
      </c>
      <c r="D78">
        <v>-8298958.5404000003</v>
      </c>
      <c r="E78" t="s">
        <v>187</v>
      </c>
      <c r="G78">
        <v>8298958.5404000003</v>
      </c>
      <c r="H78" t="s">
        <v>1192</v>
      </c>
      <c r="I78" t="s">
        <v>9</v>
      </c>
      <c r="J78" t="s">
        <v>137</v>
      </c>
      <c r="K78" t="s">
        <v>512</v>
      </c>
      <c r="L78" t="s">
        <v>138</v>
      </c>
      <c r="M78">
        <v>0</v>
      </c>
      <c r="N78" t="s">
        <v>45</v>
      </c>
      <c r="O78" t="s">
        <v>1193</v>
      </c>
      <c r="P78">
        <v>1</v>
      </c>
      <c r="Q78" t="s">
        <v>70</v>
      </c>
      <c r="R78">
        <v>1</v>
      </c>
      <c r="S78">
        <v>-8298958.5404000003</v>
      </c>
      <c r="U78" t="s">
        <v>199</v>
      </c>
      <c r="V78" t="s">
        <v>70</v>
      </c>
      <c r="W78" t="s">
        <v>86</v>
      </c>
      <c r="X78">
        <v>1</v>
      </c>
      <c r="Y78">
        <v>8298958.5404000003</v>
      </c>
      <c r="Z78">
        <v>8</v>
      </c>
      <c r="AA78">
        <v>10</v>
      </c>
      <c r="AB78" t="s">
        <v>70</v>
      </c>
      <c r="AC78" t="s">
        <v>9</v>
      </c>
      <c r="AD78">
        <v>8298958.5404000003</v>
      </c>
      <c r="AE78">
        <v>0</v>
      </c>
    </row>
    <row r="79" spans="1:31" x14ac:dyDescent="0.25">
      <c r="A79" s="143">
        <v>46112</v>
      </c>
      <c r="B79" t="s">
        <v>1191</v>
      </c>
      <c r="C79" t="s">
        <v>1113</v>
      </c>
      <c r="D79">
        <v>-8067706.1857000003</v>
      </c>
      <c r="E79" t="s">
        <v>1111</v>
      </c>
      <c r="G79">
        <v>8067706.1857000003</v>
      </c>
      <c r="H79" t="s">
        <v>1192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332</v>
      </c>
      <c r="O79" t="s">
        <v>1193</v>
      </c>
      <c r="P79">
        <v>6</v>
      </c>
      <c r="Q79" t="s">
        <v>469</v>
      </c>
      <c r="R79">
        <v>1</v>
      </c>
      <c r="S79">
        <v>-8067706.1857000003</v>
      </c>
      <c r="U79" t="s">
        <v>199</v>
      </c>
      <c r="V79" t="s">
        <v>72</v>
      </c>
      <c r="W79" t="s">
        <v>335</v>
      </c>
      <c r="X79">
        <v>0.05</v>
      </c>
      <c r="Y79">
        <v>403385.30928500002</v>
      </c>
      <c r="Z79">
        <v>1</v>
      </c>
      <c r="AA79">
        <v>10</v>
      </c>
      <c r="AB79" t="s">
        <v>72</v>
      </c>
      <c r="AC79" t="s">
        <v>9</v>
      </c>
      <c r="AD79">
        <v>8067706.1857000003</v>
      </c>
      <c r="AE79">
        <v>0</v>
      </c>
    </row>
    <row r="80" spans="1:31" x14ac:dyDescent="0.25">
      <c r="A80" s="143">
        <v>46112</v>
      </c>
      <c r="B80" t="s">
        <v>1191</v>
      </c>
      <c r="C80" t="s">
        <v>1113</v>
      </c>
      <c r="D80">
        <v>-8067706.1857000003</v>
      </c>
      <c r="E80" t="s">
        <v>1111</v>
      </c>
      <c r="G80">
        <v>8067706.1857000003</v>
      </c>
      <c r="H80" t="s">
        <v>1192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332</v>
      </c>
      <c r="O80" t="s">
        <v>1193</v>
      </c>
      <c r="P80">
        <v>6</v>
      </c>
      <c r="Q80" t="s">
        <v>469</v>
      </c>
      <c r="R80">
        <v>1</v>
      </c>
      <c r="S80">
        <v>-8067706.1857000003</v>
      </c>
      <c r="U80" t="s">
        <v>199</v>
      </c>
      <c r="V80" t="s">
        <v>193</v>
      </c>
      <c r="W80" t="s">
        <v>336</v>
      </c>
      <c r="X80">
        <v>0.06</v>
      </c>
      <c r="Y80">
        <v>484062.37114200002</v>
      </c>
      <c r="Z80">
        <v>3</v>
      </c>
      <c r="AA80">
        <v>10</v>
      </c>
      <c r="AB80" t="s">
        <v>681</v>
      </c>
      <c r="AC80" t="s">
        <v>9</v>
      </c>
      <c r="AD80">
        <v>8067706.1857000003</v>
      </c>
      <c r="AE80">
        <v>0</v>
      </c>
    </row>
    <row r="81" spans="1:31" x14ac:dyDescent="0.25">
      <c r="A81" s="143">
        <v>46112</v>
      </c>
      <c r="B81" t="s">
        <v>1191</v>
      </c>
      <c r="C81" t="s">
        <v>1113</v>
      </c>
      <c r="D81">
        <v>-8067706.1857000003</v>
      </c>
      <c r="E81" t="s">
        <v>1111</v>
      </c>
      <c r="G81">
        <v>8067706.1857000003</v>
      </c>
      <c r="H81" t="s">
        <v>1192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332</v>
      </c>
      <c r="O81" t="s">
        <v>1193</v>
      </c>
      <c r="P81">
        <v>6</v>
      </c>
      <c r="Q81" t="s">
        <v>469</v>
      </c>
      <c r="R81">
        <v>1</v>
      </c>
      <c r="S81">
        <v>-8067706.1857000003</v>
      </c>
      <c r="U81" t="s">
        <v>199</v>
      </c>
      <c r="V81" t="s">
        <v>80</v>
      </c>
      <c r="W81" t="s">
        <v>334</v>
      </c>
      <c r="X81">
        <v>0.63</v>
      </c>
      <c r="Y81">
        <v>5082654.8969910005</v>
      </c>
      <c r="Z81">
        <v>5</v>
      </c>
      <c r="AA81">
        <v>10</v>
      </c>
      <c r="AB81" t="s">
        <v>80</v>
      </c>
      <c r="AC81" t="s">
        <v>9</v>
      </c>
      <c r="AD81">
        <v>8067706.1857000003</v>
      </c>
      <c r="AE81">
        <v>0</v>
      </c>
    </row>
    <row r="82" spans="1:31" x14ac:dyDescent="0.25">
      <c r="A82" s="143">
        <v>46112</v>
      </c>
      <c r="B82" t="s">
        <v>1191</v>
      </c>
      <c r="C82" t="s">
        <v>1113</v>
      </c>
      <c r="D82">
        <v>-8067706.1857000003</v>
      </c>
      <c r="E82" t="s">
        <v>1111</v>
      </c>
      <c r="G82">
        <v>8067706.1857000003</v>
      </c>
      <c r="H82" t="s">
        <v>1192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332</v>
      </c>
      <c r="O82" t="s">
        <v>1193</v>
      </c>
      <c r="P82">
        <v>6</v>
      </c>
      <c r="Q82" t="s">
        <v>469</v>
      </c>
      <c r="R82">
        <v>1</v>
      </c>
      <c r="S82">
        <v>-8067706.1857000003</v>
      </c>
      <c r="U82" t="s">
        <v>199</v>
      </c>
      <c r="V82" t="s">
        <v>50</v>
      </c>
      <c r="W82" t="s">
        <v>333</v>
      </c>
      <c r="X82">
        <v>0.05</v>
      </c>
      <c r="Y82">
        <v>403385.30928500002</v>
      </c>
      <c r="Z82">
        <v>6</v>
      </c>
      <c r="AA82">
        <v>10</v>
      </c>
      <c r="AB82" t="s">
        <v>50</v>
      </c>
      <c r="AC82" t="s">
        <v>9</v>
      </c>
      <c r="AD82">
        <v>8067706.1857000003</v>
      </c>
      <c r="AE82">
        <v>0</v>
      </c>
    </row>
    <row r="83" spans="1:31" x14ac:dyDescent="0.25">
      <c r="A83" s="143">
        <v>46112</v>
      </c>
      <c r="B83" t="s">
        <v>1191</v>
      </c>
      <c r="C83" t="s">
        <v>1113</v>
      </c>
      <c r="D83">
        <v>-8067706.1857000003</v>
      </c>
      <c r="E83" t="s">
        <v>1111</v>
      </c>
      <c r="G83">
        <v>8067706.1857000003</v>
      </c>
      <c r="H83" t="s">
        <v>1192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332</v>
      </c>
      <c r="O83" t="s">
        <v>1193</v>
      </c>
      <c r="P83">
        <v>6</v>
      </c>
      <c r="Q83" t="s">
        <v>469</v>
      </c>
      <c r="R83">
        <v>1</v>
      </c>
      <c r="S83">
        <v>-8067706.1857000003</v>
      </c>
      <c r="U83" t="s">
        <v>199</v>
      </c>
      <c r="V83" t="s">
        <v>68</v>
      </c>
      <c r="W83" t="s">
        <v>337</v>
      </c>
      <c r="X83">
        <v>0.14000000000000001</v>
      </c>
      <c r="Y83">
        <v>1129478.8659980001</v>
      </c>
      <c r="Z83">
        <v>7</v>
      </c>
      <c r="AA83">
        <v>10</v>
      </c>
      <c r="AB83" t="s">
        <v>68</v>
      </c>
      <c r="AC83" t="s">
        <v>9</v>
      </c>
      <c r="AD83">
        <v>8067706.1857000003</v>
      </c>
      <c r="AE83">
        <v>0</v>
      </c>
    </row>
    <row r="84" spans="1:31" x14ac:dyDescent="0.25">
      <c r="A84" s="143">
        <v>46112</v>
      </c>
      <c r="B84" t="s">
        <v>1191</v>
      </c>
      <c r="C84" t="s">
        <v>1113</v>
      </c>
      <c r="D84">
        <v>-8067706.1857000003</v>
      </c>
      <c r="E84" t="s">
        <v>1111</v>
      </c>
      <c r="G84">
        <v>8067706.1857000003</v>
      </c>
      <c r="H84" t="s">
        <v>1192</v>
      </c>
      <c r="I84" t="s">
        <v>9</v>
      </c>
      <c r="J84" t="s">
        <v>137</v>
      </c>
      <c r="K84" t="s">
        <v>512</v>
      </c>
      <c r="L84" t="s">
        <v>156</v>
      </c>
      <c r="M84">
        <v>0</v>
      </c>
      <c r="N84" t="s">
        <v>332</v>
      </c>
      <c r="O84" t="s">
        <v>1193</v>
      </c>
      <c r="P84">
        <v>6</v>
      </c>
      <c r="Q84" t="s">
        <v>469</v>
      </c>
      <c r="R84">
        <v>1</v>
      </c>
      <c r="S84">
        <v>-8067706.1857000003</v>
      </c>
      <c r="U84" t="s">
        <v>199</v>
      </c>
      <c r="V84" t="s">
        <v>70</v>
      </c>
      <c r="W84" t="s">
        <v>454</v>
      </c>
      <c r="X84">
        <v>7.0000000000000007E-2</v>
      </c>
      <c r="Y84">
        <v>564739.43299900007</v>
      </c>
      <c r="Z84">
        <v>8</v>
      </c>
      <c r="AA84">
        <v>10</v>
      </c>
      <c r="AB84" t="s">
        <v>70</v>
      </c>
      <c r="AC84" t="s">
        <v>9</v>
      </c>
      <c r="AD84">
        <v>8067706.1857000003</v>
      </c>
      <c r="AE84">
        <v>0</v>
      </c>
    </row>
    <row r="85" spans="1:31" x14ac:dyDescent="0.25">
      <c r="A85" s="143">
        <v>46112</v>
      </c>
      <c r="B85" t="s">
        <v>1191</v>
      </c>
      <c r="C85" t="s">
        <v>1172</v>
      </c>
      <c r="D85">
        <v>-7827828.5579000004</v>
      </c>
      <c r="E85" t="s">
        <v>173</v>
      </c>
      <c r="G85">
        <v>7827828.5579000004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>
        <v>0</v>
      </c>
      <c r="N85" t="s">
        <v>353</v>
      </c>
      <c r="O85" t="s">
        <v>1193</v>
      </c>
      <c r="P85">
        <v>7</v>
      </c>
      <c r="Q85" t="s">
        <v>471</v>
      </c>
      <c r="R85">
        <v>1</v>
      </c>
      <c r="S85">
        <v>-7827828.5579000004</v>
      </c>
      <c r="U85" t="s">
        <v>199</v>
      </c>
      <c r="V85" t="s">
        <v>72</v>
      </c>
      <c r="W85" t="s">
        <v>357</v>
      </c>
      <c r="X85">
        <v>0.02</v>
      </c>
      <c r="Y85">
        <v>156556.57115800001</v>
      </c>
      <c r="Z85">
        <v>1</v>
      </c>
      <c r="AA85">
        <v>10</v>
      </c>
      <c r="AB85" t="s">
        <v>72</v>
      </c>
      <c r="AC85" t="s">
        <v>9</v>
      </c>
      <c r="AD85">
        <v>7827828.5579000004</v>
      </c>
      <c r="AE85">
        <v>0</v>
      </c>
    </row>
    <row r="86" spans="1:31" x14ac:dyDescent="0.25">
      <c r="A86" s="143">
        <v>46112</v>
      </c>
      <c r="B86" t="s">
        <v>1191</v>
      </c>
      <c r="C86" t="s">
        <v>1172</v>
      </c>
      <c r="D86">
        <v>-7827828.5579000004</v>
      </c>
      <c r="E86" t="s">
        <v>173</v>
      </c>
      <c r="G86">
        <v>7827828.5579000004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>
        <v>0</v>
      </c>
      <c r="N86" t="s">
        <v>353</v>
      </c>
      <c r="O86" t="s">
        <v>1193</v>
      </c>
      <c r="P86">
        <v>7</v>
      </c>
      <c r="Q86" t="s">
        <v>471</v>
      </c>
      <c r="R86">
        <v>1</v>
      </c>
      <c r="S86">
        <v>-7827828.5579000004</v>
      </c>
      <c r="U86" t="s">
        <v>199</v>
      </c>
      <c r="V86" t="s">
        <v>175</v>
      </c>
      <c r="W86" t="s">
        <v>355</v>
      </c>
      <c r="X86">
        <v>2.1100000000000001E-2</v>
      </c>
      <c r="Y86">
        <v>165167.18257169001</v>
      </c>
      <c r="Z86">
        <v>10</v>
      </c>
      <c r="AA86">
        <v>10</v>
      </c>
      <c r="AB86" t="s">
        <v>75</v>
      </c>
      <c r="AC86" t="s">
        <v>9</v>
      </c>
      <c r="AD86">
        <v>7827828.5579000004</v>
      </c>
      <c r="AE86">
        <v>0</v>
      </c>
    </row>
    <row r="87" spans="1:31" x14ac:dyDescent="0.25">
      <c r="A87" s="143">
        <v>46112</v>
      </c>
      <c r="B87" t="s">
        <v>1191</v>
      </c>
      <c r="C87" t="s">
        <v>1172</v>
      </c>
      <c r="D87">
        <v>-7827828.5579000004</v>
      </c>
      <c r="E87" t="s">
        <v>173</v>
      </c>
      <c r="G87">
        <v>7827828.5579000004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>
        <v>0</v>
      </c>
      <c r="N87" t="s">
        <v>353</v>
      </c>
      <c r="O87" t="s">
        <v>1193</v>
      </c>
      <c r="P87">
        <v>7</v>
      </c>
      <c r="Q87" t="s">
        <v>471</v>
      </c>
      <c r="R87">
        <v>1</v>
      </c>
      <c r="S87">
        <v>-7827828.5579000004</v>
      </c>
      <c r="U87" t="s">
        <v>199</v>
      </c>
      <c r="V87" t="s">
        <v>193</v>
      </c>
      <c r="W87" t="s">
        <v>359</v>
      </c>
      <c r="X87">
        <v>0.57830000000000004</v>
      </c>
      <c r="Y87">
        <v>4526833.2550335703</v>
      </c>
      <c r="Z87">
        <v>3</v>
      </c>
      <c r="AA87">
        <v>10</v>
      </c>
      <c r="AB87" t="s">
        <v>681</v>
      </c>
      <c r="AC87" t="s">
        <v>9</v>
      </c>
      <c r="AD87">
        <v>7827828.5579000004</v>
      </c>
      <c r="AE87">
        <v>0</v>
      </c>
    </row>
    <row r="88" spans="1:31" x14ac:dyDescent="0.25">
      <c r="A88" s="143">
        <v>46112</v>
      </c>
      <c r="B88" t="s">
        <v>1191</v>
      </c>
      <c r="C88" t="s">
        <v>1172</v>
      </c>
      <c r="D88">
        <v>-7827828.5579000004</v>
      </c>
      <c r="E88" t="s">
        <v>173</v>
      </c>
      <c r="G88">
        <v>7827828.5579000004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>
        <v>0</v>
      </c>
      <c r="N88" t="s">
        <v>353</v>
      </c>
      <c r="O88" t="s">
        <v>1193</v>
      </c>
      <c r="P88">
        <v>7</v>
      </c>
      <c r="Q88" t="s">
        <v>471</v>
      </c>
      <c r="R88">
        <v>1</v>
      </c>
      <c r="S88">
        <v>-7827828.5579000004</v>
      </c>
      <c r="U88" t="s">
        <v>199</v>
      </c>
      <c r="V88" t="s">
        <v>191</v>
      </c>
      <c r="W88" t="s">
        <v>358</v>
      </c>
      <c r="X88">
        <v>0.23</v>
      </c>
      <c r="Y88">
        <v>1800400.5683170001</v>
      </c>
      <c r="Z88">
        <v>4</v>
      </c>
      <c r="AA88">
        <v>10</v>
      </c>
      <c r="AB88" t="s">
        <v>682</v>
      </c>
      <c r="AC88" t="s">
        <v>9</v>
      </c>
      <c r="AD88">
        <v>7827828.5579000004</v>
      </c>
      <c r="AE88">
        <v>0</v>
      </c>
    </row>
    <row r="89" spans="1:31" x14ac:dyDescent="0.25">
      <c r="A89" s="143">
        <v>46112</v>
      </c>
      <c r="B89" t="s">
        <v>1191</v>
      </c>
      <c r="C89" t="s">
        <v>1172</v>
      </c>
      <c r="D89">
        <v>-7827828.5579000004</v>
      </c>
      <c r="E89" t="s">
        <v>173</v>
      </c>
      <c r="G89">
        <v>7827828.5579000004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>
        <v>0</v>
      </c>
      <c r="N89" t="s">
        <v>353</v>
      </c>
      <c r="O89" t="s">
        <v>1193</v>
      </c>
      <c r="P89">
        <v>7</v>
      </c>
      <c r="Q89" t="s">
        <v>471</v>
      </c>
      <c r="R89">
        <v>1</v>
      </c>
      <c r="S89">
        <v>-7827828.5579000004</v>
      </c>
      <c r="U89" t="s">
        <v>199</v>
      </c>
      <c r="V89" t="s">
        <v>80</v>
      </c>
      <c r="W89" t="s">
        <v>356</v>
      </c>
      <c r="X89">
        <v>0.10680000000000001</v>
      </c>
      <c r="Y89">
        <v>836012.0899837201</v>
      </c>
      <c r="Z89">
        <v>5</v>
      </c>
      <c r="AA89">
        <v>10</v>
      </c>
      <c r="AB89" t="s">
        <v>80</v>
      </c>
      <c r="AC89" t="s">
        <v>9</v>
      </c>
      <c r="AD89">
        <v>7827828.5579000004</v>
      </c>
      <c r="AE89">
        <v>0</v>
      </c>
    </row>
    <row r="90" spans="1:31" x14ac:dyDescent="0.25">
      <c r="A90" s="143">
        <v>46112</v>
      </c>
      <c r="B90" t="s">
        <v>1191</v>
      </c>
      <c r="C90" t="s">
        <v>1172</v>
      </c>
      <c r="D90">
        <v>-7827828.5579000004</v>
      </c>
      <c r="E90" t="s">
        <v>173</v>
      </c>
      <c r="G90">
        <v>7827828.5579000004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>
        <v>0</v>
      </c>
      <c r="N90" t="s">
        <v>353</v>
      </c>
      <c r="O90" t="s">
        <v>1193</v>
      </c>
      <c r="P90">
        <v>7</v>
      </c>
      <c r="Q90" t="s">
        <v>471</v>
      </c>
      <c r="R90">
        <v>1</v>
      </c>
      <c r="S90">
        <v>-7827828.5579000004</v>
      </c>
      <c r="U90" t="s">
        <v>199</v>
      </c>
      <c r="V90" t="s">
        <v>50</v>
      </c>
      <c r="W90" t="s">
        <v>354</v>
      </c>
      <c r="X90">
        <v>2.6100000000000002E-2</v>
      </c>
      <c r="Y90">
        <v>204306.32536119001</v>
      </c>
      <c r="Z90">
        <v>6</v>
      </c>
      <c r="AA90">
        <v>10</v>
      </c>
      <c r="AB90" t="s">
        <v>50</v>
      </c>
      <c r="AC90" t="s">
        <v>9</v>
      </c>
      <c r="AD90">
        <v>7827828.5579000004</v>
      </c>
      <c r="AE90">
        <v>0</v>
      </c>
    </row>
    <row r="91" spans="1:31" x14ac:dyDescent="0.25">
      <c r="A91" s="143">
        <v>46112</v>
      </c>
      <c r="B91" t="s">
        <v>1191</v>
      </c>
      <c r="C91" t="s">
        <v>1172</v>
      </c>
      <c r="D91">
        <v>-7827828.5579000004</v>
      </c>
      <c r="E91" t="s">
        <v>173</v>
      </c>
      <c r="G91">
        <v>7827828.5579000004</v>
      </c>
      <c r="H91" t="s">
        <v>1192</v>
      </c>
      <c r="I91" t="s">
        <v>9</v>
      </c>
      <c r="J91" t="s">
        <v>137</v>
      </c>
      <c r="K91" t="s">
        <v>512</v>
      </c>
      <c r="L91" t="s">
        <v>138</v>
      </c>
      <c r="M91">
        <v>0</v>
      </c>
      <c r="N91" t="s">
        <v>353</v>
      </c>
      <c r="O91" t="s">
        <v>1193</v>
      </c>
      <c r="P91">
        <v>7</v>
      </c>
      <c r="Q91" t="s">
        <v>471</v>
      </c>
      <c r="R91">
        <v>1</v>
      </c>
      <c r="S91">
        <v>-7827828.5579000004</v>
      </c>
      <c r="U91" t="s">
        <v>199</v>
      </c>
      <c r="V91" t="s">
        <v>70</v>
      </c>
      <c r="W91" t="s">
        <v>457</v>
      </c>
      <c r="X91">
        <v>1.77E-2</v>
      </c>
      <c r="Y91">
        <v>138552.56547483001</v>
      </c>
      <c r="Z91">
        <v>8</v>
      </c>
      <c r="AA91">
        <v>10</v>
      </c>
      <c r="AB91" t="s">
        <v>70</v>
      </c>
      <c r="AC91" t="s">
        <v>9</v>
      </c>
      <c r="AD91">
        <v>7827828.5579000004</v>
      </c>
      <c r="AE91">
        <v>0</v>
      </c>
    </row>
    <row r="92" spans="1:31" x14ac:dyDescent="0.25">
      <c r="A92" s="143">
        <v>46111</v>
      </c>
      <c r="B92" t="s">
        <v>535</v>
      </c>
      <c r="C92" t="s">
        <v>790</v>
      </c>
      <c r="D92">
        <v>-7557266.5</v>
      </c>
      <c r="E92" t="s">
        <v>803</v>
      </c>
      <c r="F92">
        <v>10.577</v>
      </c>
      <c r="G92">
        <v>500</v>
      </c>
      <c r="H92" t="s">
        <v>135</v>
      </c>
      <c r="I92" t="s">
        <v>477</v>
      </c>
      <c r="J92" t="s">
        <v>137</v>
      </c>
      <c r="K92" t="s">
        <v>473</v>
      </c>
      <c r="L92" t="s">
        <v>138</v>
      </c>
      <c r="M92">
        <v>0</v>
      </c>
      <c r="N92" t="s">
        <v>43</v>
      </c>
      <c r="O92" t="s">
        <v>492</v>
      </c>
      <c r="P92">
        <v>1</v>
      </c>
      <c r="Q92" t="s">
        <v>72</v>
      </c>
      <c r="R92">
        <v>1</v>
      </c>
      <c r="S92">
        <v>-7557266.5</v>
      </c>
      <c r="T92">
        <v>10.577</v>
      </c>
      <c r="U92" t="s">
        <v>199</v>
      </c>
      <c r="V92" t="s">
        <v>72</v>
      </c>
      <c r="W92" t="s">
        <v>87</v>
      </c>
      <c r="X92">
        <v>1</v>
      </c>
      <c r="Y92">
        <v>7557266.5</v>
      </c>
      <c r="Z92">
        <v>1</v>
      </c>
      <c r="AA92">
        <v>8</v>
      </c>
      <c r="AB92" t="s">
        <v>72</v>
      </c>
      <c r="AC92" t="s">
        <v>136</v>
      </c>
      <c r="AD92">
        <v>7557266.5</v>
      </c>
      <c r="AE92">
        <v>0</v>
      </c>
    </row>
    <row r="93" spans="1:31" x14ac:dyDescent="0.25">
      <c r="A93" s="143">
        <v>46112</v>
      </c>
      <c r="B93" t="s">
        <v>1191</v>
      </c>
      <c r="C93" t="s">
        <v>1184</v>
      </c>
      <c r="D93">
        <v>-7013908.6519999998</v>
      </c>
      <c r="E93" t="s">
        <v>179</v>
      </c>
      <c r="G93">
        <v>7013908.6519999998</v>
      </c>
      <c r="H93" t="s">
        <v>1192</v>
      </c>
      <c r="I93" t="s">
        <v>9</v>
      </c>
      <c r="J93" t="s">
        <v>137</v>
      </c>
      <c r="K93" t="s">
        <v>512</v>
      </c>
      <c r="L93" t="s">
        <v>138</v>
      </c>
      <c r="M93">
        <v>0</v>
      </c>
      <c r="N93" t="s">
        <v>360</v>
      </c>
      <c r="O93" t="s">
        <v>1193</v>
      </c>
      <c r="P93">
        <v>10</v>
      </c>
      <c r="Q93" t="s">
        <v>467</v>
      </c>
      <c r="R93">
        <v>1</v>
      </c>
      <c r="S93">
        <v>-7013908.6519999998</v>
      </c>
      <c r="U93" t="s">
        <v>199</v>
      </c>
      <c r="V93" t="s">
        <v>72</v>
      </c>
      <c r="W93" t="s">
        <v>366</v>
      </c>
      <c r="X93">
        <v>0.14000000000000001</v>
      </c>
      <c r="Y93">
        <v>981947.21128000005</v>
      </c>
      <c r="Z93">
        <v>1</v>
      </c>
      <c r="AA93">
        <v>10</v>
      </c>
      <c r="AB93" t="s">
        <v>72</v>
      </c>
      <c r="AC93" t="s">
        <v>9</v>
      </c>
      <c r="AD93">
        <v>6172239.6137600001</v>
      </c>
      <c r="AE93">
        <v>841669.03823999967</v>
      </c>
    </row>
    <row r="94" spans="1:31" x14ac:dyDescent="0.25">
      <c r="A94" s="143">
        <v>46112</v>
      </c>
      <c r="B94" t="s">
        <v>1191</v>
      </c>
      <c r="C94" t="s">
        <v>1184</v>
      </c>
      <c r="D94">
        <v>-7013908.6519999998</v>
      </c>
      <c r="E94" t="s">
        <v>179</v>
      </c>
      <c r="G94">
        <v>7013908.6519999998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>
        <v>0</v>
      </c>
      <c r="N94" t="s">
        <v>360</v>
      </c>
      <c r="O94" t="s">
        <v>1193</v>
      </c>
      <c r="P94">
        <v>10</v>
      </c>
      <c r="Q94" t="s">
        <v>467</v>
      </c>
      <c r="R94">
        <v>1</v>
      </c>
      <c r="S94">
        <v>-7013908.6519999998</v>
      </c>
      <c r="U94" t="s">
        <v>199</v>
      </c>
      <c r="V94" t="s">
        <v>177</v>
      </c>
      <c r="W94" t="s">
        <v>363</v>
      </c>
      <c r="X94">
        <v>7.0000000000000007E-2</v>
      </c>
      <c r="Y94">
        <v>490973.60564000002</v>
      </c>
      <c r="Z94">
        <v>2</v>
      </c>
      <c r="AA94">
        <v>10</v>
      </c>
      <c r="AB94" t="s">
        <v>77</v>
      </c>
      <c r="AC94" t="s">
        <v>9</v>
      </c>
      <c r="AD94">
        <v>6172239.6137600001</v>
      </c>
      <c r="AE94">
        <v>841669.03823999967</v>
      </c>
    </row>
    <row r="95" spans="1:31" x14ac:dyDescent="0.25">
      <c r="A95" s="143">
        <v>46112</v>
      </c>
      <c r="B95" t="s">
        <v>1191</v>
      </c>
      <c r="C95" t="s">
        <v>1184</v>
      </c>
      <c r="D95">
        <v>-7013908.6519999998</v>
      </c>
      <c r="E95" t="s">
        <v>179</v>
      </c>
      <c r="G95">
        <v>7013908.6519999998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>
        <v>0</v>
      </c>
      <c r="N95" t="s">
        <v>360</v>
      </c>
      <c r="O95" t="s">
        <v>1193</v>
      </c>
      <c r="P95">
        <v>10</v>
      </c>
      <c r="Q95" t="s">
        <v>467</v>
      </c>
      <c r="R95">
        <v>1</v>
      </c>
      <c r="S95">
        <v>-7013908.6519999998</v>
      </c>
      <c r="U95" t="s">
        <v>199</v>
      </c>
      <c r="V95" t="s">
        <v>175</v>
      </c>
      <c r="W95" t="s">
        <v>362</v>
      </c>
      <c r="X95">
        <v>7.0000000000000007E-2</v>
      </c>
      <c r="Y95">
        <v>490973.60564000002</v>
      </c>
      <c r="Z95">
        <v>10</v>
      </c>
      <c r="AA95">
        <v>10</v>
      </c>
      <c r="AB95" t="s">
        <v>75</v>
      </c>
      <c r="AC95" t="s">
        <v>9</v>
      </c>
      <c r="AD95">
        <v>6172239.6137600001</v>
      </c>
      <c r="AE95">
        <v>841669.03823999967</v>
      </c>
    </row>
    <row r="96" spans="1:31" x14ac:dyDescent="0.25">
      <c r="A96" s="143">
        <v>46112</v>
      </c>
      <c r="B96" t="s">
        <v>1191</v>
      </c>
      <c r="C96" t="s">
        <v>1184</v>
      </c>
      <c r="D96">
        <v>-7013908.6519999998</v>
      </c>
      <c r="E96" t="s">
        <v>179</v>
      </c>
      <c r="G96">
        <v>7013908.6519999998</v>
      </c>
      <c r="H96" t="s">
        <v>1192</v>
      </c>
      <c r="I96" t="s">
        <v>9</v>
      </c>
      <c r="J96" t="s">
        <v>137</v>
      </c>
      <c r="K96" t="s">
        <v>512</v>
      </c>
      <c r="L96" t="s">
        <v>138</v>
      </c>
      <c r="M96">
        <v>0</v>
      </c>
      <c r="N96" t="s">
        <v>360</v>
      </c>
      <c r="O96" t="s">
        <v>1193</v>
      </c>
      <c r="P96">
        <v>10</v>
      </c>
      <c r="Q96" t="s">
        <v>467</v>
      </c>
      <c r="R96">
        <v>1</v>
      </c>
      <c r="S96">
        <v>-7013908.6519999998</v>
      </c>
      <c r="U96" t="s">
        <v>199</v>
      </c>
      <c r="V96" t="s">
        <v>193</v>
      </c>
      <c r="W96" t="s">
        <v>368</v>
      </c>
      <c r="X96">
        <v>0.06</v>
      </c>
      <c r="Y96">
        <v>420834.51911999995</v>
      </c>
      <c r="Z96">
        <v>3</v>
      </c>
      <c r="AA96">
        <v>10</v>
      </c>
      <c r="AB96" t="s">
        <v>681</v>
      </c>
      <c r="AC96" t="s">
        <v>9</v>
      </c>
      <c r="AD96">
        <v>6172239.6137600001</v>
      </c>
      <c r="AE96">
        <v>841669.03823999967</v>
      </c>
    </row>
    <row r="97" spans="1:31" x14ac:dyDescent="0.25">
      <c r="A97" s="143">
        <v>46112</v>
      </c>
      <c r="B97" t="s">
        <v>1191</v>
      </c>
      <c r="C97" t="s">
        <v>1184</v>
      </c>
      <c r="D97">
        <v>-7013908.6519999998</v>
      </c>
      <c r="E97" t="s">
        <v>179</v>
      </c>
      <c r="G97">
        <v>7013908.6519999998</v>
      </c>
      <c r="H97" t="s">
        <v>1192</v>
      </c>
      <c r="I97" t="s">
        <v>9</v>
      </c>
      <c r="J97" t="s">
        <v>137</v>
      </c>
      <c r="K97" t="s">
        <v>512</v>
      </c>
      <c r="L97" t="s">
        <v>138</v>
      </c>
      <c r="M97">
        <v>0</v>
      </c>
      <c r="N97" t="s">
        <v>360</v>
      </c>
      <c r="O97" t="s">
        <v>1193</v>
      </c>
      <c r="P97">
        <v>10</v>
      </c>
      <c r="Q97" t="s">
        <v>467</v>
      </c>
      <c r="R97">
        <v>1</v>
      </c>
      <c r="S97">
        <v>-7013908.6519999998</v>
      </c>
      <c r="U97" t="s">
        <v>199</v>
      </c>
      <c r="V97" t="s">
        <v>191</v>
      </c>
      <c r="W97" t="s">
        <v>367</v>
      </c>
      <c r="X97">
        <v>0.09</v>
      </c>
      <c r="Y97">
        <v>631251.77867999999</v>
      </c>
      <c r="Z97">
        <v>4</v>
      </c>
      <c r="AA97">
        <v>10</v>
      </c>
      <c r="AB97" t="s">
        <v>682</v>
      </c>
      <c r="AC97" t="s">
        <v>9</v>
      </c>
      <c r="AD97">
        <v>6172239.6137600001</v>
      </c>
      <c r="AE97">
        <v>841669.03823999967</v>
      </c>
    </row>
    <row r="98" spans="1:31" x14ac:dyDescent="0.25">
      <c r="A98" s="143">
        <v>46112</v>
      </c>
      <c r="B98" t="s">
        <v>1191</v>
      </c>
      <c r="C98" t="s">
        <v>1184</v>
      </c>
      <c r="D98">
        <v>-7013908.6519999998</v>
      </c>
      <c r="E98" t="s">
        <v>179</v>
      </c>
      <c r="G98">
        <v>7013908.6519999998</v>
      </c>
      <c r="H98" t="s">
        <v>1192</v>
      </c>
      <c r="I98" t="s">
        <v>9</v>
      </c>
      <c r="J98" t="s">
        <v>137</v>
      </c>
      <c r="K98" t="s">
        <v>512</v>
      </c>
      <c r="L98" t="s">
        <v>138</v>
      </c>
      <c r="M98">
        <v>0</v>
      </c>
      <c r="N98" t="s">
        <v>360</v>
      </c>
      <c r="O98" t="s">
        <v>1193</v>
      </c>
      <c r="P98">
        <v>10</v>
      </c>
      <c r="Q98" t="s">
        <v>467</v>
      </c>
      <c r="R98">
        <v>1</v>
      </c>
      <c r="S98">
        <v>-7013908.6519999998</v>
      </c>
      <c r="U98" t="s">
        <v>199</v>
      </c>
      <c r="V98" t="s">
        <v>80</v>
      </c>
      <c r="W98" t="s">
        <v>365</v>
      </c>
      <c r="X98">
        <v>0.15</v>
      </c>
      <c r="Y98">
        <v>1052086.2977999998</v>
      </c>
      <c r="Z98">
        <v>5</v>
      </c>
      <c r="AA98">
        <v>10</v>
      </c>
      <c r="AB98" t="s">
        <v>80</v>
      </c>
      <c r="AC98" t="s">
        <v>9</v>
      </c>
      <c r="AD98">
        <v>6172239.6137600001</v>
      </c>
      <c r="AE98">
        <v>841669.03823999967</v>
      </c>
    </row>
    <row r="99" spans="1:31" x14ac:dyDescent="0.25">
      <c r="A99" s="143">
        <v>46112</v>
      </c>
      <c r="B99" t="s">
        <v>1191</v>
      </c>
      <c r="C99" t="s">
        <v>1184</v>
      </c>
      <c r="D99">
        <v>-7013908.6519999998</v>
      </c>
      <c r="E99" t="s">
        <v>179</v>
      </c>
      <c r="G99">
        <v>7013908.6519999998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>
        <v>0</v>
      </c>
      <c r="N99" t="s">
        <v>360</v>
      </c>
      <c r="O99" t="s">
        <v>1193</v>
      </c>
      <c r="P99">
        <v>10</v>
      </c>
      <c r="Q99" t="s">
        <v>467</v>
      </c>
      <c r="R99">
        <v>1</v>
      </c>
      <c r="S99">
        <v>-7013908.6519999998</v>
      </c>
      <c r="U99" t="s">
        <v>199</v>
      </c>
      <c r="V99" t="s">
        <v>50</v>
      </c>
      <c r="W99" t="s">
        <v>361</v>
      </c>
      <c r="X99">
        <v>0.1</v>
      </c>
      <c r="Y99">
        <v>701390.8652</v>
      </c>
      <c r="Z99">
        <v>6</v>
      </c>
      <c r="AA99">
        <v>10</v>
      </c>
      <c r="AB99" t="s">
        <v>50</v>
      </c>
      <c r="AC99" t="s">
        <v>9</v>
      </c>
      <c r="AD99">
        <v>6172239.6137600001</v>
      </c>
      <c r="AE99">
        <v>841669.03823999967</v>
      </c>
    </row>
    <row r="100" spans="1:31" x14ac:dyDescent="0.25">
      <c r="A100" s="143">
        <v>46112</v>
      </c>
      <c r="B100" t="s">
        <v>1191</v>
      </c>
      <c r="C100" t="s">
        <v>1184</v>
      </c>
      <c r="D100">
        <v>-7013908.6519999998</v>
      </c>
      <c r="E100" t="s">
        <v>179</v>
      </c>
      <c r="G100">
        <v>7013908.6519999998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M100">
        <v>0</v>
      </c>
      <c r="N100" t="s">
        <v>360</v>
      </c>
      <c r="O100" t="s">
        <v>1193</v>
      </c>
      <c r="P100">
        <v>10</v>
      </c>
      <c r="Q100" t="s">
        <v>467</v>
      </c>
      <c r="R100">
        <v>1</v>
      </c>
      <c r="S100">
        <v>-7013908.6519999998</v>
      </c>
      <c r="U100" t="s">
        <v>199</v>
      </c>
      <c r="V100" t="s">
        <v>68</v>
      </c>
      <c r="W100" t="s">
        <v>369</v>
      </c>
      <c r="X100">
        <v>0.2</v>
      </c>
      <c r="Y100">
        <v>1402781.7304</v>
      </c>
      <c r="Z100">
        <v>7</v>
      </c>
      <c r="AA100">
        <v>10</v>
      </c>
      <c r="AB100" t="s">
        <v>68</v>
      </c>
      <c r="AC100" t="s">
        <v>9</v>
      </c>
      <c r="AD100">
        <v>6172239.6137600001</v>
      </c>
      <c r="AE100">
        <v>841669.03823999967</v>
      </c>
    </row>
    <row r="101" spans="1:31" x14ac:dyDescent="0.25">
      <c r="A101" s="143">
        <v>46112</v>
      </c>
      <c r="B101" t="s">
        <v>1191</v>
      </c>
      <c r="C101" t="s">
        <v>1184</v>
      </c>
      <c r="D101">
        <v>-7013908.6519999998</v>
      </c>
      <c r="E101" t="s">
        <v>179</v>
      </c>
      <c r="G101">
        <v>7013908.6519999998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M101">
        <v>0</v>
      </c>
      <c r="N101" t="s">
        <v>360</v>
      </c>
      <c r="O101" t="s">
        <v>1193</v>
      </c>
      <c r="P101">
        <v>10</v>
      </c>
      <c r="Q101" t="s">
        <v>467</v>
      </c>
      <c r="R101">
        <v>1</v>
      </c>
      <c r="S101">
        <v>-7013908.6519999998</v>
      </c>
      <c r="U101" t="s">
        <v>199</v>
      </c>
      <c r="V101" t="s">
        <v>70</v>
      </c>
      <c r="W101" t="s">
        <v>458</v>
      </c>
      <c r="X101">
        <v>0</v>
      </c>
      <c r="Y101">
        <v>0</v>
      </c>
      <c r="Z101">
        <v>8</v>
      </c>
      <c r="AA101">
        <v>10</v>
      </c>
      <c r="AB101" t="s">
        <v>70</v>
      </c>
      <c r="AC101" t="s">
        <v>9</v>
      </c>
      <c r="AD101">
        <v>6172239.6137600001</v>
      </c>
      <c r="AE101">
        <v>841669.03823999967</v>
      </c>
    </row>
    <row r="102" spans="1:31" x14ac:dyDescent="0.25">
      <c r="A102" s="143">
        <v>46112</v>
      </c>
      <c r="B102" t="s">
        <v>1191</v>
      </c>
      <c r="C102" t="s">
        <v>1184</v>
      </c>
      <c r="D102">
        <v>-7013908.6519999998</v>
      </c>
      <c r="E102" t="s">
        <v>179</v>
      </c>
      <c r="G102">
        <v>7013908.6519999998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M102">
        <v>0</v>
      </c>
      <c r="N102" t="s">
        <v>360</v>
      </c>
      <c r="O102" t="s">
        <v>1193</v>
      </c>
      <c r="P102">
        <v>10</v>
      </c>
      <c r="Q102" t="s">
        <v>467</v>
      </c>
      <c r="R102">
        <v>1</v>
      </c>
      <c r="S102">
        <v>-7013908.6519999998</v>
      </c>
      <c r="U102" t="s">
        <v>199</v>
      </c>
      <c r="V102" t="s">
        <v>181</v>
      </c>
      <c r="W102" t="s">
        <v>364</v>
      </c>
      <c r="X102">
        <v>0</v>
      </c>
      <c r="Y102">
        <v>0</v>
      </c>
      <c r="Z102">
        <v>9</v>
      </c>
      <c r="AA102">
        <v>10</v>
      </c>
      <c r="AB102" t="s">
        <v>181</v>
      </c>
      <c r="AC102" t="s">
        <v>9</v>
      </c>
      <c r="AD102">
        <v>6172239.6137600001</v>
      </c>
      <c r="AE102">
        <v>841669.03823999967</v>
      </c>
    </row>
    <row r="103" spans="1:31" x14ac:dyDescent="0.25">
      <c r="A103" s="143">
        <v>46112</v>
      </c>
      <c r="B103" t="s">
        <v>1191</v>
      </c>
      <c r="C103" t="s">
        <v>1174</v>
      </c>
      <c r="D103">
        <v>-6612632.5411999999</v>
      </c>
      <c r="E103" t="s">
        <v>173</v>
      </c>
      <c r="G103">
        <v>6612632.5411999999</v>
      </c>
      <c r="H103" t="s">
        <v>1192</v>
      </c>
      <c r="I103" t="s">
        <v>9</v>
      </c>
      <c r="J103" t="s">
        <v>137</v>
      </c>
      <c r="K103" t="s">
        <v>512</v>
      </c>
      <c r="L103" t="s">
        <v>138</v>
      </c>
      <c r="M103">
        <v>0</v>
      </c>
      <c r="N103" t="s">
        <v>353</v>
      </c>
      <c r="O103" t="s">
        <v>1193</v>
      </c>
      <c r="P103">
        <v>7</v>
      </c>
      <c r="Q103" t="s">
        <v>471</v>
      </c>
      <c r="R103">
        <v>1</v>
      </c>
      <c r="S103">
        <v>-6612632.5411999999</v>
      </c>
      <c r="U103" t="s">
        <v>199</v>
      </c>
      <c r="V103" t="s">
        <v>72</v>
      </c>
      <c r="W103" t="s">
        <v>357</v>
      </c>
      <c r="X103">
        <v>0.02</v>
      </c>
      <c r="Y103">
        <v>132252.65082400001</v>
      </c>
      <c r="Z103">
        <v>1</v>
      </c>
      <c r="AA103">
        <v>10</v>
      </c>
      <c r="AB103" t="s">
        <v>72</v>
      </c>
      <c r="AC103" t="s">
        <v>9</v>
      </c>
      <c r="AD103">
        <v>6612632.5411999999</v>
      </c>
      <c r="AE103">
        <v>0</v>
      </c>
    </row>
    <row r="104" spans="1:31" x14ac:dyDescent="0.25">
      <c r="A104" s="143">
        <v>46112</v>
      </c>
      <c r="B104" t="s">
        <v>1191</v>
      </c>
      <c r="C104" t="s">
        <v>1174</v>
      </c>
      <c r="D104">
        <v>-6612632.5411999999</v>
      </c>
      <c r="E104" t="s">
        <v>173</v>
      </c>
      <c r="G104">
        <v>6612632.5411999999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M104">
        <v>0</v>
      </c>
      <c r="N104" t="s">
        <v>353</v>
      </c>
      <c r="O104" t="s">
        <v>1193</v>
      </c>
      <c r="P104">
        <v>7</v>
      </c>
      <c r="Q104" t="s">
        <v>471</v>
      </c>
      <c r="R104">
        <v>1</v>
      </c>
      <c r="S104">
        <v>-6612632.5411999999</v>
      </c>
      <c r="U104" t="s">
        <v>199</v>
      </c>
      <c r="V104" t="s">
        <v>175</v>
      </c>
      <c r="W104" t="s">
        <v>355</v>
      </c>
      <c r="X104">
        <v>2.1100000000000001E-2</v>
      </c>
      <c r="Y104">
        <v>139526.54661932</v>
      </c>
      <c r="Z104">
        <v>10</v>
      </c>
      <c r="AA104">
        <v>10</v>
      </c>
      <c r="AB104" t="s">
        <v>75</v>
      </c>
      <c r="AC104" t="s">
        <v>9</v>
      </c>
      <c r="AD104">
        <v>6612632.5411999999</v>
      </c>
      <c r="AE104">
        <v>0</v>
      </c>
    </row>
    <row r="105" spans="1:31" x14ac:dyDescent="0.25">
      <c r="A105" s="143">
        <v>46112</v>
      </c>
      <c r="B105" t="s">
        <v>1191</v>
      </c>
      <c r="C105" t="s">
        <v>1174</v>
      </c>
      <c r="D105">
        <v>-6612632.5411999999</v>
      </c>
      <c r="E105" t="s">
        <v>173</v>
      </c>
      <c r="G105">
        <v>6612632.5411999999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M105">
        <v>0</v>
      </c>
      <c r="N105" t="s">
        <v>353</v>
      </c>
      <c r="O105" t="s">
        <v>1193</v>
      </c>
      <c r="P105">
        <v>7</v>
      </c>
      <c r="Q105" t="s">
        <v>471</v>
      </c>
      <c r="R105">
        <v>1</v>
      </c>
      <c r="S105">
        <v>-6612632.5411999999</v>
      </c>
      <c r="U105" t="s">
        <v>199</v>
      </c>
      <c r="V105" t="s">
        <v>193</v>
      </c>
      <c r="W105" t="s">
        <v>359</v>
      </c>
      <c r="X105">
        <v>0.57830000000000004</v>
      </c>
      <c r="Y105">
        <v>3824085.3985759602</v>
      </c>
      <c r="Z105">
        <v>3</v>
      </c>
      <c r="AA105">
        <v>10</v>
      </c>
      <c r="AB105" t="s">
        <v>681</v>
      </c>
      <c r="AC105" t="s">
        <v>9</v>
      </c>
      <c r="AD105">
        <v>6612632.5411999999</v>
      </c>
      <c r="AE105">
        <v>0</v>
      </c>
    </row>
    <row r="106" spans="1:31" x14ac:dyDescent="0.25">
      <c r="A106" s="143">
        <v>46112</v>
      </c>
      <c r="B106" t="s">
        <v>1191</v>
      </c>
      <c r="C106" t="s">
        <v>1174</v>
      </c>
      <c r="D106">
        <v>-6612632.5411999999</v>
      </c>
      <c r="E106" t="s">
        <v>173</v>
      </c>
      <c r="G106">
        <v>6612632.5411999999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M106">
        <v>0</v>
      </c>
      <c r="N106" t="s">
        <v>353</v>
      </c>
      <c r="O106" t="s">
        <v>1193</v>
      </c>
      <c r="P106">
        <v>7</v>
      </c>
      <c r="Q106" t="s">
        <v>471</v>
      </c>
      <c r="R106">
        <v>1</v>
      </c>
      <c r="S106">
        <v>-6612632.5411999999</v>
      </c>
      <c r="U106" t="s">
        <v>199</v>
      </c>
      <c r="V106" t="s">
        <v>191</v>
      </c>
      <c r="W106" t="s">
        <v>358</v>
      </c>
      <c r="X106">
        <v>0.23</v>
      </c>
      <c r="Y106">
        <v>1520905.4844760001</v>
      </c>
      <c r="Z106">
        <v>4</v>
      </c>
      <c r="AA106">
        <v>10</v>
      </c>
      <c r="AB106" t="s">
        <v>682</v>
      </c>
      <c r="AC106" t="s">
        <v>9</v>
      </c>
      <c r="AD106">
        <v>6612632.5411999999</v>
      </c>
      <c r="AE106">
        <v>0</v>
      </c>
    </row>
    <row r="107" spans="1:31" x14ac:dyDescent="0.25">
      <c r="A107" s="143">
        <v>46112</v>
      </c>
      <c r="B107" t="s">
        <v>1191</v>
      </c>
      <c r="C107" t="s">
        <v>1174</v>
      </c>
      <c r="D107">
        <v>-6612632.5411999999</v>
      </c>
      <c r="E107" t="s">
        <v>173</v>
      </c>
      <c r="G107">
        <v>6612632.5411999999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M107">
        <v>0</v>
      </c>
      <c r="N107" t="s">
        <v>353</v>
      </c>
      <c r="O107" t="s">
        <v>1193</v>
      </c>
      <c r="P107">
        <v>7</v>
      </c>
      <c r="Q107" t="s">
        <v>471</v>
      </c>
      <c r="R107">
        <v>1</v>
      </c>
      <c r="S107">
        <v>-6612632.5411999999</v>
      </c>
      <c r="U107" t="s">
        <v>199</v>
      </c>
      <c r="V107" t="s">
        <v>80</v>
      </c>
      <c r="W107" t="s">
        <v>356</v>
      </c>
      <c r="X107">
        <v>0.10680000000000001</v>
      </c>
      <c r="Y107">
        <v>706229.15540016</v>
      </c>
      <c r="Z107">
        <v>5</v>
      </c>
      <c r="AA107">
        <v>10</v>
      </c>
      <c r="AB107" t="s">
        <v>80</v>
      </c>
      <c r="AC107" t="s">
        <v>9</v>
      </c>
      <c r="AD107">
        <v>6612632.5411999999</v>
      </c>
      <c r="AE107">
        <v>0</v>
      </c>
    </row>
    <row r="108" spans="1:31" x14ac:dyDescent="0.25">
      <c r="A108" s="143">
        <v>46112</v>
      </c>
      <c r="B108" t="s">
        <v>1191</v>
      </c>
      <c r="C108" t="s">
        <v>1174</v>
      </c>
      <c r="D108">
        <v>-6612632.5411999999</v>
      </c>
      <c r="E108" t="s">
        <v>173</v>
      </c>
      <c r="G108">
        <v>6612632.5411999999</v>
      </c>
      <c r="H108" t="s">
        <v>1192</v>
      </c>
      <c r="I108" t="s">
        <v>9</v>
      </c>
      <c r="J108" t="s">
        <v>137</v>
      </c>
      <c r="K108" t="s">
        <v>512</v>
      </c>
      <c r="L108" t="s">
        <v>138</v>
      </c>
      <c r="M108">
        <v>0</v>
      </c>
      <c r="N108" t="s">
        <v>353</v>
      </c>
      <c r="O108" t="s">
        <v>1193</v>
      </c>
      <c r="P108">
        <v>7</v>
      </c>
      <c r="Q108" t="s">
        <v>471</v>
      </c>
      <c r="R108">
        <v>1</v>
      </c>
      <c r="S108">
        <v>-6612632.5411999999</v>
      </c>
      <c r="U108" t="s">
        <v>199</v>
      </c>
      <c r="V108" t="s">
        <v>50</v>
      </c>
      <c r="W108" t="s">
        <v>354</v>
      </c>
      <c r="X108">
        <v>2.6100000000000002E-2</v>
      </c>
      <c r="Y108">
        <v>172589.70932532</v>
      </c>
      <c r="Z108">
        <v>6</v>
      </c>
      <c r="AA108">
        <v>10</v>
      </c>
      <c r="AB108" t="s">
        <v>50</v>
      </c>
      <c r="AC108" t="s">
        <v>9</v>
      </c>
      <c r="AD108">
        <v>6612632.5411999999</v>
      </c>
      <c r="AE108">
        <v>0</v>
      </c>
    </row>
    <row r="109" spans="1:31" x14ac:dyDescent="0.25">
      <c r="A109" s="143">
        <v>46112</v>
      </c>
      <c r="B109" t="s">
        <v>1191</v>
      </c>
      <c r="C109" t="s">
        <v>1174</v>
      </c>
      <c r="D109">
        <v>-6612632.5411999999</v>
      </c>
      <c r="E109" t="s">
        <v>173</v>
      </c>
      <c r="G109">
        <v>6612632.5411999999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M109">
        <v>0</v>
      </c>
      <c r="N109" t="s">
        <v>353</v>
      </c>
      <c r="O109" t="s">
        <v>1193</v>
      </c>
      <c r="P109">
        <v>7</v>
      </c>
      <c r="Q109" t="s">
        <v>471</v>
      </c>
      <c r="R109">
        <v>1</v>
      </c>
      <c r="S109">
        <v>-6612632.5411999999</v>
      </c>
      <c r="U109" t="s">
        <v>199</v>
      </c>
      <c r="V109" t="s">
        <v>70</v>
      </c>
      <c r="W109" t="s">
        <v>457</v>
      </c>
      <c r="X109">
        <v>1.77E-2</v>
      </c>
      <c r="Y109">
        <v>117043.59597924</v>
      </c>
      <c r="Z109">
        <v>8</v>
      </c>
      <c r="AA109">
        <v>10</v>
      </c>
      <c r="AB109" t="s">
        <v>70</v>
      </c>
      <c r="AC109" t="s">
        <v>9</v>
      </c>
      <c r="AD109">
        <v>6612632.5411999999</v>
      </c>
      <c r="AE109">
        <v>0</v>
      </c>
    </row>
    <row r="110" spans="1:31" x14ac:dyDescent="0.25">
      <c r="A110" s="143">
        <v>46112</v>
      </c>
      <c r="B110" t="s">
        <v>1191</v>
      </c>
      <c r="C110" t="s">
        <v>1095</v>
      </c>
      <c r="D110">
        <v>-6526211.6299000001</v>
      </c>
      <c r="E110" t="s">
        <v>1093</v>
      </c>
      <c r="G110">
        <v>6526211.6299000001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M110">
        <v>0</v>
      </c>
      <c r="N110" t="s">
        <v>389</v>
      </c>
      <c r="O110" t="s">
        <v>1193</v>
      </c>
      <c r="P110">
        <v>10</v>
      </c>
      <c r="Q110" t="s">
        <v>465</v>
      </c>
      <c r="R110">
        <v>1</v>
      </c>
      <c r="S110">
        <v>-6526211.6299000001</v>
      </c>
      <c r="U110" t="s">
        <v>199</v>
      </c>
      <c r="V110" t="s">
        <v>72</v>
      </c>
      <c r="W110" t="s">
        <v>394</v>
      </c>
      <c r="X110">
        <v>0.1111</v>
      </c>
      <c r="Y110">
        <v>725062.11208188999</v>
      </c>
      <c r="Z110">
        <v>1</v>
      </c>
      <c r="AA110">
        <v>10</v>
      </c>
      <c r="AB110" t="s">
        <v>72</v>
      </c>
      <c r="AC110" t="s">
        <v>9</v>
      </c>
      <c r="AD110">
        <v>6525559.0087370099</v>
      </c>
      <c r="AE110">
        <v>652.62116299010813</v>
      </c>
    </row>
    <row r="111" spans="1:31" x14ac:dyDescent="0.25">
      <c r="A111" s="143">
        <v>46112</v>
      </c>
      <c r="B111" t="s">
        <v>1191</v>
      </c>
      <c r="C111" t="s">
        <v>1095</v>
      </c>
      <c r="D111">
        <v>-6526211.6299000001</v>
      </c>
      <c r="E111" t="s">
        <v>1093</v>
      </c>
      <c r="G111">
        <v>6526211.6299000001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M111">
        <v>0</v>
      </c>
      <c r="N111" t="s">
        <v>389</v>
      </c>
      <c r="O111" t="s">
        <v>1193</v>
      </c>
      <c r="P111">
        <v>10</v>
      </c>
      <c r="Q111" t="s">
        <v>465</v>
      </c>
      <c r="R111">
        <v>1</v>
      </c>
      <c r="S111">
        <v>-6526211.6299000001</v>
      </c>
      <c r="U111" t="s">
        <v>199</v>
      </c>
      <c r="V111" t="s">
        <v>77</v>
      </c>
      <c r="W111" t="s">
        <v>744</v>
      </c>
      <c r="X111">
        <v>0.1111</v>
      </c>
      <c r="Y111">
        <v>725062.11208188999</v>
      </c>
      <c r="Z111">
        <v>2</v>
      </c>
      <c r="AA111">
        <v>10</v>
      </c>
      <c r="AB111" t="s">
        <v>77</v>
      </c>
      <c r="AC111" t="s">
        <v>9</v>
      </c>
      <c r="AD111">
        <v>6525559.0087370099</v>
      </c>
      <c r="AE111">
        <v>652.62116299010813</v>
      </c>
    </row>
    <row r="112" spans="1:31" x14ac:dyDescent="0.25">
      <c r="A112" s="143">
        <v>46112</v>
      </c>
      <c r="B112" t="s">
        <v>1191</v>
      </c>
      <c r="C112" t="s">
        <v>1095</v>
      </c>
      <c r="D112">
        <v>-6526211.6299000001</v>
      </c>
      <c r="E112" t="s">
        <v>1093</v>
      </c>
      <c r="G112">
        <v>6526211.6299000001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M112">
        <v>0</v>
      </c>
      <c r="N112" t="s">
        <v>389</v>
      </c>
      <c r="O112" t="s">
        <v>1193</v>
      </c>
      <c r="P112">
        <v>10</v>
      </c>
      <c r="Q112" t="s">
        <v>465</v>
      </c>
      <c r="R112">
        <v>1</v>
      </c>
      <c r="S112">
        <v>-6526211.6299000001</v>
      </c>
      <c r="U112" t="s">
        <v>199</v>
      </c>
      <c r="V112" t="s">
        <v>75</v>
      </c>
      <c r="W112" t="s">
        <v>745</v>
      </c>
      <c r="X112">
        <v>0.1111</v>
      </c>
      <c r="Y112">
        <v>725062.11208188999</v>
      </c>
      <c r="Z112">
        <v>10</v>
      </c>
      <c r="AA112">
        <v>10</v>
      </c>
      <c r="AB112" t="s">
        <v>75</v>
      </c>
      <c r="AC112" t="s">
        <v>9</v>
      </c>
      <c r="AD112">
        <v>6525559.0087370099</v>
      </c>
      <c r="AE112">
        <v>652.62116299010813</v>
      </c>
    </row>
    <row r="113" spans="1:31" x14ac:dyDescent="0.25">
      <c r="A113" s="143">
        <v>46112</v>
      </c>
      <c r="B113" t="s">
        <v>1191</v>
      </c>
      <c r="C113" t="s">
        <v>1095</v>
      </c>
      <c r="D113">
        <v>-6526211.6299000001</v>
      </c>
      <c r="E113" t="s">
        <v>1093</v>
      </c>
      <c r="G113">
        <v>6526211.6299000001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M113">
        <v>0</v>
      </c>
      <c r="N113" t="s">
        <v>389</v>
      </c>
      <c r="O113" t="s">
        <v>1193</v>
      </c>
      <c r="P113">
        <v>10</v>
      </c>
      <c r="Q113" t="s">
        <v>465</v>
      </c>
      <c r="R113">
        <v>1</v>
      </c>
      <c r="S113">
        <v>-6526211.6299000001</v>
      </c>
      <c r="U113" t="s">
        <v>199</v>
      </c>
      <c r="V113" t="s">
        <v>66</v>
      </c>
      <c r="W113" t="s">
        <v>746</v>
      </c>
      <c r="X113">
        <v>0.1111</v>
      </c>
      <c r="Y113">
        <v>725062.11208188999</v>
      </c>
      <c r="Z113">
        <v>3</v>
      </c>
      <c r="AA113">
        <v>10</v>
      </c>
      <c r="AB113" t="s">
        <v>681</v>
      </c>
      <c r="AC113" t="s">
        <v>9</v>
      </c>
      <c r="AD113">
        <v>6525559.0087370099</v>
      </c>
      <c r="AE113">
        <v>652.62116299010813</v>
      </c>
    </row>
    <row r="114" spans="1:31" x14ac:dyDescent="0.25">
      <c r="A114" s="143">
        <v>46112</v>
      </c>
      <c r="B114" t="s">
        <v>1191</v>
      </c>
      <c r="C114" t="s">
        <v>1095</v>
      </c>
      <c r="D114">
        <v>-6526211.6299000001</v>
      </c>
      <c r="E114" t="s">
        <v>1093</v>
      </c>
      <c r="G114">
        <v>6526211.6299000001</v>
      </c>
      <c r="H114" t="s">
        <v>1192</v>
      </c>
      <c r="I114" t="s">
        <v>9</v>
      </c>
      <c r="J114" t="s">
        <v>137</v>
      </c>
      <c r="K114" t="s">
        <v>512</v>
      </c>
      <c r="L114" t="s">
        <v>138</v>
      </c>
      <c r="M114">
        <v>0</v>
      </c>
      <c r="N114" t="s">
        <v>389</v>
      </c>
      <c r="O114" t="s">
        <v>1193</v>
      </c>
      <c r="P114">
        <v>10</v>
      </c>
      <c r="Q114" t="s">
        <v>465</v>
      </c>
      <c r="R114">
        <v>1</v>
      </c>
      <c r="S114">
        <v>-6526211.6299000001</v>
      </c>
      <c r="U114" t="s">
        <v>199</v>
      </c>
      <c r="V114" t="s">
        <v>63</v>
      </c>
      <c r="W114" t="s">
        <v>747</v>
      </c>
      <c r="X114">
        <v>0.1111</v>
      </c>
      <c r="Y114">
        <v>725062.11208188999</v>
      </c>
      <c r="Z114">
        <v>4</v>
      </c>
      <c r="AA114">
        <v>10</v>
      </c>
      <c r="AB114" t="s">
        <v>682</v>
      </c>
      <c r="AC114" t="s">
        <v>9</v>
      </c>
      <c r="AD114">
        <v>6525559.0087370099</v>
      </c>
      <c r="AE114">
        <v>652.62116299010813</v>
      </c>
    </row>
    <row r="115" spans="1:31" x14ac:dyDescent="0.25">
      <c r="A115" s="143">
        <v>46112</v>
      </c>
      <c r="B115" t="s">
        <v>1191</v>
      </c>
      <c r="C115" t="s">
        <v>1095</v>
      </c>
      <c r="D115">
        <v>-6526211.6299000001</v>
      </c>
      <c r="E115" t="s">
        <v>1093</v>
      </c>
      <c r="G115">
        <v>6526211.6299000001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M115">
        <v>0</v>
      </c>
      <c r="N115" t="s">
        <v>389</v>
      </c>
      <c r="O115" t="s">
        <v>1193</v>
      </c>
      <c r="P115">
        <v>10</v>
      </c>
      <c r="Q115" t="s">
        <v>465</v>
      </c>
      <c r="R115">
        <v>1</v>
      </c>
      <c r="S115">
        <v>-6526211.6299000001</v>
      </c>
      <c r="U115" t="s">
        <v>199</v>
      </c>
      <c r="V115" t="s">
        <v>80</v>
      </c>
      <c r="W115" t="s">
        <v>393</v>
      </c>
      <c r="X115">
        <v>0.1111</v>
      </c>
      <c r="Y115">
        <v>725062.11208188999</v>
      </c>
      <c r="Z115">
        <v>5</v>
      </c>
      <c r="AA115">
        <v>10</v>
      </c>
      <c r="AB115" t="s">
        <v>80</v>
      </c>
      <c r="AC115" t="s">
        <v>9</v>
      </c>
      <c r="AD115">
        <v>6525559.0087370099</v>
      </c>
      <c r="AE115">
        <v>652.62116299010813</v>
      </c>
    </row>
    <row r="116" spans="1:31" x14ac:dyDescent="0.25">
      <c r="A116" s="143">
        <v>46112</v>
      </c>
      <c r="B116" t="s">
        <v>1191</v>
      </c>
      <c r="C116" t="s">
        <v>1095</v>
      </c>
      <c r="D116">
        <v>-6526211.6299000001</v>
      </c>
      <c r="E116" t="s">
        <v>1093</v>
      </c>
      <c r="G116">
        <v>6526211.6299000001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M116">
        <v>0</v>
      </c>
      <c r="N116" t="s">
        <v>389</v>
      </c>
      <c r="O116" t="s">
        <v>1193</v>
      </c>
      <c r="P116">
        <v>10</v>
      </c>
      <c r="Q116" t="s">
        <v>465</v>
      </c>
      <c r="R116">
        <v>1</v>
      </c>
      <c r="S116">
        <v>-6526211.6299000001</v>
      </c>
      <c r="U116" t="s">
        <v>199</v>
      </c>
      <c r="V116" t="s">
        <v>50</v>
      </c>
      <c r="W116" t="s">
        <v>390</v>
      </c>
      <c r="X116">
        <v>0.1111</v>
      </c>
      <c r="Y116">
        <v>725062.11208188999</v>
      </c>
      <c r="Z116">
        <v>6</v>
      </c>
      <c r="AA116">
        <v>10</v>
      </c>
      <c r="AB116" t="s">
        <v>50</v>
      </c>
      <c r="AC116" t="s">
        <v>9</v>
      </c>
      <c r="AD116">
        <v>6525559.0087370099</v>
      </c>
      <c r="AE116">
        <v>652.62116299010813</v>
      </c>
    </row>
    <row r="117" spans="1:31" x14ac:dyDescent="0.25">
      <c r="A117" s="143">
        <v>46112</v>
      </c>
      <c r="B117" t="s">
        <v>1191</v>
      </c>
      <c r="C117" t="s">
        <v>1095</v>
      </c>
      <c r="D117">
        <v>-6526211.6299000001</v>
      </c>
      <c r="E117" t="s">
        <v>1093</v>
      </c>
      <c r="G117">
        <v>6526211.6299000001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M117">
        <v>0</v>
      </c>
      <c r="N117" t="s">
        <v>389</v>
      </c>
      <c r="O117" t="s">
        <v>1193</v>
      </c>
      <c r="P117">
        <v>10</v>
      </c>
      <c r="Q117" t="s">
        <v>465</v>
      </c>
      <c r="R117">
        <v>1</v>
      </c>
      <c r="S117">
        <v>-6526211.6299000001</v>
      </c>
      <c r="U117" t="s">
        <v>199</v>
      </c>
      <c r="V117" t="s">
        <v>68</v>
      </c>
      <c r="W117" t="s">
        <v>395</v>
      </c>
      <c r="X117">
        <v>0.1111</v>
      </c>
      <c r="Y117">
        <v>725062.11208188999</v>
      </c>
      <c r="Z117">
        <v>7</v>
      </c>
      <c r="AA117">
        <v>10</v>
      </c>
      <c r="AB117" t="s">
        <v>68</v>
      </c>
      <c r="AC117" t="s">
        <v>9</v>
      </c>
      <c r="AD117">
        <v>6525559.0087370099</v>
      </c>
      <c r="AE117">
        <v>652.62116299010813</v>
      </c>
    </row>
    <row r="118" spans="1:31" x14ac:dyDescent="0.25">
      <c r="A118" s="143">
        <v>46112</v>
      </c>
      <c r="B118" t="s">
        <v>1191</v>
      </c>
      <c r="C118" t="s">
        <v>1095</v>
      </c>
      <c r="D118">
        <v>-6526211.6299000001</v>
      </c>
      <c r="E118" t="s">
        <v>1093</v>
      </c>
      <c r="G118">
        <v>6526211.6299000001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M118">
        <v>0</v>
      </c>
      <c r="N118" t="s">
        <v>389</v>
      </c>
      <c r="O118" t="s">
        <v>1193</v>
      </c>
      <c r="P118">
        <v>10</v>
      </c>
      <c r="Q118" t="s">
        <v>465</v>
      </c>
      <c r="R118">
        <v>1</v>
      </c>
      <c r="S118">
        <v>-6526211.6299000001</v>
      </c>
      <c r="U118" t="s">
        <v>199</v>
      </c>
      <c r="V118" t="s">
        <v>70</v>
      </c>
      <c r="W118" t="s">
        <v>460</v>
      </c>
      <c r="X118">
        <v>0.1111</v>
      </c>
      <c r="Y118">
        <v>725062.11208188999</v>
      </c>
      <c r="Z118">
        <v>8</v>
      </c>
      <c r="AA118">
        <v>10</v>
      </c>
      <c r="AB118" t="s">
        <v>70</v>
      </c>
      <c r="AC118" t="s">
        <v>9</v>
      </c>
      <c r="AD118">
        <v>6525559.0087370099</v>
      </c>
      <c r="AE118">
        <v>652.62116299010813</v>
      </c>
    </row>
    <row r="119" spans="1:31" x14ac:dyDescent="0.25">
      <c r="A119" s="143">
        <v>46112</v>
      </c>
      <c r="B119" t="s">
        <v>1191</v>
      </c>
      <c r="C119" t="s">
        <v>1095</v>
      </c>
      <c r="D119">
        <v>-6526211.6299000001</v>
      </c>
      <c r="E119" t="s">
        <v>1093</v>
      </c>
      <c r="G119">
        <v>6526211.6299000001</v>
      </c>
      <c r="H119" t="s">
        <v>1192</v>
      </c>
      <c r="I119" t="s">
        <v>9</v>
      </c>
      <c r="J119" t="s">
        <v>137</v>
      </c>
      <c r="K119" t="s">
        <v>512</v>
      </c>
      <c r="L119" t="s">
        <v>138</v>
      </c>
      <c r="M119">
        <v>0</v>
      </c>
      <c r="N119" t="s">
        <v>389</v>
      </c>
      <c r="O119" t="s">
        <v>1193</v>
      </c>
      <c r="P119">
        <v>10</v>
      </c>
      <c r="Q119" t="s">
        <v>465</v>
      </c>
      <c r="R119">
        <v>1</v>
      </c>
      <c r="S119">
        <v>-6526211.6299000001</v>
      </c>
      <c r="U119" t="s">
        <v>199</v>
      </c>
      <c r="V119" t="s">
        <v>181</v>
      </c>
      <c r="W119" t="s">
        <v>392</v>
      </c>
      <c r="X119">
        <v>0</v>
      </c>
      <c r="Y119">
        <v>0</v>
      </c>
      <c r="Z119">
        <v>9</v>
      </c>
      <c r="AA119">
        <v>10</v>
      </c>
      <c r="AB119" t="s">
        <v>181</v>
      </c>
      <c r="AC119" t="s">
        <v>9</v>
      </c>
      <c r="AD119">
        <v>6525559.0087370099</v>
      </c>
      <c r="AE119">
        <v>652.62116299010813</v>
      </c>
    </row>
    <row r="120" spans="1:31" x14ac:dyDescent="0.25">
      <c r="A120" s="143">
        <v>46112</v>
      </c>
      <c r="B120" t="s">
        <v>1191</v>
      </c>
      <c r="C120" t="s">
        <v>1134</v>
      </c>
      <c r="D120">
        <v>-6460682.0514000002</v>
      </c>
      <c r="E120" t="s">
        <v>166</v>
      </c>
      <c r="G120">
        <v>6460682.0514000002</v>
      </c>
      <c r="H120" t="s">
        <v>1192</v>
      </c>
      <c r="I120" t="s">
        <v>9</v>
      </c>
      <c r="J120" t="s">
        <v>137</v>
      </c>
      <c r="K120" t="s">
        <v>512</v>
      </c>
      <c r="L120" t="s">
        <v>156</v>
      </c>
      <c r="M120">
        <v>0</v>
      </c>
      <c r="N120" t="s">
        <v>379</v>
      </c>
      <c r="O120" t="s">
        <v>1193</v>
      </c>
      <c r="P120">
        <v>10</v>
      </c>
      <c r="Q120" t="s">
        <v>467</v>
      </c>
      <c r="R120">
        <v>1</v>
      </c>
      <c r="S120">
        <v>-6460682.0514000002</v>
      </c>
      <c r="U120" t="s">
        <v>199</v>
      </c>
      <c r="V120" t="s">
        <v>72</v>
      </c>
      <c r="W120" t="s">
        <v>385</v>
      </c>
      <c r="X120">
        <v>0.11</v>
      </c>
      <c r="Y120">
        <v>710675.025654</v>
      </c>
      <c r="Z120">
        <v>1</v>
      </c>
      <c r="AA120">
        <v>10</v>
      </c>
      <c r="AB120" t="s">
        <v>72</v>
      </c>
      <c r="AC120" t="s">
        <v>9</v>
      </c>
      <c r="AD120">
        <v>6008434.307802001</v>
      </c>
      <c r="AE120">
        <v>452247.74359799922</v>
      </c>
    </row>
    <row r="121" spans="1:31" x14ac:dyDescent="0.25">
      <c r="A121" s="143">
        <v>46112</v>
      </c>
      <c r="B121" t="s">
        <v>1191</v>
      </c>
      <c r="C121" t="s">
        <v>1134</v>
      </c>
      <c r="D121">
        <v>-6460682.0514000002</v>
      </c>
      <c r="E121" t="s">
        <v>166</v>
      </c>
      <c r="G121">
        <v>6460682.0514000002</v>
      </c>
      <c r="H121" t="s">
        <v>1192</v>
      </c>
      <c r="I121" t="s">
        <v>9</v>
      </c>
      <c r="J121" t="s">
        <v>137</v>
      </c>
      <c r="K121" t="s">
        <v>512</v>
      </c>
      <c r="L121" t="s">
        <v>156</v>
      </c>
      <c r="M121">
        <v>0</v>
      </c>
      <c r="N121" t="s">
        <v>379</v>
      </c>
      <c r="O121" t="s">
        <v>1193</v>
      </c>
      <c r="P121">
        <v>10</v>
      </c>
      <c r="Q121" t="s">
        <v>467</v>
      </c>
      <c r="R121">
        <v>1</v>
      </c>
      <c r="S121">
        <v>-6460682.0514000002</v>
      </c>
      <c r="U121" t="s">
        <v>199</v>
      </c>
      <c r="V121" t="s">
        <v>177</v>
      </c>
      <c r="W121" t="s">
        <v>382</v>
      </c>
      <c r="X121">
        <v>0.08</v>
      </c>
      <c r="Y121">
        <v>516854.56411200005</v>
      </c>
      <c r="Z121">
        <v>2</v>
      </c>
      <c r="AA121">
        <v>10</v>
      </c>
      <c r="AB121" t="s">
        <v>77</v>
      </c>
      <c r="AC121" t="s">
        <v>9</v>
      </c>
      <c r="AD121">
        <v>6008434.307802001</v>
      </c>
      <c r="AE121">
        <v>452247.74359799922</v>
      </c>
    </row>
    <row r="122" spans="1:31" x14ac:dyDescent="0.25">
      <c r="A122" s="143">
        <v>46112</v>
      </c>
      <c r="B122" t="s">
        <v>1191</v>
      </c>
      <c r="C122" t="s">
        <v>1134</v>
      </c>
      <c r="D122">
        <v>-6460682.0514000002</v>
      </c>
      <c r="E122" t="s">
        <v>166</v>
      </c>
      <c r="G122">
        <v>6460682.0514000002</v>
      </c>
      <c r="H122" t="s">
        <v>1192</v>
      </c>
      <c r="I122" t="s">
        <v>9</v>
      </c>
      <c r="J122" t="s">
        <v>137</v>
      </c>
      <c r="K122" t="s">
        <v>512</v>
      </c>
      <c r="L122" t="s">
        <v>156</v>
      </c>
      <c r="M122">
        <v>0</v>
      </c>
      <c r="N122" t="s">
        <v>379</v>
      </c>
      <c r="O122" t="s">
        <v>1193</v>
      </c>
      <c r="P122">
        <v>10</v>
      </c>
      <c r="Q122" t="s">
        <v>467</v>
      </c>
      <c r="R122">
        <v>1</v>
      </c>
      <c r="S122">
        <v>-6460682.0514000002</v>
      </c>
      <c r="U122" t="s">
        <v>199</v>
      </c>
      <c r="V122" t="s">
        <v>175</v>
      </c>
      <c r="W122" t="s">
        <v>381</v>
      </c>
      <c r="X122">
        <v>0</v>
      </c>
      <c r="Y122">
        <v>0</v>
      </c>
      <c r="Z122">
        <v>10</v>
      </c>
      <c r="AA122">
        <v>10</v>
      </c>
      <c r="AB122" t="s">
        <v>75</v>
      </c>
      <c r="AC122" t="s">
        <v>9</v>
      </c>
      <c r="AD122">
        <v>6008434.307802001</v>
      </c>
      <c r="AE122">
        <v>452247.74359799922</v>
      </c>
    </row>
    <row r="123" spans="1:31" x14ac:dyDescent="0.25">
      <c r="A123" s="143">
        <v>46112</v>
      </c>
      <c r="B123" t="s">
        <v>1191</v>
      </c>
      <c r="C123" t="s">
        <v>1134</v>
      </c>
      <c r="D123">
        <v>-6460682.0514000002</v>
      </c>
      <c r="E123" t="s">
        <v>166</v>
      </c>
      <c r="G123">
        <v>6460682.0514000002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M123">
        <v>0</v>
      </c>
      <c r="N123" t="s">
        <v>379</v>
      </c>
      <c r="O123" t="s">
        <v>1193</v>
      </c>
      <c r="P123">
        <v>10</v>
      </c>
      <c r="Q123" t="s">
        <v>467</v>
      </c>
      <c r="R123">
        <v>1</v>
      </c>
      <c r="S123">
        <v>-6460682.0514000002</v>
      </c>
      <c r="U123" t="s">
        <v>199</v>
      </c>
      <c r="V123" t="s">
        <v>193</v>
      </c>
      <c r="W123" t="s">
        <v>387</v>
      </c>
      <c r="X123">
        <v>0.11</v>
      </c>
      <c r="Y123">
        <v>710675.025654</v>
      </c>
      <c r="Z123">
        <v>3</v>
      </c>
      <c r="AA123">
        <v>10</v>
      </c>
      <c r="AB123" t="s">
        <v>681</v>
      </c>
      <c r="AC123" t="s">
        <v>9</v>
      </c>
      <c r="AD123">
        <v>6008434.307802001</v>
      </c>
      <c r="AE123">
        <v>452247.74359799922</v>
      </c>
    </row>
    <row r="124" spans="1:31" x14ac:dyDescent="0.25">
      <c r="A124" s="143">
        <v>46112</v>
      </c>
      <c r="B124" t="s">
        <v>1191</v>
      </c>
      <c r="C124" t="s">
        <v>1134</v>
      </c>
      <c r="D124">
        <v>-6460682.0514000002</v>
      </c>
      <c r="E124" t="s">
        <v>166</v>
      </c>
      <c r="G124">
        <v>6460682.0514000002</v>
      </c>
      <c r="H124" t="s">
        <v>1192</v>
      </c>
      <c r="I124" t="s">
        <v>9</v>
      </c>
      <c r="J124" t="s">
        <v>137</v>
      </c>
      <c r="K124" t="s">
        <v>512</v>
      </c>
      <c r="L124" t="s">
        <v>156</v>
      </c>
      <c r="M124">
        <v>0</v>
      </c>
      <c r="N124" t="s">
        <v>379</v>
      </c>
      <c r="O124" t="s">
        <v>1193</v>
      </c>
      <c r="P124">
        <v>10</v>
      </c>
      <c r="Q124" t="s">
        <v>467</v>
      </c>
      <c r="R124">
        <v>1</v>
      </c>
      <c r="S124">
        <v>-6460682.0514000002</v>
      </c>
      <c r="U124" t="s">
        <v>199</v>
      </c>
      <c r="V124" t="s">
        <v>191</v>
      </c>
      <c r="W124" t="s">
        <v>386</v>
      </c>
      <c r="X124">
        <v>0.19</v>
      </c>
      <c r="Y124">
        <v>1227529.5897660002</v>
      </c>
      <c r="Z124">
        <v>4</v>
      </c>
      <c r="AA124">
        <v>10</v>
      </c>
      <c r="AB124" t="s">
        <v>682</v>
      </c>
      <c r="AC124" t="s">
        <v>9</v>
      </c>
      <c r="AD124">
        <v>6008434.307802001</v>
      </c>
      <c r="AE124">
        <v>452247.74359799922</v>
      </c>
    </row>
    <row r="125" spans="1:31" x14ac:dyDescent="0.25">
      <c r="A125" s="143">
        <v>46112</v>
      </c>
      <c r="B125" t="s">
        <v>1191</v>
      </c>
      <c r="C125" t="s">
        <v>1134</v>
      </c>
      <c r="D125">
        <v>-6460682.0514000002</v>
      </c>
      <c r="E125" t="s">
        <v>166</v>
      </c>
      <c r="G125">
        <v>6460682.0514000002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M125">
        <v>0</v>
      </c>
      <c r="N125" t="s">
        <v>379</v>
      </c>
      <c r="O125" t="s">
        <v>1193</v>
      </c>
      <c r="P125">
        <v>10</v>
      </c>
      <c r="Q125" t="s">
        <v>467</v>
      </c>
      <c r="R125">
        <v>1</v>
      </c>
      <c r="S125">
        <v>-6460682.0514000002</v>
      </c>
      <c r="U125" t="s">
        <v>199</v>
      </c>
      <c r="V125" t="s">
        <v>80</v>
      </c>
      <c r="W125" t="s">
        <v>384</v>
      </c>
      <c r="X125">
        <v>0.11</v>
      </c>
      <c r="Y125">
        <v>710675.025654</v>
      </c>
      <c r="Z125">
        <v>5</v>
      </c>
      <c r="AA125">
        <v>10</v>
      </c>
      <c r="AB125" t="s">
        <v>80</v>
      </c>
      <c r="AC125" t="s">
        <v>9</v>
      </c>
      <c r="AD125">
        <v>6008434.307802001</v>
      </c>
      <c r="AE125">
        <v>452247.74359799922</v>
      </c>
    </row>
    <row r="126" spans="1:31" x14ac:dyDescent="0.25">
      <c r="A126" s="143">
        <v>46112</v>
      </c>
      <c r="B126" t="s">
        <v>1191</v>
      </c>
      <c r="C126" t="s">
        <v>1134</v>
      </c>
      <c r="D126">
        <v>-6460682.0514000002</v>
      </c>
      <c r="E126" t="s">
        <v>166</v>
      </c>
      <c r="G126">
        <v>6460682.0514000002</v>
      </c>
      <c r="H126" t="s">
        <v>1192</v>
      </c>
      <c r="I126" t="s">
        <v>9</v>
      </c>
      <c r="J126" t="s">
        <v>137</v>
      </c>
      <c r="K126" t="s">
        <v>512</v>
      </c>
      <c r="L126" t="s">
        <v>156</v>
      </c>
      <c r="M126">
        <v>0</v>
      </c>
      <c r="N126" t="s">
        <v>379</v>
      </c>
      <c r="O126" t="s">
        <v>1193</v>
      </c>
      <c r="P126">
        <v>10</v>
      </c>
      <c r="Q126" t="s">
        <v>467</v>
      </c>
      <c r="R126">
        <v>1</v>
      </c>
      <c r="S126">
        <v>-6460682.0514000002</v>
      </c>
      <c r="U126" t="s">
        <v>199</v>
      </c>
      <c r="V126" t="s">
        <v>50</v>
      </c>
      <c r="W126" t="s">
        <v>380</v>
      </c>
      <c r="X126">
        <v>0.11</v>
      </c>
      <c r="Y126">
        <v>710675.025654</v>
      </c>
      <c r="Z126">
        <v>6</v>
      </c>
      <c r="AA126">
        <v>10</v>
      </c>
      <c r="AB126" t="s">
        <v>50</v>
      </c>
      <c r="AC126" t="s">
        <v>9</v>
      </c>
      <c r="AD126">
        <v>6008434.307802001</v>
      </c>
      <c r="AE126">
        <v>452247.74359799922</v>
      </c>
    </row>
    <row r="127" spans="1:31" x14ac:dyDescent="0.25">
      <c r="A127" s="143">
        <v>46112</v>
      </c>
      <c r="B127" t="s">
        <v>1191</v>
      </c>
      <c r="C127" t="s">
        <v>1134</v>
      </c>
      <c r="D127">
        <v>-6460682.0514000002</v>
      </c>
      <c r="E127" t="s">
        <v>166</v>
      </c>
      <c r="G127">
        <v>6460682.0514000002</v>
      </c>
      <c r="H127" t="s">
        <v>1192</v>
      </c>
      <c r="I127" t="s">
        <v>9</v>
      </c>
      <c r="J127" t="s">
        <v>137</v>
      </c>
      <c r="K127" t="s">
        <v>512</v>
      </c>
      <c r="L127" t="s">
        <v>156</v>
      </c>
      <c r="M127">
        <v>0</v>
      </c>
      <c r="N127" t="s">
        <v>379</v>
      </c>
      <c r="O127" t="s">
        <v>1193</v>
      </c>
      <c r="P127">
        <v>10</v>
      </c>
      <c r="Q127" t="s">
        <v>467</v>
      </c>
      <c r="R127">
        <v>1</v>
      </c>
      <c r="S127">
        <v>-6460682.0514000002</v>
      </c>
      <c r="U127" t="s">
        <v>199</v>
      </c>
      <c r="V127" t="s">
        <v>68</v>
      </c>
      <c r="W127" t="s">
        <v>388</v>
      </c>
      <c r="X127">
        <v>0.11</v>
      </c>
      <c r="Y127">
        <v>710675.025654</v>
      </c>
      <c r="Z127">
        <v>7</v>
      </c>
      <c r="AA127">
        <v>10</v>
      </c>
      <c r="AB127" t="s">
        <v>68</v>
      </c>
      <c r="AC127" t="s">
        <v>9</v>
      </c>
      <c r="AD127">
        <v>6008434.307802001</v>
      </c>
      <c r="AE127">
        <v>452247.74359799922</v>
      </c>
    </row>
    <row r="128" spans="1:31" x14ac:dyDescent="0.25">
      <c r="A128" s="143">
        <v>46112</v>
      </c>
      <c r="B128" t="s">
        <v>1191</v>
      </c>
      <c r="C128" t="s">
        <v>1134</v>
      </c>
      <c r="D128">
        <v>-6460682.0514000002</v>
      </c>
      <c r="E128" t="s">
        <v>166</v>
      </c>
      <c r="G128">
        <v>6460682.0514000002</v>
      </c>
      <c r="H128" t="s">
        <v>1192</v>
      </c>
      <c r="I128" t="s">
        <v>9</v>
      </c>
      <c r="J128" t="s">
        <v>137</v>
      </c>
      <c r="K128" t="s">
        <v>512</v>
      </c>
      <c r="L128" t="s">
        <v>156</v>
      </c>
      <c r="M128">
        <v>0</v>
      </c>
      <c r="N128" t="s">
        <v>379</v>
      </c>
      <c r="O128" t="s">
        <v>1193</v>
      </c>
      <c r="P128">
        <v>10</v>
      </c>
      <c r="Q128" t="s">
        <v>467</v>
      </c>
      <c r="R128">
        <v>1</v>
      </c>
      <c r="S128">
        <v>-6460682.0514000002</v>
      </c>
      <c r="U128" t="s">
        <v>199</v>
      </c>
      <c r="V128" t="s">
        <v>70</v>
      </c>
      <c r="W128" t="s">
        <v>459</v>
      </c>
      <c r="X128">
        <v>0.11</v>
      </c>
      <c r="Y128">
        <v>710675.025654</v>
      </c>
      <c r="Z128">
        <v>8</v>
      </c>
      <c r="AA128">
        <v>10</v>
      </c>
      <c r="AB128" t="s">
        <v>70</v>
      </c>
      <c r="AC128" t="s">
        <v>9</v>
      </c>
      <c r="AD128">
        <v>6008434.307802001</v>
      </c>
      <c r="AE128">
        <v>452247.74359799922</v>
      </c>
    </row>
    <row r="129" spans="1:31" x14ac:dyDescent="0.25">
      <c r="A129" s="143">
        <v>46112</v>
      </c>
      <c r="B129" t="s">
        <v>1191</v>
      </c>
      <c r="C129" t="s">
        <v>1134</v>
      </c>
      <c r="D129">
        <v>-6460682.0514000002</v>
      </c>
      <c r="E129" t="s">
        <v>166</v>
      </c>
      <c r="G129">
        <v>6460682.0514000002</v>
      </c>
      <c r="H129" t="s">
        <v>1192</v>
      </c>
      <c r="I129" t="s">
        <v>9</v>
      </c>
      <c r="J129" t="s">
        <v>137</v>
      </c>
      <c r="K129" t="s">
        <v>512</v>
      </c>
      <c r="L129" t="s">
        <v>156</v>
      </c>
      <c r="M129">
        <v>0</v>
      </c>
      <c r="N129" t="s">
        <v>379</v>
      </c>
      <c r="O129" t="s">
        <v>1193</v>
      </c>
      <c r="P129">
        <v>10</v>
      </c>
      <c r="Q129" t="s">
        <v>467</v>
      </c>
      <c r="R129">
        <v>1</v>
      </c>
      <c r="S129">
        <v>-6460682.0514000002</v>
      </c>
      <c r="U129" t="s">
        <v>199</v>
      </c>
      <c r="V129" t="s">
        <v>181</v>
      </c>
      <c r="W129" t="s">
        <v>383</v>
      </c>
      <c r="X129">
        <v>0</v>
      </c>
      <c r="Y129">
        <v>0</v>
      </c>
      <c r="Z129">
        <v>9</v>
      </c>
      <c r="AA129">
        <v>10</v>
      </c>
      <c r="AB129" t="s">
        <v>181</v>
      </c>
      <c r="AC129" t="s">
        <v>9</v>
      </c>
      <c r="AD129">
        <v>6008434.307802001</v>
      </c>
      <c r="AE129">
        <v>452247.74359799922</v>
      </c>
    </row>
    <row r="130" spans="1:31" x14ac:dyDescent="0.25">
      <c r="A130" s="143">
        <v>46112</v>
      </c>
      <c r="B130" t="s">
        <v>1191</v>
      </c>
      <c r="C130" t="s">
        <v>1139</v>
      </c>
      <c r="D130">
        <v>-6453035.4697000002</v>
      </c>
      <c r="E130" t="s">
        <v>168</v>
      </c>
      <c r="G130">
        <v>6453035.4697000002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M130">
        <v>0</v>
      </c>
      <c r="N130" t="s">
        <v>332</v>
      </c>
      <c r="O130" t="s">
        <v>1193</v>
      </c>
      <c r="P130">
        <v>6</v>
      </c>
      <c r="Q130" t="s">
        <v>469</v>
      </c>
      <c r="R130">
        <v>1</v>
      </c>
      <c r="S130">
        <v>-6453035.4697000002</v>
      </c>
      <c r="U130" t="s">
        <v>199</v>
      </c>
      <c r="V130" t="s">
        <v>72</v>
      </c>
      <c r="W130" t="s">
        <v>335</v>
      </c>
      <c r="X130">
        <v>0.05</v>
      </c>
      <c r="Y130">
        <v>322651.77348500001</v>
      </c>
      <c r="Z130">
        <v>1</v>
      </c>
      <c r="AA130">
        <v>10</v>
      </c>
      <c r="AB130" t="s">
        <v>72</v>
      </c>
      <c r="AC130" t="s">
        <v>9</v>
      </c>
      <c r="AD130">
        <v>6453035.4697000012</v>
      </c>
      <c r="AE130">
        <v>0</v>
      </c>
    </row>
    <row r="131" spans="1:31" x14ac:dyDescent="0.25">
      <c r="A131" s="143">
        <v>46112</v>
      </c>
      <c r="B131" t="s">
        <v>1191</v>
      </c>
      <c r="C131" t="s">
        <v>1139</v>
      </c>
      <c r="D131">
        <v>-6453035.4697000002</v>
      </c>
      <c r="E131" t="s">
        <v>168</v>
      </c>
      <c r="G131">
        <v>6453035.4697000002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M131">
        <v>0</v>
      </c>
      <c r="N131" t="s">
        <v>332</v>
      </c>
      <c r="O131" t="s">
        <v>1193</v>
      </c>
      <c r="P131">
        <v>6</v>
      </c>
      <c r="Q131" t="s">
        <v>469</v>
      </c>
      <c r="R131">
        <v>1</v>
      </c>
      <c r="S131">
        <v>-6453035.4697000002</v>
      </c>
      <c r="U131" t="s">
        <v>199</v>
      </c>
      <c r="V131" t="s">
        <v>193</v>
      </c>
      <c r="W131" t="s">
        <v>336</v>
      </c>
      <c r="X131">
        <v>0.06</v>
      </c>
      <c r="Y131">
        <v>387182.12818200001</v>
      </c>
      <c r="Z131">
        <v>3</v>
      </c>
      <c r="AA131">
        <v>10</v>
      </c>
      <c r="AB131" t="s">
        <v>681</v>
      </c>
      <c r="AC131" t="s">
        <v>9</v>
      </c>
      <c r="AD131">
        <v>6453035.4697000012</v>
      </c>
      <c r="AE131">
        <v>0</v>
      </c>
    </row>
    <row r="132" spans="1:31" x14ac:dyDescent="0.25">
      <c r="A132" s="143">
        <v>46112</v>
      </c>
      <c r="B132" t="s">
        <v>1191</v>
      </c>
      <c r="C132" t="s">
        <v>1139</v>
      </c>
      <c r="D132">
        <v>-6453035.4697000002</v>
      </c>
      <c r="E132" t="s">
        <v>168</v>
      </c>
      <c r="G132">
        <v>6453035.4697000002</v>
      </c>
      <c r="H132" t="s">
        <v>1192</v>
      </c>
      <c r="I132" t="s">
        <v>9</v>
      </c>
      <c r="J132" t="s">
        <v>137</v>
      </c>
      <c r="K132" t="s">
        <v>512</v>
      </c>
      <c r="L132" t="s">
        <v>138</v>
      </c>
      <c r="M132">
        <v>0</v>
      </c>
      <c r="N132" t="s">
        <v>332</v>
      </c>
      <c r="O132" t="s">
        <v>1193</v>
      </c>
      <c r="P132">
        <v>6</v>
      </c>
      <c r="Q132" t="s">
        <v>469</v>
      </c>
      <c r="R132">
        <v>1</v>
      </c>
      <c r="S132">
        <v>-6453035.4697000002</v>
      </c>
      <c r="U132" t="s">
        <v>199</v>
      </c>
      <c r="V132" t="s">
        <v>80</v>
      </c>
      <c r="W132" t="s">
        <v>334</v>
      </c>
      <c r="X132">
        <v>0.63</v>
      </c>
      <c r="Y132">
        <v>4065412.3459110004</v>
      </c>
      <c r="Z132">
        <v>5</v>
      </c>
      <c r="AA132">
        <v>10</v>
      </c>
      <c r="AB132" t="s">
        <v>80</v>
      </c>
      <c r="AC132" t="s">
        <v>9</v>
      </c>
      <c r="AD132">
        <v>6453035.4697000012</v>
      </c>
      <c r="AE132">
        <v>0</v>
      </c>
    </row>
    <row r="133" spans="1:31" x14ac:dyDescent="0.25">
      <c r="A133" s="143">
        <v>46112</v>
      </c>
      <c r="B133" t="s">
        <v>1191</v>
      </c>
      <c r="C133" t="s">
        <v>1139</v>
      </c>
      <c r="D133">
        <v>-6453035.4697000002</v>
      </c>
      <c r="E133" t="s">
        <v>168</v>
      </c>
      <c r="G133">
        <v>6453035.4697000002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M133">
        <v>0</v>
      </c>
      <c r="N133" t="s">
        <v>332</v>
      </c>
      <c r="O133" t="s">
        <v>1193</v>
      </c>
      <c r="P133">
        <v>6</v>
      </c>
      <c r="Q133" t="s">
        <v>469</v>
      </c>
      <c r="R133">
        <v>1</v>
      </c>
      <c r="S133">
        <v>-6453035.4697000002</v>
      </c>
      <c r="U133" t="s">
        <v>199</v>
      </c>
      <c r="V133" t="s">
        <v>50</v>
      </c>
      <c r="W133" t="s">
        <v>333</v>
      </c>
      <c r="X133">
        <v>0.05</v>
      </c>
      <c r="Y133">
        <v>322651.77348500001</v>
      </c>
      <c r="Z133">
        <v>6</v>
      </c>
      <c r="AA133">
        <v>10</v>
      </c>
      <c r="AB133" t="s">
        <v>50</v>
      </c>
      <c r="AC133" t="s">
        <v>9</v>
      </c>
      <c r="AD133">
        <v>6453035.4697000012</v>
      </c>
      <c r="AE133">
        <v>0</v>
      </c>
    </row>
    <row r="134" spans="1:31" x14ac:dyDescent="0.25">
      <c r="A134" s="143">
        <v>46112</v>
      </c>
      <c r="B134" t="s">
        <v>1191</v>
      </c>
      <c r="C134" t="s">
        <v>1139</v>
      </c>
      <c r="D134">
        <v>-6453035.4697000002</v>
      </c>
      <c r="E134" t="s">
        <v>168</v>
      </c>
      <c r="G134">
        <v>6453035.4697000002</v>
      </c>
      <c r="H134" t="s">
        <v>1192</v>
      </c>
      <c r="I134" t="s">
        <v>9</v>
      </c>
      <c r="J134" t="s">
        <v>137</v>
      </c>
      <c r="K134" t="s">
        <v>512</v>
      </c>
      <c r="L134" t="s">
        <v>138</v>
      </c>
      <c r="M134">
        <v>0</v>
      </c>
      <c r="N134" t="s">
        <v>332</v>
      </c>
      <c r="O134" t="s">
        <v>1193</v>
      </c>
      <c r="P134">
        <v>6</v>
      </c>
      <c r="Q134" t="s">
        <v>469</v>
      </c>
      <c r="R134">
        <v>1</v>
      </c>
      <c r="S134">
        <v>-6453035.4697000002</v>
      </c>
      <c r="U134" t="s">
        <v>199</v>
      </c>
      <c r="V134" t="s">
        <v>68</v>
      </c>
      <c r="W134" t="s">
        <v>337</v>
      </c>
      <c r="X134">
        <v>0.14000000000000001</v>
      </c>
      <c r="Y134">
        <v>903424.96575800015</v>
      </c>
      <c r="Z134">
        <v>7</v>
      </c>
      <c r="AA134">
        <v>10</v>
      </c>
      <c r="AB134" t="s">
        <v>68</v>
      </c>
      <c r="AC134" t="s">
        <v>9</v>
      </c>
      <c r="AD134">
        <v>6453035.4697000012</v>
      </c>
      <c r="AE134">
        <v>0</v>
      </c>
    </row>
    <row r="135" spans="1:31" x14ac:dyDescent="0.25">
      <c r="A135" s="143">
        <v>46112</v>
      </c>
      <c r="B135" t="s">
        <v>1191</v>
      </c>
      <c r="C135" t="s">
        <v>1139</v>
      </c>
      <c r="D135">
        <v>-6453035.4697000002</v>
      </c>
      <c r="E135" t="s">
        <v>168</v>
      </c>
      <c r="G135">
        <v>6453035.4697000002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M135">
        <v>0</v>
      </c>
      <c r="N135" t="s">
        <v>332</v>
      </c>
      <c r="O135" t="s">
        <v>1193</v>
      </c>
      <c r="P135">
        <v>6</v>
      </c>
      <c r="Q135" t="s">
        <v>469</v>
      </c>
      <c r="R135">
        <v>1</v>
      </c>
      <c r="S135">
        <v>-6453035.4697000002</v>
      </c>
      <c r="U135" t="s">
        <v>199</v>
      </c>
      <c r="V135" t="s">
        <v>70</v>
      </c>
      <c r="W135" t="s">
        <v>454</v>
      </c>
      <c r="X135">
        <v>7.0000000000000007E-2</v>
      </c>
      <c r="Y135">
        <v>451712.48287900008</v>
      </c>
      <c r="Z135">
        <v>8</v>
      </c>
      <c r="AA135">
        <v>10</v>
      </c>
      <c r="AB135" t="s">
        <v>70</v>
      </c>
      <c r="AC135" t="s">
        <v>9</v>
      </c>
      <c r="AD135">
        <v>6453035.4697000012</v>
      </c>
      <c r="AE135">
        <v>0</v>
      </c>
    </row>
    <row r="136" spans="1:31" x14ac:dyDescent="0.25">
      <c r="A136" s="143">
        <v>46112</v>
      </c>
      <c r="B136" t="s">
        <v>1191</v>
      </c>
      <c r="C136" t="s">
        <v>1170</v>
      </c>
      <c r="D136">
        <v>-6418395.3293000003</v>
      </c>
      <c r="E136" t="s">
        <v>173</v>
      </c>
      <c r="G136">
        <v>6418395.3293000003</v>
      </c>
      <c r="H136" t="s">
        <v>1192</v>
      </c>
      <c r="I136" t="s">
        <v>9</v>
      </c>
      <c r="J136" t="s">
        <v>137</v>
      </c>
      <c r="K136" t="s">
        <v>512</v>
      </c>
      <c r="L136" t="s">
        <v>138</v>
      </c>
      <c r="M136">
        <v>0</v>
      </c>
      <c r="N136" t="s">
        <v>353</v>
      </c>
      <c r="O136" t="s">
        <v>1193</v>
      </c>
      <c r="P136">
        <v>7</v>
      </c>
      <c r="Q136" t="s">
        <v>471</v>
      </c>
      <c r="R136">
        <v>1</v>
      </c>
      <c r="S136">
        <v>-6418395.3293000003</v>
      </c>
      <c r="U136" t="s">
        <v>199</v>
      </c>
      <c r="V136" t="s">
        <v>72</v>
      </c>
      <c r="W136" t="s">
        <v>357</v>
      </c>
      <c r="X136">
        <v>0.02</v>
      </c>
      <c r="Y136">
        <v>128367.90658600001</v>
      </c>
      <c r="Z136">
        <v>1</v>
      </c>
      <c r="AA136">
        <v>10</v>
      </c>
      <c r="AB136" t="s">
        <v>72</v>
      </c>
      <c r="AC136" t="s">
        <v>9</v>
      </c>
      <c r="AD136">
        <v>6418395.3293000003</v>
      </c>
      <c r="AE136">
        <v>0</v>
      </c>
    </row>
    <row r="137" spans="1:31" x14ac:dyDescent="0.25">
      <c r="A137" s="143">
        <v>46112</v>
      </c>
      <c r="B137" t="s">
        <v>1191</v>
      </c>
      <c r="C137" t="s">
        <v>1170</v>
      </c>
      <c r="D137">
        <v>-6418395.3293000003</v>
      </c>
      <c r="E137" t="s">
        <v>173</v>
      </c>
      <c r="G137">
        <v>6418395.3293000003</v>
      </c>
      <c r="H137" t="s">
        <v>1192</v>
      </c>
      <c r="I137" t="s">
        <v>9</v>
      </c>
      <c r="J137" t="s">
        <v>137</v>
      </c>
      <c r="K137" t="s">
        <v>512</v>
      </c>
      <c r="L137" t="s">
        <v>138</v>
      </c>
      <c r="M137">
        <v>0</v>
      </c>
      <c r="N137" t="s">
        <v>353</v>
      </c>
      <c r="O137" t="s">
        <v>1193</v>
      </c>
      <c r="P137">
        <v>7</v>
      </c>
      <c r="Q137" t="s">
        <v>471</v>
      </c>
      <c r="R137">
        <v>1</v>
      </c>
      <c r="S137">
        <v>-6418395.3293000003</v>
      </c>
      <c r="U137" t="s">
        <v>199</v>
      </c>
      <c r="V137" t="s">
        <v>175</v>
      </c>
      <c r="W137" t="s">
        <v>355</v>
      </c>
      <c r="X137">
        <v>2.1100000000000001E-2</v>
      </c>
      <c r="Y137">
        <v>135428.14144823002</v>
      </c>
      <c r="Z137">
        <v>10</v>
      </c>
      <c r="AA137">
        <v>10</v>
      </c>
      <c r="AB137" t="s">
        <v>75</v>
      </c>
      <c r="AC137" t="s">
        <v>9</v>
      </c>
      <c r="AD137">
        <v>6418395.3293000003</v>
      </c>
      <c r="AE137">
        <v>0</v>
      </c>
    </row>
    <row r="138" spans="1:31" x14ac:dyDescent="0.25">
      <c r="A138" s="143">
        <v>46112</v>
      </c>
      <c r="B138" t="s">
        <v>1191</v>
      </c>
      <c r="C138" t="s">
        <v>1170</v>
      </c>
      <c r="D138">
        <v>-6418395.3293000003</v>
      </c>
      <c r="E138" t="s">
        <v>173</v>
      </c>
      <c r="G138">
        <v>6418395.3293000003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353</v>
      </c>
      <c r="O138" t="s">
        <v>1193</v>
      </c>
      <c r="P138">
        <v>7</v>
      </c>
      <c r="Q138" t="s">
        <v>471</v>
      </c>
      <c r="R138">
        <v>1</v>
      </c>
      <c r="S138">
        <v>-6418395.3293000003</v>
      </c>
      <c r="U138" t="s">
        <v>199</v>
      </c>
      <c r="V138" t="s">
        <v>193</v>
      </c>
      <c r="W138" t="s">
        <v>359</v>
      </c>
      <c r="X138">
        <v>0.57830000000000004</v>
      </c>
      <c r="Y138">
        <v>3711758.0189341903</v>
      </c>
      <c r="Z138">
        <v>3</v>
      </c>
      <c r="AA138">
        <v>10</v>
      </c>
      <c r="AB138" t="s">
        <v>681</v>
      </c>
      <c r="AC138" t="s">
        <v>9</v>
      </c>
      <c r="AD138">
        <v>6418395.3293000003</v>
      </c>
      <c r="AE138">
        <v>0</v>
      </c>
    </row>
    <row r="139" spans="1:31" x14ac:dyDescent="0.25">
      <c r="A139" s="143">
        <v>46112</v>
      </c>
      <c r="B139" t="s">
        <v>1191</v>
      </c>
      <c r="C139" t="s">
        <v>1170</v>
      </c>
      <c r="D139">
        <v>-6418395.3293000003</v>
      </c>
      <c r="E139" t="s">
        <v>173</v>
      </c>
      <c r="G139">
        <v>6418395.3293000003</v>
      </c>
      <c r="H139" t="s">
        <v>1192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353</v>
      </c>
      <c r="O139" t="s">
        <v>1193</v>
      </c>
      <c r="P139">
        <v>7</v>
      </c>
      <c r="Q139" t="s">
        <v>471</v>
      </c>
      <c r="R139">
        <v>1</v>
      </c>
      <c r="S139">
        <v>-6418395.3293000003</v>
      </c>
      <c r="U139" t="s">
        <v>199</v>
      </c>
      <c r="V139" t="s">
        <v>191</v>
      </c>
      <c r="W139" t="s">
        <v>358</v>
      </c>
      <c r="X139">
        <v>0.23</v>
      </c>
      <c r="Y139">
        <v>1476230.9257390001</v>
      </c>
      <c r="Z139">
        <v>4</v>
      </c>
      <c r="AA139">
        <v>10</v>
      </c>
      <c r="AB139" t="s">
        <v>682</v>
      </c>
      <c r="AC139" t="s">
        <v>9</v>
      </c>
      <c r="AD139">
        <v>6418395.3293000003</v>
      </c>
      <c r="AE139">
        <v>0</v>
      </c>
    </row>
    <row r="140" spans="1:31" x14ac:dyDescent="0.25">
      <c r="A140" s="143">
        <v>46112</v>
      </c>
      <c r="B140" t="s">
        <v>1191</v>
      </c>
      <c r="C140" t="s">
        <v>1170</v>
      </c>
      <c r="D140">
        <v>-6418395.3293000003</v>
      </c>
      <c r="E140" t="s">
        <v>173</v>
      </c>
      <c r="G140">
        <v>6418395.3293000003</v>
      </c>
      <c r="H140" t="s">
        <v>1192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353</v>
      </c>
      <c r="O140" t="s">
        <v>1193</v>
      </c>
      <c r="P140">
        <v>7</v>
      </c>
      <c r="Q140" t="s">
        <v>471</v>
      </c>
      <c r="R140">
        <v>1</v>
      </c>
      <c r="S140">
        <v>-6418395.3293000003</v>
      </c>
      <c r="U140" t="s">
        <v>199</v>
      </c>
      <c r="V140" t="s">
        <v>80</v>
      </c>
      <c r="W140" t="s">
        <v>356</v>
      </c>
      <c r="X140">
        <v>0.10680000000000001</v>
      </c>
      <c r="Y140">
        <v>685484.6211692401</v>
      </c>
      <c r="Z140">
        <v>5</v>
      </c>
      <c r="AA140">
        <v>10</v>
      </c>
      <c r="AB140" t="s">
        <v>80</v>
      </c>
      <c r="AC140" t="s">
        <v>9</v>
      </c>
      <c r="AD140">
        <v>6418395.3293000003</v>
      </c>
      <c r="AE140">
        <v>0</v>
      </c>
    </row>
    <row r="141" spans="1:31" x14ac:dyDescent="0.25">
      <c r="A141" s="143">
        <v>46112</v>
      </c>
      <c r="B141" t="s">
        <v>1191</v>
      </c>
      <c r="C141" t="s">
        <v>1170</v>
      </c>
      <c r="D141">
        <v>-6418395.3293000003</v>
      </c>
      <c r="E141" t="s">
        <v>173</v>
      </c>
      <c r="G141">
        <v>6418395.3293000003</v>
      </c>
      <c r="H141" t="s">
        <v>1192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353</v>
      </c>
      <c r="O141" t="s">
        <v>1193</v>
      </c>
      <c r="P141">
        <v>7</v>
      </c>
      <c r="Q141" t="s">
        <v>471</v>
      </c>
      <c r="R141">
        <v>1</v>
      </c>
      <c r="S141">
        <v>-6418395.3293000003</v>
      </c>
      <c r="U141" t="s">
        <v>199</v>
      </c>
      <c r="V141" t="s">
        <v>50</v>
      </c>
      <c r="W141" t="s">
        <v>354</v>
      </c>
      <c r="X141">
        <v>2.6100000000000002E-2</v>
      </c>
      <c r="Y141">
        <v>167520.11809473002</v>
      </c>
      <c r="Z141">
        <v>6</v>
      </c>
      <c r="AA141">
        <v>10</v>
      </c>
      <c r="AB141" t="s">
        <v>50</v>
      </c>
      <c r="AC141" t="s">
        <v>9</v>
      </c>
      <c r="AD141">
        <v>6418395.3293000003</v>
      </c>
      <c r="AE141">
        <v>0</v>
      </c>
    </row>
    <row r="142" spans="1:31" x14ac:dyDescent="0.25">
      <c r="A142" s="143">
        <v>46112</v>
      </c>
      <c r="B142" t="s">
        <v>1191</v>
      </c>
      <c r="C142" t="s">
        <v>1170</v>
      </c>
      <c r="D142">
        <v>-6418395.3293000003</v>
      </c>
      <c r="E142" t="s">
        <v>173</v>
      </c>
      <c r="G142">
        <v>6418395.3293000003</v>
      </c>
      <c r="H142" t="s">
        <v>1192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353</v>
      </c>
      <c r="O142" t="s">
        <v>1193</v>
      </c>
      <c r="P142">
        <v>7</v>
      </c>
      <c r="Q142" t="s">
        <v>471</v>
      </c>
      <c r="R142">
        <v>1</v>
      </c>
      <c r="S142">
        <v>-6418395.3293000003</v>
      </c>
      <c r="U142" t="s">
        <v>199</v>
      </c>
      <c r="V142" t="s">
        <v>70</v>
      </c>
      <c r="W142" t="s">
        <v>457</v>
      </c>
      <c r="X142">
        <v>1.77E-2</v>
      </c>
      <c r="Y142">
        <v>113605.59732861001</v>
      </c>
      <c r="Z142">
        <v>8</v>
      </c>
      <c r="AA142">
        <v>10</v>
      </c>
      <c r="AB142" t="s">
        <v>70</v>
      </c>
      <c r="AC142" t="s">
        <v>9</v>
      </c>
      <c r="AD142">
        <v>6418395.3293000003</v>
      </c>
      <c r="AE142">
        <v>0</v>
      </c>
    </row>
    <row r="143" spans="1:31" x14ac:dyDescent="0.25">
      <c r="A143" s="143">
        <v>46086</v>
      </c>
      <c r="B143" t="s">
        <v>980</v>
      </c>
      <c r="C143" t="s">
        <v>983</v>
      </c>
      <c r="D143">
        <v>-6388800</v>
      </c>
      <c r="E143" t="s">
        <v>984</v>
      </c>
      <c r="F143">
        <v>1</v>
      </c>
      <c r="G143">
        <v>5280000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M143">
        <v>0</v>
      </c>
      <c r="N143" t="s">
        <v>83</v>
      </c>
      <c r="O143" t="s">
        <v>492</v>
      </c>
      <c r="P143">
        <v>1</v>
      </c>
      <c r="Q143" t="s">
        <v>66</v>
      </c>
      <c r="R143">
        <v>1</v>
      </c>
      <c r="S143">
        <v>-6388800</v>
      </c>
      <c r="T143">
        <v>1</v>
      </c>
      <c r="U143" t="s">
        <v>199</v>
      </c>
      <c r="V143" t="s">
        <v>66</v>
      </c>
      <c r="W143" t="s">
        <v>84</v>
      </c>
      <c r="X143">
        <v>1</v>
      </c>
      <c r="Y143">
        <v>6388800</v>
      </c>
      <c r="Z143">
        <v>3</v>
      </c>
      <c r="AA143">
        <v>13</v>
      </c>
      <c r="AB143" t="s">
        <v>681</v>
      </c>
      <c r="AC143" t="s">
        <v>10</v>
      </c>
      <c r="AD143">
        <v>6388800</v>
      </c>
      <c r="AE143">
        <v>0</v>
      </c>
    </row>
    <row r="144" spans="1:31" x14ac:dyDescent="0.25">
      <c r="A144" s="143">
        <v>46112</v>
      </c>
      <c r="B144" t="s">
        <v>1191</v>
      </c>
      <c r="C144" t="s">
        <v>1122</v>
      </c>
      <c r="D144">
        <v>-6320819.4625000004</v>
      </c>
      <c r="E144" t="s">
        <v>1115</v>
      </c>
      <c r="G144">
        <v>6320819.4625000004</v>
      </c>
      <c r="H144" t="s">
        <v>1192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373</v>
      </c>
      <c r="O144" t="s">
        <v>1193</v>
      </c>
      <c r="P144">
        <v>2</v>
      </c>
      <c r="Q144" t="s">
        <v>468</v>
      </c>
      <c r="R144">
        <v>1</v>
      </c>
      <c r="S144">
        <v>-6320819.4625000004</v>
      </c>
      <c r="U144" t="s">
        <v>199</v>
      </c>
      <c r="V144" t="s">
        <v>193</v>
      </c>
      <c r="W144" t="s">
        <v>375</v>
      </c>
      <c r="X144">
        <v>0.15</v>
      </c>
      <c r="Y144">
        <v>948122.91937500006</v>
      </c>
      <c r="Z144">
        <v>3</v>
      </c>
      <c r="AA144">
        <v>10</v>
      </c>
      <c r="AB144" t="s">
        <v>681</v>
      </c>
      <c r="AC144" t="s">
        <v>9</v>
      </c>
      <c r="AD144">
        <v>6320819.4625000004</v>
      </c>
      <c r="AE144">
        <v>0</v>
      </c>
    </row>
    <row r="145" spans="1:31" x14ac:dyDescent="0.25">
      <c r="A145" s="143">
        <v>46112</v>
      </c>
      <c r="B145" t="s">
        <v>1191</v>
      </c>
      <c r="C145" t="s">
        <v>1122</v>
      </c>
      <c r="D145">
        <v>-6320819.4625000004</v>
      </c>
      <c r="E145" t="s">
        <v>1115</v>
      </c>
      <c r="G145">
        <v>6320819.4625000004</v>
      </c>
      <c r="H145" t="s">
        <v>1192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373</v>
      </c>
      <c r="O145" t="s">
        <v>1193</v>
      </c>
      <c r="P145">
        <v>2</v>
      </c>
      <c r="Q145" t="s">
        <v>468</v>
      </c>
      <c r="R145">
        <v>1</v>
      </c>
      <c r="S145">
        <v>-6320819.4625000004</v>
      </c>
      <c r="U145" t="s">
        <v>199</v>
      </c>
      <c r="V145" t="s">
        <v>80</v>
      </c>
      <c r="W145" t="s">
        <v>374</v>
      </c>
      <c r="X145">
        <v>0.85</v>
      </c>
      <c r="Y145">
        <v>5372696.5431249999</v>
      </c>
      <c r="Z145">
        <v>5</v>
      </c>
      <c r="AA145">
        <v>10</v>
      </c>
      <c r="AB145" t="s">
        <v>80</v>
      </c>
      <c r="AC145" t="s">
        <v>9</v>
      </c>
      <c r="AD145">
        <v>6320819.4625000004</v>
      </c>
      <c r="AE145">
        <v>0</v>
      </c>
    </row>
    <row r="146" spans="1:31" x14ac:dyDescent="0.25">
      <c r="A146" s="143">
        <v>46112</v>
      </c>
      <c r="B146" t="s">
        <v>1191</v>
      </c>
      <c r="C146" t="s">
        <v>1166</v>
      </c>
      <c r="D146">
        <v>-6240096.8472999996</v>
      </c>
      <c r="E146" t="s">
        <v>1165</v>
      </c>
      <c r="G146">
        <v>6240096.8472999996</v>
      </c>
      <c r="H146" t="s">
        <v>1192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350</v>
      </c>
      <c r="O146" t="s">
        <v>1193</v>
      </c>
      <c r="P146">
        <v>2</v>
      </c>
      <c r="Q146" t="s">
        <v>448</v>
      </c>
      <c r="R146">
        <v>1</v>
      </c>
      <c r="S146">
        <v>-6240096.8472999996</v>
      </c>
      <c r="U146" t="s">
        <v>199</v>
      </c>
      <c r="V146" t="s">
        <v>72</v>
      </c>
      <c r="W146" t="s">
        <v>351</v>
      </c>
      <c r="X146">
        <v>0.05</v>
      </c>
      <c r="Y146">
        <v>312004.84236499999</v>
      </c>
      <c r="Z146">
        <v>1</v>
      </c>
      <c r="AA146">
        <v>10</v>
      </c>
      <c r="AB146" t="s">
        <v>72</v>
      </c>
      <c r="AC146" t="s">
        <v>9</v>
      </c>
      <c r="AD146">
        <v>6240096.8472999996</v>
      </c>
      <c r="AE146">
        <v>0</v>
      </c>
    </row>
    <row r="147" spans="1:31" x14ac:dyDescent="0.25">
      <c r="A147" s="143">
        <v>46112</v>
      </c>
      <c r="B147" t="s">
        <v>1191</v>
      </c>
      <c r="C147" t="s">
        <v>1166</v>
      </c>
      <c r="D147">
        <v>-6240096.8472999996</v>
      </c>
      <c r="E147" t="s">
        <v>1165</v>
      </c>
      <c r="G147">
        <v>6240096.8472999996</v>
      </c>
      <c r="H147" t="s">
        <v>1192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350</v>
      </c>
      <c r="O147" t="s">
        <v>1193</v>
      </c>
      <c r="P147">
        <v>2</v>
      </c>
      <c r="Q147" t="s">
        <v>448</v>
      </c>
      <c r="R147">
        <v>1</v>
      </c>
      <c r="S147">
        <v>-6240096.8472999996</v>
      </c>
      <c r="U147" t="s">
        <v>199</v>
      </c>
      <c r="V147" t="s">
        <v>68</v>
      </c>
      <c r="W147" t="s">
        <v>352</v>
      </c>
      <c r="X147">
        <v>0.95</v>
      </c>
      <c r="Y147">
        <v>5928092.0049349992</v>
      </c>
      <c r="Z147">
        <v>7</v>
      </c>
      <c r="AA147">
        <v>10</v>
      </c>
      <c r="AB147" t="s">
        <v>68</v>
      </c>
      <c r="AC147" t="s">
        <v>9</v>
      </c>
      <c r="AD147">
        <v>6240096.8472999996</v>
      </c>
      <c r="AE147">
        <v>0</v>
      </c>
    </row>
    <row r="148" spans="1:31" x14ac:dyDescent="0.25">
      <c r="A148" s="143">
        <v>46112</v>
      </c>
      <c r="B148" t="s">
        <v>1191</v>
      </c>
      <c r="C148" t="s">
        <v>1104</v>
      </c>
      <c r="D148">
        <v>-6142468.4749999996</v>
      </c>
      <c r="E148" t="s">
        <v>164</v>
      </c>
      <c r="G148">
        <v>6142468.4749999996</v>
      </c>
      <c r="H148" t="s">
        <v>1192</v>
      </c>
      <c r="I148" t="s">
        <v>9</v>
      </c>
      <c r="J148" t="s">
        <v>137</v>
      </c>
      <c r="K148" t="s">
        <v>512</v>
      </c>
      <c r="L148" t="s">
        <v>156</v>
      </c>
      <c r="M148">
        <v>0</v>
      </c>
      <c r="N148" t="s">
        <v>32</v>
      </c>
      <c r="O148" t="s">
        <v>1193</v>
      </c>
      <c r="P148">
        <v>10</v>
      </c>
      <c r="Q148" t="s">
        <v>467</v>
      </c>
      <c r="R148">
        <v>1</v>
      </c>
      <c r="S148">
        <v>-6142468.4749999996</v>
      </c>
      <c r="U148" t="s">
        <v>199</v>
      </c>
      <c r="V148" t="s">
        <v>72</v>
      </c>
      <c r="W148" t="s">
        <v>107</v>
      </c>
      <c r="X148">
        <v>7.7777777777777779E-2</v>
      </c>
      <c r="Y148">
        <v>477747.54805555556</v>
      </c>
      <c r="Z148">
        <v>1</v>
      </c>
      <c r="AA148">
        <v>10</v>
      </c>
      <c r="AB148" t="s">
        <v>72</v>
      </c>
      <c r="AC148" t="s">
        <v>9</v>
      </c>
      <c r="AD148">
        <v>4299727.9325000001</v>
      </c>
      <c r="AE148">
        <v>1842740.5424999995</v>
      </c>
    </row>
    <row r="149" spans="1:31" x14ac:dyDescent="0.25">
      <c r="A149" s="143">
        <v>46112</v>
      </c>
      <c r="B149" t="s">
        <v>1191</v>
      </c>
      <c r="C149" t="s">
        <v>1104</v>
      </c>
      <c r="D149">
        <v>-6142468.4749999996</v>
      </c>
      <c r="E149" t="s">
        <v>164</v>
      </c>
      <c r="G149">
        <v>6142468.4749999996</v>
      </c>
      <c r="H149" t="s">
        <v>1192</v>
      </c>
      <c r="I149" t="s">
        <v>9</v>
      </c>
      <c r="J149" t="s">
        <v>137</v>
      </c>
      <c r="K149" t="s">
        <v>512</v>
      </c>
      <c r="L149" t="s">
        <v>156</v>
      </c>
      <c r="M149">
        <v>0</v>
      </c>
      <c r="N149" t="s">
        <v>32</v>
      </c>
      <c r="O149" t="s">
        <v>1193</v>
      </c>
      <c r="P149">
        <v>10</v>
      </c>
      <c r="Q149" t="s">
        <v>467</v>
      </c>
      <c r="R149">
        <v>1</v>
      </c>
      <c r="S149">
        <v>-6142468.4749999996</v>
      </c>
      <c r="U149" t="s">
        <v>199</v>
      </c>
      <c r="V149" t="s">
        <v>177</v>
      </c>
      <c r="W149" t="s">
        <v>317</v>
      </c>
      <c r="X149">
        <v>7.7777777777777779E-2</v>
      </c>
      <c r="Y149">
        <v>477747.54805555556</v>
      </c>
      <c r="Z149">
        <v>2</v>
      </c>
      <c r="AA149">
        <v>10</v>
      </c>
      <c r="AB149" t="s">
        <v>77</v>
      </c>
      <c r="AC149" t="s">
        <v>9</v>
      </c>
      <c r="AD149">
        <v>4299727.9325000001</v>
      </c>
      <c r="AE149">
        <v>1842740.5424999995</v>
      </c>
    </row>
    <row r="150" spans="1:31" x14ac:dyDescent="0.25">
      <c r="A150" s="143">
        <v>46112</v>
      </c>
      <c r="B150" t="s">
        <v>1191</v>
      </c>
      <c r="C150" t="s">
        <v>1104</v>
      </c>
      <c r="D150">
        <v>-6142468.4749999996</v>
      </c>
      <c r="E150" t="s">
        <v>164</v>
      </c>
      <c r="G150">
        <v>6142468.4749999996</v>
      </c>
      <c r="H150" t="s">
        <v>1192</v>
      </c>
      <c r="I150" t="s">
        <v>9</v>
      </c>
      <c r="J150" t="s">
        <v>137</v>
      </c>
      <c r="K150" t="s">
        <v>512</v>
      </c>
      <c r="L150" t="s">
        <v>156</v>
      </c>
      <c r="M150">
        <v>0</v>
      </c>
      <c r="N150" t="s">
        <v>32</v>
      </c>
      <c r="O150" t="s">
        <v>1193</v>
      </c>
      <c r="P150">
        <v>10</v>
      </c>
      <c r="Q150" t="s">
        <v>467</v>
      </c>
      <c r="R150">
        <v>1</v>
      </c>
      <c r="S150">
        <v>-6142468.4749999996</v>
      </c>
      <c r="U150" t="s">
        <v>199</v>
      </c>
      <c r="V150" t="s">
        <v>175</v>
      </c>
      <c r="W150" t="s">
        <v>316</v>
      </c>
      <c r="X150">
        <v>7.7777777777777779E-2</v>
      </c>
      <c r="Y150">
        <v>477747.54805555556</v>
      </c>
      <c r="Z150">
        <v>10</v>
      </c>
      <c r="AA150">
        <v>10</v>
      </c>
      <c r="AB150" t="s">
        <v>75</v>
      </c>
      <c r="AC150" t="s">
        <v>9</v>
      </c>
      <c r="AD150">
        <v>4299727.9325000001</v>
      </c>
      <c r="AE150">
        <v>1842740.5424999995</v>
      </c>
    </row>
    <row r="151" spans="1:31" x14ac:dyDescent="0.25">
      <c r="A151" s="143">
        <v>46112</v>
      </c>
      <c r="B151" t="s">
        <v>1191</v>
      </c>
      <c r="C151" t="s">
        <v>1104</v>
      </c>
      <c r="D151">
        <v>-6142468.4749999996</v>
      </c>
      <c r="E151" t="s">
        <v>164</v>
      </c>
      <c r="G151">
        <v>6142468.4749999996</v>
      </c>
      <c r="H151" t="s">
        <v>1192</v>
      </c>
      <c r="I151" t="s">
        <v>9</v>
      </c>
      <c r="J151" t="s">
        <v>137</v>
      </c>
      <c r="K151" t="s">
        <v>512</v>
      </c>
      <c r="L151" t="s">
        <v>156</v>
      </c>
      <c r="M151">
        <v>0</v>
      </c>
      <c r="N151" t="s">
        <v>32</v>
      </c>
      <c r="O151" t="s">
        <v>1193</v>
      </c>
      <c r="P151">
        <v>10</v>
      </c>
      <c r="Q151" t="s">
        <v>467</v>
      </c>
      <c r="R151">
        <v>1</v>
      </c>
      <c r="S151">
        <v>-6142468.4749999996</v>
      </c>
      <c r="U151" t="s">
        <v>199</v>
      </c>
      <c r="V151" t="s">
        <v>193</v>
      </c>
      <c r="W151" t="s">
        <v>320</v>
      </c>
      <c r="X151">
        <v>7.7777777777777779E-2</v>
      </c>
      <c r="Y151">
        <v>477747.54805555556</v>
      </c>
      <c r="Z151">
        <v>3</v>
      </c>
      <c r="AA151">
        <v>10</v>
      </c>
      <c r="AB151" t="s">
        <v>681</v>
      </c>
      <c r="AC151" t="s">
        <v>9</v>
      </c>
      <c r="AD151">
        <v>4299727.9325000001</v>
      </c>
      <c r="AE151">
        <v>1842740.5424999995</v>
      </c>
    </row>
    <row r="152" spans="1:31" x14ac:dyDescent="0.25">
      <c r="A152" s="143">
        <v>46112</v>
      </c>
      <c r="B152" t="s">
        <v>1191</v>
      </c>
      <c r="C152" t="s">
        <v>1104</v>
      </c>
      <c r="D152">
        <v>-6142468.4749999996</v>
      </c>
      <c r="E152" t="s">
        <v>164</v>
      </c>
      <c r="G152">
        <v>6142468.4749999996</v>
      </c>
      <c r="H152" t="s">
        <v>1192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</v>
      </c>
      <c r="O152" t="s">
        <v>1193</v>
      </c>
      <c r="P152">
        <v>10</v>
      </c>
      <c r="Q152" t="s">
        <v>467</v>
      </c>
      <c r="R152">
        <v>1</v>
      </c>
      <c r="S152">
        <v>-6142468.4749999996</v>
      </c>
      <c r="U152" t="s">
        <v>199</v>
      </c>
      <c r="V152" t="s">
        <v>191</v>
      </c>
      <c r="W152" t="s">
        <v>319</v>
      </c>
      <c r="X152">
        <v>7.7777777777777779E-2</v>
      </c>
      <c r="Y152">
        <v>477747.54805555556</v>
      </c>
      <c r="Z152">
        <v>4</v>
      </c>
      <c r="AA152">
        <v>10</v>
      </c>
      <c r="AB152" t="s">
        <v>682</v>
      </c>
      <c r="AC152" t="s">
        <v>9</v>
      </c>
      <c r="AD152">
        <v>4299727.9325000001</v>
      </c>
      <c r="AE152">
        <v>1842740.5424999995</v>
      </c>
    </row>
    <row r="153" spans="1:31" x14ac:dyDescent="0.25">
      <c r="A153" s="143">
        <v>46112</v>
      </c>
      <c r="B153" t="s">
        <v>1191</v>
      </c>
      <c r="C153" t="s">
        <v>1104</v>
      </c>
      <c r="D153">
        <v>-6142468.4749999996</v>
      </c>
      <c r="E153" t="s">
        <v>164</v>
      </c>
      <c r="G153">
        <v>6142468.4749999996</v>
      </c>
      <c r="H153" t="s">
        <v>1192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</v>
      </c>
      <c r="O153" t="s">
        <v>1193</v>
      </c>
      <c r="P153">
        <v>10</v>
      </c>
      <c r="Q153" t="s">
        <v>467</v>
      </c>
      <c r="R153">
        <v>1</v>
      </c>
      <c r="S153">
        <v>-6142468.4749999996</v>
      </c>
      <c r="U153" t="s">
        <v>199</v>
      </c>
      <c r="V153" t="s">
        <v>80</v>
      </c>
      <c r="W153" t="s">
        <v>109</v>
      </c>
      <c r="X153">
        <v>7.7777777777777779E-2</v>
      </c>
      <c r="Y153">
        <v>477747.54805555556</v>
      </c>
      <c r="Z153">
        <v>5</v>
      </c>
      <c r="AA153">
        <v>10</v>
      </c>
      <c r="AB153" t="s">
        <v>80</v>
      </c>
      <c r="AC153" t="s">
        <v>9</v>
      </c>
      <c r="AD153">
        <v>4299727.9325000001</v>
      </c>
      <c r="AE153">
        <v>1842740.5424999995</v>
      </c>
    </row>
    <row r="154" spans="1:31" x14ac:dyDescent="0.25">
      <c r="A154" s="143">
        <v>46112</v>
      </c>
      <c r="B154" t="s">
        <v>1191</v>
      </c>
      <c r="C154" t="s">
        <v>1104</v>
      </c>
      <c r="D154">
        <v>-6142468.4749999996</v>
      </c>
      <c r="E154" t="s">
        <v>164</v>
      </c>
      <c r="G154">
        <v>6142468.4749999996</v>
      </c>
      <c r="H154" t="s">
        <v>1192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</v>
      </c>
      <c r="O154" t="s">
        <v>1193</v>
      </c>
      <c r="P154">
        <v>10</v>
      </c>
      <c r="Q154" t="s">
        <v>467</v>
      </c>
      <c r="R154">
        <v>1</v>
      </c>
      <c r="S154">
        <v>-6142468.4749999996</v>
      </c>
      <c r="U154" t="s">
        <v>199</v>
      </c>
      <c r="V154" t="s">
        <v>50</v>
      </c>
      <c r="W154" t="s">
        <v>108</v>
      </c>
      <c r="X154">
        <v>7.7777777777777779E-2</v>
      </c>
      <c r="Y154">
        <v>477747.54805555556</v>
      </c>
      <c r="Z154">
        <v>6</v>
      </c>
      <c r="AA154">
        <v>10</v>
      </c>
      <c r="AB154" t="s">
        <v>50</v>
      </c>
      <c r="AC154" t="s">
        <v>9</v>
      </c>
      <c r="AD154">
        <v>4299727.9325000001</v>
      </c>
      <c r="AE154">
        <v>1842740.5424999995</v>
      </c>
    </row>
    <row r="155" spans="1:31" x14ac:dyDescent="0.25">
      <c r="A155" s="143">
        <v>46112</v>
      </c>
      <c r="B155" t="s">
        <v>1191</v>
      </c>
      <c r="C155" t="s">
        <v>1104</v>
      </c>
      <c r="D155">
        <v>-6142468.4749999996</v>
      </c>
      <c r="E155" t="s">
        <v>164</v>
      </c>
      <c r="G155">
        <v>6142468.4749999996</v>
      </c>
      <c r="H155" t="s">
        <v>1192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</v>
      </c>
      <c r="O155" t="s">
        <v>1193</v>
      </c>
      <c r="P155">
        <v>10</v>
      </c>
      <c r="Q155" t="s">
        <v>467</v>
      </c>
      <c r="R155">
        <v>1</v>
      </c>
      <c r="S155">
        <v>-6142468.4749999996</v>
      </c>
      <c r="U155" t="s">
        <v>199</v>
      </c>
      <c r="V155" t="s">
        <v>68</v>
      </c>
      <c r="W155" t="s">
        <v>106</v>
      </c>
      <c r="X155">
        <v>7.7777777777777779E-2</v>
      </c>
      <c r="Y155">
        <v>477747.54805555556</v>
      </c>
      <c r="Z155">
        <v>7</v>
      </c>
      <c r="AA155">
        <v>10</v>
      </c>
      <c r="AB155" t="s">
        <v>68</v>
      </c>
      <c r="AC155" t="s">
        <v>9</v>
      </c>
      <c r="AD155">
        <v>4299727.9325000001</v>
      </c>
      <c r="AE155">
        <v>1842740.5424999995</v>
      </c>
    </row>
    <row r="156" spans="1:31" x14ac:dyDescent="0.25">
      <c r="A156" s="143">
        <v>46112</v>
      </c>
      <c r="B156" t="s">
        <v>1191</v>
      </c>
      <c r="C156" t="s">
        <v>1104</v>
      </c>
      <c r="D156">
        <v>-6142468.4749999996</v>
      </c>
      <c r="E156" t="s">
        <v>164</v>
      </c>
      <c r="G156">
        <v>6142468.4749999996</v>
      </c>
      <c r="H156" t="s">
        <v>1192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</v>
      </c>
      <c r="O156" t="s">
        <v>1193</v>
      </c>
      <c r="P156">
        <v>10</v>
      </c>
      <c r="Q156" t="s">
        <v>467</v>
      </c>
      <c r="R156">
        <v>1</v>
      </c>
      <c r="S156">
        <v>-6142468.4749999996</v>
      </c>
      <c r="U156" t="s">
        <v>199</v>
      </c>
      <c r="V156" t="s">
        <v>70</v>
      </c>
      <c r="W156" t="s">
        <v>452</v>
      </c>
      <c r="X156">
        <v>7.7777777777777779E-2</v>
      </c>
      <c r="Y156">
        <v>477747.54805555556</v>
      </c>
      <c r="Z156">
        <v>8</v>
      </c>
      <c r="AA156">
        <v>10</v>
      </c>
      <c r="AB156" t="s">
        <v>70</v>
      </c>
      <c r="AC156" t="s">
        <v>9</v>
      </c>
      <c r="AD156">
        <v>4299727.9325000001</v>
      </c>
      <c r="AE156">
        <v>1842740.5424999995</v>
      </c>
    </row>
    <row r="157" spans="1:31" x14ac:dyDescent="0.25">
      <c r="A157" s="143">
        <v>46112</v>
      </c>
      <c r="B157" t="s">
        <v>1191</v>
      </c>
      <c r="C157" t="s">
        <v>1104</v>
      </c>
      <c r="D157">
        <v>-6142468.4749999996</v>
      </c>
      <c r="E157" t="s">
        <v>164</v>
      </c>
      <c r="G157">
        <v>6142468.4749999996</v>
      </c>
      <c r="H157" t="s">
        <v>1192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</v>
      </c>
      <c r="O157" t="s">
        <v>1193</v>
      </c>
      <c r="P157">
        <v>10</v>
      </c>
      <c r="Q157" t="s">
        <v>467</v>
      </c>
      <c r="R157">
        <v>1</v>
      </c>
      <c r="S157">
        <v>-6142468.4749999996</v>
      </c>
      <c r="U157" t="s">
        <v>199</v>
      </c>
      <c r="V157" t="s">
        <v>181</v>
      </c>
      <c r="W157" t="s">
        <v>318</v>
      </c>
      <c r="X157">
        <v>0</v>
      </c>
      <c r="Y157">
        <v>0</v>
      </c>
      <c r="Z157">
        <v>9</v>
      </c>
      <c r="AA157">
        <v>10</v>
      </c>
      <c r="AB157" t="s">
        <v>181</v>
      </c>
      <c r="AC157" t="s">
        <v>9</v>
      </c>
      <c r="AD157">
        <v>4299727.9325000001</v>
      </c>
      <c r="AE157">
        <v>1842740.5424999995</v>
      </c>
    </row>
    <row r="158" spans="1:31" x14ac:dyDescent="0.25">
      <c r="A158" s="143">
        <v>46112</v>
      </c>
      <c r="B158" t="s">
        <v>1191</v>
      </c>
      <c r="C158" t="s">
        <v>1135</v>
      </c>
      <c r="D158">
        <v>-6098247.1090000002</v>
      </c>
      <c r="E158" t="s">
        <v>166</v>
      </c>
      <c r="G158">
        <v>6098247.1090000002</v>
      </c>
      <c r="H158" t="s">
        <v>1192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379</v>
      </c>
      <c r="O158" t="s">
        <v>1193</v>
      </c>
      <c r="P158">
        <v>10</v>
      </c>
      <c r="Q158" t="s">
        <v>467</v>
      </c>
      <c r="R158">
        <v>1</v>
      </c>
      <c r="S158">
        <v>-6098247.1090000002</v>
      </c>
      <c r="U158" t="s">
        <v>199</v>
      </c>
      <c r="V158" t="s">
        <v>72</v>
      </c>
      <c r="W158" t="s">
        <v>385</v>
      </c>
      <c r="X158">
        <v>0.11</v>
      </c>
      <c r="Y158">
        <v>670807.18199000007</v>
      </c>
      <c r="Z158">
        <v>1</v>
      </c>
      <c r="AA158">
        <v>10</v>
      </c>
      <c r="AB158" t="s">
        <v>72</v>
      </c>
      <c r="AC158" t="s">
        <v>9</v>
      </c>
      <c r="AD158">
        <v>5671369.8113700012</v>
      </c>
      <c r="AE158">
        <v>426877.297629999</v>
      </c>
    </row>
    <row r="159" spans="1:31" x14ac:dyDescent="0.25">
      <c r="A159" s="143">
        <v>46112</v>
      </c>
      <c r="B159" t="s">
        <v>1191</v>
      </c>
      <c r="C159" t="s">
        <v>1135</v>
      </c>
      <c r="D159">
        <v>-6098247.1090000002</v>
      </c>
      <c r="E159" t="s">
        <v>166</v>
      </c>
      <c r="G159">
        <v>6098247.1090000002</v>
      </c>
      <c r="H159" t="s">
        <v>1192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379</v>
      </c>
      <c r="O159" t="s">
        <v>1193</v>
      </c>
      <c r="P159">
        <v>10</v>
      </c>
      <c r="Q159" t="s">
        <v>467</v>
      </c>
      <c r="R159">
        <v>1</v>
      </c>
      <c r="S159">
        <v>-6098247.1090000002</v>
      </c>
      <c r="U159" t="s">
        <v>199</v>
      </c>
      <c r="V159" t="s">
        <v>177</v>
      </c>
      <c r="W159" t="s">
        <v>382</v>
      </c>
      <c r="X159">
        <v>0.08</v>
      </c>
      <c r="Y159">
        <v>487859.76872000005</v>
      </c>
      <c r="Z159">
        <v>2</v>
      </c>
      <c r="AA159">
        <v>10</v>
      </c>
      <c r="AB159" t="s">
        <v>77</v>
      </c>
      <c r="AC159" t="s">
        <v>9</v>
      </c>
      <c r="AD159">
        <v>5671369.8113700012</v>
      </c>
      <c r="AE159">
        <v>426877.297629999</v>
      </c>
    </row>
    <row r="160" spans="1:31" x14ac:dyDescent="0.25">
      <c r="A160" s="143">
        <v>46112</v>
      </c>
      <c r="B160" t="s">
        <v>1191</v>
      </c>
      <c r="C160" t="s">
        <v>1135</v>
      </c>
      <c r="D160">
        <v>-6098247.1090000002</v>
      </c>
      <c r="E160" t="s">
        <v>166</v>
      </c>
      <c r="G160">
        <v>6098247.1090000002</v>
      </c>
      <c r="H160" t="s">
        <v>1192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379</v>
      </c>
      <c r="O160" t="s">
        <v>1193</v>
      </c>
      <c r="P160">
        <v>10</v>
      </c>
      <c r="Q160" t="s">
        <v>467</v>
      </c>
      <c r="R160">
        <v>1</v>
      </c>
      <c r="S160">
        <v>-6098247.1090000002</v>
      </c>
      <c r="U160" t="s">
        <v>199</v>
      </c>
      <c r="V160" t="s">
        <v>175</v>
      </c>
      <c r="W160" t="s">
        <v>381</v>
      </c>
      <c r="X160">
        <v>0</v>
      </c>
      <c r="Y160">
        <v>0</v>
      </c>
      <c r="Z160">
        <v>10</v>
      </c>
      <c r="AA160">
        <v>10</v>
      </c>
      <c r="AB160" t="s">
        <v>75</v>
      </c>
      <c r="AC160" t="s">
        <v>9</v>
      </c>
      <c r="AD160">
        <v>5671369.8113700012</v>
      </c>
      <c r="AE160">
        <v>426877.297629999</v>
      </c>
    </row>
    <row r="161" spans="1:31" x14ac:dyDescent="0.25">
      <c r="A161" s="143">
        <v>46112</v>
      </c>
      <c r="B161" t="s">
        <v>1191</v>
      </c>
      <c r="C161" t="s">
        <v>1135</v>
      </c>
      <c r="D161">
        <v>-6098247.1090000002</v>
      </c>
      <c r="E161" t="s">
        <v>166</v>
      </c>
      <c r="G161">
        <v>6098247.1090000002</v>
      </c>
      <c r="H161" t="s">
        <v>1192</v>
      </c>
      <c r="I161" t="s">
        <v>9</v>
      </c>
      <c r="J161" t="s">
        <v>137</v>
      </c>
      <c r="K161" t="s">
        <v>512</v>
      </c>
      <c r="L161" t="s">
        <v>156</v>
      </c>
      <c r="M161">
        <v>0</v>
      </c>
      <c r="N161" t="s">
        <v>379</v>
      </c>
      <c r="O161" t="s">
        <v>1193</v>
      </c>
      <c r="P161">
        <v>10</v>
      </c>
      <c r="Q161" t="s">
        <v>467</v>
      </c>
      <c r="R161">
        <v>1</v>
      </c>
      <c r="S161">
        <v>-6098247.1090000002</v>
      </c>
      <c r="U161" t="s">
        <v>199</v>
      </c>
      <c r="V161" t="s">
        <v>193</v>
      </c>
      <c r="W161" t="s">
        <v>387</v>
      </c>
      <c r="X161">
        <v>0.11</v>
      </c>
      <c r="Y161">
        <v>670807.18199000007</v>
      </c>
      <c r="Z161">
        <v>3</v>
      </c>
      <c r="AA161">
        <v>10</v>
      </c>
      <c r="AB161" t="s">
        <v>681</v>
      </c>
      <c r="AC161" t="s">
        <v>9</v>
      </c>
      <c r="AD161">
        <v>5671369.8113700012</v>
      </c>
      <c r="AE161">
        <v>426877.297629999</v>
      </c>
    </row>
    <row r="162" spans="1:31" x14ac:dyDescent="0.25">
      <c r="A162" s="143">
        <v>46112</v>
      </c>
      <c r="B162" t="s">
        <v>1191</v>
      </c>
      <c r="C162" t="s">
        <v>1135</v>
      </c>
      <c r="D162">
        <v>-6098247.1090000002</v>
      </c>
      <c r="E162" t="s">
        <v>166</v>
      </c>
      <c r="G162">
        <v>6098247.1090000002</v>
      </c>
      <c r="H162" t="s">
        <v>1192</v>
      </c>
      <c r="I162" t="s">
        <v>9</v>
      </c>
      <c r="J162" t="s">
        <v>137</v>
      </c>
      <c r="K162" t="s">
        <v>512</v>
      </c>
      <c r="L162" t="s">
        <v>156</v>
      </c>
      <c r="M162">
        <v>0</v>
      </c>
      <c r="N162" t="s">
        <v>379</v>
      </c>
      <c r="O162" t="s">
        <v>1193</v>
      </c>
      <c r="P162">
        <v>10</v>
      </c>
      <c r="Q162" t="s">
        <v>467</v>
      </c>
      <c r="R162">
        <v>1</v>
      </c>
      <c r="S162">
        <v>-6098247.1090000002</v>
      </c>
      <c r="U162" t="s">
        <v>199</v>
      </c>
      <c r="V162" t="s">
        <v>191</v>
      </c>
      <c r="W162" t="s">
        <v>386</v>
      </c>
      <c r="X162">
        <v>0.19</v>
      </c>
      <c r="Y162">
        <v>1158666.95071</v>
      </c>
      <c r="Z162">
        <v>4</v>
      </c>
      <c r="AA162">
        <v>10</v>
      </c>
      <c r="AB162" t="s">
        <v>682</v>
      </c>
      <c r="AC162" t="s">
        <v>9</v>
      </c>
      <c r="AD162">
        <v>5671369.8113700012</v>
      </c>
      <c r="AE162">
        <v>426877.297629999</v>
      </c>
    </row>
    <row r="163" spans="1:31" x14ac:dyDescent="0.25">
      <c r="A163" s="143">
        <v>46112</v>
      </c>
      <c r="B163" t="s">
        <v>1191</v>
      </c>
      <c r="C163" t="s">
        <v>1135</v>
      </c>
      <c r="D163">
        <v>-6098247.1090000002</v>
      </c>
      <c r="E163" t="s">
        <v>166</v>
      </c>
      <c r="G163">
        <v>6098247.1090000002</v>
      </c>
      <c r="H163" t="s">
        <v>1192</v>
      </c>
      <c r="I163" t="s">
        <v>9</v>
      </c>
      <c r="J163" t="s">
        <v>137</v>
      </c>
      <c r="K163" t="s">
        <v>512</v>
      </c>
      <c r="L163" t="s">
        <v>156</v>
      </c>
      <c r="M163">
        <v>0</v>
      </c>
      <c r="N163" t="s">
        <v>379</v>
      </c>
      <c r="O163" t="s">
        <v>1193</v>
      </c>
      <c r="P163">
        <v>10</v>
      </c>
      <c r="Q163" t="s">
        <v>467</v>
      </c>
      <c r="R163">
        <v>1</v>
      </c>
      <c r="S163">
        <v>-6098247.1090000002</v>
      </c>
      <c r="U163" t="s">
        <v>199</v>
      </c>
      <c r="V163" t="s">
        <v>80</v>
      </c>
      <c r="W163" t="s">
        <v>384</v>
      </c>
      <c r="X163">
        <v>0.11</v>
      </c>
      <c r="Y163">
        <v>670807.18199000007</v>
      </c>
      <c r="Z163">
        <v>5</v>
      </c>
      <c r="AA163">
        <v>10</v>
      </c>
      <c r="AB163" t="s">
        <v>80</v>
      </c>
      <c r="AC163" t="s">
        <v>9</v>
      </c>
      <c r="AD163">
        <v>5671369.8113700012</v>
      </c>
      <c r="AE163">
        <v>426877.297629999</v>
      </c>
    </row>
    <row r="164" spans="1:31" x14ac:dyDescent="0.25">
      <c r="A164" s="143">
        <v>46112</v>
      </c>
      <c r="B164" t="s">
        <v>1191</v>
      </c>
      <c r="C164" t="s">
        <v>1135</v>
      </c>
      <c r="D164">
        <v>-6098247.1090000002</v>
      </c>
      <c r="E164" t="s">
        <v>166</v>
      </c>
      <c r="G164">
        <v>6098247.1090000002</v>
      </c>
      <c r="H164" t="s">
        <v>1192</v>
      </c>
      <c r="I164" t="s">
        <v>9</v>
      </c>
      <c r="J164" t="s">
        <v>137</v>
      </c>
      <c r="K164" t="s">
        <v>512</v>
      </c>
      <c r="L164" t="s">
        <v>156</v>
      </c>
      <c r="M164">
        <v>0</v>
      </c>
      <c r="N164" t="s">
        <v>379</v>
      </c>
      <c r="O164" t="s">
        <v>1193</v>
      </c>
      <c r="P164">
        <v>10</v>
      </c>
      <c r="Q164" t="s">
        <v>467</v>
      </c>
      <c r="R164">
        <v>1</v>
      </c>
      <c r="S164">
        <v>-6098247.1090000002</v>
      </c>
      <c r="U164" t="s">
        <v>199</v>
      </c>
      <c r="V164" t="s">
        <v>50</v>
      </c>
      <c r="W164" t="s">
        <v>380</v>
      </c>
      <c r="X164">
        <v>0.11</v>
      </c>
      <c r="Y164">
        <v>670807.18199000007</v>
      </c>
      <c r="Z164">
        <v>6</v>
      </c>
      <c r="AA164">
        <v>10</v>
      </c>
      <c r="AB164" t="s">
        <v>50</v>
      </c>
      <c r="AC164" t="s">
        <v>9</v>
      </c>
      <c r="AD164">
        <v>5671369.8113700012</v>
      </c>
      <c r="AE164">
        <v>426877.297629999</v>
      </c>
    </row>
    <row r="165" spans="1:31" x14ac:dyDescent="0.25">
      <c r="A165" s="143">
        <v>46112</v>
      </c>
      <c r="B165" t="s">
        <v>1191</v>
      </c>
      <c r="C165" t="s">
        <v>1135</v>
      </c>
      <c r="D165">
        <v>-6098247.1090000002</v>
      </c>
      <c r="E165" t="s">
        <v>166</v>
      </c>
      <c r="G165">
        <v>6098247.1090000002</v>
      </c>
      <c r="H165" t="s">
        <v>1192</v>
      </c>
      <c r="I165" t="s">
        <v>9</v>
      </c>
      <c r="J165" t="s">
        <v>137</v>
      </c>
      <c r="K165" t="s">
        <v>512</v>
      </c>
      <c r="L165" t="s">
        <v>156</v>
      </c>
      <c r="M165">
        <v>0</v>
      </c>
      <c r="N165" t="s">
        <v>379</v>
      </c>
      <c r="O165" t="s">
        <v>1193</v>
      </c>
      <c r="P165">
        <v>10</v>
      </c>
      <c r="Q165" t="s">
        <v>467</v>
      </c>
      <c r="R165">
        <v>1</v>
      </c>
      <c r="S165">
        <v>-6098247.1090000002</v>
      </c>
      <c r="U165" t="s">
        <v>199</v>
      </c>
      <c r="V165" t="s">
        <v>68</v>
      </c>
      <c r="W165" t="s">
        <v>388</v>
      </c>
      <c r="X165">
        <v>0.11</v>
      </c>
      <c r="Y165">
        <v>670807.18199000007</v>
      </c>
      <c r="Z165">
        <v>7</v>
      </c>
      <c r="AA165">
        <v>10</v>
      </c>
      <c r="AB165" t="s">
        <v>68</v>
      </c>
      <c r="AC165" t="s">
        <v>9</v>
      </c>
      <c r="AD165">
        <v>5671369.8113700012</v>
      </c>
      <c r="AE165">
        <v>426877.297629999</v>
      </c>
    </row>
    <row r="166" spans="1:31" x14ac:dyDescent="0.25">
      <c r="A166" s="143">
        <v>46112</v>
      </c>
      <c r="B166" t="s">
        <v>1191</v>
      </c>
      <c r="C166" t="s">
        <v>1135</v>
      </c>
      <c r="D166">
        <v>-6098247.1090000002</v>
      </c>
      <c r="E166" t="s">
        <v>166</v>
      </c>
      <c r="G166">
        <v>6098247.1090000002</v>
      </c>
      <c r="H166" t="s">
        <v>1192</v>
      </c>
      <c r="I166" t="s">
        <v>9</v>
      </c>
      <c r="J166" t="s">
        <v>137</v>
      </c>
      <c r="K166" t="s">
        <v>512</v>
      </c>
      <c r="L166" t="s">
        <v>156</v>
      </c>
      <c r="M166">
        <v>0</v>
      </c>
      <c r="N166" t="s">
        <v>379</v>
      </c>
      <c r="O166" t="s">
        <v>1193</v>
      </c>
      <c r="P166">
        <v>10</v>
      </c>
      <c r="Q166" t="s">
        <v>467</v>
      </c>
      <c r="R166">
        <v>1</v>
      </c>
      <c r="S166">
        <v>-6098247.1090000002</v>
      </c>
      <c r="U166" t="s">
        <v>199</v>
      </c>
      <c r="V166" t="s">
        <v>70</v>
      </c>
      <c r="W166" t="s">
        <v>459</v>
      </c>
      <c r="X166">
        <v>0.11</v>
      </c>
      <c r="Y166">
        <v>670807.18199000007</v>
      </c>
      <c r="Z166">
        <v>8</v>
      </c>
      <c r="AA166">
        <v>10</v>
      </c>
      <c r="AB166" t="s">
        <v>70</v>
      </c>
      <c r="AC166" t="s">
        <v>9</v>
      </c>
      <c r="AD166">
        <v>5671369.8113700012</v>
      </c>
      <c r="AE166">
        <v>426877.297629999</v>
      </c>
    </row>
    <row r="167" spans="1:31" x14ac:dyDescent="0.25">
      <c r="A167" s="143">
        <v>46112</v>
      </c>
      <c r="B167" t="s">
        <v>1191</v>
      </c>
      <c r="C167" t="s">
        <v>1135</v>
      </c>
      <c r="D167">
        <v>-6098247.1090000002</v>
      </c>
      <c r="E167" t="s">
        <v>166</v>
      </c>
      <c r="G167">
        <v>6098247.1090000002</v>
      </c>
      <c r="H167" t="s">
        <v>1192</v>
      </c>
      <c r="I167" t="s">
        <v>9</v>
      </c>
      <c r="J167" t="s">
        <v>137</v>
      </c>
      <c r="K167" t="s">
        <v>512</v>
      </c>
      <c r="L167" t="s">
        <v>156</v>
      </c>
      <c r="M167">
        <v>0</v>
      </c>
      <c r="N167" t="s">
        <v>379</v>
      </c>
      <c r="O167" t="s">
        <v>1193</v>
      </c>
      <c r="P167">
        <v>10</v>
      </c>
      <c r="Q167" t="s">
        <v>467</v>
      </c>
      <c r="R167">
        <v>1</v>
      </c>
      <c r="S167">
        <v>-6098247.1090000002</v>
      </c>
      <c r="U167" t="s">
        <v>199</v>
      </c>
      <c r="V167" t="s">
        <v>181</v>
      </c>
      <c r="W167" t="s">
        <v>383</v>
      </c>
      <c r="X167">
        <v>0</v>
      </c>
      <c r="Y167">
        <v>0</v>
      </c>
      <c r="Z167">
        <v>9</v>
      </c>
      <c r="AA167">
        <v>10</v>
      </c>
      <c r="AB167" t="s">
        <v>181</v>
      </c>
      <c r="AC167" t="s">
        <v>9</v>
      </c>
      <c r="AD167">
        <v>5671369.8113700012</v>
      </c>
      <c r="AE167">
        <v>426877.297629999</v>
      </c>
    </row>
    <row r="168" spans="1:31" x14ac:dyDescent="0.25">
      <c r="A168" s="143">
        <v>46112</v>
      </c>
      <c r="B168" t="s">
        <v>1191</v>
      </c>
      <c r="C168" t="s">
        <v>1098</v>
      </c>
      <c r="D168">
        <v>-5912682.7182</v>
      </c>
      <c r="E168" t="s">
        <v>164</v>
      </c>
      <c r="G168">
        <v>5912682.7182</v>
      </c>
      <c r="H168" t="s">
        <v>1192</v>
      </c>
      <c r="I168" t="s">
        <v>9</v>
      </c>
      <c r="J168" t="s">
        <v>137</v>
      </c>
      <c r="K168" t="s">
        <v>512</v>
      </c>
      <c r="L168" t="s">
        <v>156</v>
      </c>
      <c r="M168">
        <v>0</v>
      </c>
      <c r="N168" t="s">
        <v>32</v>
      </c>
      <c r="O168" t="s">
        <v>1193</v>
      </c>
      <c r="P168">
        <v>10</v>
      </c>
      <c r="Q168" t="s">
        <v>467</v>
      </c>
      <c r="R168">
        <v>1</v>
      </c>
      <c r="S168">
        <v>-5912682.7182</v>
      </c>
      <c r="U168" t="s">
        <v>199</v>
      </c>
      <c r="V168" t="s">
        <v>72</v>
      </c>
      <c r="W168" t="s">
        <v>107</v>
      </c>
      <c r="X168">
        <v>7.7777777777777779E-2</v>
      </c>
      <c r="Y168">
        <v>459875.32252666669</v>
      </c>
      <c r="Z168">
        <v>1</v>
      </c>
      <c r="AA168">
        <v>10</v>
      </c>
      <c r="AB168" t="s">
        <v>72</v>
      </c>
      <c r="AC168" t="s">
        <v>9</v>
      </c>
      <c r="AD168">
        <v>4138877.9027400007</v>
      </c>
      <c r="AE168">
        <v>1773804.8154599993</v>
      </c>
    </row>
    <row r="169" spans="1:31" x14ac:dyDescent="0.25">
      <c r="A169" s="143">
        <v>46112</v>
      </c>
      <c r="B169" t="s">
        <v>1191</v>
      </c>
      <c r="C169" t="s">
        <v>1098</v>
      </c>
      <c r="D169">
        <v>-5912682.7182</v>
      </c>
      <c r="E169" t="s">
        <v>164</v>
      </c>
      <c r="G169">
        <v>5912682.7182</v>
      </c>
      <c r="H169" t="s">
        <v>1192</v>
      </c>
      <c r="I169" t="s">
        <v>9</v>
      </c>
      <c r="J169" t="s">
        <v>137</v>
      </c>
      <c r="K169" t="s">
        <v>512</v>
      </c>
      <c r="L169" t="s">
        <v>156</v>
      </c>
      <c r="M169">
        <v>0</v>
      </c>
      <c r="N169" t="s">
        <v>32</v>
      </c>
      <c r="O169" t="s">
        <v>1193</v>
      </c>
      <c r="P169">
        <v>10</v>
      </c>
      <c r="Q169" t="s">
        <v>467</v>
      </c>
      <c r="R169">
        <v>1</v>
      </c>
      <c r="S169">
        <v>-5912682.7182</v>
      </c>
      <c r="U169" t="s">
        <v>199</v>
      </c>
      <c r="V169" t="s">
        <v>177</v>
      </c>
      <c r="W169" t="s">
        <v>317</v>
      </c>
      <c r="X169">
        <v>7.7777777777777779E-2</v>
      </c>
      <c r="Y169">
        <v>459875.32252666669</v>
      </c>
      <c r="Z169">
        <v>2</v>
      </c>
      <c r="AA169">
        <v>10</v>
      </c>
      <c r="AB169" t="s">
        <v>77</v>
      </c>
      <c r="AC169" t="s">
        <v>9</v>
      </c>
      <c r="AD169">
        <v>4138877.9027400007</v>
      </c>
      <c r="AE169">
        <v>1773804.8154599993</v>
      </c>
    </row>
    <row r="170" spans="1:31" x14ac:dyDescent="0.25">
      <c r="A170" s="143">
        <v>46112</v>
      </c>
      <c r="B170" t="s">
        <v>1191</v>
      </c>
      <c r="C170" t="s">
        <v>1098</v>
      </c>
      <c r="D170">
        <v>-5912682.7182</v>
      </c>
      <c r="E170" t="s">
        <v>164</v>
      </c>
      <c r="G170">
        <v>5912682.7182</v>
      </c>
      <c r="H170" t="s">
        <v>1192</v>
      </c>
      <c r="I170" t="s">
        <v>9</v>
      </c>
      <c r="J170" t="s">
        <v>137</v>
      </c>
      <c r="K170" t="s">
        <v>512</v>
      </c>
      <c r="L170" t="s">
        <v>156</v>
      </c>
      <c r="M170">
        <v>0</v>
      </c>
      <c r="N170" t="s">
        <v>32</v>
      </c>
      <c r="O170" t="s">
        <v>1193</v>
      </c>
      <c r="P170">
        <v>10</v>
      </c>
      <c r="Q170" t="s">
        <v>467</v>
      </c>
      <c r="R170">
        <v>1</v>
      </c>
      <c r="S170">
        <v>-5912682.7182</v>
      </c>
      <c r="U170" t="s">
        <v>199</v>
      </c>
      <c r="V170" t="s">
        <v>175</v>
      </c>
      <c r="W170" t="s">
        <v>316</v>
      </c>
      <c r="X170">
        <v>7.7777777777777779E-2</v>
      </c>
      <c r="Y170">
        <v>459875.32252666669</v>
      </c>
      <c r="Z170">
        <v>10</v>
      </c>
      <c r="AA170">
        <v>10</v>
      </c>
      <c r="AB170" t="s">
        <v>75</v>
      </c>
      <c r="AC170" t="s">
        <v>9</v>
      </c>
      <c r="AD170">
        <v>4138877.9027400007</v>
      </c>
      <c r="AE170">
        <v>1773804.8154599993</v>
      </c>
    </row>
    <row r="171" spans="1:31" x14ac:dyDescent="0.25">
      <c r="A171" s="143">
        <v>46112</v>
      </c>
      <c r="B171" t="s">
        <v>1191</v>
      </c>
      <c r="C171" t="s">
        <v>1098</v>
      </c>
      <c r="D171">
        <v>-5912682.7182</v>
      </c>
      <c r="E171" t="s">
        <v>164</v>
      </c>
      <c r="G171">
        <v>5912682.7182</v>
      </c>
      <c r="H171" t="s">
        <v>1192</v>
      </c>
      <c r="I171" t="s">
        <v>9</v>
      </c>
      <c r="J171" t="s">
        <v>137</v>
      </c>
      <c r="K171" t="s">
        <v>512</v>
      </c>
      <c r="L171" t="s">
        <v>156</v>
      </c>
      <c r="M171">
        <v>0</v>
      </c>
      <c r="N171" t="s">
        <v>32</v>
      </c>
      <c r="O171" t="s">
        <v>1193</v>
      </c>
      <c r="P171">
        <v>10</v>
      </c>
      <c r="Q171" t="s">
        <v>467</v>
      </c>
      <c r="R171">
        <v>1</v>
      </c>
      <c r="S171">
        <v>-5912682.7182</v>
      </c>
      <c r="U171" t="s">
        <v>199</v>
      </c>
      <c r="V171" t="s">
        <v>193</v>
      </c>
      <c r="W171" t="s">
        <v>320</v>
      </c>
      <c r="X171">
        <v>7.7777777777777779E-2</v>
      </c>
      <c r="Y171">
        <v>459875.32252666669</v>
      </c>
      <c r="Z171">
        <v>3</v>
      </c>
      <c r="AA171">
        <v>10</v>
      </c>
      <c r="AB171" t="s">
        <v>681</v>
      </c>
      <c r="AC171" t="s">
        <v>9</v>
      </c>
      <c r="AD171">
        <v>4138877.9027400007</v>
      </c>
      <c r="AE171">
        <v>1773804.8154599993</v>
      </c>
    </row>
    <row r="172" spans="1:31" x14ac:dyDescent="0.25">
      <c r="A172" s="143">
        <v>46112</v>
      </c>
      <c r="B172" t="s">
        <v>1191</v>
      </c>
      <c r="C172" t="s">
        <v>1098</v>
      </c>
      <c r="D172">
        <v>-5912682.7182</v>
      </c>
      <c r="E172" t="s">
        <v>164</v>
      </c>
      <c r="G172">
        <v>5912682.7182</v>
      </c>
      <c r="H172" t="s">
        <v>1192</v>
      </c>
      <c r="I172" t="s">
        <v>9</v>
      </c>
      <c r="J172" t="s">
        <v>137</v>
      </c>
      <c r="K172" t="s">
        <v>512</v>
      </c>
      <c r="L172" t="s">
        <v>156</v>
      </c>
      <c r="M172">
        <v>0</v>
      </c>
      <c r="N172" t="s">
        <v>32</v>
      </c>
      <c r="O172" t="s">
        <v>1193</v>
      </c>
      <c r="P172">
        <v>10</v>
      </c>
      <c r="Q172" t="s">
        <v>467</v>
      </c>
      <c r="R172">
        <v>1</v>
      </c>
      <c r="S172">
        <v>-5912682.7182</v>
      </c>
      <c r="U172" t="s">
        <v>199</v>
      </c>
      <c r="V172" t="s">
        <v>191</v>
      </c>
      <c r="W172" t="s">
        <v>319</v>
      </c>
      <c r="X172">
        <v>7.7777777777777779E-2</v>
      </c>
      <c r="Y172">
        <v>459875.32252666669</v>
      </c>
      <c r="Z172">
        <v>4</v>
      </c>
      <c r="AA172">
        <v>10</v>
      </c>
      <c r="AB172" t="s">
        <v>682</v>
      </c>
      <c r="AC172" t="s">
        <v>9</v>
      </c>
      <c r="AD172">
        <v>4138877.9027400007</v>
      </c>
      <c r="AE172">
        <v>1773804.8154599993</v>
      </c>
    </row>
    <row r="173" spans="1:31" x14ac:dyDescent="0.25">
      <c r="A173" s="143">
        <v>46112</v>
      </c>
      <c r="B173" t="s">
        <v>1191</v>
      </c>
      <c r="C173" t="s">
        <v>1098</v>
      </c>
      <c r="D173">
        <v>-5912682.7182</v>
      </c>
      <c r="E173" t="s">
        <v>164</v>
      </c>
      <c r="G173">
        <v>5912682.7182</v>
      </c>
      <c r="H173" t="s">
        <v>1192</v>
      </c>
      <c r="I173" t="s">
        <v>9</v>
      </c>
      <c r="J173" t="s">
        <v>137</v>
      </c>
      <c r="K173" t="s">
        <v>512</v>
      </c>
      <c r="L173" t="s">
        <v>156</v>
      </c>
      <c r="M173">
        <v>0</v>
      </c>
      <c r="N173" t="s">
        <v>32</v>
      </c>
      <c r="O173" t="s">
        <v>1193</v>
      </c>
      <c r="P173">
        <v>10</v>
      </c>
      <c r="Q173" t="s">
        <v>467</v>
      </c>
      <c r="R173">
        <v>1</v>
      </c>
      <c r="S173">
        <v>-5912682.7182</v>
      </c>
      <c r="U173" t="s">
        <v>199</v>
      </c>
      <c r="V173" t="s">
        <v>80</v>
      </c>
      <c r="W173" t="s">
        <v>109</v>
      </c>
      <c r="X173">
        <v>7.7777777777777779E-2</v>
      </c>
      <c r="Y173">
        <v>459875.32252666669</v>
      </c>
      <c r="Z173">
        <v>5</v>
      </c>
      <c r="AA173">
        <v>10</v>
      </c>
      <c r="AB173" t="s">
        <v>80</v>
      </c>
      <c r="AC173" t="s">
        <v>9</v>
      </c>
      <c r="AD173">
        <v>4138877.9027400007</v>
      </c>
      <c r="AE173">
        <v>1773804.8154599993</v>
      </c>
    </row>
    <row r="174" spans="1:31" x14ac:dyDescent="0.25">
      <c r="A174" s="143">
        <v>46112</v>
      </c>
      <c r="B174" t="s">
        <v>1191</v>
      </c>
      <c r="C174" t="s">
        <v>1098</v>
      </c>
      <c r="D174">
        <v>-5912682.7182</v>
      </c>
      <c r="E174" t="s">
        <v>164</v>
      </c>
      <c r="G174">
        <v>5912682.7182</v>
      </c>
      <c r="H174" t="s">
        <v>1192</v>
      </c>
      <c r="I174" t="s">
        <v>9</v>
      </c>
      <c r="J174" t="s">
        <v>137</v>
      </c>
      <c r="K174" t="s">
        <v>512</v>
      </c>
      <c r="L174" t="s">
        <v>156</v>
      </c>
      <c r="M174">
        <v>0</v>
      </c>
      <c r="N174" t="s">
        <v>32</v>
      </c>
      <c r="O174" t="s">
        <v>1193</v>
      </c>
      <c r="P174">
        <v>10</v>
      </c>
      <c r="Q174" t="s">
        <v>467</v>
      </c>
      <c r="R174">
        <v>1</v>
      </c>
      <c r="S174">
        <v>-5912682.7182</v>
      </c>
      <c r="U174" t="s">
        <v>199</v>
      </c>
      <c r="V174" t="s">
        <v>50</v>
      </c>
      <c r="W174" t="s">
        <v>108</v>
      </c>
      <c r="X174">
        <v>7.7777777777777779E-2</v>
      </c>
      <c r="Y174">
        <v>459875.32252666669</v>
      </c>
      <c r="Z174">
        <v>6</v>
      </c>
      <c r="AA174">
        <v>10</v>
      </c>
      <c r="AB174" t="s">
        <v>50</v>
      </c>
      <c r="AC174" t="s">
        <v>9</v>
      </c>
      <c r="AD174">
        <v>4138877.9027400007</v>
      </c>
      <c r="AE174">
        <v>1773804.8154599993</v>
      </c>
    </row>
    <row r="175" spans="1:31" x14ac:dyDescent="0.25">
      <c r="A175" s="143">
        <v>46112</v>
      </c>
      <c r="B175" t="s">
        <v>1191</v>
      </c>
      <c r="C175" t="s">
        <v>1098</v>
      </c>
      <c r="D175">
        <v>-5912682.7182</v>
      </c>
      <c r="E175" t="s">
        <v>164</v>
      </c>
      <c r="G175">
        <v>5912682.7182</v>
      </c>
      <c r="H175" t="s">
        <v>1192</v>
      </c>
      <c r="I175" t="s">
        <v>9</v>
      </c>
      <c r="J175" t="s">
        <v>137</v>
      </c>
      <c r="K175" t="s">
        <v>512</v>
      </c>
      <c r="L175" t="s">
        <v>156</v>
      </c>
      <c r="M175">
        <v>0</v>
      </c>
      <c r="N175" t="s">
        <v>32</v>
      </c>
      <c r="O175" t="s">
        <v>1193</v>
      </c>
      <c r="P175">
        <v>10</v>
      </c>
      <c r="Q175" t="s">
        <v>467</v>
      </c>
      <c r="R175">
        <v>1</v>
      </c>
      <c r="S175">
        <v>-5912682.7182</v>
      </c>
      <c r="U175" t="s">
        <v>199</v>
      </c>
      <c r="V175" t="s">
        <v>68</v>
      </c>
      <c r="W175" t="s">
        <v>106</v>
      </c>
      <c r="X175">
        <v>7.7777777777777779E-2</v>
      </c>
      <c r="Y175">
        <v>459875.32252666669</v>
      </c>
      <c r="Z175">
        <v>7</v>
      </c>
      <c r="AA175">
        <v>10</v>
      </c>
      <c r="AB175" t="s">
        <v>68</v>
      </c>
      <c r="AC175" t="s">
        <v>9</v>
      </c>
      <c r="AD175">
        <v>4138877.9027400007</v>
      </c>
      <c r="AE175">
        <v>1773804.8154599993</v>
      </c>
    </row>
    <row r="176" spans="1:31" x14ac:dyDescent="0.25">
      <c r="A176" s="143">
        <v>46112</v>
      </c>
      <c r="B176" t="s">
        <v>1191</v>
      </c>
      <c r="C176" t="s">
        <v>1098</v>
      </c>
      <c r="D176">
        <v>-5912682.7182</v>
      </c>
      <c r="E176" t="s">
        <v>164</v>
      </c>
      <c r="G176">
        <v>5912682.7182</v>
      </c>
      <c r="H176" t="s">
        <v>1192</v>
      </c>
      <c r="I176" t="s">
        <v>9</v>
      </c>
      <c r="J176" t="s">
        <v>137</v>
      </c>
      <c r="K176" t="s">
        <v>512</v>
      </c>
      <c r="L176" t="s">
        <v>156</v>
      </c>
      <c r="M176">
        <v>0</v>
      </c>
      <c r="N176" t="s">
        <v>32</v>
      </c>
      <c r="O176" t="s">
        <v>1193</v>
      </c>
      <c r="P176">
        <v>10</v>
      </c>
      <c r="Q176" t="s">
        <v>467</v>
      </c>
      <c r="R176">
        <v>1</v>
      </c>
      <c r="S176">
        <v>-5912682.7182</v>
      </c>
      <c r="U176" t="s">
        <v>199</v>
      </c>
      <c r="V176" t="s">
        <v>70</v>
      </c>
      <c r="W176" t="s">
        <v>452</v>
      </c>
      <c r="X176">
        <v>7.7777777777777779E-2</v>
      </c>
      <c r="Y176">
        <v>459875.32252666669</v>
      </c>
      <c r="Z176">
        <v>8</v>
      </c>
      <c r="AA176">
        <v>10</v>
      </c>
      <c r="AB176" t="s">
        <v>70</v>
      </c>
      <c r="AC176" t="s">
        <v>9</v>
      </c>
      <c r="AD176">
        <v>4138877.9027400007</v>
      </c>
      <c r="AE176">
        <v>1773804.8154599993</v>
      </c>
    </row>
    <row r="177" spans="1:31" x14ac:dyDescent="0.25">
      <c r="A177" s="143">
        <v>46112</v>
      </c>
      <c r="B177" t="s">
        <v>1191</v>
      </c>
      <c r="C177" t="s">
        <v>1098</v>
      </c>
      <c r="D177">
        <v>-5912682.7182</v>
      </c>
      <c r="E177" t="s">
        <v>164</v>
      </c>
      <c r="G177">
        <v>5912682.7182</v>
      </c>
      <c r="H177" t="s">
        <v>1192</v>
      </c>
      <c r="I177" t="s">
        <v>9</v>
      </c>
      <c r="J177" t="s">
        <v>137</v>
      </c>
      <c r="K177" t="s">
        <v>512</v>
      </c>
      <c r="L177" t="s">
        <v>156</v>
      </c>
      <c r="M177">
        <v>0</v>
      </c>
      <c r="N177" t="s">
        <v>32</v>
      </c>
      <c r="O177" t="s">
        <v>1193</v>
      </c>
      <c r="P177">
        <v>10</v>
      </c>
      <c r="Q177" t="s">
        <v>467</v>
      </c>
      <c r="R177">
        <v>1</v>
      </c>
      <c r="S177">
        <v>-5912682.7182</v>
      </c>
      <c r="U177" t="s">
        <v>199</v>
      </c>
      <c r="V177" t="s">
        <v>181</v>
      </c>
      <c r="W177" t="s">
        <v>318</v>
      </c>
      <c r="X177">
        <v>0</v>
      </c>
      <c r="Y177">
        <v>0</v>
      </c>
      <c r="Z177">
        <v>9</v>
      </c>
      <c r="AA177">
        <v>10</v>
      </c>
      <c r="AB177" t="s">
        <v>181</v>
      </c>
      <c r="AC177" t="s">
        <v>9</v>
      </c>
      <c r="AD177">
        <v>4138877.9027400007</v>
      </c>
      <c r="AE177">
        <v>1773804.8154599993</v>
      </c>
    </row>
    <row r="178" spans="1:31" x14ac:dyDescent="0.25">
      <c r="A178" s="143">
        <v>46112</v>
      </c>
      <c r="B178" t="s">
        <v>1191</v>
      </c>
      <c r="C178" t="s">
        <v>1138</v>
      </c>
      <c r="D178">
        <v>-5729977.7448000005</v>
      </c>
      <c r="E178" t="s">
        <v>168</v>
      </c>
      <c r="G178">
        <v>5729977.7448000005</v>
      </c>
      <c r="H178" t="s">
        <v>1192</v>
      </c>
      <c r="I178" t="s">
        <v>9</v>
      </c>
      <c r="J178" t="s">
        <v>137</v>
      </c>
      <c r="K178" t="s">
        <v>512</v>
      </c>
      <c r="L178" t="s">
        <v>138</v>
      </c>
      <c r="M178">
        <v>0</v>
      </c>
      <c r="N178" t="s">
        <v>332</v>
      </c>
      <c r="O178" t="s">
        <v>1193</v>
      </c>
      <c r="P178">
        <v>6</v>
      </c>
      <c r="Q178" t="s">
        <v>469</v>
      </c>
      <c r="R178">
        <v>1</v>
      </c>
      <c r="S178">
        <v>-5729977.7448000005</v>
      </c>
      <c r="U178" t="s">
        <v>199</v>
      </c>
      <c r="V178" t="s">
        <v>72</v>
      </c>
      <c r="W178" t="s">
        <v>335</v>
      </c>
      <c r="X178">
        <v>0.05</v>
      </c>
      <c r="Y178">
        <v>286498.88724000001</v>
      </c>
      <c r="Z178">
        <v>1</v>
      </c>
      <c r="AA178">
        <v>10</v>
      </c>
      <c r="AB178" t="s">
        <v>72</v>
      </c>
      <c r="AC178" t="s">
        <v>9</v>
      </c>
      <c r="AD178">
        <v>5729977.7448000005</v>
      </c>
      <c r="AE178">
        <v>0</v>
      </c>
    </row>
    <row r="179" spans="1:31" x14ac:dyDescent="0.25">
      <c r="A179" s="143">
        <v>46112</v>
      </c>
      <c r="B179" t="s">
        <v>1191</v>
      </c>
      <c r="C179" t="s">
        <v>1138</v>
      </c>
      <c r="D179">
        <v>-5729977.7448000005</v>
      </c>
      <c r="E179" t="s">
        <v>168</v>
      </c>
      <c r="G179">
        <v>5729977.7448000005</v>
      </c>
      <c r="H179" t="s">
        <v>1192</v>
      </c>
      <c r="I179" t="s">
        <v>9</v>
      </c>
      <c r="J179" t="s">
        <v>137</v>
      </c>
      <c r="K179" t="s">
        <v>512</v>
      </c>
      <c r="L179" t="s">
        <v>138</v>
      </c>
      <c r="M179">
        <v>0</v>
      </c>
      <c r="N179" t="s">
        <v>332</v>
      </c>
      <c r="O179" t="s">
        <v>1193</v>
      </c>
      <c r="P179">
        <v>6</v>
      </c>
      <c r="Q179" t="s">
        <v>469</v>
      </c>
      <c r="R179">
        <v>1</v>
      </c>
      <c r="S179">
        <v>-5729977.7448000005</v>
      </c>
      <c r="U179" t="s">
        <v>199</v>
      </c>
      <c r="V179" t="s">
        <v>193</v>
      </c>
      <c r="W179" t="s">
        <v>336</v>
      </c>
      <c r="X179">
        <v>0.06</v>
      </c>
      <c r="Y179">
        <v>343798.66468799999</v>
      </c>
      <c r="Z179">
        <v>3</v>
      </c>
      <c r="AA179">
        <v>10</v>
      </c>
      <c r="AB179" t="s">
        <v>681</v>
      </c>
      <c r="AC179" t="s">
        <v>9</v>
      </c>
      <c r="AD179">
        <v>5729977.7448000005</v>
      </c>
      <c r="AE179">
        <v>0</v>
      </c>
    </row>
    <row r="180" spans="1:31" x14ac:dyDescent="0.25">
      <c r="A180" s="143">
        <v>46112</v>
      </c>
      <c r="B180" t="s">
        <v>1191</v>
      </c>
      <c r="C180" t="s">
        <v>1138</v>
      </c>
      <c r="D180">
        <v>-5729977.7448000005</v>
      </c>
      <c r="E180" t="s">
        <v>168</v>
      </c>
      <c r="G180">
        <v>5729977.7448000005</v>
      </c>
      <c r="H180" t="s">
        <v>1192</v>
      </c>
      <c r="I180" t="s">
        <v>9</v>
      </c>
      <c r="J180" t="s">
        <v>137</v>
      </c>
      <c r="K180" t="s">
        <v>512</v>
      </c>
      <c r="L180" t="s">
        <v>138</v>
      </c>
      <c r="M180">
        <v>0</v>
      </c>
      <c r="N180" t="s">
        <v>332</v>
      </c>
      <c r="O180" t="s">
        <v>1193</v>
      </c>
      <c r="P180">
        <v>6</v>
      </c>
      <c r="Q180" t="s">
        <v>469</v>
      </c>
      <c r="R180">
        <v>1</v>
      </c>
      <c r="S180">
        <v>-5729977.7448000005</v>
      </c>
      <c r="U180" t="s">
        <v>199</v>
      </c>
      <c r="V180" t="s">
        <v>80</v>
      </c>
      <c r="W180" t="s">
        <v>334</v>
      </c>
      <c r="X180">
        <v>0.63</v>
      </c>
      <c r="Y180">
        <v>3609885.9792240001</v>
      </c>
      <c r="Z180">
        <v>5</v>
      </c>
      <c r="AA180">
        <v>10</v>
      </c>
      <c r="AB180" t="s">
        <v>80</v>
      </c>
      <c r="AC180" t="s">
        <v>9</v>
      </c>
      <c r="AD180">
        <v>5729977.7448000005</v>
      </c>
      <c r="AE180">
        <v>0</v>
      </c>
    </row>
    <row r="181" spans="1:31" x14ac:dyDescent="0.25">
      <c r="A181" s="143">
        <v>46112</v>
      </c>
      <c r="B181" t="s">
        <v>1191</v>
      </c>
      <c r="C181" t="s">
        <v>1138</v>
      </c>
      <c r="D181">
        <v>-5729977.7448000005</v>
      </c>
      <c r="E181" t="s">
        <v>168</v>
      </c>
      <c r="G181">
        <v>5729977.7448000005</v>
      </c>
      <c r="H181" t="s">
        <v>1192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332</v>
      </c>
      <c r="O181" t="s">
        <v>1193</v>
      </c>
      <c r="P181">
        <v>6</v>
      </c>
      <c r="Q181" t="s">
        <v>469</v>
      </c>
      <c r="R181">
        <v>1</v>
      </c>
      <c r="S181">
        <v>-5729977.7448000005</v>
      </c>
      <c r="U181" t="s">
        <v>199</v>
      </c>
      <c r="V181" t="s">
        <v>50</v>
      </c>
      <c r="W181" t="s">
        <v>333</v>
      </c>
      <c r="X181">
        <v>0.05</v>
      </c>
      <c r="Y181">
        <v>286498.88724000001</v>
      </c>
      <c r="Z181">
        <v>6</v>
      </c>
      <c r="AA181">
        <v>10</v>
      </c>
      <c r="AB181" t="s">
        <v>50</v>
      </c>
      <c r="AC181" t="s">
        <v>9</v>
      </c>
      <c r="AD181">
        <v>5729977.7448000005</v>
      </c>
      <c r="AE181">
        <v>0</v>
      </c>
    </row>
    <row r="182" spans="1:31" x14ac:dyDescent="0.25">
      <c r="A182" s="143">
        <v>46112</v>
      </c>
      <c r="B182" t="s">
        <v>1191</v>
      </c>
      <c r="C182" t="s">
        <v>1138</v>
      </c>
      <c r="D182">
        <v>-5729977.7448000005</v>
      </c>
      <c r="E182" t="s">
        <v>168</v>
      </c>
      <c r="G182">
        <v>5729977.7448000005</v>
      </c>
      <c r="H182" t="s">
        <v>1192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332</v>
      </c>
      <c r="O182" t="s">
        <v>1193</v>
      </c>
      <c r="P182">
        <v>6</v>
      </c>
      <c r="Q182" t="s">
        <v>469</v>
      </c>
      <c r="R182">
        <v>1</v>
      </c>
      <c r="S182">
        <v>-5729977.7448000005</v>
      </c>
      <c r="U182" t="s">
        <v>199</v>
      </c>
      <c r="V182" t="s">
        <v>68</v>
      </c>
      <c r="W182" t="s">
        <v>337</v>
      </c>
      <c r="X182">
        <v>0.14000000000000001</v>
      </c>
      <c r="Y182">
        <v>802196.88427200017</v>
      </c>
      <c r="Z182">
        <v>7</v>
      </c>
      <c r="AA182">
        <v>10</v>
      </c>
      <c r="AB182" t="s">
        <v>68</v>
      </c>
      <c r="AC182" t="s">
        <v>9</v>
      </c>
      <c r="AD182">
        <v>5729977.7448000005</v>
      </c>
      <c r="AE182">
        <v>0</v>
      </c>
    </row>
    <row r="183" spans="1:31" x14ac:dyDescent="0.25">
      <c r="A183" s="143">
        <v>46112</v>
      </c>
      <c r="B183" t="s">
        <v>1191</v>
      </c>
      <c r="C183" t="s">
        <v>1138</v>
      </c>
      <c r="D183">
        <v>-5729977.7448000005</v>
      </c>
      <c r="E183" t="s">
        <v>168</v>
      </c>
      <c r="G183">
        <v>5729977.7448000005</v>
      </c>
      <c r="H183" t="s">
        <v>1192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332</v>
      </c>
      <c r="O183" t="s">
        <v>1193</v>
      </c>
      <c r="P183">
        <v>6</v>
      </c>
      <c r="Q183" t="s">
        <v>469</v>
      </c>
      <c r="R183">
        <v>1</v>
      </c>
      <c r="S183">
        <v>-5729977.7448000005</v>
      </c>
      <c r="U183" t="s">
        <v>199</v>
      </c>
      <c r="V183" t="s">
        <v>70</v>
      </c>
      <c r="W183" t="s">
        <v>454</v>
      </c>
      <c r="X183">
        <v>7.0000000000000007E-2</v>
      </c>
      <c r="Y183">
        <v>401098.44213600009</v>
      </c>
      <c r="Z183">
        <v>8</v>
      </c>
      <c r="AA183">
        <v>10</v>
      </c>
      <c r="AB183" t="s">
        <v>70</v>
      </c>
      <c r="AC183" t="s">
        <v>9</v>
      </c>
      <c r="AD183">
        <v>5729977.7448000005</v>
      </c>
      <c r="AE183">
        <v>0</v>
      </c>
    </row>
    <row r="184" spans="1:31" x14ac:dyDescent="0.25">
      <c r="A184" s="143">
        <v>46111</v>
      </c>
      <c r="B184" t="s">
        <v>669</v>
      </c>
      <c r="C184" t="s">
        <v>769</v>
      </c>
      <c r="D184">
        <v>-5645419.8399999999</v>
      </c>
      <c r="E184" t="s">
        <v>672</v>
      </c>
      <c r="F184">
        <v>5867.2</v>
      </c>
      <c r="G184">
        <v>962.2</v>
      </c>
      <c r="H184" t="s">
        <v>145</v>
      </c>
      <c r="I184" t="s">
        <v>14</v>
      </c>
      <c r="J184" t="s">
        <v>137</v>
      </c>
      <c r="K184" t="s">
        <v>473</v>
      </c>
      <c r="L184" t="s">
        <v>138</v>
      </c>
      <c r="M184">
        <v>0</v>
      </c>
      <c r="N184" t="s">
        <v>45</v>
      </c>
      <c r="O184" t="s">
        <v>492</v>
      </c>
      <c r="P184">
        <v>1</v>
      </c>
      <c r="Q184" t="s">
        <v>70</v>
      </c>
      <c r="R184">
        <v>1</v>
      </c>
      <c r="S184">
        <v>-5645419.8399999999</v>
      </c>
      <c r="T184">
        <v>5867.2</v>
      </c>
      <c r="U184" t="s">
        <v>199</v>
      </c>
      <c r="V184" t="s">
        <v>70</v>
      </c>
      <c r="W184" t="s">
        <v>86</v>
      </c>
      <c r="X184">
        <v>1</v>
      </c>
      <c r="Y184">
        <v>5645419.8399999999</v>
      </c>
      <c r="Z184">
        <v>8</v>
      </c>
      <c r="AA184">
        <v>5</v>
      </c>
      <c r="AB184" t="s">
        <v>70</v>
      </c>
      <c r="AC184" t="s">
        <v>14</v>
      </c>
      <c r="AD184">
        <v>5645419.8399999999</v>
      </c>
      <c r="AE184">
        <v>0</v>
      </c>
    </row>
    <row r="185" spans="1:31" x14ac:dyDescent="0.25">
      <c r="A185" s="143">
        <v>46112</v>
      </c>
      <c r="B185" t="s">
        <v>1191</v>
      </c>
      <c r="C185" t="s">
        <v>1173</v>
      </c>
      <c r="D185">
        <v>-5543007.1737000002</v>
      </c>
      <c r="E185" t="s">
        <v>173</v>
      </c>
      <c r="G185">
        <v>5543007.1737000002</v>
      </c>
      <c r="H185" t="s">
        <v>1192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1193</v>
      </c>
      <c r="P185">
        <v>7</v>
      </c>
      <c r="Q185" t="s">
        <v>471</v>
      </c>
      <c r="R185">
        <v>1</v>
      </c>
      <c r="S185">
        <v>-5543007.1737000002</v>
      </c>
      <c r="U185" t="s">
        <v>199</v>
      </c>
      <c r="V185" t="s">
        <v>72</v>
      </c>
      <c r="W185" t="s">
        <v>357</v>
      </c>
      <c r="X185">
        <v>0.02</v>
      </c>
      <c r="Y185">
        <v>110860.14347400001</v>
      </c>
      <c r="Z185">
        <v>1</v>
      </c>
      <c r="AA185">
        <v>10</v>
      </c>
      <c r="AB185" t="s">
        <v>72</v>
      </c>
      <c r="AC185" t="s">
        <v>9</v>
      </c>
      <c r="AD185">
        <v>5543007.1737000002</v>
      </c>
      <c r="AE185">
        <v>0</v>
      </c>
    </row>
    <row r="186" spans="1:31" x14ac:dyDescent="0.25">
      <c r="A186" s="143">
        <v>46112</v>
      </c>
      <c r="B186" t="s">
        <v>1191</v>
      </c>
      <c r="C186" t="s">
        <v>1173</v>
      </c>
      <c r="D186">
        <v>-5543007.1737000002</v>
      </c>
      <c r="E186" t="s">
        <v>173</v>
      </c>
      <c r="G186">
        <v>5543007.1737000002</v>
      </c>
      <c r="H186" t="s">
        <v>1192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1193</v>
      </c>
      <c r="P186">
        <v>7</v>
      </c>
      <c r="Q186" t="s">
        <v>471</v>
      </c>
      <c r="R186">
        <v>1</v>
      </c>
      <c r="S186">
        <v>-5543007.1737000002</v>
      </c>
      <c r="U186" t="s">
        <v>199</v>
      </c>
      <c r="V186" t="s">
        <v>175</v>
      </c>
      <c r="W186" t="s">
        <v>355</v>
      </c>
      <c r="X186">
        <v>2.1100000000000001E-2</v>
      </c>
      <c r="Y186">
        <v>116957.45136507001</v>
      </c>
      <c r="Z186">
        <v>10</v>
      </c>
      <c r="AA186">
        <v>10</v>
      </c>
      <c r="AB186" t="s">
        <v>75</v>
      </c>
      <c r="AC186" t="s">
        <v>9</v>
      </c>
      <c r="AD186">
        <v>5543007.1737000002</v>
      </c>
      <c r="AE186">
        <v>0</v>
      </c>
    </row>
    <row r="187" spans="1:31" x14ac:dyDescent="0.25">
      <c r="A187" s="143">
        <v>46112</v>
      </c>
      <c r="B187" t="s">
        <v>1191</v>
      </c>
      <c r="C187" t="s">
        <v>1173</v>
      </c>
      <c r="D187">
        <v>-5543007.1737000002</v>
      </c>
      <c r="E187" t="s">
        <v>173</v>
      </c>
      <c r="G187">
        <v>5543007.1737000002</v>
      </c>
      <c r="H187" t="s">
        <v>1192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1193</v>
      </c>
      <c r="P187">
        <v>7</v>
      </c>
      <c r="Q187" t="s">
        <v>471</v>
      </c>
      <c r="R187">
        <v>1</v>
      </c>
      <c r="S187">
        <v>-5543007.1737000002</v>
      </c>
      <c r="U187" t="s">
        <v>199</v>
      </c>
      <c r="V187" t="s">
        <v>193</v>
      </c>
      <c r="W187" t="s">
        <v>359</v>
      </c>
      <c r="X187">
        <v>0.57830000000000004</v>
      </c>
      <c r="Y187">
        <v>3205521.0485507101</v>
      </c>
      <c r="Z187">
        <v>3</v>
      </c>
      <c r="AA187">
        <v>10</v>
      </c>
      <c r="AB187" t="s">
        <v>681</v>
      </c>
      <c r="AC187" t="s">
        <v>9</v>
      </c>
      <c r="AD187">
        <v>5543007.1737000002</v>
      </c>
      <c r="AE187">
        <v>0</v>
      </c>
    </row>
    <row r="188" spans="1:31" x14ac:dyDescent="0.25">
      <c r="A188" s="143">
        <v>46112</v>
      </c>
      <c r="B188" t="s">
        <v>1191</v>
      </c>
      <c r="C188" t="s">
        <v>1173</v>
      </c>
      <c r="D188">
        <v>-5543007.1737000002</v>
      </c>
      <c r="E188" t="s">
        <v>173</v>
      </c>
      <c r="G188">
        <v>5543007.1737000002</v>
      </c>
      <c r="H188" t="s">
        <v>1192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353</v>
      </c>
      <c r="O188" t="s">
        <v>1193</v>
      </c>
      <c r="P188">
        <v>7</v>
      </c>
      <c r="Q188" t="s">
        <v>471</v>
      </c>
      <c r="R188">
        <v>1</v>
      </c>
      <c r="S188">
        <v>-5543007.1737000002</v>
      </c>
      <c r="U188" t="s">
        <v>199</v>
      </c>
      <c r="V188" t="s">
        <v>191</v>
      </c>
      <c r="W188" t="s">
        <v>358</v>
      </c>
      <c r="X188">
        <v>0.23</v>
      </c>
      <c r="Y188">
        <v>1274891.649951</v>
      </c>
      <c r="Z188">
        <v>4</v>
      </c>
      <c r="AA188">
        <v>10</v>
      </c>
      <c r="AB188" t="s">
        <v>682</v>
      </c>
      <c r="AC188" t="s">
        <v>9</v>
      </c>
      <c r="AD188">
        <v>5543007.1737000002</v>
      </c>
      <c r="AE188">
        <v>0</v>
      </c>
    </row>
    <row r="189" spans="1:31" x14ac:dyDescent="0.25">
      <c r="A189" s="143">
        <v>46112</v>
      </c>
      <c r="B189" t="s">
        <v>1191</v>
      </c>
      <c r="C189" t="s">
        <v>1173</v>
      </c>
      <c r="D189">
        <v>-5543007.1737000002</v>
      </c>
      <c r="E189" t="s">
        <v>173</v>
      </c>
      <c r="G189">
        <v>5543007.1737000002</v>
      </c>
      <c r="H189" t="s">
        <v>1192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353</v>
      </c>
      <c r="O189" t="s">
        <v>1193</v>
      </c>
      <c r="P189">
        <v>7</v>
      </c>
      <c r="Q189" t="s">
        <v>471</v>
      </c>
      <c r="R189">
        <v>1</v>
      </c>
      <c r="S189">
        <v>-5543007.1737000002</v>
      </c>
      <c r="U189" t="s">
        <v>199</v>
      </c>
      <c r="V189" t="s">
        <v>80</v>
      </c>
      <c r="W189" t="s">
        <v>356</v>
      </c>
      <c r="X189">
        <v>0.10680000000000001</v>
      </c>
      <c r="Y189">
        <v>591993.16615116003</v>
      </c>
      <c r="Z189">
        <v>5</v>
      </c>
      <c r="AA189">
        <v>10</v>
      </c>
      <c r="AB189" t="s">
        <v>80</v>
      </c>
      <c r="AC189" t="s">
        <v>9</v>
      </c>
      <c r="AD189">
        <v>5543007.1737000002</v>
      </c>
      <c r="AE189">
        <v>0</v>
      </c>
    </row>
    <row r="190" spans="1:31" x14ac:dyDescent="0.25">
      <c r="A190" s="143">
        <v>46112</v>
      </c>
      <c r="B190" t="s">
        <v>1191</v>
      </c>
      <c r="C190" t="s">
        <v>1173</v>
      </c>
      <c r="D190">
        <v>-5543007.1737000002</v>
      </c>
      <c r="E190" t="s">
        <v>173</v>
      </c>
      <c r="G190">
        <v>5543007.1737000002</v>
      </c>
      <c r="H190" t="s">
        <v>1192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353</v>
      </c>
      <c r="O190" t="s">
        <v>1193</v>
      </c>
      <c r="P190">
        <v>7</v>
      </c>
      <c r="Q190" t="s">
        <v>471</v>
      </c>
      <c r="R190">
        <v>1</v>
      </c>
      <c r="S190">
        <v>-5543007.1737000002</v>
      </c>
      <c r="U190" t="s">
        <v>199</v>
      </c>
      <c r="V190" t="s">
        <v>50</v>
      </c>
      <c r="W190" t="s">
        <v>354</v>
      </c>
      <c r="X190">
        <v>2.6100000000000002E-2</v>
      </c>
      <c r="Y190">
        <v>144672.48723357002</v>
      </c>
      <c r="Z190">
        <v>6</v>
      </c>
      <c r="AA190">
        <v>10</v>
      </c>
      <c r="AB190" t="s">
        <v>50</v>
      </c>
      <c r="AC190" t="s">
        <v>9</v>
      </c>
      <c r="AD190">
        <v>5543007.1737000002</v>
      </c>
      <c r="AE190">
        <v>0</v>
      </c>
    </row>
    <row r="191" spans="1:31" x14ac:dyDescent="0.25">
      <c r="A191" s="143">
        <v>46112</v>
      </c>
      <c r="B191" t="s">
        <v>1191</v>
      </c>
      <c r="C191" t="s">
        <v>1173</v>
      </c>
      <c r="D191">
        <v>-5543007.1737000002</v>
      </c>
      <c r="E191" t="s">
        <v>173</v>
      </c>
      <c r="G191">
        <v>5543007.1737000002</v>
      </c>
      <c r="H191" t="s">
        <v>1192</v>
      </c>
      <c r="I191" t="s">
        <v>9</v>
      </c>
      <c r="J191" t="s">
        <v>137</v>
      </c>
      <c r="K191" t="s">
        <v>512</v>
      </c>
      <c r="L191" t="s">
        <v>138</v>
      </c>
      <c r="M191">
        <v>0</v>
      </c>
      <c r="N191" t="s">
        <v>353</v>
      </c>
      <c r="O191" t="s">
        <v>1193</v>
      </c>
      <c r="P191">
        <v>7</v>
      </c>
      <c r="Q191" t="s">
        <v>471</v>
      </c>
      <c r="R191">
        <v>1</v>
      </c>
      <c r="S191">
        <v>-5543007.1737000002</v>
      </c>
      <c r="U191" t="s">
        <v>199</v>
      </c>
      <c r="V191" t="s">
        <v>70</v>
      </c>
      <c r="W191" t="s">
        <v>457</v>
      </c>
      <c r="X191">
        <v>1.77E-2</v>
      </c>
      <c r="Y191">
        <v>98111.226974490011</v>
      </c>
      <c r="Z191">
        <v>8</v>
      </c>
      <c r="AA191">
        <v>10</v>
      </c>
      <c r="AB191" t="s">
        <v>70</v>
      </c>
      <c r="AC191" t="s">
        <v>9</v>
      </c>
      <c r="AD191">
        <v>5543007.1737000002</v>
      </c>
      <c r="AE191">
        <v>0</v>
      </c>
    </row>
    <row r="192" spans="1:31" x14ac:dyDescent="0.25">
      <c r="A192" s="143">
        <v>46112</v>
      </c>
      <c r="B192" t="s">
        <v>1191</v>
      </c>
      <c r="C192" t="s">
        <v>1171</v>
      </c>
      <c r="D192">
        <v>-5347613.6509999996</v>
      </c>
      <c r="E192" t="s">
        <v>173</v>
      </c>
      <c r="G192">
        <v>5347613.6509999996</v>
      </c>
      <c r="H192" t="s">
        <v>1192</v>
      </c>
      <c r="I192" t="s">
        <v>9</v>
      </c>
      <c r="J192" t="s">
        <v>137</v>
      </c>
      <c r="K192" t="s">
        <v>512</v>
      </c>
      <c r="L192" t="s">
        <v>138</v>
      </c>
      <c r="M192">
        <v>0</v>
      </c>
      <c r="N192" t="s">
        <v>353</v>
      </c>
      <c r="O192" t="s">
        <v>1193</v>
      </c>
      <c r="P192">
        <v>7</v>
      </c>
      <c r="Q192" t="s">
        <v>471</v>
      </c>
      <c r="R192">
        <v>1</v>
      </c>
      <c r="S192">
        <v>-5347613.6509999996</v>
      </c>
      <c r="U192" t="s">
        <v>199</v>
      </c>
      <c r="V192" t="s">
        <v>72</v>
      </c>
      <c r="W192" t="s">
        <v>357</v>
      </c>
      <c r="X192">
        <v>0.02</v>
      </c>
      <c r="Y192">
        <v>106952.27301999999</v>
      </c>
      <c r="Z192">
        <v>1</v>
      </c>
      <c r="AA192">
        <v>10</v>
      </c>
      <c r="AB192" t="s">
        <v>72</v>
      </c>
      <c r="AC192" t="s">
        <v>9</v>
      </c>
      <c r="AD192">
        <v>5347613.6509999996</v>
      </c>
      <c r="AE192">
        <v>0</v>
      </c>
    </row>
    <row r="193" spans="1:31" x14ac:dyDescent="0.25">
      <c r="A193" s="143">
        <v>46112</v>
      </c>
      <c r="B193" t="s">
        <v>1191</v>
      </c>
      <c r="C193" t="s">
        <v>1171</v>
      </c>
      <c r="D193">
        <v>-5347613.6509999996</v>
      </c>
      <c r="E193" t="s">
        <v>173</v>
      </c>
      <c r="G193">
        <v>5347613.6509999996</v>
      </c>
      <c r="H193" t="s">
        <v>1192</v>
      </c>
      <c r="I193" t="s">
        <v>9</v>
      </c>
      <c r="J193" t="s">
        <v>137</v>
      </c>
      <c r="K193" t="s">
        <v>512</v>
      </c>
      <c r="L193" t="s">
        <v>138</v>
      </c>
      <c r="M193">
        <v>0</v>
      </c>
      <c r="N193" t="s">
        <v>353</v>
      </c>
      <c r="O193" t="s">
        <v>1193</v>
      </c>
      <c r="P193">
        <v>7</v>
      </c>
      <c r="Q193" t="s">
        <v>471</v>
      </c>
      <c r="R193">
        <v>1</v>
      </c>
      <c r="S193">
        <v>-5347613.6509999996</v>
      </c>
      <c r="U193" t="s">
        <v>199</v>
      </c>
      <c r="V193" t="s">
        <v>175</v>
      </c>
      <c r="W193" t="s">
        <v>355</v>
      </c>
      <c r="X193">
        <v>2.1100000000000001E-2</v>
      </c>
      <c r="Y193">
        <v>112834.6480361</v>
      </c>
      <c r="Z193">
        <v>10</v>
      </c>
      <c r="AA193">
        <v>10</v>
      </c>
      <c r="AB193" t="s">
        <v>75</v>
      </c>
      <c r="AC193" t="s">
        <v>9</v>
      </c>
      <c r="AD193">
        <v>5347613.6509999996</v>
      </c>
      <c r="AE193">
        <v>0</v>
      </c>
    </row>
    <row r="194" spans="1:31" x14ac:dyDescent="0.25">
      <c r="A194" s="143">
        <v>46112</v>
      </c>
      <c r="B194" t="s">
        <v>1191</v>
      </c>
      <c r="C194" t="s">
        <v>1171</v>
      </c>
      <c r="D194">
        <v>-5347613.6509999996</v>
      </c>
      <c r="E194" t="s">
        <v>173</v>
      </c>
      <c r="G194">
        <v>5347613.6509999996</v>
      </c>
      <c r="H194" t="s">
        <v>1192</v>
      </c>
      <c r="I194" t="s">
        <v>9</v>
      </c>
      <c r="J194" t="s">
        <v>137</v>
      </c>
      <c r="K194" t="s">
        <v>512</v>
      </c>
      <c r="L194" t="s">
        <v>138</v>
      </c>
      <c r="M194">
        <v>0</v>
      </c>
      <c r="N194" t="s">
        <v>353</v>
      </c>
      <c r="O194" t="s">
        <v>1193</v>
      </c>
      <c r="P194">
        <v>7</v>
      </c>
      <c r="Q194" t="s">
        <v>471</v>
      </c>
      <c r="R194">
        <v>1</v>
      </c>
      <c r="S194">
        <v>-5347613.6509999996</v>
      </c>
      <c r="U194" t="s">
        <v>199</v>
      </c>
      <c r="V194" t="s">
        <v>193</v>
      </c>
      <c r="W194" t="s">
        <v>359</v>
      </c>
      <c r="X194">
        <v>0.57830000000000004</v>
      </c>
      <c r="Y194">
        <v>3092524.9743733001</v>
      </c>
      <c r="Z194">
        <v>3</v>
      </c>
      <c r="AA194">
        <v>10</v>
      </c>
      <c r="AB194" t="s">
        <v>681</v>
      </c>
      <c r="AC194" t="s">
        <v>9</v>
      </c>
      <c r="AD194">
        <v>5347613.6509999996</v>
      </c>
      <c r="AE194">
        <v>0</v>
      </c>
    </row>
    <row r="195" spans="1:31" x14ac:dyDescent="0.25">
      <c r="A195" s="143">
        <v>46112</v>
      </c>
      <c r="B195" t="s">
        <v>1191</v>
      </c>
      <c r="C195" t="s">
        <v>1171</v>
      </c>
      <c r="D195">
        <v>-5347613.6509999996</v>
      </c>
      <c r="E195" t="s">
        <v>173</v>
      </c>
      <c r="G195">
        <v>5347613.6509999996</v>
      </c>
      <c r="H195" t="s">
        <v>1192</v>
      </c>
      <c r="I195" t="s">
        <v>9</v>
      </c>
      <c r="J195" t="s">
        <v>137</v>
      </c>
      <c r="K195" t="s">
        <v>512</v>
      </c>
      <c r="L195" t="s">
        <v>138</v>
      </c>
      <c r="M195">
        <v>0</v>
      </c>
      <c r="N195" t="s">
        <v>353</v>
      </c>
      <c r="O195" t="s">
        <v>1193</v>
      </c>
      <c r="P195">
        <v>7</v>
      </c>
      <c r="Q195" t="s">
        <v>471</v>
      </c>
      <c r="R195">
        <v>1</v>
      </c>
      <c r="S195">
        <v>-5347613.6509999996</v>
      </c>
      <c r="U195" t="s">
        <v>199</v>
      </c>
      <c r="V195" t="s">
        <v>191</v>
      </c>
      <c r="W195" t="s">
        <v>358</v>
      </c>
      <c r="X195">
        <v>0.23</v>
      </c>
      <c r="Y195">
        <v>1229951.1397299999</v>
      </c>
      <c r="Z195">
        <v>4</v>
      </c>
      <c r="AA195">
        <v>10</v>
      </c>
      <c r="AB195" t="s">
        <v>682</v>
      </c>
      <c r="AC195" t="s">
        <v>9</v>
      </c>
      <c r="AD195">
        <v>5347613.6509999996</v>
      </c>
      <c r="AE195">
        <v>0</v>
      </c>
    </row>
    <row r="196" spans="1:31" x14ac:dyDescent="0.25">
      <c r="A196" s="143">
        <v>46112</v>
      </c>
      <c r="B196" t="s">
        <v>1191</v>
      </c>
      <c r="C196" t="s">
        <v>1171</v>
      </c>
      <c r="D196">
        <v>-5347613.6509999996</v>
      </c>
      <c r="E196" t="s">
        <v>173</v>
      </c>
      <c r="G196">
        <v>5347613.6509999996</v>
      </c>
      <c r="H196" t="s">
        <v>1192</v>
      </c>
      <c r="I196" t="s">
        <v>9</v>
      </c>
      <c r="J196" t="s">
        <v>137</v>
      </c>
      <c r="K196" t="s">
        <v>512</v>
      </c>
      <c r="L196" t="s">
        <v>138</v>
      </c>
      <c r="M196">
        <v>0</v>
      </c>
      <c r="N196" t="s">
        <v>353</v>
      </c>
      <c r="O196" t="s">
        <v>1193</v>
      </c>
      <c r="P196">
        <v>7</v>
      </c>
      <c r="Q196" t="s">
        <v>471</v>
      </c>
      <c r="R196">
        <v>1</v>
      </c>
      <c r="S196">
        <v>-5347613.6509999996</v>
      </c>
      <c r="U196" t="s">
        <v>199</v>
      </c>
      <c r="V196" t="s">
        <v>80</v>
      </c>
      <c r="W196" t="s">
        <v>356</v>
      </c>
      <c r="X196">
        <v>0.10680000000000001</v>
      </c>
      <c r="Y196">
        <v>571125.13792679994</v>
      </c>
      <c r="Z196">
        <v>5</v>
      </c>
      <c r="AA196">
        <v>10</v>
      </c>
      <c r="AB196" t="s">
        <v>80</v>
      </c>
      <c r="AC196" t="s">
        <v>9</v>
      </c>
      <c r="AD196">
        <v>5347613.6509999996</v>
      </c>
      <c r="AE196">
        <v>0</v>
      </c>
    </row>
    <row r="197" spans="1:31" x14ac:dyDescent="0.25">
      <c r="A197" s="143">
        <v>46112</v>
      </c>
      <c r="B197" t="s">
        <v>1191</v>
      </c>
      <c r="C197" t="s">
        <v>1171</v>
      </c>
      <c r="D197">
        <v>-5347613.6509999996</v>
      </c>
      <c r="E197" t="s">
        <v>173</v>
      </c>
      <c r="G197">
        <v>5347613.6509999996</v>
      </c>
      <c r="H197" t="s">
        <v>1192</v>
      </c>
      <c r="I197" t="s">
        <v>9</v>
      </c>
      <c r="J197" t="s">
        <v>137</v>
      </c>
      <c r="K197" t="s">
        <v>512</v>
      </c>
      <c r="L197" t="s">
        <v>138</v>
      </c>
      <c r="M197">
        <v>0</v>
      </c>
      <c r="N197" t="s">
        <v>353</v>
      </c>
      <c r="O197" t="s">
        <v>1193</v>
      </c>
      <c r="P197">
        <v>7</v>
      </c>
      <c r="Q197" t="s">
        <v>471</v>
      </c>
      <c r="R197">
        <v>1</v>
      </c>
      <c r="S197">
        <v>-5347613.6509999996</v>
      </c>
      <c r="U197" t="s">
        <v>199</v>
      </c>
      <c r="V197" t="s">
        <v>50</v>
      </c>
      <c r="W197" t="s">
        <v>354</v>
      </c>
      <c r="X197">
        <v>2.6100000000000002E-2</v>
      </c>
      <c r="Y197">
        <v>139572.71629109999</v>
      </c>
      <c r="Z197">
        <v>6</v>
      </c>
      <c r="AA197">
        <v>10</v>
      </c>
      <c r="AB197" t="s">
        <v>50</v>
      </c>
      <c r="AC197" t="s">
        <v>9</v>
      </c>
      <c r="AD197">
        <v>5347613.6509999996</v>
      </c>
      <c r="AE197">
        <v>0</v>
      </c>
    </row>
    <row r="198" spans="1:31" x14ac:dyDescent="0.25">
      <c r="A198" s="143">
        <v>46112</v>
      </c>
      <c r="B198" t="s">
        <v>1191</v>
      </c>
      <c r="C198" t="s">
        <v>1171</v>
      </c>
      <c r="D198">
        <v>-5347613.6509999996</v>
      </c>
      <c r="E198" t="s">
        <v>173</v>
      </c>
      <c r="G198">
        <v>5347613.6509999996</v>
      </c>
      <c r="H198" t="s">
        <v>1192</v>
      </c>
      <c r="I198" t="s">
        <v>9</v>
      </c>
      <c r="J198" t="s">
        <v>137</v>
      </c>
      <c r="K198" t="s">
        <v>512</v>
      </c>
      <c r="L198" t="s">
        <v>138</v>
      </c>
      <c r="M198">
        <v>0</v>
      </c>
      <c r="N198" t="s">
        <v>353</v>
      </c>
      <c r="O198" t="s">
        <v>1193</v>
      </c>
      <c r="P198">
        <v>7</v>
      </c>
      <c r="Q198" t="s">
        <v>471</v>
      </c>
      <c r="R198">
        <v>1</v>
      </c>
      <c r="S198">
        <v>-5347613.6509999996</v>
      </c>
      <c r="U198" t="s">
        <v>199</v>
      </c>
      <c r="V198" t="s">
        <v>70</v>
      </c>
      <c r="W198" t="s">
        <v>457</v>
      </c>
      <c r="X198">
        <v>1.77E-2</v>
      </c>
      <c r="Y198">
        <v>94652.761622699996</v>
      </c>
      <c r="Z198">
        <v>8</v>
      </c>
      <c r="AA198">
        <v>10</v>
      </c>
      <c r="AB198" t="s">
        <v>70</v>
      </c>
      <c r="AC198" t="s">
        <v>9</v>
      </c>
      <c r="AD198">
        <v>5347613.6509999996</v>
      </c>
      <c r="AE198">
        <v>0</v>
      </c>
    </row>
    <row r="199" spans="1:31" x14ac:dyDescent="0.25">
      <c r="A199" s="143">
        <v>46112</v>
      </c>
      <c r="B199" t="s">
        <v>1191</v>
      </c>
      <c r="C199" t="s">
        <v>1102</v>
      </c>
      <c r="D199">
        <v>-5178457.7131000003</v>
      </c>
      <c r="E199" t="s">
        <v>164</v>
      </c>
      <c r="G199">
        <v>5178457.7131000003</v>
      </c>
      <c r="H199" t="s">
        <v>1192</v>
      </c>
      <c r="I199" t="s">
        <v>9</v>
      </c>
      <c r="J199" t="s">
        <v>137</v>
      </c>
      <c r="K199" t="s">
        <v>512</v>
      </c>
      <c r="L199" t="s">
        <v>156</v>
      </c>
      <c r="M199">
        <v>0</v>
      </c>
      <c r="N199" t="s">
        <v>32</v>
      </c>
      <c r="O199" t="s">
        <v>1193</v>
      </c>
      <c r="P199">
        <v>10</v>
      </c>
      <c r="Q199" t="s">
        <v>467</v>
      </c>
      <c r="R199">
        <v>1</v>
      </c>
      <c r="S199">
        <v>-5178457.7131000003</v>
      </c>
      <c r="U199" t="s">
        <v>199</v>
      </c>
      <c r="V199" t="s">
        <v>72</v>
      </c>
      <c r="W199" t="s">
        <v>107</v>
      </c>
      <c r="X199">
        <v>7.7777777777777779E-2</v>
      </c>
      <c r="Y199">
        <v>402768.93324111117</v>
      </c>
      <c r="Z199">
        <v>1</v>
      </c>
      <c r="AA199">
        <v>10</v>
      </c>
      <c r="AB199" t="s">
        <v>72</v>
      </c>
      <c r="AC199" t="s">
        <v>9</v>
      </c>
      <c r="AD199">
        <v>3624920.3991700006</v>
      </c>
      <c r="AE199">
        <v>1553537.3139299997</v>
      </c>
    </row>
    <row r="200" spans="1:31" x14ac:dyDescent="0.25">
      <c r="A200" s="143">
        <v>46112</v>
      </c>
      <c r="B200" t="s">
        <v>1191</v>
      </c>
      <c r="C200" t="s">
        <v>1102</v>
      </c>
      <c r="D200">
        <v>-5178457.7131000003</v>
      </c>
      <c r="E200" t="s">
        <v>164</v>
      </c>
      <c r="G200">
        <v>5178457.7131000003</v>
      </c>
      <c r="H200" t="s">
        <v>1192</v>
      </c>
      <c r="I200" t="s">
        <v>9</v>
      </c>
      <c r="J200" t="s">
        <v>137</v>
      </c>
      <c r="K200" t="s">
        <v>512</v>
      </c>
      <c r="L200" t="s">
        <v>156</v>
      </c>
      <c r="M200">
        <v>0</v>
      </c>
      <c r="N200" t="s">
        <v>32</v>
      </c>
      <c r="O200" t="s">
        <v>1193</v>
      </c>
      <c r="P200">
        <v>10</v>
      </c>
      <c r="Q200" t="s">
        <v>467</v>
      </c>
      <c r="R200">
        <v>1</v>
      </c>
      <c r="S200">
        <v>-5178457.7131000003</v>
      </c>
      <c r="U200" t="s">
        <v>199</v>
      </c>
      <c r="V200" t="s">
        <v>177</v>
      </c>
      <c r="W200" t="s">
        <v>317</v>
      </c>
      <c r="X200">
        <v>7.7777777777777779E-2</v>
      </c>
      <c r="Y200">
        <v>402768.93324111117</v>
      </c>
      <c r="Z200">
        <v>2</v>
      </c>
      <c r="AA200">
        <v>10</v>
      </c>
      <c r="AB200" t="s">
        <v>77</v>
      </c>
      <c r="AC200" t="s">
        <v>9</v>
      </c>
      <c r="AD200">
        <v>3624920.3991700006</v>
      </c>
      <c r="AE200">
        <v>1553537.3139299997</v>
      </c>
    </row>
    <row r="201" spans="1:31" x14ac:dyDescent="0.25">
      <c r="A201" s="143">
        <v>46112</v>
      </c>
      <c r="B201" t="s">
        <v>1191</v>
      </c>
      <c r="C201" t="s">
        <v>1102</v>
      </c>
      <c r="D201">
        <v>-5178457.7131000003</v>
      </c>
      <c r="E201" t="s">
        <v>164</v>
      </c>
      <c r="G201">
        <v>5178457.7131000003</v>
      </c>
      <c r="H201" t="s">
        <v>1192</v>
      </c>
      <c r="I201" t="s">
        <v>9</v>
      </c>
      <c r="J201" t="s">
        <v>137</v>
      </c>
      <c r="K201" t="s">
        <v>512</v>
      </c>
      <c r="L201" t="s">
        <v>156</v>
      </c>
      <c r="M201">
        <v>0</v>
      </c>
      <c r="N201" t="s">
        <v>32</v>
      </c>
      <c r="O201" t="s">
        <v>1193</v>
      </c>
      <c r="P201">
        <v>10</v>
      </c>
      <c r="Q201" t="s">
        <v>467</v>
      </c>
      <c r="R201">
        <v>1</v>
      </c>
      <c r="S201">
        <v>-5178457.7131000003</v>
      </c>
      <c r="U201" t="s">
        <v>199</v>
      </c>
      <c r="V201" t="s">
        <v>175</v>
      </c>
      <c r="W201" t="s">
        <v>316</v>
      </c>
      <c r="X201">
        <v>7.7777777777777779E-2</v>
      </c>
      <c r="Y201">
        <v>402768.93324111117</v>
      </c>
      <c r="Z201">
        <v>10</v>
      </c>
      <c r="AA201">
        <v>10</v>
      </c>
      <c r="AB201" t="s">
        <v>75</v>
      </c>
      <c r="AC201" t="s">
        <v>9</v>
      </c>
      <c r="AD201">
        <v>3624920.3991700006</v>
      </c>
      <c r="AE201">
        <v>1553537.3139299997</v>
      </c>
    </row>
    <row r="202" spans="1:31" x14ac:dyDescent="0.25">
      <c r="A202" s="143">
        <v>46112</v>
      </c>
      <c r="B202" t="s">
        <v>1191</v>
      </c>
      <c r="C202" t="s">
        <v>1102</v>
      </c>
      <c r="D202">
        <v>-5178457.7131000003</v>
      </c>
      <c r="E202" t="s">
        <v>164</v>
      </c>
      <c r="G202">
        <v>5178457.7131000003</v>
      </c>
      <c r="H202" t="s">
        <v>1192</v>
      </c>
      <c r="I202" t="s">
        <v>9</v>
      </c>
      <c r="J202" t="s">
        <v>137</v>
      </c>
      <c r="K202" t="s">
        <v>512</v>
      </c>
      <c r="L202" t="s">
        <v>156</v>
      </c>
      <c r="M202">
        <v>0</v>
      </c>
      <c r="N202" t="s">
        <v>32</v>
      </c>
      <c r="O202" t="s">
        <v>1193</v>
      </c>
      <c r="P202">
        <v>10</v>
      </c>
      <c r="Q202" t="s">
        <v>467</v>
      </c>
      <c r="R202">
        <v>1</v>
      </c>
      <c r="S202">
        <v>-5178457.7131000003</v>
      </c>
      <c r="U202" t="s">
        <v>199</v>
      </c>
      <c r="V202" t="s">
        <v>193</v>
      </c>
      <c r="W202" t="s">
        <v>320</v>
      </c>
      <c r="X202">
        <v>7.7777777777777779E-2</v>
      </c>
      <c r="Y202">
        <v>402768.93324111117</v>
      </c>
      <c r="Z202">
        <v>3</v>
      </c>
      <c r="AA202">
        <v>10</v>
      </c>
      <c r="AB202" t="s">
        <v>681</v>
      </c>
      <c r="AC202" t="s">
        <v>9</v>
      </c>
      <c r="AD202">
        <v>3624920.3991700006</v>
      </c>
      <c r="AE202">
        <v>1553537.3139299997</v>
      </c>
    </row>
    <row r="203" spans="1:31" x14ac:dyDescent="0.25">
      <c r="A203" s="143">
        <v>46112</v>
      </c>
      <c r="B203" t="s">
        <v>1191</v>
      </c>
      <c r="C203" t="s">
        <v>1102</v>
      </c>
      <c r="D203">
        <v>-5178457.7131000003</v>
      </c>
      <c r="E203" t="s">
        <v>164</v>
      </c>
      <c r="G203">
        <v>5178457.7131000003</v>
      </c>
      <c r="H203" t="s">
        <v>1192</v>
      </c>
      <c r="I203" t="s">
        <v>9</v>
      </c>
      <c r="J203" t="s">
        <v>137</v>
      </c>
      <c r="K203" t="s">
        <v>512</v>
      </c>
      <c r="L203" t="s">
        <v>156</v>
      </c>
      <c r="M203">
        <v>0</v>
      </c>
      <c r="N203" t="s">
        <v>32</v>
      </c>
      <c r="O203" t="s">
        <v>1193</v>
      </c>
      <c r="P203">
        <v>10</v>
      </c>
      <c r="Q203" t="s">
        <v>467</v>
      </c>
      <c r="R203">
        <v>1</v>
      </c>
      <c r="S203">
        <v>-5178457.7131000003</v>
      </c>
      <c r="U203" t="s">
        <v>199</v>
      </c>
      <c r="V203" t="s">
        <v>191</v>
      </c>
      <c r="W203" t="s">
        <v>319</v>
      </c>
      <c r="X203">
        <v>7.7777777777777779E-2</v>
      </c>
      <c r="Y203">
        <v>402768.93324111117</v>
      </c>
      <c r="Z203">
        <v>4</v>
      </c>
      <c r="AA203">
        <v>10</v>
      </c>
      <c r="AB203" t="s">
        <v>682</v>
      </c>
      <c r="AC203" t="s">
        <v>9</v>
      </c>
      <c r="AD203">
        <v>3624920.3991700006</v>
      </c>
      <c r="AE203">
        <v>1553537.3139299997</v>
      </c>
    </row>
    <row r="204" spans="1:31" x14ac:dyDescent="0.25">
      <c r="A204" s="143">
        <v>46112</v>
      </c>
      <c r="B204" t="s">
        <v>1191</v>
      </c>
      <c r="C204" t="s">
        <v>1102</v>
      </c>
      <c r="D204">
        <v>-5178457.7131000003</v>
      </c>
      <c r="E204" t="s">
        <v>164</v>
      </c>
      <c r="G204">
        <v>5178457.7131000003</v>
      </c>
      <c r="H204" t="s">
        <v>1192</v>
      </c>
      <c r="I204" t="s">
        <v>9</v>
      </c>
      <c r="J204" t="s">
        <v>137</v>
      </c>
      <c r="K204" t="s">
        <v>512</v>
      </c>
      <c r="L204" t="s">
        <v>156</v>
      </c>
      <c r="M204">
        <v>0</v>
      </c>
      <c r="N204" t="s">
        <v>32</v>
      </c>
      <c r="O204" t="s">
        <v>1193</v>
      </c>
      <c r="P204">
        <v>10</v>
      </c>
      <c r="Q204" t="s">
        <v>467</v>
      </c>
      <c r="R204">
        <v>1</v>
      </c>
      <c r="S204">
        <v>-5178457.7131000003</v>
      </c>
      <c r="U204" t="s">
        <v>199</v>
      </c>
      <c r="V204" t="s">
        <v>80</v>
      </c>
      <c r="W204" t="s">
        <v>109</v>
      </c>
      <c r="X204">
        <v>7.7777777777777779E-2</v>
      </c>
      <c r="Y204">
        <v>402768.93324111117</v>
      </c>
      <c r="Z204">
        <v>5</v>
      </c>
      <c r="AA204">
        <v>10</v>
      </c>
      <c r="AB204" t="s">
        <v>80</v>
      </c>
      <c r="AC204" t="s">
        <v>9</v>
      </c>
      <c r="AD204">
        <v>3624920.3991700006</v>
      </c>
      <c r="AE204">
        <v>1553537.3139299997</v>
      </c>
    </row>
    <row r="205" spans="1:31" x14ac:dyDescent="0.25">
      <c r="A205" s="143">
        <v>46112</v>
      </c>
      <c r="B205" t="s">
        <v>1191</v>
      </c>
      <c r="C205" t="s">
        <v>1102</v>
      </c>
      <c r="D205">
        <v>-5178457.7131000003</v>
      </c>
      <c r="E205" t="s">
        <v>164</v>
      </c>
      <c r="G205">
        <v>5178457.7131000003</v>
      </c>
      <c r="H205" t="s">
        <v>1192</v>
      </c>
      <c r="I205" t="s">
        <v>9</v>
      </c>
      <c r="J205" t="s">
        <v>137</v>
      </c>
      <c r="K205" t="s">
        <v>512</v>
      </c>
      <c r="L205" t="s">
        <v>156</v>
      </c>
      <c r="M205">
        <v>0</v>
      </c>
      <c r="N205" t="s">
        <v>32</v>
      </c>
      <c r="O205" t="s">
        <v>1193</v>
      </c>
      <c r="P205">
        <v>10</v>
      </c>
      <c r="Q205" t="s">
        <v>467</v>
      </c>
      <c r="R205">
        <v>1</v>
      </c>
      <c r="S205">
        <v>-5178457.7131000003</v>
      </c>
      <c r="U205" t="s">
        <v>199</v>
      </c>
      <c r="V205" t="s">
        <v>50</v>
      </c>
      <c r="W205" t="s">
        <v>108</v>
      </c>
      <c r="X205">
        <v>7.7777777777777779E-2</v>
      </c>
      <c r="Y205">
        <v>402768.93324111117</v>
      </c>
      <c r="Z205">
        <v>6</v>
      </c>
      <c r="AA205">
        <v>10</v>
      </c>
      <c r="AB205" t="s">
        <v>50</v>
      </c>
      <c r="AC205" t="s">
        <v>9</v>
      </c>
      <c r="AD205">
        <v>3624920.3991700006</v>
      </c>
      <c r="AE205">
        <v>1553537.3139299997</v>
      </c>
    </row>
    <row r="206" spans="1:31" x14ac:dyDescent="0.25">
      <c r="A206" s="143">
        <v>46112</v>
      </c>
      <c r="B206" t="s">
        <v>1191</v>
      </c>
      <c r="C206" t="s">
        <v>1102</v>
      </c>
      <c r="D206">
        <v>-5178457.7131000003</v>
      </c>
      <c r="E206" t="s">
        <v>164</v>
      </c>
      <c r="G206">
        <v>5178457.7131000003</v>
      </c>
      <c r="H206" t="s">
        <v>1192</v>
      </c>
      <c r="I206" t="s">
        <v>9</v>
      </c>
      <c r="J206" t="s">
        <v>137</v>
      </c>
      <c r="K206" t="s">
        <v>512</v>
      </c>
      <c r="L206" t="s">
        <v>156</v>
      </c>
      <c r="M206">
        <v>0</v>
      </c>
      <c r="N206" t="s">
        <v>32</v>
      </c>
      <c r="O206" t="s">
        <v>1193</v>
      </c>
      <c r="P206">
        <v>10</v>
      </c>
      <c r="Q206" t="s">
        <v>467</v>
      </c>
      <c r="R206">
        <v>1</v>
      </c>
      <c r="S206">
        <v>-5178457.7131000003</v>
      </c>
      <c r="U206" t="s">
        <v>199</v>
      </c>
      <c r="V206" t="s">
        <v>68</v>
      </c>
      <c r="W206" t="s">
        <v>106</v>
      </c>
      <c r="X206">
        <v>7.7777777777777779E-2</v>
      </c>
      <c r="Y206">
        <v>402768.93324111117</v>
      </c>
      <c r="Z206">
        <v>7</v>
      </c>
      <c r="AA206">
        <v>10</v>
      </c>
      <c r="AB206" t="s">
        <v>68</v>
      </c>
      <c r="AC206" t="s">
        <v>9</v>
      </c>
      <c r="AD206">
        <v>3624920.3991700006</v>
      </c>
      <c r="AE206">
        <v>1553537.3139299997</v>
      </c>
    </row>
    <row r="207" spans="1:31" x14ac:dyDescent="0.25">
      <c r="A207" s="143">
        <v>46112</v>
      </c>
      <c r="B207" t="s">
        <v>1191</v>
      </c>
      <c r="C207" t="s">
        <v>1102</v>
      </c>
      <c r="D207">
        <v>-5178457.7131000003</v>
      </c>
      <c r="E207" t="s">
        <v>164</v>
      </c>
      <c r="G207">
        <v>5178457.7131000003</v>
      </c>
      <c r="H207" t="s">
        <v>1192</v>
      </c>
      <c r="I207" t="s">
        <v>9</v>
      </c>
      <c r="J207" t="s">
        <v>137</v>
      </c>
      <c r="K207" t="s">
        <v>512</v>
      </c>
      <c r="L207" t="s">
        <v>156</v>
      </c>
      <c r="M207">
        <v>0</v>
      </c>
      <c r="N207" t="s">
        <v>32</v>
      </c>
      <c r="O207" t="s">
        <v>1193</v>
      </c>
      <c r="P207">
        <v>10</v>
      </c>
      <c r="Q207" t="s">
        <v>467</v>
      </c>
      <c r="R207">
        <v>1</v>
      </c>
      <c r="S207">
        <v>-5178457.7131000003</v>
      </c>
      <c r="U207" t="s">
        <v>199</v>
      </c>
      <c r="V207" t="s">
        <v>70</v>
      </c>
      <c r="W207" t="s">
        <v>452</v>
      </c>
      <c r="X207">
        <v>7.7777777777777779E-2</v>
      </c>
      <c r="Y207">
        <v>402768.93324111117</v>
      </c>
      <c r="Z207">
        <v>8</v>
      </c>
      <c r="AA207">
        <v>10</v>
      </c>
      <c r="AB207" t="s">
        <v>70</v>
      </c>
      <c r="AC207" t="s">
        <v>9</v>
      </c>
      <c r="AD207">
        <v>3624920.3991700006</v>
      </c>
      <c r="AE207">
        <v>1553537.3139299997</v>
      </c>
    </row>
    <row r="208" spans="1:31" x14ac:dyDescent="0.25">
      <c r="A208" s="143">
        <v>46112</v>
      </c>
      <c r="B208" t="s">
        <v>1191</v>
      </c>
      <c r="C208" t="s">
        <v>1102</v>
      </c>
      <c r="D208">
        <v>-5178457.7131000003</v>
      </c>
      <c r="E208" t="s">
        <v>164</v>
      </c>
      <c r="G208">
        <v>5178457.7131000003</v>
      </c>
      <c r="H208" t="s">
        <v>1192</v>
      </c>
      <c r="I208" t="s">
        <v>9</v>
      </c>
      <c r="J208" t="s">
        <v>137</v>
      </c>
      <c r="K208" t="s">
        <v>512</v>
      </c>
      <c r="L208" t="s">
        <v>156</v>
      </c>
      <c r="M208">
        <v>0</v>
      </c>
      <c r="N208" t="s">
        <v>32</v>
      </c>
      <c r="O208" t="s">
        <v>1193</v>
      </c>
      <c r="P208">
        <v>10</v>
      </c>
      <c r="Q208" t="s">
        <v>467</v>
      </c>
      <c r="R208">
        <v>1</v>
      </c>
      <c r="S208">
        <v>-5178457.7131000003</v>
      </c>
      <c r="U208" t="s">
        <v>199</v>
      </c>
      <c r="V208" t="s">
        <v>181</v>
      </c>
      <c r="W208" t="s">
        <v>318</v>
      </c>
      <c r="X208">
        <v>0</v>
      </c>
      <c r="Y208">
        <v>0</v>
      </c>
      <c r="Z208">
        <v>9</v>
      </c>
      <c r="AA208">
        <v>10</v>
      </c>
      <c r="AB208" t="s">
        <v>181</v>
      </c>
      <c r="AC208" t="s">
        <v>9</v>
      </c>
      <c r="AD208">
        <v>3624920.3991700006</v>
      </c>
      <c r="AE208">
        <v>1553537.3139299997</v>
      </c>
    </row>
    <row r="209" spans="1:31" x14ac:dyDescent="0.25">
      <c r="A209" s="143">
        <v>46112</v>
      </c>
      <c r="B209" t="s">
        <v>1191</v>
      </c>
      <c r="C209" t="s">
        <v>1119</v>
      </c>
      <c r="D209">
        <v>-5136531.1670000004</v>
      </c>
      <c r="E209" t="s">
        <v>1115</v>
      </c>
      <c r="G209">
        <v>5136531.1670000004</v>
      </c>
      <c r="H209" t="s">
        <v>1192</v>
      </c>
      <c r="I209" t="s">
        <v>9</v>
      </c>
      <c r="J209" t="s">
        <v>137</v>
      </c>
      <c r="K209" t="s">
        <v>512</v>
      </c>
      <c r="L209" t="s">
        <v>138</v>
      </c>
      <c r="M209">
        <v>0</v>
      </c>
      <c r="N209" t="s">
        <v>373</v>
      </c>
      <c r="O209" t="s">
        <v>1193</v>
      </c>
      <c r="P209">
        <v>2</v>
      </c>
      <c r="Q209" t="s">
        <v>468</v>
      </c>
      <c r="R209">
        <v>1</v>
      </c>
      <c r="S209">
        <v>-5136531.1670000004</v>
      </c>
      <c r="U209" t="s">
        <v>199</v>
      </c>
      <c r="V209" t="s">
        <v>193</v>
      </c>
      <c r="W209" t="s">
        <v>375</v>
      </c>
      <c r="X209">
        <v>0.15</v>
      </c>
      <c r="Y209">
        <v>770479.67505000008</v>
      </c>
      <c r="Z209">
        <v>3</v>
      </c>
      <c r="AA209">
        <v>10</v>
      </c>
      <c r="AB209" t="s">
        <v>681</v>
      </c>
      <c r="AC209" t="s">
        <v>9</v>
      </c>
      <c r="AD209">
        <v>5136531.1670000004</v>
      </c>
      <c r="AE209">
        <v>0</v>
      </c>
    </row>
    <row r="210" spans="1:31" x14ac:dyDescent="0.25">
      <c r="A210" s="143">
        <v>46112</v>
      </c>
      <c r="B210" t="s">
        <v>1191</v>
      </c>
      <c r="C210" t="s">
        <v>1119</v>
      </c>
      <c r="D210">
        <v>-5136531.1670000004</v>
      </c>
      <c r="E210" t="s">
        <v>1115</v>
      </c>
      <c r="G210">
        <v>5136531.1670000004</v>
      </c>
      <c r="H210" t="s">
        <v>1192</v>
      </c>
      <c r="I210" t="s">
        <v>9</v>
      </c>
      <c r="J210" t="s">
        <v>137</v>
      </c>
      <c r="K210" t="s">
        <v>512</v>
      </c>
      <c r="L210" t="s">
        <v>138</v>
      </c>
      <c r="M210">
        <v>0</v>
      </c>
      <c r="N210" t="s">
        <v>373</v>
      </c>
      <c r="O210" t="s">
        <v>1193</v>
      </c>
      <c r="P210">
        <v>2</v>
      </c>
      <c r="Q210" t="s">
        <v>468</v>
      </c>
      <c r="R210">
        <v>1</v>
      </c>
      <c r="S210">
        <v>-5136531.1670000004</v>
      </c>
      <c r="U210" t="s">
        <v>199</v>
      </c>
      <c r="V210" t="s">
        <v>80</v>
      </c>
      <c r="W210" t="s">
        <v>374</v>
      </c>
      <c r="X210">
        <v>0.85</v>
      </c>
      <c r="Y210">
        <v>4366051.4919500006</v>
      </c>
      <c r="Z210">
        <v>5</v>
      </c>
      <c r="AA210">
        <v>10</v>
      </c>
      <c r="AB210" t="s">
        <v>80</v>
      </c>
      <c r="AC210" t="s">
        <v>9</v>
      </c>
      <c r="AD210">
        <v>5136531.1670000004</v>
      </c>
      <c r="AE210">
        <v>0</v>
      </c>
    </row>
    <row r="211" spans="1:31" x14ac:dyDescent="0.25">
      <c r="A211" s="143">
        <v>46111</v>
      </c>
      <c r="B211" t="s">
        <v>20</v>
      </c>
      <c r="C211" t="s">
        <v>793</v>
      </c>
      <c r="D211">
        <v>-5039229.71</v>
      </c>
      <c r="E211" t="s">
        <v>20</v>
      </c>
      <c r="F211">
        <v>1</v>
      </c>
      <c r="G211">
        <v>5039229.71</v>
      </c>
      <c r="H211" t="s">
        <v>510</v>
      </c>
      <c r="I211" t="s">
        <v>20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493</v>
      </c>
      <c r="P211">
        <v>10</v>
      </c>
      <c r="Q211" t="s">
        <v>465</v>
      </c>
      <c r="R211">
        <v>1</v>
      </c>
      <c r="S211">
        <v>-5039229.71</v>
      </c>
      <c r="T211">
        <v>1</v>
      </c>
      <c r="U211" t="s">
        <v>199</v>
      </c>
      <c r="V211" t="s">
        <v>72</v>
      </c>
      <c r="W211" t="s">
        <v>73</v>
      </c>
      <c r="X211">
        <v>3.2417236735101898E-2</v>
      </c>
      <c r="Y211">
        <v>163357.90247162888</v>
      </c>
      <c r="Z211">
        <v>1</v>
      </c>
      <c r="AA211">
        <v>4</v>
      </c>
      <c r="AB211" t="s">
        <v>72</v>
      </c>
      <c r="AC211" t="s">
        <v>20</v>
      </c>
      <c r="AD211">
        <v>5039229.71</v>
      </c>
      <c r="AE211">
        <v>0</v>
      </c>
    </row>
    <row r="212" spans="1:31" x14ac:dyDescent="0.25">
      <c r="A212" s="143">
        <v>46111</v>
      </c>
      <c r="B212" t="s">
        <v>20</v>
      </c>
      <c r="C212" t="s">
        <v>793</v>
      </c>
      <c r="D212">
        <v>-5039229.71</v>
      </c>
      <c r="E212" t="s">
        <v>20</v>
      </c>
      <c r="F212">
        <v>1</v>
      </c>
      <c r="G212">
        <v>5039229.71</v>
      </c>
      <c r="H212" t="s">
        <v>510</v>
      </c>
      <c r="I212" t="s">
        <v>20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493</v>
      </c>
      <c r="P212">
        <v>10</v>
      </c>
      <c r="Q212" t="s">
        <v>465</v>
      </c>
      <c r="R212">
        <v>1</v>
      </c>
      <c r="S212">
        <v>-5039229.71</v>
      </c>
      <c r="T212">
        <v>1</v>
      </c>
      <c r="U212" t="s">
        <v>199</v>
      </c>
      <c r="V212" t="s">
        <v>77</v>
      </c>
      <c r="W212" t="s">
        <v>78</v>
      </c>
      <c r="X212">
        <v>7.0597149630605652E-3</v>
      </c>
      <c r="Y212">
        <v>35575.525385986351</v>
      </c>
      <c r="Z212">
        <v>2</v>
      </c>
      <c r="AA212">
        <v>4</v>
      </c>
      <c r="AB212" t="s">
        <v>77</v>
      </c>
      <c r="AC212" t="s">
        <v>20</v>
      </c>
      <c r="AD212">
        <v>5039229.71</v>
      </c>
      <c r="AE212">
        <v>0</v>
      </c>
    </row>
    <row r="213" spans="1:31" x14ac:dyDescent="0.25">
      <c r="A213" s="143">
        <v>46111</v>
      </c>
      <c r="B213" t="s">
        <v>20</v>
      </c>
      <c r="C213" t="s">
        <v>793</v>
      </c>
      <c r="D213">
        <v>-5039229.71</v>
      </c>
      <c r="E213" t="s">
        <v>20</v>
      </c>
      <c r="F213">
        <v>1</v>
      </c>
      <c r="G213">
        <v>5039229.71</v>
      </c>
      <c r="H213" t="s">
        <v>510</v>
      </c>
      <c r="I213" t="s">
        <v>20</v>
      </c>
      <c r="J213" t="s">
        <v>137</v>
      </c>
      <c r="K213" t="s">
        <v>473</v>
      </c>
      <c r="L213" t="s">
        <v>156</v>
      </c>
      <c r="M213">
        <v>0</v>
      </c>
      <c r="N213" t="s">
        <v>35</v>
      </c>
      <c r="O213" t="s">
        <v>493</v>
      </c>
      <c r="P213">
        <v>10</v>
      </c>
      <c r="Q213" t="s">
        <v>465</v>
      </c>
      <c r="R213">
        <v>1</v>
      </c>
      <c r="S213">
        <v>-5039229.71</v>
      </c>
      <c r="T213">
        <v>1</v>
      </c>
      <c r="U213" t="s">
        <v>199</v>
      </c>
      <c r="V213" t="s">
        <v>75</v>
      </c>
      <c r="W213" t="s">
        <v>76</v>
      </c>
      <c r="X213">
        <v>4.0653249223577111E-4</v>
      </c>
      <c r="Y213">
        <v>2048.6106129548421</v>
      </c>
      <c r="Z213">
        <v>10</v>
      </c>
      <c r="AA213">
        <v>4</v>
      </c>
      <c r="AB213" t="s">
        <v>75</v>
      </c>
      <c r="AC213" t="s">
        <v>20</v>
      </c>
      <c r="AD213">
        <v>5039229.71</v>
      </c>
      <c r="AE213">
        <v>0</v>
      </c>
    </row>
    <row r="214" spans="1:31" x14ac:dyDescent="0.25">
      <c r="A214" s="143">
        <v>46111</v>
      </c>
      <c r="B214" t="s">
        <v>20</v>
      </c>
      <c r="C214" t="s">
        <v>793</v>
      </c>
      <c r="D214">
        <v>-5039229.71</v>
      </c>
      <c r="E214" t="s">
        <v>20</v>
      </c>
      <c r="F214">
        <v>1</v>
      </c>
      <c r="G214">
        <v>5039229.71</v>
      </c>
      <c r="H214" t="s">
        <v>510</v>
      </c>
      <c r="I214" t="s">
        <v>20</v>
      </c>
      <c r="J214" t="s">
        <v>137</v>
      </c>
      <c r="K214" t="s">
        <v>473</v>
      </c>
      <c r="L214" t="s">
        <v>156</v>
      </c>
      <c r="M214">
        <v>0</v>
      </c>
      <c r="N214" t="s">
        <v>35</v>
      </c>
      <c r="O214" t="s">
        <v>493</v>
      </c>
      <c r="P214">
        <v>10</v>
      </c>
      <c r="Q214" t="s">
        <v>465</v>
      </c>
      <c r="R214">
        <v>1</v>
      </c>
      <c r="S214">
        <v>-5039229.71</v>
      </c>
      <c r="T214">
        <v>1</v>
      </c>
      <c r="U214" t="s">
        <v>199</v>
      </c>
      <c r="V214" t="s">
        <v>66</v>
      </c>
      <c r="W214" t="s">
        <v>67</v>
      </c>
      <c r="X214">
        <v>5.9791078481547098E-2</v>
      </c>
      <c r="Y214">
        <v>301300.97907715384</v>
      </c>
      <c r="Z214">
        <v>3</v>
      </c>
      <c r="AA214">
        <v>4</v>
      </c>
      <c r="AB214" t="s">
        <v>681</v>
      </c>
      <c r="AC214" t="s">
        <v>20</v>
      </c>
      <c r="AD214">
        <v>5039229.71</v>
      </c>
      <c r="AE214">
        <v>0</v>
      </c>
    </row>
    <row r="215" spans="1:31" x14ac:dyDescent="0.25">
      <c r="A215" s="143">
        <v>46111</v>
      </c>
      <c r="B215" t="s">
        <v>20</v>
      </c>
      <c r="C215" t="s">
        <v>793</v>
      </c>
      <c r="D215">
        <v>-5039229.71</v>
      </c>
      <c r="E215" t="s">
        <v>20</v>
      </c>
      <c r="F215">
        <v>1</v>
      </c>
      <c r="G215">
        <v>5039229.71</v>
      </c>
      <c r="H215" t="s">
        <v>510</v>
      </c>
      <c r="I215" t="s">
        <v>20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493</v>
      </c>
      <c r="P215">
        <v>10</v>
      </c>
      <c r="Q215" t="s">
        <v>465</v>
      </c>
      <c r="R215">
        <v>1</v>
      </c>
      <c r="S215">
        <v>-5039229.71</v>
      </c>
      <c r="T215">
        <v>1</v>
      </c>
      <c r="U215" t="s">
        <v>199</v>
      </c>
      <c r="V215" t="s">
        <v>63</v>
      </c>
      <c r="W215" t="s">
        <v>64</v>
      </c>
      <c r="X215">
        <v>4.8738124634855849E-3</v>
      </c>
      <c r="Y215">
        <v>24560.260566964851</v>
      </c>
      <c r="Z215">
        <v>4</v>
      </c>
      <c r="AA215">
        <v>4</v>
      </c>
      <c r="AB215" t="s">
        <v>682</v>
      </c>
      <c r="AC215" t="s">
        <v>20</v>
      </c>
      <c r="AD215">
        <v>5039229.71</v>
      </c>
      <c r="AE215">
        <v>0</v>
      </c>
    </row>
    <row r="216" spans="1:31" x14ac:dyDescent="0.25">
      <c r="A216" s="143">
        <v>46111</v>
      </c>
      <c r="B216" t="s">
        <v>20</v>
      </c>
      <c r="C216" t="s">
        <v>793</v>
      </c>
      <c r="D216">
        <v>-5039229.71</v>
      </c>
      <c r="E216" t="s">
        <v>20</v>
      </c>
      <c r="F216">
        <v>1</v>
      </c>
      <c r="G216">
        <v>5039229.71</v>
      </c>
      <c r="H216" t="s">
        <v>510</v>
      </c>
      <c r="I216" t="s">
        <v>20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493</v>
      </c>
      <c r="P216">
        <v>10</v>
      </c>
      <c r="Q216" t="s">
        <v>465</v>
      </c>
      <c r="R216">
        <v>1</v>
      </c>
      <c r="S216">
        <v>-5039229.71</v>
      </c>
      <c r="T216">
        <v>1</v>
      </c>
      <c r="U216" t="s">
        <v>199</v>
      </c>
      <c r="V216" t="s">
        <v>80</v>
      </c>
      <c r="W216" t="s">
        <v>81</v>
      </c>
      <c r="X216">
        <v>0.73411048911804788</v>
      </c>
      <c r="Y216">
        <v>3699351.3871862986</v>
      </c>
      <c r="Z216">
        <v>5</v>
      </c>
      <c r="AA216">
        <v>4</v>
      </c>
      <c r="AB216" t="s">
        <v>80</v>
      </c>
      <c r="AC216" t="s">
        <v>20</v>
      </c>
      <c r="AD216">
        <v>5039229.71</v>
      </c>
      <c r="AE216">
        <v>0</v>
      </c>
    </row>
    <row r="217" spans="1:31" x14ac:dyDescent="0.25">
      <c r="A217" s="143">
        <v>46111</v>
      </c>
      <c r="B217" t="s">
        <v>20</v>
      </c>
      <c r="C217" t="s">
        <v>793</v>
      </c>
      <c r="D217">
        <v>-5039229.71</v>
      </c>
      <c r="E217" t="s">
        <v>20</v>
      </c>
      <c r="F217">
        <v>1</v>
      </c>
      <c r="G217">
        <v>5039229.71</v>
      </c>
      <c r="H217" t="s">
        <v>510</v>
      </c>
      <c r="I217" t="s">
        <v>20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493</v>
      </c>
      <c r="P217">
        <v>10</v>
      </c>
      <c r="Q217" t="s">
        <v>465</v>
      </c>
      <c r="R217">
        <v>1</v>
      </c>
      <c r="S217">
        <v>-5039229.71</v>
      </c>
      <c r="T217">
        <v>1</v>
      </c>
      <c r="U217" t="s">
        <v>199</v>
      </c>
      <c r="V217" t="s">
        <v>50</v>
      </c>
      <c r="W217" t="s">
        <v>74</v>
      </c>
      <c r="X217">
        <v>1.4065386597374174E-2</v>
      </c>
      <c r="Y217">
        <v>70878.71402412375</v>
      </c>
      <c r="Z217">
        <v>6</v>
      </c>
      <c r="AA217">
        <v>4</v>
      </c>
      <c r="AB217" t="s">
        <v>50</v>
      </c>
      <c r="AC217" t="s">
        <v>20</v>
      </c>
      <c r="AD217">
        <v>5039229.71</v>
      </c>
      <c r="AE217">
        <v>0</v>
      </c>
    </row>
    <row r="218" spans="1:31" x14ac:dyDescent="0.25">
      <c r="A218" s="143">
        <v>46111</v>
      </c>
      <c r="B218" t="s">
        <v>20</v>
      </c>
      <c r="C218" t="s">
        <v>793</v>
      </c>
      <c r="D218">
        <v>-5039229.71</v>
      </c>
      <c r="E218" t="s">
        <v>20</v>
      </c>
      <c r="F218">
        <v>1</v>
      </c>
      <c r="G218">
        <v>5039229.71</v>
      </c>
      <c r="H218" t="s">
        <v>510</v>
      </c>
      <c r="I218" t="s">
        <v>20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493</v>
      </c>
      <c r="P218">
        <v>10</v>
      </c>
      <c r="Q218" t="s">
        <v>465</v>
      </c>
      <c r="R218">
        <v>1</v>
      </c>
      <c r="S218">
        <v>-5039229.71</v>
      </c>
      <c r="T218">
        <v>1</v>
      </c>
      <c r="U218" t="s">
        <v>199</v>
      </c>
      <c r="V218" t="s">
        <v>68</v>
      </c>
      <c r="W218" t="s">
        <v>69</v>
      </c>
      <c r="X218">
        <v>0.10760032914202722</v>
      </c>
      <c r="Y218">
        <v>542222.77541828237</v>
      </c>
      <c r="Z218">
        <v>7</v>
      </c>
      <c r="AA218">
        <v>4</v>
      </c>
      <c r="AB218" t="s">
        <v>68</v>
      </c>
      <c r="AC218" t="s">
        <v>20</v>
      </c>
      <c r="AD218">
        <v>5039229.71</v>
      </c>
      <c r="AE218">
        <v>0</v>
      </c>
    </row>
    <row r="219" spans="1:31" x14ac:dyDescent="0.25">
      <c r="A219" s="143">
        <v>46111</v>
      </c>
      <c r="B219" t="s">
        <v>20</v>
      </c>
      <c r="C219" t="s">
        <v>793</v>
      </c>
      <c r="D219">
        <v>-5039229.71</v>
      </c>
      <c r="E219" t="s">
        <v>20</v>
      </c>
      <c r="F219">
        <v>1</v>
      </c>
      <c r="G219">
        <v>5039229.71</v>
      </c>
      <c r="H219" t="s">
        <v>510</v>
      </c>
      <c r="I219" t="s">
        <v>20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493</v>
      </c>
      <c r="P219">
        <v>10</v>
      </c>
      <c r="Q219" t="s">
        <v>465</v>
      </c>
      <c r="R219">
        <v>1</v>
      </c>
      <c r="S219">
        <v>-5039229.71</v>
      </c>
      <c r="T219">
        <v>1</v>
      </c>
      <c r="U219" t="s">
        <v>199</v>
      </c>
      <c r="V219" t="s">
        <v>70</v>
      </c>
      <c r="W219" t="s">
        <v>71</v>
      </c>
      <c r="X219">
        <v>3.9675420007119738E-2</v>
      </c>
      <c r="Y219">
        <v>199933.5552566062</v>
      </c>
      <c r="Z219">
        <v>8</v>
      </c>
      <c r="AA219">
        <v>4</v>
      </c>
      <c r="AB219" t="s">
        <v>70</v>
      </c>
      <c r="AC219" t="s">
        <v>20</v>
      </c>
      <c r="AD219">
        <v>5039229.71</v>
      </c>
      <c r="AE219">
        <v>0</v>
      </c>
    </row>
    <row r="220" spans="1:31" x14ac:dyDescent="0.25">
      <c r="A220" s="143">
        <v>46111</v>
      </c>
      <c r="B220" t="s">
        <v>20</v>
      </c>
      <c r="C220" t="s">
        <v>793</v>
      </c>
      <c r="D220">
        <v>-5039229.71</v>
      </c>
      <c r="E220" t="s">
        <v>20</v>
      </c>
      <c r="F220">
        <v>1</v>
      </c>
      <c r="G220">
        <v>5039229.71</v>
      </c>
      <c r="H220" t="s">
        <v>510</v>
      </c>
      <c r="I220" t="s">
        <v>20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493</v>
      </c>
      <c r="P220">
        <v>10</v>
      </c>
      <c r="Q220" t="s">
        <v>465</v>
      </c>
      <c r="R220">
        <v>1</v>
      </c>
      <c r="S220">
        <v>-5039229.71</v>
      </c>
      <c r="T220">
        <v>1</v>
      </c>
      <c r="U220" t="s">
        <v>199</v>
      </c>
      <c r="V220" t="s">
        <v>181</v>
      </c>
      <c r="W220" t="s">
        <v>462</v>
      </c>
      <c r="X220">
        <v>0</v>
      </c>
      <c r="Y220">
        <v>0</v>
      </c>
      <c r="Z220">
        <v>9</v>
      </c>
      <c r="AA220">
        <v>4</v>
      </c>
      <c r="AB220" t="s">
        <v>181</v>
      </c>
      <c r="AC220" t="s">
        <v>20</v>
      </c>
      <c r="AD220">
        <v>5039229.71</v>
      </c>
      <c r="AE220">
        <v>0</v>
      </c>
    </row>
    <row r="221" spans="1:31" x14ac:dyDescent="0.25">
      <c r="A221" s="143">
        <v>46112</v>
      </c>
      <c r="B221" t="s">
        <v>1191</v>
      </c>
      <c r="C221" t="s">
        <v>1106</v>
      </c>
      <c r="D221">
        <v>-4981584.4592000004</v>
      </c>
      <c r="E221" t="s">
        <v>164</v>
      </c>
      <c r="G221">
        <v>4981584.4592000004</v>
      </c>
      <c r="H221" t="s">
        <v>1192</v>
      </c>
      <c r="I221" t="s">
        <v>9</v>
      </c>
      <c r="J221" t="s">
        <v>137</v>
      </c>
      <c r="K221" t="s">
        <v>512</v>
      </c>
      <c r="L221" t="s">
        <v>156</v>
      </c>
      <c r="M221">
        <v>0</v>
      </c>
      <c r="N221" t="s">
        <v>32</v>
      </c>
      <c r="O221" t="s">
        <v>1193</v>
      </c>
      <c r="P221">
        <v>10</v>
      </c>
      <c r="Q221" t="s">
        <v>467</v>
      </c>
      <c r="R221">
        <v>1</v>
      </c>
      <c r="S221">
        <v>-4981584.4592000004</v>
      </c>
      <c r="U221" t="s">
        <v>199</v>
      </c>
      <c r="V221" t="s">
        <v>72</v>
      </c>
      <c r="W221" t="s">
        <v>107</v>
      </c>
      <c r="X221">
        <v>7.7777777777777779E-2</v>
      </c>
      <c r="Y221">
        <v>387456.56904888892</v>
      </c>
      <c r="Z221">
        <v>1</v>
      </c>
      <c r="AA221">
        <v>10</v>
      </c>
      <c r="AB221" t="s">
        <v>72</v>
      </c>
      <c r="AC221" t="s">
        <v>9</v>
      </c>
      <c r="AD221">
        <v>3487109.1214400004</v>
      </c>
      <c r="AE221">
        <v>1494475.33776</v>
      </c>
    </row>
    <row r="222" spans="1:31" x14ac:dyDescent="0.25">
      <c r="A222" s="143">
        <v>46112</v>
      </c>
      <c r="B222" t="s">
        <v>1191</v>
      </c>
      <c r="C222" t="s">
        <v>1106</v>
      </c>
      <c r="D222">
        <v>-4981584.4592000004</v>
      </c>
      <c r="E222" t="s">
        <v>164</v>
      </c>
      <c r="G222">
        <v>4981584.4592000004</v>
      </c>
      <c r="H222" t="s">
        <v>1192</v>
      </c>
      <c r="I222" t="s">
        <v>9</v>
      </c>
      <c r="J222" t="s">
        <v>137</v>
      </c>
      <c r="K222" t="s">
        <v>512</v>
      </c>
      <c r="L222" t="s">
        <v>156</v>
      </c>
      <c r="M222">
        <v>0</v>
      </c>
      <c r="N222" t="s">
        <v>32</v>
      </c>
      <c r="O222" t="s">
        <v>1193</v>
      </c>
      <c r="P222">
        <v>10</v>
      </c>
      <c r="Q222" t="s">
        <v>467</v>
      </c>
      <c r="R222">
        <v>1</v>
      </c>
      <c r="S222">
        <v>-4981584.4592000004</v>
      </c>
      <c r="U222" t="s">
        <v>199</v>
      </c>
      <c r="V222" t="s">
        <v>177</v>
      </c>
      <c r="W222" t="s">
        <v>317</v>
      </c>
      <c r="X222">
        <v>7.7777777777777779E-2</v>
      </c>
      <c r="Y222">
        <v>387456.56904888892</v>
      </c>
      <c r="Z222">
        <v>2</v>
      </c>
      <c r="AA222">
        <v>10</v>
      </c>
      <c r="AB222" t="s">
        <v>77</v>
      </c>
      <c r="AC222" t="s">
        <v>9</v>
      </c>
      <c r="AD222">
        <v>3487109.1214400004</v>
      </c>
      <c r="AE222">
        <v>1494475.33776</v>
      </c>
    </row>
    <row r="223" spans="1:31" x14ac:dyDescent="0.25">
      <c r="A223" s="143">
        <v>46112</v>
      </c>
      <c r="B223" t="s">
        <v>1191</v>
      </c>
      <c r="C223" t="s">
        <v>1106</v>
      </c>
      <c r="D223">
        <v>-4981584.4592000004</v>
      </c>
      <c r="E223" t="s">
        <v>164</v>
      </c>
      <c r="G223">
        <v>4981584.4592000004</v>
      </c>
      <c r="H223" t="s">
        <v>1192</v>
      </c>
      <c r="I223" t="s">
        <v>9</v>
      </c>
      <c r="J223" t="s">
        <v>137</v>
      </c>
      <c r="K223" t="s">
        <v>512</v>
      </c>
      <c r="L223" t="s">
        <v>156</v>
      </c>
      <c r="M223">
        <v>0</v>
      </c>
      <c r="N223" t="s">
        <v>32</v>
      </c>
      <c r="O223" t="s">
        <v>1193</v>
      </c>
      <c r="P223">
        <v>10</v>
      </c>
      <c r="Q223" t="s">
        <v>467</v>
      </c>
      <c r="R223">
        <v>1</v>
      </c>
      <c r="S223">
        <v>-4981584.4592000004</v>
      </c>
      <c r="U223" t="s">
        <v>199</v>
      </c>
      <c r="V223" t="s">
        <v>175</v>
      </c>
      <c r="W223" t="s">
        <v>316</v>
      </c>
      <c r="X223">
        <v>7.7777777777777779E-2</v>
      </c>
      <c r="Y223">
        <v>387456.56904888892</v>
      </c>
      <c r="Z223">
        <v>10</v>
      </c>
      <c r="AA223">
        <v>10</v>
      </c>
      <c r="AB223" t="s">
        <v>75</v>
      </c>
      <c r="AC223" t="s">
        <v>9</v>
      </c>
      <c r="AD223">
        <v>3487109.1214400004</v>
      </c>
      <c r="AE223">
        <v>1494475.33776</v>
      </c>
    </row>
    <row r="224" spans="1:31" x14ac:dyDescent="0.25">
      <c r="A224" s="143">
        <v>46112</v>
      </c>
      <c r="B224" t="s">
        <v>1191</v>
      </c>
      <c r="C224" t="s">
        <v>1106</v>
      </c>
      <c r="D224">
        <v>-4981584.4592000004</v>
      </c>
      <c r="E224" t="s">
        <v>164</v>
      </c>
      <c r="G224">
        <v>4981584.4592000004</v>
      </c>
      <c r="H224" t="s">
        <v>1192</v>
      </c>
      <c r="I224" t="s">
        <v>9</v>
      </c>
      <c r="J224" t="s">
        <v>137</v>
      </c>
      <c r="K224" t="s">
        <v>512</v>
      </c>
      <c r="L224" t="s">
        <v>156</v>
      </c>
      <c r="M224">
        <v>0</v>
      </c>
      <c r="N224" t="s">
        <v>32</v>
      </c>
      <c r="O224" t="s">
        <v>1193</v>
      </c>
      <c r="P224">
        <v>10</v>
      </c>
      <c r="Q224" t="s">
        <v>467</v>
      </c>
      <c r="R224">
        <v>1</v>
      </c>
      <c r="S224">
        <v>-4981584.4592000004</v>
      </c>
      <c r="U224" t="s">
        <v>199</v>
      </c>
      <c r="V224" t="s">
        <v>193</v>
      </c>
      <c r="W224" t="s">
        <v>320</v>
      </c>
      <c r="X224">
        <v>7.7777777777777779E-2</v>
      </c>
      <c r="Y224">
        <v>387456.56904888892</v>
      </c>
      <c r="Z224">
        <v>3</v>
      </c>
      <c r="AA224">
        <v>10</v>
      </c>
      <c r="AB224" t="s">
        <v>681</v>
      </c>
      <c r="AC224" t="s">
        <v>9</v>
      </c>
      <c r="AD224">
        <v>3487109.1214400004</v>
      </c>
      <c r="AE224">
        <v>1494475.33776</v>
      </c>
    </row>
    <row r="225" spans="1:31" x14ac:dyDescent="0.25">
      <c r="A225" s="143">
        <v>46112</v>
      </c>
      <c r="B225" t="s">
        <v>1191</v>
      </c>
      <c r="C225" t="s">
        <v>1106</v>
      </c>
      <c r="D225">
        <v>-4981584.4592000004</v>
      </c>
      <c r="E225" t="s">
        <v>164</v>
      </c>
      <c r="G225">
        <v>4981584.4592000004</v>
      </c>
      <c r="H225" t="s">
        <v>1192</v>
      </c>
      <c r="I225" t="s">
        <v>9</v>
      </c>
      <c r="J225" t="s">
        <v>137</v>
      </c>
      <c r="K225" t="s">
        <v>512</v>
      </c>
      <c r="L225" t="s">
        <v>156</v>
      </c>
      <c r="M225">
        <v>0</v>
      </c>
      <c r="N225" t="s">
        <v>32</v>
      </c>
      <c r="O225" t="s">
        <v>1193</v>
      </c>
      <c r="P225">
        <v>10</v>
      </c>
      <c r="Q225" t="s">
        <v>467</v>
      </c>
      <c r="R225">
        <v>1</v>
      </c>
      <c r="S225">
        <v>-4981584.4592000004</v>
      </c>
      <c r="U225" t="s">
        <v>199</v>
      </c>
      <c r="V225" t="s">
        <v>191</v>
      </c>
      <c r="W225" t="s">
        <v>319</v>
      </c>
      <c r="X225">
        <v>7.7777777777777779E-2</v>
      </c>
      <c r="Y225">
        <v>387456.56904888892</v>
      </c>
      <c r="Z225">
        <v>4</v>
      </c>
      <c r="AA225">
        <v>10</v>
      </c>
      <c r="AB225" t="s">
        <v>682</v>
      </c>
      <c r="AC225" t="s">
        <v>9</v>
      </c>
      <c r="AD225">
        <v>3487109.1214400004</v>
      </c>
      <c r="AE225">
        <v>1494475.33776</v>
      </c>
    </row>
    <row r="226" spans="1:31" x14ac:dyDescent="0.25">
      <c r="A226" s="143">
        <v>46112</v>
      </c>
      <c r="B226" t="s">
        <v>1191</v>
      </c>
      <c r="C226" t="s">
        <v>1106</v>
      </c>
      <c r="D226">
        <v>-4981584.4592000004</v>
      </c>
      <c r="E226" t="s">
        <v>164</v>
      </c>
      <c r="G226">
        <v>4981584.4592000004</v>
      </c>
      <c r="H226" t="s">
        <v>1192</v>
      </c>
      <c r="I226" t="s">
        <v>9</v>
      </c>
      <c r="J226" t="s">
        <v>137</v>
      </c>
      <c r="K226" t="s">
        <v>512</v>
      </c>
      <c r="L226" t="s">
        <v>156</v>
      </c>
      <c r="M226">
        <v>0</v>
      </c>
      <c r="N226" t="s">
        <v>32</v>
      </c>
      <c r="O226" t="s">
        <v>1193</v>
      </c>
      <c r="P226">
        <v>10</v>
      </c>
      <c r="Q226" t="s">
        <v>467</v>
      </c>
      <c r="R226">
        <v>1</v>
      </c>
      <c r="S226">
        <v>-4981584.4592000004</v>
      </c>
      <c r="U226" t="s">
        <v>199</v>
      </c>
      <c r="V226" t="s">
        <v>80</v>
      </c>
      <c r="W226" t="s">
        <v>109</v>
      </c>
      <c r="X226">
        <v>7.7777777777777779E-2</v>
      </c>
      <c r="Y226">
        <v>387456.56904888892</v>
      </c>
      <c r="Z226">
        <v>5</v>
      </c>
      <c r="AA226">
        <v>10</v>
      </c>
      <c r="AB226" t="s">
        <v>80</v>
      </c>
      <c r="AC226" t="s">
        <v>9</v>
      </c>
      <c r="AD226">
        <v>3487109.1214400004</v>
      </c>
      <c r="AE226">
        <v>1494475.33776</v>
      </c>
    </row>
    <row r="227" spans="1:31" x14ac:dyDescent="0.25">
      <c r="A227" s="143">
        <v>46112</v>
      </c>
      <c r="B227" t="s">
        <v>1191</v>
      </c>
      <c r="C227" t="s">
        <v>1106</v>
      </c>
      <c r="D227">
        <v>-4981584.4592000004</v>
      </c>
      <c r="E227" t="s">
        <v>164</v>
      </c>
      <c r="G227">
        <v>4981584.4592000004</v>
      </c>
      <c r="H227" t="s">
        <v>1192</v>
      </c>
      <c r="I227" t="s">
        <v>9</v>
      </c>
      <c r="J227" t="s">
        <v>137</v>
      </c>
      <c r="K227" t="s">
        <v>512</v>
      </c>
      <c r="L227" t="s">
        <v>156</v>
      </c>
      <c r="M227">
        <v>0</v>
      </c>
      <c r="N227" t="s">
        <v>32</v>
      </c>
      <c r="O227" t="s">
        <v>1193</v>
      </c>
      <c r="P227">
        <v>10</v>
      </c>
      <c r="Q227" t="s">
        <v>467</v>
      </c>
      <c r="R227">
        <v>1</v>
      </c>
      <c r="S227">
        <v>-4981584.4592000004</v>
      </c>
      <c r="U227" t="s">
        <v>199</v>
      </c>
      <c r="V227" t="s">
        <v>50</v>
      </c>
      <c r="W227" t="s">
        <v>108</v>
      </c>
      <c r="X227">
        <v>7.7777777777777779E-2</v>
      </c>
      <c r="Y227">
        <v>387456.56904888892</v>
      </c>
      <c r="Z227">
        <v>6</v>
      </c>
      <c r="AA227">
        <v>10</v>
      </c>
      <c r="AB227" t="s">
        <v>50</v>
      </c>
      <c r="AC227" t="s">
        <v>9</v>
      </c>
      <c r="AD227">
        <v>3487109.1214400004</v>
      </c>
      <c r="AE227">
        <v>1494475.33776</v>
      </c>
    </row>
    <row r="228" spans="1:31" x14ac:dyDescent="0.25">
      <c r="A228" s="143">
        <v>46112</v>
      </c>
      <c r="B228" t="s">
        <v>1191</v>
      </c>
      <c r="C228" t="s">
        <v>1106</v>
      </c>
      <c r="D228">
        <v>-4981584.4592000004</v>
      </c>
      <c r="E228" t="s">
        <v>164</v>
      </c>
      <c r="G228">
        <v>4981584.4592000004</v>
      </c>
      <c r="H228" t="s">
        <v>1192</v>
      </c>
      <c r="I228" t="s">
        <v>9</v>
      </c>
      <c r="J228" t="s">
        <v>137</v>
      </c>
      <c r="K228" t="s">
        <v>512</v>
      </c>
      <c r="L228" t="s">
        <v>156</v>
      </c>
      <c r="M228">
        <v>0</v>
      </c>
      <c r="N228" t="s">
        <v>32</v>
      </c>
      <c r="O228" t="s">
        <v>1193</v>
      </c>
      <c r="P228">
        <v>10</v>
      </c>
      <c r="Q228" t="s">
        <v>467</v>
      </c>
      <c r="R228">
        <v>1</v>
      </c>
      <c r="S228">
        <v>-4981584.4592000004</v>
      </c>
      <c r="U228" t="s">
        <v>199</v>
      </c>
      <c r="V228" t="s">
        <v>68</v>
      </c>
      <c r="W228" t="s">
        <v>106</v>
      </c>
      <c r="X228">
        <v>7.7777777777777779E-2</v>
      </c>
      <c r="Y228">
        <v>387456.56904888892</v>
      </c>
      <c r="Z228">
        <v>7</v>
      </c>
      <c r="AA228">
        <v>10</v>
      </c>
      <c r="AB228" t="s">
        <v>68</v>
      </c>
      <c r="AC228" t="s">
        <v>9</v>
      </c>
      <c r="AD228">
        <v>3487109.1214400004</v>
      </c>
      <c r="AE228">
        <v>1494475.33776</v>
      </c>
    </row>
    <row r="229" spans="1:31" x14ac:dyDescent="0.25">
      <c r="A229" s="143">
        <v>46112</v>
      </c>
      <c r="B229" t="s">
        <v>1191</v>
      </c>
      <c r="C229" t="s">
        <v>1106</v>
      </c>
      <c r="D229">
        <v>-4981584.4592000004</v>
      </c>
      <c r="E229" t="s">
        <v>164</v>
      </c>
      <c r="G229">
        <v>4981584.4592000004</v>
      </c>
      <c r="H229" t="s">
        <v>1192</v>
      </c>
      <c r="I229" t="s">
        <v>9</v>
      </c>
      <c r="J229" t="s">
        <v>137</v>
      </c>
      <c r="K229" t="s">
        <v>512</v>
      </c>
      <c r="L229" t="s">
        <v>156</v>
      </c>
      <c r="M229">
        <v>0</v>
      </c>
      <c r="N229" t="s">
        <v>32</v>
      </c>
      <c r="O229" t="s">
        <v>1193</v>
      </c>
      <c r="P229">
        <v>10</v>
      </c>
      <c r="Q229" t="s">
        <v>467</v>
      </c>
      <c r="R229">
        <v>1</v>
      </c>
      <c r="S229">
        <v>-4981584.4592000004</v>
      </c>
      <c r="U229" t="s">
        <v>199</v>
      </c>
      <c r="V229" t="s">
        <v>70</v>
      </c>
      <c r="W229" t="s">
        <v>452</v>
      </c>
      <c r="X229">
        <v>7.7777777777777779E-2</v>
      </c>
      <c r="Y229">
        <v>387456.56904888892</v>
      </c>
      <c r="Z229">
        <v>8</v>
      </c>
      <c r="AA229">
        <v>10</v>
      </c>
      <c r="AB229" t="s">
        <v>70</v>
      </c>
      <c r="AC229" t="s">
        <v>9</v>
      </c>
      <c r="AD229">
        <v>3487109.1214400004</v>
      </c>
      <c r="AE229">
        <v>1494475.33776</v>
      </c>
    </row>
    <row r="230" spans="1:31" x14ac:dyDescent="0.25">
      <c r="A230" s="143">
        <v>46112</v>
      </c>
      <c r="B230" t="s">
        <v>1191</v>
      </c>
      <c r="C230" t="s">
        <v>1106</v>
      </c>
      <c r="D230">
        <v>-4981584.4592000004</v>
      </c>
      <c r="E230" t="s">
        <v>164</v>
      </c>
      <c r="G230">
        <v>4981584.4592000004</v>
      </c>
      <c r="H230" t="s">
        <v>1192</v>
      </c>
      <c r="I230" t="s">
        <v>9</v>
      </c>
      <c r="J230" t="s">
        <v>137</v>
      </c>
      <c r="K230" t="s">
        <v>512</v>
      </c>
      <c r="L230" t="s">
        <v>156</v>
      </c>
      <c r="M230">
        <v>0</v>
      </c>
      <c r="N230" t="s">
        <v>32</v>
      </c>
      <c r="O230" t="s">
        <v>1193</v>
      </c>
      <c r="P230">
        <v>10</v>
      </c>
      <c r="Q230" t="s">
        <v>467</v>
      </c>
      <c r="R230">
        <v>1</v>
      </c>
      <c r="S230">
        <v>-4981584.4592000004</v>
      </c>
      <c r="U230" t="s">
        <v>199</v>
      </c>
      <c r="V230" t="s">
        <v>181</v>
      </c>
      <c r="W230" t="s">
        <v>318</v>
      </c>
      <c r="X230">
        <v>0</v>
      </c>
      <c r="Y230">
        <v>0</v>
      </c>
      <c r="Z230">
        <v>9</v>
      </c>
      <c r="AA230">
        <v>10</v>
      </c>
      <c r="AB230" t="s">
        <v>181</v>
      </c>
      <c r="AC230" t="s">
        <v>9</v>
      </c>
      <c r="AD230">
        <v>3487109.1214400004</v>
      </c>
      <c r="AE230">
        <v>1494475.33776</v>
      </c>
    </row>
    <row r="231" spans="1:31" x14ac:dyDescent="0.25">
      <c r="A231" s="143">
        <v>46112</v>
      </c>
      <c r="B231" t="s">
        <v>1191</v>
      </c>
      <c r="C231" t="s">
        <v>1109</v>
      </c>
      <c r="D231">
        <v>-4977942.8901000004</v>
      </c>
      <c r="E231" t="s">
        <v>72</v>
      </c>
      <c r="G231">
        <v>4977942.8901000004</v>
      </c>
      <c r="H231" t="s">
        <v>1192</v>
      </c>
      <c r="I231" t="s">
        <v>9</v>
      </c>
      <c r="J231" t="s">
        <v>137</v>
      </c>
      <c r="K231" t="s">
        <v>512</v>
      </c>
      <c r="L231" t="s">
        <v>138</v>
      </c>
      <c r="M231">
        <v>0</v>
      </c>
      <c r="N231" t="s">
        <v>43</v>
      </c>
      <c r="O231" t="s">
        <v>1193</v>
      </c>
      <c r="P231">
        <v>1</v>
      </c>
      <c r="Q231" t="s">
        <v>72</v>
      </c>
      <c r="R231">
        <v>1</v>
      </c>
      <c r="S231">
        <v>-4977942.8901000004</v>
      </c>
      <c r="U231" t="s">
        <v>199</v>
      </c>
      <c r="V231" t="s">
        <v>72</v>
      </c>
      <c r="W231" t="s">
        <v>87</v>
      </c>
      <c r="X231">
        <v>1</v>
      </c>
      <c r="Y231">
        <v>4977942.8901000004</v>
      </c>
      <c r="Z231">
        <v>1</v>
      </c>
      <c r="AA231">
        <v>10</v>
      </c>
      <c r="AB231" t="s">
        <v>72</v>
      </c>
      <c r="AC231" t="s">
        <v>9</v>
      </c>
      <c r="AD231">
        <v>4977942.8901000004</v>
      </c>
      <c r="AE231">
        <v>0</v>
      </c>
    </row>
    <row r="232" spans="1:31" x14ac:dyDescent="0.25">
      <c r="A232" s="143">
        <v>46112</v>
      </c>
      <c r="B232" t="s">
        <v>1191</v>
      </c>
      <c r="C232" t="s">
        <v>1145</v>
      </c>
      <c r="D232">
        <v>-4946489.6249000002</v>
      </c>
      <c r="E232" t="s">
        <v>13</v>
      </c>
      <c r="G232">
        <v>4946489.6249000002</v>
      </c>
      <c r="H232" t="s">
        <v>1192</v>
      </c>
      <c r="I232" t="s">
        <v>9</v>
      </c>
      <c r="J232" t="s">
        <v>137</v>
      </c>
      <c r="K232" t="s">
        <v>512</v>
      </c>
      <c r="L232" t="s">
        <v>138</v>
      </c>
      <c r="M232">
        <v>0</v>
      </c>
      <c r="N232" t="s">
        <v>338</v>
      </c>
      <c r="O232" t="s">
        <v>1193</v>
      </c>
      <c r="P232">
        <v>5</v>
      </c>
      <c r="Q232" t="s">
        <v>466</v>
      </c>
      <c r="R232">
        <v>1</v>
      </c>
      <c r="S232">
        <v>-4946489.6249000002</v>
      </c>
      <c r="U232" t="s">
        <v>199</v>
      </c>
      <c r="V232" t="s">
        <v>191</v>
      </c>
      <c r="W232" t="s">
        <v>340</v>
      </c>
      <c r="X232">
        <v>0.37</v>
      </c>
      <c r="Y232">
        <v>1830201.1612130001</v>
      </c>
      <c r="Z232">
        <v>4</v>
      </c>
      <c r="AA232">
        <v>10</v>
      </c>
      <c r="AB232" t="s">
        <v>682</v>
      </c>
      <c r="AC232" t="s">
        <v>9</v>
      </c>
      <c r="AD232">
        <v>4946489.6248999992</v>
      </c>
      <c r="AE232">
        <v>0</v>
      </c>
    </row>
    <row r="233" spans="1:31" x14ac:dyDescent="0.25">
      <c r="A233" s="143">
        <v>46112</v>
      </c>
      <c r="B233" t="s">
        <v>1191</v>
      </c>
      <c r="C233" t="s">
        <v>1145</v>
      </c>
      <c r="D233">
        <v>-4946489.6249000002</v>
      </c>
      <c r="E233" t="s">
        <v>13</v>
      </c>
      <c r="G233">
        <v>4946489.6249000002</v>
      </c>
      <c r="H233" t="s">
        <v>1192</v>
      </c>
      <c r="I233" t="s">
        <v>9</v>
      </c>
      <c r="J233" t="s">
        <v>137</v>
      </c>
      <c r="K233" t="s">
        <v>512</v>
      </c>
      <c r="L233" t="s">
        <v>138</v>
      </c>
      <c r="M233">
        <v>0</v>
      </c>
      <c r="N233" t="s">
        <v>338</v>
      </c>
      <c r="O233" t="s">
        <v>1193</v>
      </c>
      <c r="P233">
        <v>5</v>
      </c>
      <c r="Q233" t="s">
        <v>466</v>
      </c>
      <c r="R233">
        <v>1</v>
      </c>
      <c r="S233">
        <v>-4946489.6249000002</v>
      </c>
      <c r="U233" t="s">
        <v>199</v>
      </c>
      <c r="V233" t="s">
        <v>80</v>
      </c>
      <c r="W233" t="s">
        <v>451</v>
      </c>
      <c r="X233">
        <v>0.2</v>
      </c>
      <c r="Y233">
        <v>989297.92498000013</v>
      </c>
      <c r="Z233">
        <v>5</v>
      </c>
      <c r="AA233">
        <v>10</v>
      </c>
      <c r="AB233" t="s">
        <v>80</v>
      </c>
      <c r="AC233" t="s">
        <v>9</v>
      </c>
      <c r="AD233">
        <v>4946489.6248999992</v>
      </c>
      <c r="AE233">
        <v>0</v>
      </c>
    </row>
    <row r="234" spans="1:31" x14ac:dyDescent="0.25">
      <c r="A234" s="143">
        <v>46112</v>
      </c>
      <c r="B234" t="s">
        <v>1191</v>
      </c>
      <c r="C234" t="s">
        <v>1145</v>
      </c>
      <c r="D234">
        <v>-4946489.6249000002</v>
      </c>
      <c r="E234" t="s">
        <v>13</v>
      </c>
      <c r="G234">
        <v>4946489.6249000002</v>
      </c>
      <c r="H234" t="s">
        <v>1192</v>
      </c>
      <c r="I234" t="s">
        <v>9</v>
      </c>
      <c r="J234" t="s">
        <v>137</v>
      </c>
      <c r="K234" t="s">
        <v>512</v>
      </c>
      <c r="L234" t="s">
        <v>138</v>
      </c>
      <c r="M234">
        <v>0</v>
      </c>
      <c r="N234" t="s">
        <v>338</v>
      </c>
      <c r="O234" t="s">
        <v>1193</v>
      </c>
      <c r="P234">
        <v>5</v>
      </c>
      <c r="Q234" t="s">
        <v>466</v>
      </c>
      <c r="R234">
        <v>1</v>
      </c>
      <c r="S234">
        <v>-4946489.6249000002</v>
      </c>
      <c r="U234" t="s">
        <v>199</v>
      </c>
      <c r="V234" t="s">
        <v>50</v>
      </c>
      <c r="W234" t="s">
        <v>339</v>
      </c>
      <c r="X234">
        <v>0.12</v>
      </c>
      <c r="Y234">
        <v>593578.75498800003</v>
      </c>
      <c r="Z234">
        <v>6</v>
      </c>
      <c r="AA234">
        <v>10</v>
      </c>
      <c r="AB234" t="s">
        <v>50</v>
      </c>
      <c r="AC234" t="s">
        <v>9</v>
      </c>
      <c r="AD234">
        <v>4946489.6248999992</v>
      </c>
      <c r="AE234">
        <v>0</v>
      </c>
    </row>
    <row r="235" spans="1:31" x14ac:dyDescent="0.25">
      <c r="A235" s="143">
        <v>46112</v>
      </c>
      <c r="B235" t="s">
        <v>1191</v>
      </c>
      <c r="C235" t="s">
        <v>1145</v>
      </c>
      <c r="D235">
        <v>-4946489.6249000002</v>
      </c>
      <c r="E235" t="s">
        <v>13</v>
      </c>
      <c r="G235">
        <v>4946489.6249000002</v>
      </c>
      <c r="H235" t="s">
        <v>1192</v>
      </c>
      <c r="I235" t="s">
        <v>9</v>
      </c>
      <c r="J235" t="s">
        <v>137</v>
      </c>
      <c r="K235" t="s">
        <v>512</v>
      </c>
      <c r="L235" t="s">
        <v>138</v>
      </c>
      <c r="M235">
        <v>0</v>
      </c>
      <c r="N235" t="s">
        <v>338</v>
      </c>
      <c r="O235" t="s">
        <v>1193</v>
      </c>
      <c r="P235">
        <v>5</v>
      </c>
      <c r="Q235" t="s">
        <v>466</v>
      </c>
      <c r="R235">
        <v>1</v>
      </c>
      <c r="S235">
        <v>-4946489.6249000002</v>
      </c>
      <c r="U235" t="s">
        <v>199</v>
      </c>
      <c r="V235" t="s">
        <v>68</v>
      </c>
      <c r="W235" t="s">
        <v>450</v>
      </c>
      <c r="X235">
        <v>0.17</v>
      </c>
      <c r="Y235">
        <v>840903.23623300006</v>
      </c>
      <c r="Z235">
        <v>7</v>
      </c>
      <c r="AA235">
        <v>10</v>
      </c>
      <c r="AB235" t="s">
        <v>68</v>
      </c>
      <c r="AC235" t="s">
        <v>9</v>
      </c>
      <c r="AD235">
        <v>4946489.6248999992</v>
      </c>
      <c r="AE235">
        <v>0</v>
      </c>
    </row>
    <row r="236" spans="1:31" x14ac:dyDescent="0.25">
      <c r="A236" s="143">
        <v>46112</v>
      </c>
      <c r="B236" t="s">
        <v>1191</v>
      </c>
      <c r="C236" t="s">
        <v>1145</v>
      </c>
      <c r="D236">
        <v>-4946489.6249000002</v>
      </c>
      <c r="E236" t="s">
        <v>13</v>
      </c>
      <c r="G236">
        <v>4946489.6249000002</v>
      </c>
      <c r="H236" t="s">
        <v>1192</v>
      </c>
      <c r="I236" t="s">
        <v>9</v>
      </c>
      <c r="J236" t="s">
        <v>137</v>
      </c>
      <c r="K236" t="s">
        <v>512</v>
      </c>
      <c r="L236" t="s">
        <v>138</v>
      </c>
      <c r="M236">
        <v>0</v>
      </c>
      <c r="N236" t="s">
        <v>338</v>
      </c>
      <c r="O236" t="s">
        <v>1193</v>
      </c>
      <c r="P236">
        <v>5</v>
      </c>
      <c r="Q236" t="s">
        <v>466</v>
      </c>
      <c r="R236">
        <v>1</v>
      </c>
      <c r="S236">
        <v>-4946489.6249000002</v>
      </c>
      <c r="U236" t="s">
        <v>199</v>
      </c>
      <c r="V236" t="s">
        <v>70</v>
      </c>
      <c r="W236" t="s">
        <v>455</v>
      </c>
      <c r="X236">
        <v>0.14000000000000001</v>
      </c>
      <c r="Y236">
        <v>692508.54748600011</v>
      </c>
      <c r="Z236">
        <v>8</v>
      </c>
      <c r="AA236">
        <v>10</v>
      </c>
      <c r="AB236" t="s">
        <v>70</v>
      </c>
      <c r="AC236" t="s">
        <v>9</v>
      </c>
      <c r="AD236">
        <v>4946489.6248999992</v>
      </c>
      <c r="AE236">
        <v>0</v>
      </c>
    </row>
    <row r="237" spans="1:31" x14ac:dyDescent="0.25">
      <c r="A237" s="143">
        <v>46112</v>
      </c>
      <c r="B237" t="s">
        <v>1191</v>
      </c>
      <c r="C237" t="s">
        <v>1120</v>
      </c>
      <c r="D237">
        <v>-4770915.7703999998</v>
      </c>
      <c r="E237" t="s">
        <v>1115</v>
      </c>
      <c r="G237">
        <v>4770915.7703999998</v>
      </c>
      <c r="H237" t="s">
        <v>1192</v>
      </c>
      <c r="I237" t="s">
        <v>9</v>
      </c>
      <c r="J237" t="s">
        <v>137</v>
      </c>
      <c r="K237" t="s">
        <v>512</v>
      </c>
      <c r="L237" t="s">
        <v>138</v>
      </c>
      <c r="M237">
        <v>0</v>
      </c>
      <c r="N237" t="s">
        <v>373</v>
      </c>
      <c r="O237" t="s">
        <v>1193</v>
      </c>
      <c r="P237">
        <v>2</v>
      </c>
      <c r="Q237" t="s">
        <v>468</v>
      </c>
      <c r="R237">
        <v>1</v>
      </c>
      <c r="S237">
        <v>-4770915.7703999998</v>
      </c>
      <c r="U237" t="s">
        <v>199</v>
      </c>
      <c r="V237" t="s">
        <v>193</v>
      </c>
      <c r="W237" t="s">
        <v>375</v>
      </c>
      <c r="X237">
        <v>0.15</v>
      </c>
      <c r="Y237">
        <v>715637.36555999995</v>
      </c>
      <c r="Z237">
        <v>3</v>
      </c>
      <c r="AA237">
        <v>10</v>
      </c>
      <c r="AB237" t="s">
        <v>681</v>
      </c>
      <c r="AC237" t="s">
        <v>9</v>
      </c>
      <c r="AD237">
        <v>4770915.7703999998</v>
      </c>
      <c r="AE237">
        <v>0</v>
      </c>
    </row>
    <row r="238" spans="1:31" x14ac:dyDescent="0.25">
      <c r="A238" s="143">
        <v>46112</v>
      </c>
      <c r="B238" t="s">
        <v>1191</v>
      </c>
      <c r="C238" t="s">
        <v>1120</v>
      </c>
      <c r="D238">
        <v>-4770915.7703999998</v>
      </c>
      <c r="E238" t="s">
        <v>1115</v>
      </c>
      <c r="G238">
        <v>4770915.7703999998</v>
      </c>
      <c r="H238" t="s">
        <v>1192</v>
      </c>
      <c r="I238" t="s">
        <v>9</v>
      </c>
      <c r="J238" t="s">
        <v>137</v>
      </c>
      <c r="K238" t="s">
        <v>512</v>
      </c>
      <c r="L238" t="s">
        <v>138</v>
      </c>
      <c r="M238">
        <v>0</v>
      </c>
      <c r="N238" t="s">
        <v>373</v>
      </c>
      <c r="O238" t="s">
        <v>1193</v>
      </c>
      <c r="P238">
        <v>2</v>
      </c>
      <c r="Q238" t="s">
        <v>468</v>
      </c>
      <c r="R238">
        <v>1</v>
      </c>
      <c r="S238">
        <v>-4770915.7703999998</v>
      </c>
      <c r="U238" t="s">
        <v>199</v>
      </c>
      <c r="V238" t="s">
        <v>80</v>
      </c>
      <c r="W238" t="s">
        <v>374</v>
      </c>
      <c r="X238">
        <v>0.85</v>
      </c>
      <c r="Y238">
        <v>4055278.4048399995</v>
      </c>
      <c r="Z238">
        <v>5</v>
      </c>
      <c r="AA238">
        <v>10</v>
      </c>
      <c r="AB238" t="s">
        <v>80</v>
      </c>
      <c r="AC238" t="s">
        <v>9</v>
      </c>
      <c r="AD238">
        <v>4770915.7703999998</v>
      </c>
      <c r="AE238">
        <v>0</v>
      </c>
    </row>
    <row r="239" spans="1:31" x14ac:dyDescent="0.25">
      <c r="A239" s="143">
        <v>46112</v>
      </c>
      <c r="B239" t="s">
        <v>1191</v>
      </c>
      <c r="C239" t="s">
        <v>1133</v>
      </c>
      <c r="D239">
        <v>-4762489.8082999997</v>
      </c>
      <c r="E239" t="s">
        <v>166</v>
      </c>
      <c r="G239">
        <v>4762489.8082999997</v>
      </c>
      <c r="H239" t="s">
        <v>1192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379</v>
      </c>
      <c r="O239" t="s">
        <v>1193</v>
      </c>
      <c r="P239">
        <v>10</v>
      </c>
      <c r="Q239" t="s">
        <v>467</v>
      </c>
      <c r="R239">
        <v>1</v>
      </c>
      <c r="S239">
        <v>-4762489.8082999997</v>
      </c>
      <c r="U239" t="s">
        <v>199</v>
      </c>
      <c r="V239" t="s">
        <v>72</v>
      </c>
      <c r="W239" t="s">
        <v>385</v>
      </c>
      <c r="X239">
        <v>0.11</v>
      </c>
      <c r="Y239">
        <v>523873.87891299999</v>
      </c>
      <c r="Z239">
        <v>1</v>
      </c>
      <c r="AA239">
        <v>10</v>
      </c>
      <c r="AB239" t="s">
        <v>72</v>
      </c>
      <c r="AC239" t="s">
        <v>9</v>
      </c>
      <c r="AD239">
        <v>4429115.5217190003</v>
      </c>
      <c r="AE239">
        <v>333374.28658099938</v>
      </c>
    </row>
    <row r="240" spans="1:31" x14ac:dyDescent="0.25">
      <c r="A240" s="143">
        <v>46112</v>
      </c>
      <c r="B240" t="s">
        <v>1191</v>
      </c>
      <c r="C240" t="s">
        <v>1133</v>
      </c>
      <c r="D240">
        <v>-4762489.8082999997</v>
      </c>
      <c r="E240" t="s">
        <v>166</v>
      </c>
      <c r="G240">
        <v>4762489.8082999997</v>
      </c>
      <c r="H240" t="s">
        <v>1192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379</v>
      </c>
      <c r="O240" t="s">
        <v>1193</v>
      </c>
      <c r="P240">
        <v>10</v>
      </c>
      <c r="Q240" t="s">
        <v>467</v>
      </c>
      <c r="R240">
        <v>1</v>
      </c>
      <c r="S240">
        <v>-4762489.8082999997</v>
      </c>
      <c r="U240" t="s">
        <v>199</v>
      </c>
      <c r="V240" t="s">
        <v>177</v>
      </c>
      <c r="W240" t="s">
        <v>382</v>
      </c>
      <c r="X240">
        <v>0.08</v>
      </c>
      <c r="Y240">
        <v>380999.184664</v>
      </c>
      <c r="Z240">
        <v>2</v>
      </c>
      <c r="AA240">
        <v>10</v>
      </c>
      <c r="AB240" t="s">
        <v>77</v>
      </c>
      <c r="AC240" t="s">
        <v>9</v>
      </c>
      <c r="AD240">
        <v>4429115.5217190003</v>
      </c>
      <c r="AE240">
        <v>333374.28658099938</v>
      </c>
    </row>
    <row r="241" spans="1:31" x14ac:dyDescent="0.25">
      <c r="A241" s="143">
        <v>46112</v>
      </c>
      <c r="B241" t="s">
        <v>1191</v>
      </c>
      <c r="C241" t="s">
        <v>1133</v>
      </c>
      <c r="D241">
        <v>-4762489.8082999997</v>
      </c>
      <c r="E241" t="s">
        <v>166</v>
      </c>
      <c r="G241">
        <v>4762489.8082999997</v>
      </c>
      <c r="H241" t="s">
        <v>1192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379</v>
      </c>
      <c r="O241" t="s">
        <v>1193</v>
      </c>
      <c r="P241">
        <v>10</v>
      </c>
      <c r="Q241" t="s">
        <v>467</v>
      </c>
      <c r="R241">
        <v>1</v>
      </c>
      <c r="S241">
        <v>-4762489.8082999997</v>
      </c>
      <c r="U241" t="s">
        <v>199</v>
      </c>
      <c r="V241" t="s">
        <v>175</v>
      </c>
      <c r="W241" t="s">
        <v>381</v>
      </c>
      <c r="X241">
        <v>0</v>
      </c>
      <c r="Y241">
        <v>0</v>
      </c>
      <c r="Z241">
        <v>10</v>
      </c>
      <c r="AA241">
        <v>10</v>
      </c>
      <c r="AB241" t="s">
        <v>75</v>
      </c>
      <c r="AC241" t="s">
        <v>9</v>
      </c>
      <c r="AD241">
        <v>4429115.5217190003</v>
      </c>
      <c r="AE241">
        <v>333374.28658099938</v>
      </c>
    </row>
    <row r="242" spans="1:31" x14ac:dyDescent="0.25">
      <c r="A242" s="143">
        <v>46112</v>
      </c>
      <c r="B242" t="s">
        <v>1191</v>
      </c>
      <c r="C242" t="s">
        <v>1133</v>
      </c>
      <c r="D242">
        <v>-4762489.8082999997</v>
      </c>
      <c r="E242" t="s">
        <v>166</v>
      </c>
      <c r="G242">
        <v>4762489.8082999997</v>
      </c>
      <c r="H242" t="s">
        <v>1192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379</v>
      </c>
      <c r="O242" t="s">
        <v>1193</v>
      </c>
      <c r="P242">
        <v>10</v>
      </c>
      <c r="Q242" t="s">
        <v>467</v>
      </c>
      <c r="R242">
        <v>1</v>
      </c>
      <c r="S242">
        <v>-4762489.8082999997</v>
      </c>
      <c r="U242" t="s">
        <v>199</v>
      </c>
      <c r="V242" t="s">
        <v>193</v>
      </c>
      <c r="W242" t="s">
        <v>387</v>
      </c>
      <c r="X242">
        <v>0.11</v>
      </c>
      <c r="Y242">
        <v>523873.87891299999</v>
      </c>
      <c r="Z242">
        <v>3</v>
      </c>
      <c r="AA242">
        <v>10</v>
      </c>
      <c r="AB242" t="s">
        <v>681</v>
      </c>
      <c r="AC242" t="s">
        <v>9</v>
      </c>
      <c r="AD242">
        <v>4429115.5217190003</v>
      </c>
      <c r="AE242">
        <v>333374.28658099938</v>
      </c>
    </row>
    <row r="243" spans="1:31" x14ac:dyDescent="0.25">
      <c r="A243" s="143">
        <v>46112</v>
      </c>
      <c r="B243" t="s">
        <v>1191</v>
      </c>
      <c r="C243" t="s">
        <v>1133</v>
      </c>
      <c r="D243">
        <v>-4762489.8082999997</v>
      </c>
      <c r="E243" t="s">
        <v>166</v>
      </c>
      <c r="G243">
        <v>4762489.8082999997</v>
      </c>
      <c r="H243" t="s">
        <v>1192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379</v>
      </c>
      <c r="O243" t="s">
        <v>1193</v>
      </c>
      <c r="P243">
        <v>10</v>
      </c>
      <c r="Q243" t="s">
        <v>467</v>
      </c>
      <c r="R243">
        <v>1</v>
      </c>
      <c r="S243">
        <v>-4762489.8082999997</v>
      </c>
      <c r="U243" t="s">
        <v>199</v>
      </c>
      <c r="V243" t="s">
        <v>191</v>
      </c>
      <c r="W243" t="s">
        <v>386</v>
      </c>
      <c r="X243">
        <v>0.19</v>
      </c>
      <c r="Y243">
        <v>904873.06357699994</v>
      </c>
      <c r="Z243">
        <v>4</v>
      </c>
      <c r="AA243">
        <v>10</v>
      </c>
      <c r="AB243" t="s">
        <v>682</v>
      </c>
      <c r="AC243" t="s">
        <v>9</v>
      </c>
      <c r="AD243">
        <v>4429115.5217190003</v>
      </c>
      <c r="AE243">
        <v>333374.28658099938</v>
      </c>
    </row>
    <row r="244" spans="1:31" x14ac:dyDescent="0.25">
      <c r="A244" s="143">
        <v>46112</v>
      </c>
      <c r="B244" t="s">
        <v>1191</v>
      </c>
      <c r="C244" t="s">
        <v>1133</v>
      </c>
      <c r="D244">
        <v>-4762489.8082999997</v>
      </c>
      <c r="E244" t="s">
        <v>166</v>
      </c>
      <c r="G244">
        <v>4762489.8082999997</v>
      </c>
      <c r="H244" t="s">
        <v>1192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379</v>
      </c>
      <c r="O244" t="s">
        <v>1193</v>
      </c>
      <c r="P244">
        <v>10</v>
      </c>
      <c r="Q244" t="s">
        <v>467</v>
      </c>
      <c r="R244">
        <v>1</v>
      </c>
      <c r="S244">
        <v>-4762489.8082999997</v>
      </c>
      <c r="U244" t="s">
        <v>199</v>
      </c>
      <c r="V244" t="s">
        <v>80</v>
      </c>
      <c r="W244" t="s">
        <v>384</v>
      </c>
      <c r="X244">
        <v>0.11</v>
      </c>
      <c r="Y244">
        <v>523873.87891299999</v>
      </c>
      <c r="Z244">
        <v>5</v>
      </c>
      <c r="AA244">
        <v>10</v>
      </c>
      <c r="AB244" t="s">
        <v>80</v>
      </c>
      <c r="AC244" t="s">
        <v>9</v>
      </c>
      <c r="AD244">
        <v>4429115.5217190003</v>
      </c>
      <c r="AE244">
        <v>333374.28658099938</v>
      </c>
    </row>
    <row r="245" spans="1:31" x14ac:dyDescent="0.25">
      <c r="A245" s="143">
        <v>46112</v>
      </c>
      <c r="B245" t="s">
        <v>1191</v>
      </c>
      <c r="C245" t="s">
        <v>1133</v>
      </c>
      <c r="D245">
        <v>-4762489.8082999997</v>
      </c>
      <c r="E245" t="s">
        <v>166</v>
      </c>
      <c r="G245">
        <v>4762489.8082999997</v>
      </c>
      <c r="H245" t="s">
        <v>1192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379</v>
      </c>
      <c r="O245" t="s">
        <v>1193</v>
      </c>
      <c r="P245">
        <v>10</v>
      </c>
      <c r="Q245" t="s">
        <v>467</v>
      </c>
      <c r="R245">
        <v>1</v>
      </c>
      <c r="S245">
        <v>-4762489.8082999997</v>
      </c>
      <c r="U245" t="s">
        <v>199</v>
      </c>
      <c r="V245" t="s">
        <v>50</v>
      </c>
      <c r="W245" t="s">
        <v>380</v>
      </c>
      <c r="X245">
        <v>0.11</v>
      </c>
      <c r="Y245">
        <v>523873.87891299999</v>
      </c>
      <c r="Z245">
        <v>6</v>
      </c>
      <c r="AA245">
        <v>10</v>
      </c>
      <c r="AB245" t="s">
        <v>50</v>
      </c>
      <c r="AC245" t="s">
        <v>9</v>
      </c>
      <c r="AD245">
        <v>4429115.5217190003</v>
      </c>
      <c r="AE245">
        <v>333374.28658099938</v>
      </c>
    </row>
    <row r="246" spans="1:31" x14ac:dyDescent="0.25">
      <c r="A246" s="143">
        <v>46112</v>
      </c>
      <c r="B246" t="s">
        <v>1191</v>
      </c>
      <c r="C246" t="s">
        <v>1133</v>
      </c>
      <c r="D246">
        <v>-4762489.8082999997</v>
      </c>
      <c r="E246" t="s">
        <v>166</v>
      </c>
      <c r="G246">
        <v>4762489.8082999997</v>
      </c>
      <c r="H246" t="s">
        <v>1192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379</v>
      </c>
      <c r="O246" t="s">
        <v>1193</v>
      </c>
      <c r="P246">
        <v>10</v>
      </c>
      <c r="Q246" t="s">
        <v>467</v>
      </c>
      <c r="R246">
        <v>1</v>
      </c>
      <c r="S246">
        <v>-4762489.8082999997</v>
      </c>
      <c r="U246" t="s">
        <v>199</v>
      </c>
      <c r="V246" t="s">
        <v>68</v>
      </c>
      <c r="W246" t="s">
        <v>388</v>
      </c>
      <c r="X246">
        <v>0.11</v>
      </c>
      <c r="Y246">
        <v>523873.87891299999</v>
      </c>
      <c r="Z246">
        <v>7</v>
      </c>
      <c r="AA246">
        <v>10</v>
      </c>
      <c r="AB246" t="s">
        <v>68</v>
      </c>
      <c r="AC246" t="s">
        <v>9</v>
      </c>
      <c r="AD246">
        <v>4429115.5217190003</v>
      </c>
      <c r="AE246">
        <v>333374.28658099938</v>
      </c>
    </row>
    <row r="247" spans="1:31" x14ac:dyDescent="0.25">
      <c r="A247" s="143">
        <v>46112</v>
      </c>
      <c r="B247" t="s">
        <v>1191</v>
      </c>
      <c r="C247" t="s">
        <v>1133</v>
      </c>
      <c r="D247">
        <v>-4762489.8082999997</v>
      </c>
      <c r="E247" t="s">
        <v>166</v>
      </c>
      <c r="G247">
        <v>4762489.8082999997</v>
      </c>
      <c r="H247" t="s">
        <v>1192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379</v>
      </c>
      <c r="O247" t="s">
        <v>1193</v>
      </c>
      <c r="P247">
        <v>10</v>
      </c>
      <c r="Q247" t="s">
        <v>467</v>
      </c>
      <c r="R247">
        <v>1</v>
      </c>
      <c r="S247">
        <v>-4762489.8082999997</v>
      </c>
      <c r="U247" t="s">
        <v>199</v>
      </c>
      <c r="V247" t="s">
        <v>70</v>
      </c>
      <c r="W247" t="s">
        <v>459</v>
      </c>
      <c r="X247">
        <v>0.11</v>
      </c>
      <c r="Y247">
        <v>523873.87891299999</v>
      </c>
      <c r="Z247">
        <v>8</v>
      </c>
      <c r="AA247">
        <v>10</v>
      </c>
      <c r="AB247" t="s">
        <v>70</v>
      </c>
      <c r="AC247" t="s">
        <v>9</v>
      </c>
      <c r="AD247">
        <v>4429115.5217190003</v>
      </c>
      <c r="AE247">
        <v>333374.28658099938</v>
      </c>
    </row>
    <row r="248" spans="1:31" x14ac:dyDescent="0.25">
      <c r="A248" s="143">
        <v>46112</v>
      </c>
      <c r="B248" t="s">
        <v>1191</v>
      </c>
      <c r="C248" t="s">
        <v>1133</v>
      </c>
      <c r="D248">
        <v>-4762489.8082999997</v>
      </c>
      <c r="E248" t="s">
        <v>166</v>
      </c>
      <c r="G248">
        <v>4762489.8082999997</v>
      </c>
      <c r="H248" t="s">
        <v>1192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379</v>
      </c>
      <c r="O248" t="s">
        <v>1193</v>
      </c>
      <c r="P248">
        <v>10</v>
      </c>
      <c r="Q248" t="s">
        <v>467</v>
      </c>
      <c r="R248">
        <v>1</v>
      </c>
      <c r="S248">
        <v>-4762489.8082999997</v>
      </c>
      <c r="U248" t="s">
        <v>199</v>
      </c>
      <c r="V248" t="s">
        <v>181</v>
      </c>
      <c r="W248" t="s">
        <v>383</v>
      </c>
      <c r="X248">
        <v>0</v>
      </c>
      <c r="Y248">
        <v>0</v>
      </c>
      <c r="Z248">
        <v>9</v>
      </c>
      <c r="AA248">
        <v>10</v>
      </c>
      <c r="AB248" t="s">
        <v>181</v>
      </c>
      <c r="AC248" t="s">
        <v>9</v>
      </c>
      <c r="AD248">
        <v>4429115.5217190003</v>
      </c>
      <c r="AE248">
        <v>333374.28658099938</v>
      </c>
    </row>
    <row r="249" spans="1:31" x14ac:dyDescent="0.25">
      <c r="A249" s="143">
        <v>46111</v>
      </c>
      <c r="B249" t="s">
        <v>669</v>
      </c>
      <c r="C249" t="s">
        <v>759</v>
      </c>
      <c r="D249">
        <v>-4738755.84</v>
      </c>
      <c r="E249" t="s">
        <v>670</v>
      </c>
      <c r="F249">
        <v>12224</v>
      </c>
      <c r="G249">
        <v>387.66</v>
      </c>
      <c r="H249" t="s">
        <v>145</v>
      </c>
      <c r="I249" t="s">
        <v>14</v>
      </c>
      <c r="J249" t="s">
        <v>137</v>
      </c>
      <c r="K249" t="s">
        <v>473</v>
      </c>
      <c r="L249" t="s">
        <v>138</v>
      </c>
      <c r="M249">
        <v>0</v>
      </c>
      <c r="N249" t="s">
        <v>43</v>
      </c>
      <c r="O249" t="s">
        <v>492</v>
      </c>
      <c r="P249">
        <v>1</v>
      </c>
      <c r="Q249" t="s">
        <v>72</v>
      </c>
      <c r="R249">
        <v>1</v>
      </c>
      <c r="S249">
        <v>-4738755.84</v>
      </c>
      <c r="T249">
        <v>12224</v>
      </c>
      <c r="U249" t="s">
        <v>199</v>
      </c>
      <c r="V249" t="s">
        <v>72</v>
      </c>
      <c r="W249" t="s">
        <v>87</v>
      </c>
      <c r="X249">
        <v>1</v>
      </c>
      <c r="Y249">
        <v>4738755.84</v>
      </c>
      <c r="Z249">
        <v>1</v>
      </c>
      <c r="AA249">
        <v>5</v>
      </c>
      <c r="AB249" t="s">
        <v>72</v>
      </c>
      <c r="AC249" t="s">
        <v>14</v>
      </c>
      <c r="AD249">
        <v>4738755.84</v>
      </c>
      <c r="AE249">
        <v>0</v>
      </c>
    </row>
    <row r="250" spans="1:31" x14ac:dyDescent="0.25">
      <c r="A250" s="143">
        <v>46112</v>
      </c>
      <c r="B250" t="s">
        <v>1191</v>
      </c>
      <c r="C250" t="s">
        <v>574</v>
      </c>
      <c r="D250">
        <v>-4685018.6562999999</v>
      </c>
      <c r="E250" t="s">
        <v>1165</v>
      </c>
      <c r="G250">
        <v>4685018.6562999999</v>
      </c>
      <c r="H250" t="s">
        <v>1192</v>
      </c>
      <c r="I250" t="s">
        <v>9</v>
      </c>
      <c r="J250" t="s">
        <v>137</v>
      </c>
      <c r="K250" t="s">
        <v>512</v>
      </c>
      <c r="L250" t="s">
        <v>138</v>
      </c>
      <c r="M250">
        <v>0</v>
      </c>
      <c r="N250" t="s">
        <v>350</v>
      </c>
      <c r="O250" t="s">
        <v>1193</v>
      </c>
      <c r="P250">
        <v>2</v>
      </c>
      <c r="Q250" t="s">
        <v>448</v>
      </c>
      <c r="R250">
        <v>1</v>
      </c>
      <c r="S250">
        <v>-4685018.6562999999</v>
      </c>
      <c r="U250" t="s">
        <v>199</v>
      </c>
      <c r="V250" t="s">
        <v>72</v>
      </c>
      <c r="W250" t="s">
        <v>351</v>
      </c>
      <c r="X250">
        <v>0.05</v>
      </c>
      <c r="Y250">
        <v>234250.93281500001</v>
      </c>
      <c r="Z250">
        <v>1</v>
      </c>
      <c r="AA250">
        <v>10</v>
      </c>
      <c r="AB250" t="s">
        <v>72</v>
      </c>
      <c r="AC250" t="s">
        <v>9</v>
      </c>
      <c r="AD250">
        <v>4685018.6562999999</v>
      </c>
      <c r="AE250">
        <v>0</v>
      </c>
    </row>
    <row r="251" spans="1:31" x14ac:dyDescent="0.25">
      <c r="A251" s="143">
        <v>46112</v>
      </c>
      <c r="B251" t="s">
        <v>1191</v>
      </c>
      <c r="C251" t="s">
        <v>574</v>
      </c>
      <c r="D251">
        <v>-4685018.6562999999</v>
      </c>
      <c r="E251" t="s">
        <v>1165</v>
      </c>
      <c r="G251">
        <v>4685018.6562999999</v>
      </c>
      <c r="H251" t="s">
        <v>1192</v>
      </c>
      <c r="I251" t="s">
        <v>9</v>
      </c>
      <c r="J251" t="s">
        <v>137</v>
      </c>
      <c r="K251" t="s">
        <v>512</v>
      </c>
      <c r="L251" t="s">
        <v>138</v>
      </c>
      <c r="M251">
        <v>0</v>
      </c>
      <c r="N251" t="s">
        <v>350</v>
      </c>
      <c r="O251" t="s">
        <v>1193</v>
      </c>
      <c r="P251">
        <v>2</v>
      </c>
      <c r="Q251" t="s">
        <v>448</v>
      </c>
      <c r="R251">
        <v>1</v>
      </c>
      <c r="S251">
        <v>-4685018.6562999999</v>
      </c>
      <c r="U251" t="s">
        <v>199</v>
      </c>
      <c r="V251" t="s">
        <v>68</v>
      </c>
      <c r="W251" t="s">
        <v>352</v>
      </c>
      <c r="X251">
        <v>0.95</v>
      </c>
      <c r="Y251">
        <v>4450767.7234849995</v>
      </c>
      <c r="Z251">
        <v>7</v>
      </c>
      <c r="AA251">
        <v>10</v>
      </c>
      <c r="AB251" t="s">
        <v>68</v>
      </c>
      <c r="AC251" t="s">
        <v>9</v>
      </c>
      <c r="AD251">
        <v>4685018.6562999999</v>
      </c>
      <c r="AE251">
        <v>0</v>
      </c>
    </row>
    <row r="252" spans="1:31" x14ac:dyDescent="0.25">
      <c r="A252" s="143">
        <v>46112</v>
      </c>
      <c r="B252" t="s">
        <v>1191</v>
      </c>
      <c r="C252" t="s">
        <v>1126</v>
      </c>
      <c r="D252">
        <v>-4613494.7896999996</v>
      </c>
      <c r="E252" t="s">
        <v>1115</v>
      </c>
      <c r="G252">
        <v>4613494.7896999996</v>
      </c>
      <c r="H252" t="s">
        <v>1192</v>
      </c>
      <c r="I252" t="s">
        <v>9</v>
      </c>
      <c r="J252" t="s">
        <v>137</v>
      </c>
      <c r="K252" t="s">
        <v>512</v>
      </c>
      <c r="L252" t="s">
        <v>138</v>
      </c>
      <c r="M252">
        <v>0</v>
      </c>
      <c r="N252" t="s">
        <v>373</v>
      </c>
      <c r="O252" t="s">
        <v>1193</v>
      </c>
      <c r="P252">
        <v>2</v>
      </c>
      <c r="Q252" t="s">
        <v>468</v>
      </c>
      <c r="R252">
        <v>1</v>
      </c>
      <c r="S252">
        <v>-4613494.7896999996</v>
      </c>
      <c r="U252" t="s">
        <v>199</v>
      </c>
      <c r="V252" t="s">
        <v>193</v>
      </c>
      <c r="W252" t="s">
        <v>375</v>
      </c>
      <c r="X252">
        <v>0.15</v>
      </c>
      <c r="Y252">
        <v>692024.21845499997</v>
      </c>
      <c r="Z252">
        <v>3</v>
      </c>
      <c r="AA252">
        <v>10</v>
      </c>
      <c r="AB252" t="s">
        <v>681</v>
      </c>
      <c r="AC252" t="s">
        <v>9</v>
      </c>
      <c r="AD252">
        <v>4613494.7896999996</v>
      </c>
      <c r="AE252">
        <v>0</v>
      </c>
    </row>
    <row r="253" spans="1:31" x14ac:dyDescent="0.25">
      <c r="A253" s="143">
        <v>46112</v>
      </c>
      <c r="B253" t="s">
        <v>1191</v>
      </c>
      <c r="C253" t="s">
        <v>1126</v>
      </c>
      <c r="D253">
        <v>-4613494.7896999996</v>
      </c>
      <c r="E253" t="s">
        <v>1115</v>
      </c>
      <c r="G253">
        <v>4613494.7896999996</v>
      </c>
      <c r="H253" t="s">
        <v>1192</v>
      </c>
      <c r="I253" t="s">
        <v>9</v>
      </c>
      <c r="J253" t="s">
        <v>137</v>
      </c>
      <c r="K253" t="s">
        <v>512</v>
      </c>
      <c r="L253" t="s">
        <v>138</v>
      </c>
      <c r="M253">
        <v>0</v>
      </c>
      <c r="N253" t="s">
        <v>373</v>
      </c>
      <c r="O253" t="s">
        <v>1193</v>
      </c>
      <c r="P253">
        <v>2</v>
      </c>
      <c r="Q253" t="s">
        <v>468</v>
      </c>
      <c r="R253">
        <v>1</v>
      </c>
      <c r="S253">
        <v>-4613494.7896999996</v>
      </c>
      <c r="U253" t="s">
        <v>199</v>
      </c>
      <c r="V253" t="s">
        <v>80</v>
      </c>
      <c r="W253" t="s">
        <v>374</v>
      </c>
      <c r="X253">
        <v>0.85</v>
      </c>
      <c r="Y253">
        <v>3921470.5712449998</v>
      </c>
      <c r="Z253">
        <v>5</v>
      </c>
      <c r="AA253">
        <v>10</v>
      </c>
      <c r="AB253" t="s">
        <v>80</v>
      </c>
      <c r="AC253" t="s">
        <v>9</v>
      </c>
      <c r="AD253">
        <v>4613494.7896999996</v>
      </c>
      <c r="AE253">
        <v>0</v>
      </c>
    </row>
    <row r="254" spans="1:31" x14ac:dyDescent="0.25">
      <c r="A254" s="143">
        <v>46112</v>
      </c>
      <c r="B254" t="s">
        <v>1191</v>
      </c>
      <c r="C254" t="s">
        <v>1136</v>
      </c>
      <c r="D254">
        <v>-4611984.7847999996</v>
      </c>
      <c r="E254" t="s">
        <v>166</v>
      </c>
      <c r="G254">
        <v>4611984.7847999996</v>
      </c>
      <c r="H254" t="s">
        <v>1192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379</v>
      </c>
      <c r="O254" t="s">
        <v>1193</v>
      </c>
      <c r="P254">
        <v>10</v>
      </c>
      <c r="Q254" t="s">
        <v>467</v>
      </c>
      <c r="R254">
        <v>1</v>
      </c>
      <c r="S254">
        <v>-4611984.7847999996</v>
      </c>
      <c r="U254" t="s">
        <v>199</v>
      </c>
      <c r="V254" t="s">
        <v>72</v>
      </c>
      <c r="W254" t="s">
        <v>385</v>
      </c>
      <c r="X254">
        <v>0.11</v>
      </c>
      <c r="Y254">
        <v>507318.32632799994</v>
      </c>
      <c r="Z254">
        <v>1</v>
      </c>
      <c r="AA254">
        <v>10</v>
      </c>
      <c r="AB254" t="s">
        <v>72</v>
      </c>
      <c r="AC254" t="s">
        <v>9</v>
      </c>
      <c r="AD254">
        <v>4289145.8498639995</v>
      </c>
      <c r="AE254">
        <v>322838.93493600003</v>
      </c>
    </row>
    <row r="255" spans="1:31" x14ac:dyDescent="0.25">
      <c r="A255" s="143">
        <v>46112</v>
      </c>
      <c r="B255" t="s">
        <v>1191</v>
      </c>
      <c r="C255" t="s">
        <v>1136</v>
      </c>
      <c r="D255">
        <v>-4611984.7847999996</v>
      </c>
      <c r="E255" t="s">
        <v>166</v>
      </c>
      <c r="G255">
        <v>4611984.7847999996</v>
      </c>
      <c r="H255" t="s">
        <v>1192</v>
      </c>
      <c r="I255" t="s">
        <v>9</v>
      </c>
      <c r="J255" t="s">
        <v>137</v>
      </c>
      <c r="K255" t="s">
        <v>512</v>
      </c>
      <c r="L255" t="s">
        <v>156</v>
      </c>
      <c r="M255">
        <v>0</v>
      </c>
      <c r="N255" t="s">
        <v>379</v>
      </c>
      <c r="O255" t="s">
        <v>1193</v>
      </c>
      <c r="P255">
        <v>10</v>
      </c>
      <c r="Q255" t="s">
        <v>467</v>
      </c>
      <c r="R255">
        <v>1</v>
      </c>
      <c r="S255">
        <v>-4611984.7847999996</v>
      </c>
      <c r="U255" t="s">
        <v>199</v>
      </c>
      <c r="V255" t="s">
        <v>177</v>
      </c>
      <c r="W255" t="s">
        <v>382</v>
      </c>
      <c r="X255">
        <v>0.08</v>
      </c>
      <c r="Y255">
        <v>368958.78278399998</v>
      </c>
      <c r="Z255">
        <v>2</v>
      </c>
      <c r="AA255">
        <v>10</v>
      </c>
      <c r="AB255" t="s">
        <v>77</v>
      </c>
      <c r="AC255" t="s">
        <v>9</v>
      </c>
      <c r="AD255">
        <v>4289145.8498639995</v>
      </c>
      <c r="AE255">
        <v>322838.93493600003</v>
      </c>
    </row>
    <row r="256" spans="1:31" x14ac:dyDescent="0.25">
      <c r="A256" s="143">
        <v>46112</v>
      </c>
      <c r="B256" t="s">
        <v>1191</v>
      </c>
      <c r="C256" t="s">
        <v>1136</v>
      </c>
      <c r="D256">
        <v>-4611984.7847999996</v>
      </c>
      <c r="E256" t="s">
        <v>166</v>
      </c>
      <c r="G256">
        <v>4611984.7847999996</v>
      </c>
      <c r="H256" t="s">
        <v>1192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379</v>
      </c>
      <c r="O256" t="s">
        <v>1193</v>
      </c>
      <c r="P256">
        <v>10</v>
      </c>
      <c r="Q256" t="s">
        <v>467</v>
      </c>
      <c r="R256">
        <v>1</v>
      </c>
      <c r="S256">
        <v>-4611984.7847999996</v>
      </c>
      <c r="U256" t="s">
        <v>199</v>
      </c>
      <c r="V256" t="s">
        <v>175</v>
      </c>
      <c r="W256" t="s">
        <v>381</v>
      </c>
      <c r="X256">
        <v>0</v>
      </c>
      <c r="Y256">
        <v>0</v>
      </c>
      <c r="Z256">
        <v>10</v>
      </c>
      <c r="AA256">
        <v>10</v>
      </c>
      <c r="AB256" t="s">
        <v>75</v>
      </c>
      <c r="AC256" t="s">
        <v>9</v>
      </c>
      <c r="AD256">
        <v>4289145.8498639995</v>
      </c>
      <c r="AE256">
        <v>322838.93493600003</v>
      </c>
    </row>
    <row r="257" spans="1:31" x14ac:dyDescent="0.25">
      <c r="A257" s="143">
        <v>46112</v>
      </c>
      <c r="B257" t="s">
        <v>1191</v>
      </c>
      <c r="C257" t="s">
        <v>1136</v>
      </c>
      <c r="D257">
        <v>-4611984.7847999996</v>
      </c>
      <c r="E257" t="s">
        <v>166</v>
      </c>
      <c r="G257">
        <v>4611984.7847999996</v>
      </c>
      <c r="H257" t="s">
        <v>1192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379</v>
      </c>
      <c r="O257" t="s">
        <v>1193</v>
      </c>
      <c r="P257">
        <v>10</v>
      </c>
      <c r="Q257" t="s">
        <v>467</v>
      </c>
      <c r="R257">
        <v>1</v>
      </c>
      <c r="S257">
        <v>-4611984.7847999996</v>
      </c>
      <c r="U257" t="s">
        <v>199</v>
      </c>
      <c r="V257" t="s">
        <v>193</v>
      </c>
      <c r="W257" t="s">
        <v>387</v>
      </c>
      <c r="X257">
        <v>0.11</v>
      </c>
      <c r="Y257">
        <v>507318.32632799994</v>
      </c>
      <c r="Z257">
        <v>3</v>
      </c>
      <c r="AA257">
        <v>10</v>
      </c>
      <c r="AB257" t="s">
        <v>681</v>
      </c>
      <c r="AC257" t="s">
        <v>9</v>
      </c>
      <c r="AD257">
        <v>4289145.8498639995</v>
      </c>
      <c r="AE257">
        <v>322838.93493600003</v>
      </c>
    </row>
    <row r="258" spans="1:31" x14ac:dyDescent="0.25">
      <c r="A258" s="143">
        <v>46112</v>
      </c>
      <c r="B258" t="s">
        <v>1191</v>
      </c>
      <c r="C258" t="s">
        <v>1136</v>
      </c>
      <c r="D258">
        <v>-4611984.7847999996</v>
      </c>
      <c r="E258" t="s">
        <v>166</v>
      </c>
      <c r="G258">
        <v>4611984.7847999996</v>
      </c>
      <c r="H258" t="s">
        <v>1192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379</v>
      </c>
      <c r="O258" t="s">
        <v>1193</v>
      </c>
      <c r="P258">
        <v>10</v>
      </c>
      <c r="Q258" t="s">
        <v>467</v>
      </c>
      <c r="R258">
        <v>1</v>
      </c>
      <c r="S258">
        <v>-4611984.7847999996</v>
      </c>
      <c r="U258" t="s">
        <v>199</v>
      </c>
      <c r="V258" t="s">
        <v>191</v>
      </c>
      <c r="W258" t="s">
        <v>386</v>
      </c>
      <c r="X258">
        <v>0.19</v>
      </c>
      <c r="Y258">
        <v>876277.10911199998</v>
      </c>
      <c r="Z258">
        <v>4</v>
      </c>
      <c r="AA258">
        <v>10</v>
      </c>
      <c r="AB258" t="s">
        <v>682</v>
      </c>
      <c r="AC258" t="s">
        <v>9</v>
      </c>
      <c r="AD258">
        <v>4289145.8498639995</v>
      </c>
      <c r="AE258">
        <v>322838.93493600003</v>
      </c>
    </row>
    <row r="259" spans="1:31" x14ac:dyDescent="0.25">
      <c r="A259" s="143">
        <v>46112</v>
      </c>
      <c r="B259" t="s">
        <v>1191</v>
      </c>
      <c r="C259" t="s">
        <v>1136</v>
      </c>
      <c r="D259">
        <v>-4611984.7847999996</v>
      </c>
      <c r="E259" t="s">
        <v>166</v>
      </c>
      <c r="G259">
        <v>4611984.7847999996</v>
      </c>
      <c r="H259" t="s">
        <v>1192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379</v>
      </c>
      <c r="O259" t="s">
        <v>1193</v>
      </c>
      <c r="P259">
        <v>10</v>
      </c>
      <c r="Q259" t="s">
        <v>467</v>
      </c>
      <c r="R259">
        <v>1</v>
      </c>
      <c r="S259">
        <v>-4611984.7847999996</v>
      </c>
      <c r="U259" t="s">
        <v>199</v>
      </c>
      <c r="V259" t="s">
        <v>80</v>
      </c>
      <c r="W259" t="s">
        <v>384</v>
      </c>
      <c r="X259">
        <v>0.11</v>
      </c>
      <c r="Y259">
        <v>507318.32632799994</v>
      </c>
      <c r="Z259">
        <v>5</v>
      </c>
      <c r="AA259">
        <v>10</v>
      </c>
      <c r="AB259" t="s">
        <v>80</v>
      </c>
      <c r="AC259" t="s">
        <v>9</v>
      </c>
      <c r="AD259">
        <v>4289145.8498639995</v>
      </c>
      <c r="AE259">
        <v>322838.93493600003</v>
      </c>
    </row>
    <row r="260" spans="1:31" x14ac:dyDescent="0.25">
      <c r="A260" s="143">
        <v>46112</v>
      </c>
      <c r="B260" t="s">
        <v>1191</v>
      </c>
      <c r="C260" t="s">
        <v>1136</v>
      </c>
      <c r="D260">
        <v>-4611984.7847999996</v>
      </c>
      <c r="E260" t="s">
        <v>166</v>
      </c>
      <c r="G260">
        <v>4611984.7847999996</v>
      </c>
      <c r="H260" t="s">
        <v>1192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379</v>
      </c>
      <c r="O260" t="s">
        <v>1193</v>
      </c>
      <c r="P260">
        <v>10</v>
      </c>
      <c r="Q260" t="s">
        <v>467</v>
      </c>
      <c r="R260">
        <v>1</v>
      </c>
      <c r="S260">
        <v>-4611984.7847999996</v>
      </c>
      <c r="U260" t="s">
        <v>199</v>
      </c>
      <c r="V260" t="s">
        <v>50</v>
      </c>
      <c r="W260" t="s">
        <v>380</v>
      </c>
      <c r="X260">
        <v>0.11</v>
      </c>
      <c r="Y260">
        <v>507318.32632799994</v>
      </c>
      <c r="Z260">
        <v>6</v>
      </c>
      <c r="AA260">
        <v>10</v>
      </c>
      <c r="AB260" t="s">
        <v>50</v>
      </c>
      <c r="AC260" t="s">
        <v>9</v>
      </c>
      <c r="AD260">
        <v>4289145.8498639995</v>
      </c>
      <c r="AE260">
        <v>322838.93493600003</v>
      </c>
    </row>
    <row r="261" spans="1:31" x14ac:dyDescent="0.25">
      <c r="A261" s="143">
        <v>46112</v>
      </c>
      <c r="B261" t="s">
        <v>1191</v>
      </c>
      <c r="C261" t="s">
        <v>1136</v>
      </c>
      <c r="D261">
        <v>-4611984.7847999996</v>
      </c>
      <c r="E261" t="s">
        <v>166</v>
      </c>
      <c r="G261">
        <v>4611984.7847999996</v>
      </c>
      <c r="H261" t="s">
        <v>1192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379</v>
      </c>
      <c r="O261" t="s">
        <v>1193</v>
      </c>
      <c r="P261">
        <v>10</v>
      </c>
      <c r="Q261" t="s">
        <v>467</v>
      </c>
      <c r="R261">
        <v>1</v>
      </c>
      <c r="S261">
        <v>-4611984.7847999996</v>
      </c>
      <c r="U261" t="s">
        <v>199</v>
      </c>
      <c r="V261" t="s">
        <v>68</v>
      </c>
      <c r="W261" t="s">
        <v>388</v>
      </c>
      <c r="X261">
        <v>0.11</v>
      </c>
      <c r="Y261">
        <v>507318.32632799994</v>
      </c>
      <c r="Z261">
        <v>7</v>
      </c>
      <c r="AA261">
        <v>10</v>
      </c>
      <c r="AB261" t="s">
        <v>68</v>
      </c>
      <c r="AC261" t="s">
        <v>9</v>
      </c>
      <c r="AD261">
        <v>4289145.8498639995</v>
      </c>
      <c r="AE261">
        <v>322838.93493600003</v>
      </c>
    </row>
    <row r="262" spans="1:31" x14ac:dyDescent="0.25">
      <c r="A262" s="143">
        <v>46112</v>
      </c>
      <c r="B262" t="s">
        <v>1191</v>
      </c>
      <c r="C262" t="s">
        <v>1136</v>
      </c>
      <c r="D262">
        <v>-4611984.7847999996</v>
      </c>
      <c r="E262" t="s">
        <v>166</v>
      </c>
      <c r="G262">
        <v>4611984.7847999996</v>
      </c>
      <c r="H262" t="s">
        <v>1192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379</v>
      </c>
      <c r="O262" t="s">
        <v>1193</v>
      </c>
      <c r="P262">
        <v>10</v>
      </c>
      <c r="Q262" t="s">
        <v>467</v>
      </c>
      <c r="R262">
        <v>1</v>
      </c>
      <c r="S262">
        <v>-4611984.7847999996</v>
      </c>
      <c r="U262" t="s">
        <v>199</v>
      </c>
      <c r="V262" t="s">
        <v>70</v>
      </c>
      <c r="W262" t="s">
        <v>459</v>
      </c>
      <c r="X262">
        <v>0.11</v>
      </c>
      <c r="Y262">
        <v>507318.32632799994</v>
      </c>
      <c r="Z262">
        <v>8</v>
      </c>
      <c r="AA262">
        <v>10</v>
      </c>
      <c r="AB262" t="s">
        <v>70</v>
      </c>
      <c r="AC262" t="s">
        <v>9</v>
      </c>
      <c r="AD262">
        <v>4289145.8498639995</v>
      </c>
      <c r="AE262">
        <v>322838.93493600003</v>
      </c>
    </row>
    <row r="263" spans="1:31" x14ac:dyDescent="0.25">
      <c r="A263" s="143">
        <v>46112</v>
      </c>
      <c r="B263" t="s">
        <v>1191</v>
      </c>
      <c r="C263" t="s">
        <v>1136</v>
      </c>
      <c r="D263">
        <v>-4611984.7847999996</v>
      </c>
      <c r="E263" t="s">
        <v>166</v>
      </c>
      <c r="G263">
        <v>4611984.7847999996</v>
      </c>
      <c r="H263" t="s">
        <v>1192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379</v>
      </c>
      <c r="O263" t="s">
        <v>1193</v>
      </c>
      <c r="P263">
        <v>10</v>
      </c>
      <c r="Q263" t="s">
        <v>467</v>
      </c>
      <c r="R263">
        <v>1</v>
      </c>
      <c r="S263">
        <v>-4611984.7847999996</v>
      </c>
      <c r="U263" t="s">
        <v>199</v>
      </c>
      <c r="V263" t="s">
        <v>181</v>
      </c>
      <c r="W263" t="s">
        <v>383</v>
      </c>
      <c r="X263">
        <v>0</v>
      </c>
      <c r="Y263">
        <v>0</v>
      </c>
      <c r="Z263">
        <v>9</v>
      </c>
      <c r="AA263">
        <v>10</v>
      </c>
      <c r="AB263" t="s">
        <v>181</v>
      </c>
      <c r="AC263" t="s">
        <v>9</v>
      </c>
      <c r="AD263">
        <v>4289145.8498639995</v>
      </c>
      <c r="AE263">
        <v>322838.93493600003</v>
      </c>
    </row>
    <row r="264" spans="1:31" x14ac:dyDescent="0.25">
      <c r="A264" s="143">
        <v>46112</v>
      </c>
      <c r="B264" t="s">
        <v>1191</v>
      </c>
      <c r="C264" t="s">
        <v>1177</v>
      </c>
      <c r="D264">
        <v>-4527168.9790000003</v>
      </c>
      <c r="E264" t="s">
        <v>187</v>
      </c>
      <c r="G264">
        <v>4527168.9790000003</v>
      </c>
      <c r="H264" t="s">
        <v>1192</v>
      </c>
      <c r="I264" t="s">
        <v>9</v>
      </c>
      <c r="J264" t="s">
        <v>137</v>
      </c>
      <c r="K264" t="s">
        <v>512</v>
      </c>
      <c r="L264" t="s">
        <v>138</v>
      </c>
      <c r="M264">
        <v>0</v>
      </c>
      <c r="N264" t="s">
        <v>45</v>
      </c>
      <c r="O264" t="s">
        <v>1193</v>
      </c>
      <c r="P264">
        <v>1</v>
      </c>
      <c r="Q264" t="s">
        <v>70</v>
      </c>
      <c r="R264">
        <v>1</v>
      </c>
      <c r="S264">
        <v>-4527168.9790000003</v>
      </c>
      <c r="U264" t="s">
        <v>199</v>
      </c>
      <c r="V264" t="s">
        <v>70</v>
      </c>
      <c r="W264" t="s">
        <v>86</v>
      </c>
      <c r="X264">
        <v>1</v>
      </c>
      <c r="Y264">
        <v>4527168.9790000003</v>
      </c>
      <c r="Z264">
        <v>8</v>
      </c>
      <c r="AA264">
        <v>10</v>
      </c>
      <c r="AB264" t="s">
        <v>70</v>
      </c>
      <c r="AC264" t="s">
        <v>9</v>
      </c>
      <c r="AD264">
        <v>4527168.9790000003</v>
      </c>
      <c r="AE264">
        <v>0</v>
      </c>
    </row>
    <row r="265" spans="1:31" x14ac:dyDescent="0.25">
      <c r="A265" s="143">
        <v>46112</v>
      </c>
      <c r="B265" t="s">
        <v>1191</v>
      </c>
      <c r="C265" t="s">
        <v>1160</v>
      </c>
      <c r="D265">
        <v>-4500566.6980999997</v>
      </c>
      <c r="E265" t="s">
        <v>1152</v>
      </c>
      <c r="G265">
        <v>4500566.6980999997</v>
      </c>
      <c r="H265" t="s">
        <v>1192</v>
      </c>
      <c r="I265" t="s">
        <v>9</v>
      </c>
      <c r="J265" t="s">
        <v>137</v>
      </c>
      <c r="K265" t="s">
        <v>512</v>
      </c>
      <c r="L265" t="s">
        <v>138</v>
      </c>
      <c r="M265">
        <v>0</v>
      </c>
      <c r="N265" t="s">
        <v>347</v>
      </c>
      <c r="O265" t="s">
        <v>1193</v>
      </c>
      <c r="P265">
        <v>2</v>
      </c>
      <c r="Q265" t="s">
        <v>470</v>
      </c>
      <c r="R265">
        <v>1</v>
      </c>
      <c r="S265">
        <v>-4500566.6980999997</v>
      </c>
      <c r="U265" t="s">
        <v>199</v>
      </c>
      <c r="V265" t="s">
        <v>191</v>
      </c>
      <c r="W265" t="s">
        <v>349</v>
      </c>
      <c r="X265">
        <v>0.03</v>
      </c>
      <c r="Y265">
        <v>135017.00094299999</v>
      </c>
      <c r="Z265">
        <v>4</v>
      </c>
      <c r="AA265">
        <v>10</v>
      </c>
      <c r="AB265" t="s">
        <v>682</v>
      </c>
      <c r="AC265" t="s">
        <v>9</v>
      </c>
      <c r="AD265">
        <v>4500566.6980999997</v>
      </c>
      <c r="AE265">
        <v>0</v>
      </c>
    </row>
    <row r="266" spans="1:31" x14ac:dyDescent="0.25">
      <c r="A266" s="143">
        <v>46112</v>
      </c>
      <c r="B266" t="s">
        <v>1191</v>
      </c>
      <c r="C266" t="s">
        <v>1160</v>
      </c>
      <c r="D266">
        <v>-4500566.6980999997</v>
      </c>
      <c r="E266" t="s">
        <v>1152</v>
      </c>
      <c r="G266">
        <v>4500566.6980999997</v>
      </c>
      <c r="H266" t="s">
        <v>1192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347</v>
      </c>
      <c r="O266" t="s">
        <v>1193</v>
      </c>
      <c r="P266">
        <v>2</v>
      </c>
      <c r="Q266" t="s">
        <v>470</v>
      </c>
      <c r="R266">
        <v>1</v>
      </c>
      <c r="S266">
        <v>-4500566.6980999997</v>
      </c>
      <c r="U266" t="s">
        <v>199</v>
      </c>
      <c r="V266" t="s">
        <v>50</v>
      </c>
      <c r="W266" t="s">
        <v>348</v>
      </c>
      <c r="X266">
        <v>0.97</v>
      </c>
      <c r="Y266">
        <v>4365549.6971569993</v>
      </c>
      <c r="Z266">
        <v>6</v>
      </c>
      <c r="AA266">
        <v>10</v>
      </c>
      <c r="AB266" t="s">
        <v>50</v>
      </c>
      <c r="AC266" t="s">
        <v>9</v>
      </c>
      <c r="AD266">
        <v>4500566.6980999997</v>
      </c>
      <c r="AE266">
        <v>0</v>
      </c>
    </row>
    <row r="267" spans="1:31" x14ac:dyDescent="0.25">
      <c r="A267" s="143">
        <v>46112</v>
      </c>
      <c r="B267" t="s">
        <v>1191</v>
      </c>
      <c r="C267" t="s">
        <v>1144</v>
      </c>
      <c r="D267">
        <v>-4482907.8096000003</v>
      </c>
      <c r="E267" t="s">
        <v>13</v>
      </c>
      <c r="G267">
        <v>4482907.8096000003</v>
      </c>
      <c r="H267" t="s">
        <v>1192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338</v>
      </c>
      <c r="O267" t="s">
        <v>1193</v>
      </c>
      <c r="P267">
        <v>5</v>
      </c>
      <c r="Q267" t="s">
        <v>466</v>
      </c>
      <c r="R267">
        <v>1</v>
      </c>
      <c r="S267">
        <v>-4482907.8096000003</v>
      </c>
      <c r="U267" t="s">
        <v>199</v>
      </c>
      <c r="V267" t="s">
        <v>191</v>
      </c>
      <c r="W267" t="s">
        <v>340</v>
      </c>
      <c r="X267">
        <v>0.37</v>
      </c>
      <c r="Y267">
        <v>1658675.889552</v>
      </c>
      <c r="Z267">
        <v>4</v>
      </c>
      <c r="AA267">
        <v>10</v>
      </c>
      <c r="AB267" t="s">
        <v>682</v>
      </c>
      <c r="AC267" t="s">
        <v>9</v>
      </c>
      <c r="AD267">
        <v>4482907.8096000003</v>
      </c>
      <c r="AE267">
        <v>0</v>
      </c>
    </row>
    <row r="268" spans="1:31" x14ac:dyDescent="0.25">
      <c r="A268" s="143">
        <v>46112</v>
      </c>
      <c r="B268" t="s">
        <v>1191</v>
      </c>
      <c r="C268" t="s">
        <v>1144</v>
      </c>
      <c r="D268">
        <v>-4482907.8096000003</v>
      </c>
      <c r="E268" t="s">
        <v>13</v>
      </c>
      <c r="G268">
        <v>4482907.8096000003</v>
      </c>
      <c r="H268" t="s">
        <v>1192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338</v>
      </c>
      <c r="O268" t="s">
        <v>1193</v>
      </c>
      <c r="P268">
        <v>5</v>
      </c>
      <c r="Q268" t="s">
        <v>466</v>
      </c>
      <c r="R268">
        <v>1</v>
      </c>
      <c r="S268">
        <v>-4482907.8096000003</v>
      </c>
      <c r="U268" t="s">
        <v>199</v>
      </c>
      <c r="V268" t="s">
        <v>80</v>
      </c>
      <c r="W268" t="s">
        <v>451</v>
      </c>
      <c r="X268">
        <v>0.2</v>
      </c>
      <c r="Y268">
        <v>896581.56192000012</v>
      </c>
      <c r="Z268">
        <v>5</v>
      </c>
      <c r="AA268">
        <v>10</v>
      </c>
      <c r="AB268" t="s">
        <v>80</v>
      </c>
      <c r="AC268" t="s">
        <v>9</v>
      </c>
      <c r="AD268">
        <v>4482907.8096000003</v>
      </c>
      <c r="AE268">
        <v>0</v>
      </c>
    </row>
    <row r="269" spans="1:31" x14ac:dyDescent="0.25">
      <c r="A269" s="143">
        <v>46112</v>
      </c>
      <c r="B269" t="s">
        <v>1191</v>
      </c>
      <c r="C269" t="s">
        <v>1144</v>
      </c>
      <c r="D269">
        <v>-4482907.8096000003</v>
      </c>
      <c r="E269" t="s">
        <v>13</v>
      </c>
      <c r="G269">
        <v>4482907.8096000003</v>
      </c>
      <c r="H269" t="s">
        <v>1192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338</v>
      </c>
      <c r="O269" t="s">
        <v>1193</v>
      </c>
      <c r="P269">
        <v>5</v>
      </c>
      <c r="Q269" t="s">
        <v>466</v>
      </c>
      <c r="R269">
        <v>1</v>
      </c>
      <c r="S269">
        <v>-4482907.8096000003</v>
      </c>
      <c r="U269" t="s">
        <v>199</v>
      </c>
      <c r="V269" t="s">
        <v>50</v>
      </c>
      <c r="W269" t="s">
        <v>339</v>
      </c>
      <c r="X269">
        <v>0.12</v>
      </c>
      <c r="Y269">
        <v>537948.93715200003</v>
      </c>
      <c r="Z269">
        <v>6</v>
      </c>
      <c r="AA269">
        <v>10</v>
      </c>
      <c r="AB269" t="s">
        <v>50</v>
      </c>
      <c r="AC269" t="s">
        <v>9</v>
      </c>
      <c r="AD269">
        <v>4482907.8096000003</v>
      </c>
      <c r="AE269">
        <v>0</v>
      </c>
    </row>
    <row r="270" spans="1:31" x14ac:dyDescent="0.25">
      <c r="A270" s="143">
        <v>46112</v>
      </c>
      <c r="B270" t="s">
        <v>1191</v>
      </c>
      <c r="C270" t="s">
        <v>1144</v>
      </c>
      <c r="D270">
        <v>-4482907.8096000003</v>
      </c>
      <c r="E270" t="s">
        <v>13</v>
      </c>
      <c r="G270">
        <v>4482907.8096000003</v>
      </c>
      <c r="H270" t="s">
        <v>1192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338</v>
      </c>
      <c r="O270" t="s">
        <v>1193</v>
      </c>
      <c r="P270">
        <v>5</v>
      </c>
      <c r="Q270" t="s">
        <v>466</v>
      </c>
      <c r="R270">
        <v>1</v>
      </c>
      <c r="S270">
        <v>-4482907.8096000003</v>
      </c>
      <c r="U270" t="s">
        <v>199</v>
      </c>
      <c r="V270" t="s">
        <v>68</v>
      </c>
      <c r="W270" t="s">
        <v>450</v>
      </c>
      <c r="X270">
        <v>0.17</v>
      </c>
      <c r="Y270">
        <v>762094.32763200009</v>
      </c>
      <c r="Z270">
        <v>7</v>
      </c>
      <c r="AA270">
        <v>10</v>
      </c>
      <c r="AB270" t="s">
        <v>68</v>
      </c>
      <c r="AC270" t="s">
        <v>9</v>
      </c>
      <c r="AD270">
        <v>4482907.8096000003</v>
      </c>
      <c r="AE270">
        <v>0</v>
      </c>
    </row>
    <row r="271" spans="1:31" x14ac:dyDescent="0.25">
      <c r="A271" s="143">
        <v>46112</v>
      </c>
      <c r="B271" t="s">
        <v>1191</v>
      </c>
      <c r="C271" t="s">
        <v>1144</v>
      </c>
      <c r="D271">
        <v>-4482907.8096000003</v>
      </c>
      <c r="E271" t="s">
        <v>13</v>
      </c>
      <c r="G271">
        <v>4482907.8096000003</v>
      </c>
      <c r="H271" t="s">
        <v>1192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338</v>
      </c>
      <c r="O271" t="s">
        <v>1193</v>
      </c>
      <c r="P271">
        <v>5</v>
      </c>
      <c r="Q271" t="s">
        <v>466</v>
      </c>
      <c r="R271">
        <v>1</v>
      </c>
      <c r="S271">
        <v>-4482907.8096000003</v>
      </c>
      <c r="U271" t="s">
        <v>199</v>
      </c>
      <c r="V271" t="s">
        <v>70</v>
      </c>
      <c r="W271" t="s">
        <v>455</v>
      </c>
      <c r="X271">
        <v>0.14000000000000001</v>
      </c>
      <c r="Y271">
        <v>627607.09334400005</v>
      </c>
      <c r="Z271">
        <v>8</v>
      </c>
      <c r="AA271">
        <v>10</v>
      </c>
      <c r="AB271" t="s">
        <v>70</v>
      </c>
      <c r="AC271" t="s">
        <v>9</v>
      </c>
      <c r="AD271">
        <v>4482907.8096000003</v>
      </c>
      <c r="AE271">
        <v>0</v>
      </c>
    </row>
    <row r="272" spans="1:31" x14ac:dyDescent="0.25">
      <c r="A272" s="143">
        <v>46112</v>
      </c>
      <c r="B272" t="s">
        <v>1191</v>
      </c>
      <c r="C272" t="s">
        <v>1169</v>
      </c>
      <c r="D272">
        <v>-4453236.5388000002</v>
      </c>
      <c r="E272" t="s">
        <v>1165</v>
      </c>
      <c r="G272">
        <v>4453236.5388000002</v>
      </c>
      <c r="H272" t="s">
        <v>1192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350</v>
      </c>
      <c r="O272" t="s">
        <v>1193</v>
      </c>
      <c r="P272">
        <v>2</v>
      </c>
      <c r="Q272" t="s">
        <v>448</v>
      </c>
      <c r="R272">
        <v>1</v>
      </c>
      <c r="S272">
        <v>-4453236.5388000002</v>
      </c>
      <c r="U272" t="s">
        <v>199</v>
      </c>
      <c r="V272" t="s">
        <v>72</v>
      </c>
      <c r="W272" t="s">
        <v>351</v>
      </c>
      <c r="X272">
        <v>0.05</v>
      </c>
      <c r="Y272">
        <v>222661.82694000003</v>
      </c>
      <c r="Z272">
        <v>1</v>
      </c>
      <c r="AA272">
        <v>10</v>
      </c>
      <c r="AB272" t="s">
        <v>72</v>
      </c>
      <c r="AC272" t="s">
        <v>9</v>
      </c>
      <c r="AD272">
        <v>4453236.5388000002</v>
      </c>
      <c r="AE272">
        <v>0</v>
      </c>
    </row>
    <row r="273" spans="1:31" x14ac:dyDescent="0.25">
      <c r="A273" s="143">
        <v>46112</v>
      </c>
      <c r="B273" t="s">
        <v>1191</v>
      </c>
      <c r="C273" t="s">
        <v>1169</v>
      </c>
      <c r="D273">
        <v>-4453236.5388000002</v>
      </c>
      <c r="E273" t="s">
        <v>1165</v>
      </c>
      <c r="G273">
        <v>4453236.5388000002</v>
      </c>
      <c r="H273" t="s">
        <v>1192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350</v>
      </c>
      <c r="O273" t="s">
        <v>1193</v>
      </c>
      <c r="P273">
        <v>2</v>
      </c>
      <c r="Q273" t="s">
        <v>448</v>
      </c>
      <c r="R273">
        <v>1</v>
      </c>
      <c r="S273">
        <v>-4453236.5388000002</v>
      </c>
      <c r="U273" t="s">
        <v>199</v>
      </c>
      <c r="V273" t="s">
        <v>68</v>
      </c>
      <c r="W273" t="s">
        <v>352</v>
      </c>
      <c r="X273">
        <v>0.95</v>
      </c>
      <c r="Y273">
        <v>4230574.7118600002</v>
      </c>
      <c r="Z273">
        <v>7</v>
      </c>
      <c r="AA273">
        <v>10</v>
      </c>
      <c r="AB273" t="s">
        <v>68</v>
      </c>
      <c r="AC273" t="s">
        <v>9</v>
      </c>
      <c r="AD273">
        <v>4453236.5388000002</v>
      </c>
      <c r="AE273">
        <v>0</v>
      </c>
    </row>
    <row r="274" spans="1:31" x14ac:dyDescent="0.25">
      <c r="A274" s="143">
        <v>46112</v>
      </c>
      <c r="B274" t="s">
        <v>1191</v>
      </c>
      <c r="C274" t="s">
        <v>1118</v>
      </c>
      <c r="D274">
        <v>-4419038.5826000003</v>
      </c>
      <c r="E274" t="s">
        <v>1115</v>
      </c>
      <c r="G274">
        <v>4419038.5826000003</v>
      </c>
      <c r="H274" t="s">
        <v>1192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373</v>
      </c>
      <c r="O274" t="s">
        <v>1193</v>
      </c>
      <c r="P274">
        <v>2</v>
      </c>
      <c r="Q274" t="s">
        <v>468</v>
      </c>
      <c r="R274">
        <v>1</v>
      </c>
      <c r="S274">
        <v>-4419038.5826000003</v>
      </c>
      <c r="U274" t="s">
        <v>199</v>
      </c>
      <c r="V274" t="s">
        <v>193</v>
      </c>
      <c r="W274" t="s">
        <v>375</v>
      </c>
      <c r="X274">
        <v>0.15</v>
      </c>
      <c r="Y274">
        <v>662855.78739000007</v>
      </c>
      <c r="Z274">
        <v>3</v>
      </c>
      <c r="AA274">
        <v>10</v>
      </c>
      <c r="AB274" t="s">
        <v>681</v>
      </c>
      <c r="AC274" t="s">
        <v>9</v>
      </c>
      <c r="AD274">
        <v>4419038.5826000003</v>
      </c>
      <c r="AE274">
        <v>0</v>
      </c>
    </row>
    <row r="275" spans="1:31" x14ac:dyDescent="0.25">
      <c r="A275" s="143">
        <v>46112</v>
      </c>
      <c r="B275" t="s">
        <v>1191</v>
      </c>
      <c r="C275" t="s">
        <v>1118</v>
      </c>
      <c r="D275">
        <v>-4419038.5826000003</v>
      </c>
      <c r="E275" t="s">
        <v>1115</v>
      </c>
      <c r="G275">
        <v>4419038.5826000003</v>
      </c>
      <c r="H275" t="s">
        <v>1192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373</v>
      </c>
      <c r="O275" t="s">
        <v>1193</v>
      </c>
      <c r="P275">
        <v>2</v>
      </c>
      <c r="Q275" t="s">
        <v>468</v>
      </c>
      <c r="R275">
        <v>1</v>
      </c>
      <c r="S275">
        <v>-4419038.5826000003</v>
      </c>
      <c r="U275" t="s">
        <v>199</v>
      </c>
      <c r="V275" t="s">
        <v>80</v>
      </c>
      <c r="W275" t="s">
        <v>374</v>
      </c>
      <c r="X275">
        <v>0.85</v>
      </c>
      <c r="Y275">
        <v>3756182.7952100001</v>
      </c>
      <c r="Z275">
        <v>5</v>
      </c>
      <c r="AA275">
        <v>10</v>
      </c>
      <c r="AB275" t="s">
        <v>80</v>
      </c>
      <c r="AC275" t="s">
        <v>9</v>
      </c>
      <c r="AD275">
        <v>4419038.5826000003</v>
      </c>
      <c r="AE275">
        <v>0</v>
      </c>
    </row>
    <row r="276" spans="1:31" x14ac:dyDescent="0.25">
      <c r="A276" s="143">
        <v>46112</v>
      </c>
      <c r="B276" t="s">
        <v>1191</v>
      </c>
      <c r="C276" t="s">
        <v>436</v>
      </c>
      <c r="D276">
        <v>-4379602.3380000005</v>
      </c>
      <c r="E276" t="s">
        <v>1115</v>
      </c>
      <c r="G276">
        <v>4379602.3380000005</v>
      </c>
      <c r="H276" t="s">
        <v>1192</v>
      </c>
      <c r="I276" t="s">
        <v>9</v>
      </c>
      <c r="J276" t="s">
        <v>137</v>
      </c>
      <c r="K276" t="s">
        <v>512</v>
      </c>
      <c r="L276" t="s">
        <v>138</v>
      </c>
      <c r="M276">
        <v>0</v>
      </c>
      <c r="N276" t="s">
        <v>373</v>
      </c>
      <c r="O276" t="s">
        <v>1193</v>
      </c>
      <c r="P276">
        <v>2</v>
      </c>
      <c r="Q276" t="s">
        <v>468</v>
      </c>
      <c r="R276">
        <v>1</v>
      </c>
      <c r="S276">
        <v>-4379602.3380000005</v>
      </c>
      <c r="U276" t="s">
        <v>199</v>
      </c>
      <c r="V276" t="s">
        <v>193</v>
      </c>
      <c r="W276" t="s">
        <v>375</v>
      </c>
      <c r="X276">
        <v>0.15</v>
      </c>
      <c r="Y276">
        <v>656940.35070000007</v>
      </c>
      <c r="Z276">
        <v>3</v>
      </c>
      <c r="AA276">
        <v>10</v>
      </c>
      <c r="AB276" t="s">
        <v>681</v>
      </c>
      <c r="AC276" t="s">
        <v>9</v>
      </c>
      <c r="AD276">
        <v>4379602.3380000005</v>
      </c>
      <c r="AE276">
        <v>0</v>
      </c>
    </row>
    <row r="277" spans="1:31" x14ac:dyDescent="0.25">
      <c r="A277" s="143">
        <v>46112</v>
      </c>
      <c r="B277" t="s">
        <v>1191</v>
      </c>
      <c r="C277" t="s">
        <v>436</v>
      </c>
      <c r="D277">
        <v>-4379602.3380000005</v>
      </c>
      <c r="E277" t="s">
        <v>1115</v>
      </c>
      <c r="G277">
        <v>4379602.3380000005</v>
      </c>
      <c r="H277" t="s">
        <v>1192</v>
      </c>
      <c r="I277" t="s">
        <v>9</v>
      </c>
      <c r="J277" t="s">
        <v>137</v>
      </c>
      <c r="K277" t="s">
        <v>512</v>
      </c>
      <c r="L277" t="s">
        <v>138</v>
      </c>
      <c r="M277">
        <v>0</v>
      </c>
      <c r="N277" t="s">
        <v>373</v>
      </c>
      <c r="O277" t="s">
        <v>1193</v>
      </c>
      <c r="P277">
        <v>2</v>
      </c>
      <c r="Q277" t="s">
        <v>468</v>
      </c>
      <c r="R277">
        <v>1</v>
      </c>
      <c r="S277">
        <v>-4379602.3380000005</v>
      </c>
      <c r="U277" t="s">
        <v>199</v>
      </c>
      <c r="V277" t="s">
        <v>80</v>
      </c>
      <c r="W277" t="s">
        <v>374</v>
      </c>
      <c r="X277">
        <v>0.85</v>
      </c>
      <c r="Y277">
        <v>3722661.9873000002</v>
      </c>
      <c r="Z277">
        <v>5</v>
      </c>
      <c r="AA277">
        <v>10</v>
      </c>
      <c r="AB277" t="s">
        <v>80</v>
      </c>
      <c r="AC277" t="s">
        <v>9</v>
      </c>
      <c r="AD277">
        <v>4379602.3380000005</v>
      </c>
      <c r="AE277">
        <v>0</v>
      </c>
    </row>
    <row r="278" spans="1:31" x14ac:dyDescent="0.25">
      <c r="A278" s="143">
        <v>46112</v>
      </c>
      <c r="B278" t="s">
        <v>1191</v>
      </c>
      <c r="C278" t="s">
        <v>1164</v>
      </c>
      <c r="D278">
        <v>-4334296.7163000004</v>
      </c>
      <c r="E278" t="s">
        <v>1163</v>
      </c>
      <c r="G278">
        <v>4334296.7163000004</v>
      </c>
      <c r="H278" t="s">
        <v>1192</v>
      </c>
      <c r="I278" t="s">
        <v>9</v>
      </c>
      <c r="J278" t="s">
        <v>137</v>
      </c>
      <c r="K278" t="s">
        <v>512</v>
      </c>
      <c r="L278" t="s">
        <v>138</v>
      </c>
      <c r="M278">
        <v>0</v>
      </c>
      <c r="N278" t="s">
        <v>350</v>
      </c>
      <c r="O278" t="s">
        <v>1193</v>
      </c>
      <c r="P278">
        <v>2</v>
      </c>
      <c r="Q278" t="s">
        <v>448</v>
      </c>
      <c r="R278">
        <v>1</v>
      </c>
      <c r="S278">
        <v>-4334296.7163000004</v>
      </c>
      <c r="U278" t="s">
        <v>199</v>
      </c>
      <c r="V278" t="s">
        <v>72</v>
      </c>
      <c r="W278" t="s">
        <v>351</v>
      </c>
      <c r="X278">
        <v>0.05</v>
      </c>
      <c r="Y278">
        <v>216714.83581500003</v>
      </c>
      <c r="Z278">
        <v>1</v>
      </c>
      <c r="AA278">
        <v>10</v>
      </c>
      <c r="AB278" t="s">
        <v>72</v>
      </c>
      <c r="AC278" t="s">
        <v>9</v>
      </c>
      <c r="AD278">
        <v>4334296.7163000004</v>
      </c>
      <c r="AE278">
        <v>0</v>
      </c>
    </row>
    <row r="279" spans="1:31" x14ac:dyDescent="0.25">
      <c r="A279" s="143">
        <v>46112</v>
      </c>
      <c r="B279" t="s">
        <v>1191</v>
      </c>
      <c r="C279" t="s">
        <v>1164</v>
      </c>
      <c r="D279">
        <v>-4334296.7163000004</v>
      </c>
      <c r="E279" t="s">
        <v>1163</v>
      </c>
      <c r="G279">
        <v>4334296.7163000004</v>
      </c>
      <c r="H279" t="s">
        <v>1192</v>
      </c>
      <c r="I279" t="s">
        <v>9</v>
      </c>
      <c r="J279" t="s">
        <v>137</v>
      </c>
      <c r="K279" t="s">
        <v>512</v>
      </c>
      <c r="L279" t="s">
        <v>138</v>
      </c>
      <c r="M279">
        <v>0</v>
      </c>
      <c r="N279" t="s">
        <v>350</v>
      </c>
      <c r="O279" t="s">
        <v>1193</v>
      </c>
      <c r="P279">
        <v>2</v>
      </c>
      <c r="Q279" t="s">
        <v>448</v>
      </c>
      <c r="R279">
        <v>1</v>
      </c>
      <c r="S279">
        <v>-4334296.7163000004</v>
      </c>
      <c r="U279" t="s">
        <v>199</v>
      </c>
      <c r="V279" t="s">
        <v>68</v>
      </c>
      <c r="W279" t="s">
        <v>352</v>
      </c>
      <c r="X279">
        <v>0.95</v>
      </c>
      <c r="Y279">
        <v>4117581.8804850001</v>
      </c>
      <c r="Z279">
        <v>7</v>
      </c>
      <c r="AA279">
        <v>10</v>
      </c>
      <c r="AB279" t="s">
        <v>68</v>
      </c>
      <c r="AC279" t="s">
        <v>9</v>
      </c>
      <c r="AD279">
        <v>4334296.7163000004</v>
      </c>
      <c r="AE279">
        <v>0</v>
      </c>
    </row>
    <row r="280" spans="1:31" x14ac:dyDescent="0.25">
      <c r="A280" s="143">
        <v>46112</v>
      </c>
      <c r="B280" t="s">
        <v>1191</v>
      </c>
      <c r="C280" t="s">
        <v>1117</v>
      </c>
      <c r="D280">
        <v>-4318815.3823999995</v>
      </c>
      <c r="E280" t="s">
        <v>1115</v>
      </c>
      <c r="G280">
        <v>4318815.3823999995</v>
      </c>
      <c r="H280" t="s">
        <v>1192</v>
      </c>
      <c r="I280" t="s">
        <v>9</v>
      </c>
      <c r="J280" t="s">
        <v>137</v>
      </c>
      <c r="K280" t="s">
        <v>512</v>
      </c>
      <c r="L280" t="s">
        <v>138</v>
      </c>
      <c r="M280">
        <v>0</v>
      </c>
      <c r="N280" t="s">
        <v>373</v>
      </c>
      <c r="O280" t="s">
        <v>1193</v>
      </c>
      <c r="P280">
        <v>2</v>
      </c>
      <c r="Q280" t="s">
        <v>468</v>
      </c>
      <c r="R280">
        <v>1</v>
      </c>
      <c r="S280">
        <v>-4318815.3823999995</v>
      </c>
      <c r="U280" t="s">
        <v>199</v>
      </c>
      <c r="V280" t="s">
        <v>193</v>
      </c>
      <c r="W280" t="s">
        <v>375</v>
      </c>
      <c r="X280">
        <v>0.15</v>
      </c>
      <c r="Y280">
        <v>647822.30735999986</v>
      </c>
      <c r="Z280">
        <v>3</v>
      </c>
      <c r="AA280">
        <v>10</v>
      </c>
      <c r="AB280" t="s">
        <v>681</v>
      </c>
      <c r="AC280" t="s">
        <v>9</v>
      </c>
      <c r="AD280">
        <v>4318815.3823999995</v>
      </c>
      <c r="AE280">
        <v>0</v>
      </c>
    </row>
    <row r="281" spans="1:31" x14ac:dyDescent="0.25">
      <c r="A281" s="143">
        <v>46112</v>
      </c>
      <c r="B281" t="s">
        <v>1191</v>
      </c>
      <c r="C281" t="s">
        <v>1117</v>
      </c>
      <c r="D281">
        <v>-4318815.3823999995</v>
      </c>
      <c r="E281" t="s">
        <v>1115</v>
      </c>
      <c r="G281">
        <v>4318815.3823999995</v>
      </c>
      <c r="H281" t="s">
        <v>1192</v>
      </c>
      <c r="I281" t="s">
        <v>9</v>
      </c>
      <c r="J281" t="s">
        <v>137</v>
      </c>
      <c r="K281" t="s">
        <v>512</v>
      </c>
      <c r="L281" t="s">
        <v>138</v>
      </c>
      <c r="M281">
        <v>0</v>
      </c>
      <c r="N281" t="s">
        <v>373</v>
      </c>
      <c r="O281" t="s">
        <v>1193</v>
      </c>
      <c r="P281">
        <v>2</v>
      </c>
      <c r="Q281" t="s">
        <v>468</v>
      </c>
      <c r="R281">
        <v>1</v>
      </c>
      <c r="S281">
        <v>-4318815.3823999995</v>
      </c>
      <c r="U281" t="s">
        <v>199</v>
      </c>
      <c r="V281" t="s">
        <v>80</v>
      </c>
      <c r="W281" t="s">
        <v>374</v>
      </c>
      <c r="X281">
        <v>0.85</v>
      </c>
      <c r="Y281">
        <v>3670993.0750399996</v>
      </c>
      <c r="Z281">
        <v>5</v>
      </c>
      <c r="AA281">
        <v>10</v>
      </c>
      <c r="AB281" t="s">
        <v>80</v>
      </c>
      <c r="AC281" t="s">
        <v>9</v>
      </c>
      <c r="AD281">
        <v>4318815.3823999995</v>
      </c>
      <c r="AE281">
        <v>0</v>
      </c>
    </row>
    <row r="282" spans="1:31" x14ac:dyDescent="0.25">
      <c r="A282" s="143">
        <v>46112</v>
      </c>
      <c r="B282" t="s">
        <v>1191</v>
      </c>
      <c r="C282" t="s">
        <v>1110</v>
      </c>
      <c r="D282">
        <v>-4293958.3320000004</v>
      </c>
      <c r="E282" t="s">
        <v>72</v>
      </c>
      <c r="G282">
        <v>4293958.3320000004</v>
      </c>
      <c r="H282" t="s">
        <v>1192</v>
      </c>
      <c r="I282" t="s">
        <v>9</v>
      </c>
      <c r="J282" t="s">
        <v>137</v>
      </c>
      <c r="K282" t="s">
        <v>512</v>
      </c>
      <c r="L282" t="s">
        <v>138</v>
      </c>
      <c r="M282">
        <v>0</v>
      </c>
      <c r="N282" t="s">
        <v>43</v>
      </c>
      <c r="O282" t="s">
        <v>1193</v>
      </c>
      <c r="P282">
        <v>1</v>
      </c>
      <c r="Q282" t="s">
        <v>72</v>
      </c>
      <c r="R282">
        <v>1</v>
      </c>
      <c r="S282">
        <v>-4293958.3320000004</v>
      </c>
      <c r="U282" t="s">
        <v>199</v>
      </c>
      <c r="V282" t="s">
        <v>72</v>
      </c>
      <c r="W282" t="s">
        <v>87</v>
      </c>
      <c r="X282">
        <v>1</v>
      </c>
      <c r="Y282">
        <v>4293958.3320000004</v>
      </c>
      <c r="Z282">
        <v>1</v>
      </c>
      <c r="AA282">
        <v>10</v>
      </c>
      <c r="AB282" t="s">
        <v>72</v>
      </c>
      <c r="AC282" t="s">
        <v>9</v>
      </c>
      <c r="AD282">
        <v>4293958.3320000004</v>
      </c>
      <c r="AE282">
        <v>0</v>
      </c>
    </row>
    <row r="283" spans="1:31" x14ac:dyDescent="0.25">
      <c r="A283" s="143">
        <v>46112</v>
      </c>
      <c r="B283" t="s">
        <v>1191</v>
      </c>
      <c r="C283" t="s">
        <v>1123</v>
      </c>
      <c r="D283">
        <v>-4206765.7390000001</v>
      </c>
      <c r="E283" t="s">
        <v>1115</v>
      </c>
      <c r="G283">
        <v>4206765.7390000001</v>
      </c>
      <c r="H283" t="s">
        <v>1192</v>
      </c>
      <c r="I283" t="s">
        <v>9</v>
      </c>
      <c r="J283" t="s">
        <v>137</v>
      </c>
      <c r="K283" t="s">
        <v>512</v>
      </c>
      <c r="L283" t="s">
        <v>138</v>
      </c>
      <c r="M283">
        <v>0</v>
      </c>
      <c r="N283" t="s">
        <v>373</v>
      </c>
      <c r="O283" t="s">
        <v>1193</v>
      </c>
      <c r="P283">
        <v>2</v>
      </c>
      <c r="Q283" t="s">
        <v>468</v>
      </c>
      <c r="R283">
        <v>1</v>
      </c>
      <c r="S283">
        <v>-4206765.7390000001</v>
      </c>
      <c r="U283" t="s">
        <v>199</v>
      </c>
      <c r="V283" t="s">
        <v>193</v>
      </c>
      <c r="W283" t="s">
        <v>375</v>
      </c>
      <c r="X283">
        <v>0.15</v>
      </c>
      <c r="Y283">
        <v>631014.86084999994</v>
      </c>
      <c r="Z283">
        <v>3</v>
      </c>
      <c r="AA283">
        <v>10</v>
      </c>
      <c r="AB283" t="s">
        <v>681</v>
      </c>
      <c r="AC283" t="s">
        <v>9</v>
      </c>
      <c r="AD283">
        <v>4206765.7390000001</v>
      </c>
      <c r="AE283">
        <v>0</v>
      </c>
    </row>
    <row r="284" spans="1:31" x14ac:dyDescent="0.25">
      <c r="A284" s="143">
        <v>46112</v>
      </c>
      <c r="B284" t="s">
        <v>1191</v>
      </c>
      <c r="C284" t="s">
        <v>1123</v>
      </c>
      <c r="D284">
        <v>-4206765.7390000001</v>
      </c>
      <c r="E284" t="s">
        <v>1115</v>
      </c>
      <c r="G284">
        <v>4206765.7390000001</v>
      </c>
      <c r="H284" t="s">
        <v>1192</v>
      </c>
      <c r="I284" t="s">
        <v>9</v>
      </c>
      <c r="J284" t="s">
        <v>137</v>
      </c>
      <c r="K284" t="s">
        <v>512</v>
      </c>
      <c r="L284" t="s">
        <v>138</v>
      </c>
      <c r="M284">
        <v>0</v>
      </c>
      <c r="N284" t="s">
        <v>373</v>
      </c>
      <c r="O284" t="s">
        <v>1193</v>
      </c>
      <c r="P284">
        <v>2</v>
      </c>
      <c r="Q284" t="s">
        <v>468</v>
      </c>
      <c r="R284">
        <v>1</v>
      </c>
      <c r="S284">
        <v>-4206765.7390000001</v>
      </c>
      <c r="U284" t="s">
        <v>199</v>
      </c>
      <c r="V284" t="s">
        <v>80</v>
      </c>
      <c r="W284" t="s">
        <v>374</v>
      </c>
      <c r="X284">
        <v>0.85</v>
      </c>
      <c r="Y284">
        <v>3575750.8781499998</v>
      </c>
      <c r="Z284">
        <v>5</v>
      </c>
      <c r="AA284">
        <v>10</v>
      </c>
      <c r="AB284" t="s">
        <v>80</v>
      </c>
      <c r="AC284" t="s">
        <v>9</v>
      </c>
      <c r="AD284">
        <v>4206765.7390000001</v>
      </c>
      <c r="AE284">
        <v>0</v>
      </c>
    </row>
    <row r="285" spans="1:31" x14ac:dyDescent="0.25">
      <c r="A285" s="143">
        <v>46112</v>
      </c>
      <c r="B285" t="s">
        <v>1191</v>
      </c>
      <c r="C285" t="s">
        <v>1188</v>
      </c>
      <c r="D285">
        <v>-4163702.7998000002</v>
      </c>
      <c r="E285" t="s">
        <v>183</v>
      </c>
      <c r="G285">
        <v>4163702.7998000002</v>
      </c>
      <c r="H285" t="s">
        <v>1192</v>
      </c>
      <c r="I285" t="s">
        <v>9</v>
      </c>
      <c r="J285" t="s">
        <v>137</v>
      </c>
      <c r="K285" t="s">
        <v>512</v>
      </c>
      <c r="L285" t="s">
        <v>156</v>
      </c>
      <c r="M285">
        <v>0</v>
      </c>
      <c r="N285" t="s">
        <v>396</v>
      </c>
      <c r="O285" t="s">
        <v>1193</v>
      </c>
      <c r="P285">
        <v>10</v>
      </c>
      <c r="Q285" t="s">
        <v>467</v>
      </c>
      <c r="R285">
        <v>1</v>
      </c>
      <c r="S285">
        <v>-4163702.7998000002</v>
      </c>
      <c r="U285" t="s">
        <v>199</v>
      </c>
      <c r="V285" t="s">
        <v>72</v>
      </c>
      <c r="W285" t="s">
        <v>402</v>
      </c>
      <c r="X285">
        <v>0.1111</v>
      </c>
      <c r="Y285">
        <v>462587.38105778006</v>
      </c>
      <c r="Z285">
        <v>1</v>
      </c>
      <c r="AA285">
        <v>10</v>
      </c>
      <c r="AB285" t="s">
        <v>72</v>
      </c>
      <c r="AC285" t="s">
        <v>9</v>
      </c>
      <c r="AD285">
        <v>4163286.4295200212</v>
      </c>
      <c r="AE285">
        <v>416.37027997896075</v>
      </c>
    </row>
    <row r="286" spans="1:31" x14ac:dyDescent="0.25">
      <c r="A286" s="143">
        <v>46112</v>
      </c>
      <c r="B286" t="s">
        <v>1191</v>
      </c>
      <c r="C286" t="s">
        <v>1188</v>
      </c>
      <c r="D286">
        <v>-4163702.7998000002</v>
      </c>
      <c r="E286" t="s">
        <v>183</v>
      </c>
      <c r="G286">
        <v>4163702.7998000002</v>
      </c>
      <c r="H286" t="s">
        <v>1192</v>
      </c>
      <c r="I286" t="s">
        <v>9</v>
      </c>
      <c r="J286" t="s">
        <v>137</v>
      </c>
      <c r="K286" t="s">
        <v>512</v>
      </c>
      <c r="L286" t="s">
        <v>156</v>
      </c>
      <c r="M286">
        <v>0</v>
      </c>
      <c r="N286" t="s">
        <v>396</v>
      </c>
      <c r="O286" t="s">
        <v>1193</v>
      </c>
      <c r="P286">
        <v>10</v>
      </c>
      <c r="Q286" t="s">
        <v>467</v>
      </c>
      <c r="R286">
        <v>1</v>
      </c>
      <c r="S286">
        <v>-4163702.7998000002</v>
      </c>
      <c r="U286" t="s">
        <v>199</v>
      </c>
      <c r="V286" t="s">
        <v>177</v>
      </c>
      <c r="W286" t="s">
        <v>399</v>
      </c>
      <c r="X286">
        <v>0.1111</v>
      </c>
      <c r="Y286">
        <v>462587.38105778006</v>
      </c>
      <c r="Z286">
        <v>2</v>
      </c>
      <c r="AA286">
        <v>10</v>
      </c>
      <c r="AB286" t="s">
        <v>77</v>
      </c>
      <c r="AC286" t="s">
        <v>9</v>
      </c>
      <c r="AD286">
        <v>4163286.4295200212</v>
      </c>
      <c r="AE286">
        <v>416.37027997896075</v>
      </c>
    </row>
    <row r="287" spans="1:31" x14ac:dyDescent="0.25">
      <c r="A287" s="143">
        <v>46112</v>
      </c>
      <c r="B287" t="s">
        <v>1191</v>
      </c>
      <c r="C287" t="s">
        <v>1188</v>
      </c>
      <c r="D287">
        <v>-4163702.7998000002</v>
      </c>
      <c r="E287" t="s">
        <v>183</v>
      </c>
      <c r="G287">
        <v>4163702.7998000002</v>
      </c>
      <c r="H287" t="s">
        <v>1192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396</v>
      </c>
      <c r="O287" t="s">
        <v>1193</v>
      </c>
      <c r="P287">
        <v>10</v>
      </c>
      <c r="Q287" t="s">
        <v>467</v>
      </c>
      <c r="R287">
        <v>1</v>
      </c>
      <c r="S287">
        <v>-4163702.7998000002</v>
      </c>
      <c r="U287" t="s">
        <v>199</v>
      </c>
      <c r="V287" t="s">
        <v>175</v>
      </c>
      <c r="W287" t="s">
        <v>398</v>
      </c>
      <c r="X287">
        <v>0.1111</v>
      </c>
      <c r="Y287">
        <v>462587.38105778006</v>
      </c>
      <c r="Z287">
        <v>10</v>
      </c>
      <c r="AA287">
        <v>10</v>
      </c>
      <c r="AB287" t="s">
        <v>75</v>
      </c>
      <c r="AC287" t="s">
        <v>9</v>
      </c>
      <c r="AD287">
        <v>4163286.4295200212</v>
      </c>
      <c r="AE287">
        <v>416.37027997896075</v>
      </c>
    </row>
    <row r="288" spans="1:31" x14ac:dyDescent="0.25">
      <c r="A288" s="143">
        <v>46112</v>
      </c>
      <c r="B288" t="s">
        <v>1191</v>
      </c>
      <c r="C288" t="s">
        <v>1188</v>
      </c>
      <c r="D288">
        <v>-4163702.7998000002</v>
      </c>
      <c r="E288" t="s">
        <v>183</v>
      </c>
      <c r="G288">
        <v>4163702.7998000002</v>
      </c>
      <c r="H288" t="s">
        <v>1192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396</v>
      </c>
      <c r="O288" t="s">
        <v>1193</v>
      </c>
      <c r="P288">
        <v>10</v>
      </c>
      <c r="Q288" t="s">
        <v>467</v>
      </c>
      <c r="R288">
        <v>1</v>
      </c>
      <c r="S288">
        <v>-4163702.7998000002</v>
      </c>
      <c r="U288" t="s">
        <v>199</v>
      </c>
      <c r="V288" t="s">
        <v>193</v>
      </c>
      <c r="W288" t="s">
        <v>404</v>
      </c>
      <c r="X288">
        <v>0.1111</v>
      </c>
      <c r="Y288">
        <v>462587.38105778006</v>
      </c>
      <c r="Z288">
        <v>3</v>
      </c>
      <c r="AA288">
        <v>10</v>
      </c>
      <c r="AB288" t="s">
        <v>681</v>
      </c>
      <c r="AC288" t="s">
        <v>9</v>
      </c>
      <c r="AD288">
        <v>4163286.4295200212</v>
      </c>
      <c r="AE288">
        <v>416.37027997896075</v>
      </c>
    </row>
    <row r="289" spans="1:31" x14ac:dyDescent="0.25">
      <c r="A289" s="143">
        <v>46112</v>
      </c>
      <c r="B289" t="s">
        <v>1191</v>
      </c>
      <c r="C289" t="s">
        <v>1188</v>
      </c>
      <c r="D289">
        <v>-4163702.7998000002</v>
      </c>
      <c r="E289" t="s">
        <v>183</v>
      </c>
      <c r="G289">
        <v>4163702.7998000002</v>
      </c>
      <c r="H289" t="s">
        <v>1192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396</v>
      </c>
      <c r="O289" t="s">
        <v>1193</v>
      </c>
      <c r="P289">
        <v>10</v>
      </c>
      <c r="Q289" t="s">
        <v>467</v>
      </c>
      <c r="R289">
        <v>1</v>
      </c>
      <c r="S289">
        <v>-4163702.7998000002</v>
      </c>
      <c r="U289" t="s">
        <v>199</v>
      </c>
      <c r="V289" t="s">
        <v>191</v>
      </c>
      <c r="W289" t="s">
        <v>403</v>
      </c>
      <c r="X289">
        <v>0.1111</v>
      </c>
      <c r="Y289">
        <v>462587.38105778006</v>
      </c>
      <c r="Z289">
        <v>4</v>
      </c>
      <c r="AA289">
        <v>10</v>
      </c>
      <c r="AB289" t="s">
        <v>682</v>
      </c>
      <c r="AC289" t="s">
        <v>9</v>
      </c>
      <c r="AD289">
        <v>4163286.4295200212</v>
      </c>
      <c r="AE289">
        <v>416.37027997896075</v>
      </c>
    </row>
    <row r="290" spans="1:31" x14ac:dyDescent="0.25">
      <c r="A290" s="143">
        <v>46112</v>
      </c>
      <c r="B290" t="s">
        <v>1191</v>
      </c>
      <c r="C290" t="s">
        <v>1188</v>
      </c>
      <c r="D290">
        <v>-4163702.7998000002</v>
      </c>
      <c r="E290" t="s">
        <v>183</v>
      </c>
      <c r="G290">
        <v>4163702.7998000002</v>
      </c>
      <c r="H290" t="s">
        <v>1192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396</v>
      </c>
      <c r="O290" t="s">
        <v>1193</v>
      </c>
      <c r="P290">
        <v>10</v>
      </c>
      <c r="Q290" t="s">
        <v>467</v>
      </c>
      <c r="R290">
        <v>1</v>
      </c>
      <c r="S290">
        <v>-4163702.7998000002</v>
      </c>
      <c r="U290" t="s">
        <v>199</v>
      </c>
      <c r="V290" t="s">
        <v>80</v>
      </c>
      <c r="W290" t="s">
        <v>401</v>
      </c>
      <c r="X290">
        <v>0.1111</v>
      </c>
      <c r="Y290">
        <v>462587.38105778006</v>
      </c>
      <c r="Z290">
        <v>5</v>
      </c>
      <c r="AA290">
        <v>10</v>
      </c>
      <c r="AB290" t="s">
        <v>80</v>
      </c>
      <c r="AC290" t="s">
        <v>9</v>
      </c>
      <c r="AD290">
        <v>4163286.4295200212</v>
      </c>
      <c r="AE290">
        <v>416.37027997896075</v>
      </c>
    </row>
    <row r="291" spans="1:31" x14ac:dyDescent="0.25">
      <c r="A291" s="143">
        <v>46112</v>
      </c>
      <c r="B291" t="s">
        <v>1191</v>
      </c>
      <c r="C291" t="s">
        <v>1188</v>
      </c>
      <c r="D291">
        <v>-4163702.7998000002</v>
      </c>
      <c r="E291" t="s">
        <v>183</v>
      </c>
      <c r="G291">
        <v>4163702.7998000002</v>
      </c>
      <c r="H291" t="s">
        <v>1192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396</v>
      </c>
      <c r="O291" t="s">
        <v>1193</v>
      </c>
      <c r="P291">
        <v>10</v>
      </c>
      <c r="Q291" t="s">
        <v>467</v>
      </c>
      <c r="R291">
        <v>1</v>
      </c>
      <c r="S291">
        <v>-4163702.7998000002</v>
      </c>
      <c r="U291" t="s">
        <v>199</v>
      </c>
      <c r="V291" t="s">
        <v>50</v>
      </c>
      <c r="W291" t="s">
        <v>397</v>
      </c>
      <c r="X291">
        <v>0.1111</v>
      </c>
      <c r="Y291">
        <v>462587.38105778006</v>
      </c>
      <c r="Z291">
        <v>6</v>
      </c>
      <c r="AA291">
        <v>10</v>
      </c>
      <c r="AB291" t="s">
        <v>50</v>
      </c>
      <c r="AC291" t="s">
        <v>9</v>
      </c>
      <c r="AD291">
        <v>4163286.4295200212</v>
      </c>
      <c r="AE291">
        <v>416.37027997896075</v>
      </c>
    </row>
    <row r="292" spans="1:31" x14ac:dyDescent="0.25">
      <c r="A292" s="143">
        <v>46112</v>
      </c>
      <c r="B292" t="s">
        <v>1191</v>
      </c>
      <c r="C292" t="s">
        <v>1188</v>
      </c>
      <c r="D292">
        <v>-4163702.7998000002</v>
      </c>
      <c r="E292" t="s">
        <v>183</v>
      </c>
      <c r="G292">
        <v>4163702.7998000002</v>
      </c>
      <c r="H292" t="s">
        <v>1192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396</v>
      </c>
      <c r="O292" t="s">
        <v>1193</v>
      </c>
      <c r="P292">
        <v>10</v>
      </c>
      <c r="Q292" t="s">
        <v>467</v>
      </c>
      <c r="R292">
        <v>1</v>
      </c>
      <c r="S292">
        <v>-4163702.7998000002</v>
      </c>
      <c r="U292" t="s">
        <v>199</v>
      </c>
      <c r="V292" t="s">
        <v>68</v>
      </c>
      <c r="W292" t="s">
        <v>405</v>
      </c>
      <c r="X292">
        <v>0.1111</v>
      </c>
      <c r="Y292">
        <v>462587.38105778006</v>
      </c>
      <c r="Z292">
        <v>7</v>
      </c>
      <c r="AA292">
        <v>10</v>
      </c>
      <c r="AB292" t="s">
        <v>68</v>
      </c>
      <c r="AC292" t="s">
        <v>9</v>
      </c>
      <c r="AD292">
        <v>4163286.4295200212</v>
      </c>
      <c r="AE292">
        <v>416.37027997896075</v>
      </c>
    </row>
    <row r="293" spans="1:31" x14ac:dyDescent="0.25">
      <c r="A293" s="143">
        <v>46112</v>
      </c>
      <c r="B293" t="s">
        <v>1191</v>
      </c>
      <c r="C293" t="s">
        <v>1188</v>
      </c>
      <c r="D293">
        <v>-4163702.7998000002</v>
      </c>
      <c r="E293" t="s">
        <v>183</v>
      </c>
      <c r="G293">
        <v>4163702.7998000002</v>
      </c>
      <c r="H293" t="s">
        <v>1192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396</v>
      </c>
      <c r="O293" t="s">
        <v>1193</v>
      </c>
      <c r="P293">
        <v>10</v>
      </c>
      <c r="Q293" t="s">
        <v>467</v>
      </c>
      <c r="R293">
        <v>1</v>
      </c>
      <c r="S293">
        <v>-4163702.7998000002</v>
      </c>
      <c r="U293" t="s">
        <v>199</v>
      </c>
      <c r="V293" t="s">
        <v>70</v>
      </c>
      <c r="W293" t="s">
        <v>461</v>
      </c>
      <c r="X293">
        <v>0.1111</v>
      </c>
      <c r="Y293">
        <v>462587.38105778006</v>
      </c>
      <c r="Z293">
        <v>8</v>
      </c>
      <c r="AA293">
        <v>10</v>
      </c>
      <c r="AB293" t="s">
        <v>70</v>
      </c>
      <c r="AC293" t="s">
        <v>9</v>
      </c>
      <c r="AD293">
        <v>4163286.4295200212</v>
      </c>
      <c r="AE293">
        <v>416.37027997896075</v>
      </c>
    </row>
    <row r="294" spans="1:31" x14ac:dyDescent="0.25">
      <c r="A294" s="143">
        <v>46112</v>
      </c>
      <c r="B294" t="s">
        <v>1191</v>
      </c>
      <c r="C294" t="s">
        <v>1188</v>
      </c>
      <c r="D294">
        <v>-4163702.7998000002</v>
      </c>
      <c r="E294" t="s">
        <v>183</v>
      </c>
      <c r="G294">
        <v>4163702.7998000002</v>
      </c>
      <c r="H294" t="s">
        <v>1192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396</v>
      </c>
      <c r="O294" t="s">
        <v>1193</v>
      </c>
      <c r="P294">
        <v>10</v>
      </c>
      <c r="Q294" t="s">
        <v>467</v>
      </c>
      <c r="R294">
        <v>1</v>
      </c>
      <c r="S294">
        <v>-4163702.7998000002</v>
      </c>
      <c r="U294" t="s">
        <v>199</v>
      </c>
      <c r="V294" t="s">
        <v>181</v>
      </c>
      <c r="W294" t="s">
        <v>400</v>
      </c>
      <c r="X294">
        <v>0</v>
      </c>
      <c r="Y294">
        <v>0</v>
      </c>
      <c r="Z294">
        <v>9</v>
      </c>
      <c r="AA294">
        <v>10</v>
      </c>
      <c r="AB294" t="s">
        <v>181</v>
      </c>
      <c r="AC294" t="s">
        <v>9</v>
      </c>
      <c r="AD294">
        <v>4163286.4295200212</v>
      </c>
      <c r="AE294">
        <v>416.37027997896075</v>
      </c>
    </row>
    <row r="295" spans="1:31" x14ac:dyDescent="0.25">
      <c r="A295" s="143">
        <v>46112</v>
      </c>
      <c r="B295" t="s">
        <v>1191</v>
      </c>
      <c r="C295" t="s">
        <v>1121</v>
      </c>
      <c r="D295">
        <v>-4144096.3662</v>
      </c>
      <c r="E295" t="s">
        <v>1115</v>
      </c>
      <c r="G295">
        <v>4144096.3662</v>
      </c>
      <c r="H295" t="s">
        <v>1192</v>
      </c>
      <c r="I295" t="s">
        <v>9</v>
      </c>
      <c r="J295" t="s">
        <v>137</v>
      </c>
      <c r="K295" t="s">
        <v>512</v>
      </c>
      <c r="L295" t="s">
        <v>138</v>
      </c>
      <c r="M295">
        <v>0</v>
      </c>
      <c r="N295" t="s">
        <v>373</v>
      </c>
      <c r="O295" t="s">
        <v>1193</v>
      </c>
      <c r="P295">
        <v>2</v>
      </c>
      <c r="Q295" t="s">
        <v>468</v>
      </c>
      <c r="R295">
        <v>1</v>
      </c>
      <c r="S295">
        <v>-4144096.3662</v>
      </c>
      <c r="U295" t="s">
        <v>199</v>
      </c>
      <c r="V295" t="s">
        <v>193</v>
      </c>
      <c r="W295" t="s">
        <v>375</v>
      </c>
      <c r="X295">
        <v>0.15</v>
      </c>
      <c r="Y295">
        <v>621614.45493000001</v>
      </c>
      <c r="Z295">
        <v>3</v>
      </c>
      <c r="AA295">
        <v>10</v>
      </c>
      <c r="AB295" t="s">
        <v>681</v>
      </c>
      <c r="AC295" t="s">
        <v>9</v>
      </c>
      <c r="AD295">
        <v>4144096.3662</v>
      </c>
      <c r="AE295">
        <v>0</v>
      </c>
    </row>
    <row r="296" spans="1:31" x14ac:dyDescent="0.25">
      <c r="A296" s="143">
        <v>46112</v>
      </c>
      <c r="B296" t="s">
        <v>1191</v>
      </c>
      <c r="C296" t="s">
        <v>1121</v>
      </c>
      <c r="D296">
        <v>-4144096.3662</v>
      </c>
      <c r="E296" t="s">
        <v>1115</v>
      </c>
      <c r="G296">
        <v>4144096.3662</v>
      </c>
      <c r="H296" t="s">
        <v>1192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1193</v>
      </c>
      <c r="P296">
        <v>2</v>
      </c>
      <c r="Q296" t="s">
        <v>468</v>
      </c>
      <c r="R296">
        <v>1</v>
      </c>
      <c r="S296">
        <v>-4144096.3662</v>
      </c>
      <c r="U296" t="s">
        <v>199</v>
      </c>
      <c r="V296" t="s">
        <v>80</v>
      </c>
      <c r="W296" t="s">
        <v>374</v>
      </c>
      <c r="X296">
        <v>0.85</v>
      </c>
      <c r="Y296">
        <v>3522481.91127</v>
      </c>
      <c r="Z296">
        <v>5</v>
      </c>
      <c r="AA296">
        <v>10</v>
      </c>
      <c r="AB296" t="s">
        <v>80</v>
      </c>
      <c r="AC296" t="s">
        <v>9</v>
      </c>
      <c r="AD296">
        <v>4144096.3662</v>
      </c>
      <c r="AE296">
        <v>0</v>
      </c>
    </row>
    <row r="297" spans="1:31" x14ac:dyDescent="0.25">
      <c r="A297" s="143">
        <v>46111</v>
      </c>
      <c r="B297" t="s">
        <v>667</v>
      </c>
      <c r="C297" t="s">
        <v>762</v>
      </c>
      <c r="D297">
        <v>-4074324.7702000001</v>
      </c>
      <c r="E297" t="s">
        <v>668</v>
      </c>
      <c r="F297">
        <v>6443.3519999999999</v>
      </c>
      <c r="G297">
        <v>632.33000000000004</v>
      </c>
      <c r="H297" t="s">
        <v>145</v>
      </c>
      <c r="I297" t="s">
        <v>18</v>
      </c>
      <c r="J297" t="s">
        <v>137</v>
      </c>
      <c r="K297" t="s">
        <v>473</v>
      </c>
      <c r="L297" t="s">
        <v>138</v>
      </c>
      <c r="M297">
        <v>0</v>
      </c>
      <c r="N297" t="s">
        <v>43</v>
      </c>
      <c r="O297" t="s">
        <v>492</v>
      </c>
      <c r="P297">
        <v>1</v>
      </c>
      <c r="Q297" t="s">
        <v>72</v>
      </c>
      <c r="R297">
        <v>1</v>
      </c>
      <c r="S297">
        <v>-4074324.7702000001</v>
      </c>
      <c r="T297">
        <v>6443.3519999999999</v>
      </c>
      <c r="U297" t="s">
        <v>199</v>
      </c>
      <c r="V297" t="s">
        <v>72</v>
      </c>
      <c r="W297" t="s">
        <v>87</v>
      </c>
      <c r="X297">
        <v>1</v>
      </c>
      <c r="Y297">
        <v>4074324.7702000001</v>
      </c>
      <c r="Z297">
        <v>1</v>
      </c>
      <c r="AA297">
        <v>1</v>
      </c>
      <c r="AB297" t="s">
        <v>72</v>
      </c>
      <c r="AC297" t="s">
        <v>18</v>
      </c>
      <c r="AD297">
        <v>4074324.7702000001</v>
      </c>
      <c r="AE297">
        <v>0</v>
      </c>
    </row>
    <row r="298" spans="1:31" x14ac:dyDescent="0.25">
      <c r="A298" s="143">
        <v>46112</v>
      </c>
      <c r="B298" t="s">
        <v>1191</v>
      </c>
      <c r="C298" t="s">
        <v>1140</v>
      </c>
      <c r="D298">
        <v>-4071268.9802999999</v>
      </c>
      <c r="E298" t="s">
        <v>168</v>
      </c>
      <c r="G298">
        <v>4071268.9802999999</v>
      </c>
      <c r="H298" t="s">
        <v>1192</v>
      </c>
      <c r="I298" t="s">
        <v>9</v>
      </c>
      <c r="J298" t="s">
        <v>137</v>
      </c>
      <c r="K298" t="s">
        <v>512</v>
      </c>
      <c r="L298" t="s">
        <v>138</v>
      </c>
      <c r="M298">
        <v>0</v>
      </c>
      <c r="N298" t="s">
        <v>332</v>
      </c>
      <c r="O298" t="s">
        <v>1193</v>
      </c>
      <c r="P298">
        <v>6</v>
      </c>
      <c r="Q298" t="s">
        <v>469</v>
      </c>
      <c r="R298">
        <v>1</v>
      </c>
      <c r="S298">
        <v>-4071268.9802999999</v>
      </c>
      <c r="U298" t="s">
        <v>199</v>
      </c>
      <c r="V298" t="s">
        <v>72</v>
      </c>
      <c r="W298" t="s">
        <v>335</v>
      </c>
      <c r="X298">
        <v>0.05</v>
      </c>
      <c r="Y298">
        <v>203563.44901500002</v>
      </c>
      <c r="Z298">
        <v>1</v>
      </c>
      <c r="AA298">
        <v>10</v>
      </c>
      <c r="AB298" t="s">
        <v>72</v>
      </c>
      <c r="AC298" t="s">
        <v>9</v>
      </c>
      <c r="AD298">
        <v>4071268.9802999999</v>
      </c>
      <c r="AE298">
        <v>0</v>
      </c>
    </row>
    <row r="299" spans="1:31" x14ac:dyDescent="0.25">
      <c r="A299" s="143">
        <v>46112</v>
      </c>
      <c r="B299" t="s">
        <v>1191</v>
      </c>
      <c r="C299" t="s">
        <v>1140</v>
      </c>
      <c r="D299">
        <v>-4071268.9802999999</v>
      </c>
      <c r="E299" t="s">
        <v>168</v>
      </c>
      <c r="G299">
        <v>4071268.9802999999</v>
      </c>
      <c r="H299" t="s">
        <v>1192</v>
      </c>
      <c r="I299" t="s">
        <v>9</v>
      </c>
      <c r="J299" t="s">
        <v>137</v>
      </c>
      <c r="K299" t="s">
        <v>512</v>
      </c>
      <c r="L299" t="s">
        <v>138</v>
      </c>
      <c r="M299">
        <v>0</v>
      </c>
      <c r="N299" t="s">
        <v>332</v>
      </c>
      <c r="O299" t="s">
        <v>1193</v>
      </c>
      <c r="P299">
        <v>6</v>
      </c>
      <c r="Q299" t="s">
        <v>469</v>
      </c>
      <c r="R299">
        <v>1</v>
      </c>
      <c r="S299">
        <v>-4071268.9802999999</v>
      </c>
      <c r="U299" t="s">
        <v>199</v>
      </c>
      <c r="V299" t="s">
        <v>193</v>
      </c>
      <c r="W299" t="s">
        <v>336</v>
      </c>
      <c r="X299">
        <v>0.06</v>
      </c>
      <c r="Y299">
        <v>244276.13881799998</v>
      </c>
      <c r="Z299">
        <v>3</v>
      </c>
      <c r="AA299">
        <v>10</v>
      </c>
      <c r="AB299" t="s">
        <v>681</v>
      </c>
      <c r="AC299" t="s">
        <v>9</v>
      </c>
      <c r="AD299">
        <v>4071268.9802999999</v>
      </c>
      <c r="AE299">
        <v>0</v>
      </c>
    </row>
    <row r="300" spans="1:31" x14ac:dyDescent="0.25">
      <c r="A300" s="143">
        <v>46112</v>
      </c>
      <c r="B300" t="s">
        <v>1191</v>
      </c>
      <c r="C300" t="s">
        <v>1140</v>
      </c>
      <c r="D300">
        <v>-4071268.9802999999</v>
      </c>
      <c r="E300" t="s">
        <v>168</v>
      </c>
      <c r="G300">
        <v>4071268.9802999999</v>
      </c>
      <c r="H300" t="s">
        <v>1192</v>
      </c>
      <c r="I300" t="s">
        <v>9</v>
      </c>
      <c r="J300" t="s">
        <v>137</v>
      </c>
      <c r="K300" t="s">
        <v>512</v>
      </c>
      <c r="L300" t="s">
        <v>138</v>
      </c>
      <c r="M300">
        <v>0</v>
      </c>
      <c r="N300" t="s">
        <v>332</v>
      </c>
      <c r="O300" t="s">
        <v>1193</v>
      </c>
      <c r="P300">
        <v>6</v>
      </c>
      <c r="Q300" t="s">
        <v>469</v>
      </c>
      <c r="R300">
        <v>1</v>
      </c>
      <c r="S300">
        <v>-4071268.9802999999</v>
      </c>
      <c r="U300" t="s">
        <v>199</v>
      </c>
      <c r="V300" t="s">
        <v>80</v>
      </c>
      <c r="W300" t="s">
        <v>334</v>
      </c>
      <c r="X300">
        <v>0.63</v>
      </c>
      <c r="Y300">
        <v>2564899.457589</v>
      </c>
      <c r="Z300">
        <v>5</v>
      </c>
      <c r="AA300">
        <v>10</v>
      </c>
      <c r="AB300" t="s">
        <v>80</v>
      </c>
      <c r="AC300" t="s">
        <v>9</v>
      </c>
      <c r="AD300">
        <v>4071268.9802999999</v>
      </c>
      <c r="AE300">
        <v>0</v>
      </c>
    </row>
    <row r="301" spans="1:31" x14ac:dyDescent="0.25">
      <c r="A301" s="143">
        <v>46112</v>
      </c>
      <c r="B301" t="s">
        <v>1191</v>
      </c>
      <c r="C301" t="s">
        <v>1140</v>
      </c>
      <c r="D301">
        <v>-4071268.9802999999</v>
      </c>
      <c r="E301" t="s">
        <v>168</v>
      </c>
      <c r="G301">
        <v>4071268.9802999999</v>
      </c>
      <c r="H301" t="s">
        <v>1192</v>
      </c>
      <c r="I301" t="s">
        <v>9</v>
      </c>
      <c r="J301" t="s">
        <v>137</v>
      </c>
      <c r="K301" t="s">
        <v>512</v>
      </c>
      <c r="L301" t="s">
        <v>138</v>
      </c>
      <c r="M301">
        <v>0</v>
      </c>
      <c r="N301" t="s">
        <v>332</v>
      </c>
      <c r="O301" t="s">
        <v>1193</v>
      </c>
      <c r="P301">
        <v>6</v>
      </c>
      <c r="Q301" t="s">
        <v>469</v>
      </c>
      <c r="R301">
        <v>1</v>
      </c>
      <c r="S301">
        <v>-4071268.9802999999</v>
      </c>
      <c r="U301" t="s">
        <v>199</v>
      </c>
      <c r="V301" t="s">
        <v>50</v>
      </c>
      <c r="W301" t="s">
        <v>333</v>
      </c>
      <c r="X301">
        <v>0.05</v>
      </c>
      <c r="Y301">
        <v>203563.44901500002</v>
      </c>
      <c r="Z301">
        <v>6</v>
      </c>
      <c r="AA301">
        <v>10</v>
      </c>
      <c r="AB301" t="s">
        <v>50</v>
      </c>
      <c r="AC301" t="s">
        <v>9</v>
      </c>
      <c r="AD301">
        <v>4071268.9802999999</v>
      </c>
      <c r="AE301">
        <v>0</v>
      </c>
    </row>
    <row r="302" spans="1:31" x14ac:dyDescent="0.25">
      <c r="A302" s="143">
        <v>46112</v>
      </c>
      <c r="B302" t="s">
        <v>1191</v>
      </c>
      <c r="C302" t="s">
        <v>1140</v>
      </c>
      <c r="D302">
        <v>-4071268.9802999999</v>
      </c>
      <c r="E302" t="s">
        <v>168</v>
      </c>
      <c r="G302">
        <v>4071268.9802999999</v>
      </c>
      <c r="H302" t="s">
        <v>1192</v>
      </c>
      <c r="I302" t="s">
        <v>9</v>
      </c>
      <c r="J302" t="s">
        <v>137</v>
      </c>
      <c r="K302" t="s">
        <v>512</v>
      </c>
      <c r="L302" t="s">
        <v>138</v>
      </c>
      <c r="M302">
        <v>0</v>
      </c>
      <c r="N302" t="s">
        <v>332</v>
      </c>
      <c r="O302" t="s">
        <v>1193</v>
      </c>
      <c r="P302">
        <v>6</v>
      </c>
      <c r="Q302" t="s">
        <v>469</v>
      </c>
      <c r="R302">
        <v>1</v>
      </c>
      <c r="S302">
        <v>-4071268.9802999999</v>
      </c>
      <c r="U302" t="s">
        <v>199</v>
      </c>
      <c r="V302" t="s">
        <v>68</v>
      </c>
      <c r="W302" t="s">
        <v>337</v>
      </c>
      <c r="X302">
        <v>0.14000000000000001</v>
      </c>
      <c r="Y302">
        <v>569977.6572420001</v>
      </c>
      <c r="Z302">
        <v>7</v>
      </c>
      <c r="AA302">
        <v>10</v>
      </c>
      <c r="AB302" t="s">
        <v>68</v>
      </c>
      <c r="AC302" t="s">
        <v>9</v>
      </c>
      <c r="AD302">
        <v>4071268.9802999999</v>
      </c>
      <c r="AE302">
        <v>0</v>
      </c>
    </row>
    <row r="303" spans="1:31" x14ac:dyDescent="0.25">
      <c r="A303" s="143">
        <v>46112</v>
      </c>
      <c r="B303" t="s">
        <v>1191</v>
      </c>
      <c r="C303" t="s">
        <v>1140</v>
      </c>
      <c r="D303">
        <v>-4071268.9802999999</v>
      </c>
      <c r="E303" t="s">
        <v>168</v>
      </c>
      <c r="G303">
        <v>4071268.9802999999</v>
      </c>
      <c r="H303" t="s">
        <v>1192</v>
      </c>
      <c r="I303" t="s">
        <v>9</v>
      </c>
      <c r="J303" t="s">
        <v>137</v>
      </c>
      <c r="K303" t="s">
        <v>512</v>
      </c>
      <c r="L303" t="s">
        <v>138</v>
      </c>
      <c r="M303">
        <v>0</v>
      </c>
      <c r="N303" t="s">
        <v>332</v>
      </c>
      <c r="O303" t="s">
        <v>1193</v>
      </c>
      <c r="P303">
        <v>6</v>
      </c>
      <c r="Q303" t="s">
        <v>469</v>
      </c>
      <c r="R303">
        <v>1</v>
      </c>
      <c r="S303">
        <v>-4071268.9802999999</v>
      </c>
      <c r="U303" t="s">
        <v>199</v>
      </c>
      <c r="V303" t="s">
        <v>70</v>
      </c>
      <c r="W303" t="s">
        <v>454</v>
      </c>
      <c r="X303">
        <v>7.0000000000000007E-2</v>
      </c>
      <c r="Y303">
        <v>284988.82862100005</v>
      </c>
      <c r="Z303">
        <v>8</v>
      </c>
      <c r="AA303">
        <v>10</v>
      </c>
      <c r="AB303" t="s">
        <v>70</v>
      </c>
      <c r="AC303" t="s">
        <v>9</v>
      </c>
      <c r="AD303">
        <v>4071268.9802999999</v>
      </c>
      <c r="AE303">
        <v>0</v>
      </c>
    </row>
    <row r="304" spans="1:31" x14ac:dyDescent="0.25">
      <c r="A304" s="143">
        <v>46112</v>
      </c>
      <c r="B304" t="s">
        <v>1191</v>
      </c>
      <c r="C304" t="s">
        <v>1141</v>
      </c>
      <c r="D304">
        <v>-4070772.3054</v>
      </c>
      <c r="E304" t="s">
        <v>168</v>
      </c>
      <c r="G304">
        <v>4070772.3054</v>
      </c>
      <c r="H304" t="s">
        <v>1192</v>
      </c>
      <c r="I304" t="s">
        <v>9</v>
      </c>
      <c r="J304" t="s">
        <v>137</v>
      </c>
      <c r="K304" t="s">
        <v>512</v>
      </c>
      <c r="L304" t="s">
        <v>138</v>
      </c>
      <c r="M304">
        <v>0</v>
      </c>
      <c r="N304" t="s">
        <v>332</v>
      </c>
      <c r="O304" t="s">
        <v>1193</v>
      </c>
      <c r="P304">
        <v>6</v>
      </c>
      <c r="Q304" t="s">
        <v>469</v>
      </c>
      <c r="R304">
        <v>1</v>
      </c>
      <c r="S304">
        <v>-4070772.3054</v>
      </c>
      <c r="U304" t="s">
        <v>199</v>
      </c>
      <c r="V304" t="s">
        <v>72</v>
      </c>
      <c r="W304" t="s">
        <v>335</v>
      </c>
      <c r="X304">
        <v>0.05</v>
      </c>
      <c r="Y304">
        <v>203538.61527000001</v>
      </c>
      <c r="Z304">
        <v>1</v>
      </c>
      <c r="AA304">
        <v>10</v>
      </c>
      <c r="AB304" t="s">
        <v>72</v>
      </c>
      <c r="AC304" t="s">
        <v>9</v>
      </c>
      <c r="AD304">
        <v>4070772.3054</v>
      </c>
      <c r="AE304">
        <v>0</v>
      </c>
    </row>
    <row r="305" spans="1:31" x14ac:dyDescent="0.25">
      <c r="A305" s="143">
        <v>46112</v>
      </c>
      <c r="B305" t="s">
        <v>1191</v>
      </c>
      <c r="C305" t="s">
        <v>1141</v>
      </c>
      <c r="D305">
        <v>-4070772.3054</v>
      </c>
      <c r="E305" t="s">
        <v>168</v>
      </c>
      <c r="G305">
        <v>4070772.3054</v>
      </c>
      <c r="H305" t="s">
        <v>1192</v>
      </c>
      <c r="I305" t="s">
        <v>9</v>
      </c>
      <c r="J305" t="s">
        <v>137</v>
      </c>
      <c r="K305" t="s">
        <v>512</v>
      </c>
      <c r="L305" t="s">
        <v>138</v>
      </c>
      <c r="M305">
        <v>0</v>
      </c>
      <c r="N305" t="s">
        <v>332</v>
      </c>
      <c r="O305" t="s">
        <v>1193</v>
      </c>
      <c r="P305">
        <v>6</v>
      </c>
      <c r="Q305" t="s">
        <v>469</v>
      </c>
      <c r="R305">
        <v>1</v>
      </c>
      <c r="S305">
        <v>-4070772.3054</v>
      </c>
      <c r="U305" t="s">
        <v>199</v>
      </c>
      <c r="V305" t="s">
        <v>193</v>
      </c>
      <c r="W305" t="s">
        <v>336</v>
      </c>
      <c r="X305">
        <v>0.06</v>
      </c>
      <c r="Y305">
        <v>244246.33832399998</v>
      </c>
      <c r="Z305">
        <v>3</v>
      </c>
      <c r="AA305">
        <v>10</v>
      </c>
      <c r="AB305" t="s">
        <v>681</v>
      </c>
      <c r="AC305" t="s">
        <v>9</v>
      </c>
      <c r="AD305">
        <v>4070772.3054</v>
      </c>
      <c r="AE305">
        <v>0</v>
      </c>
    </row>
    <row r="306" spans="1:31" x14ac:dyDescent="0.25">
      <c r="A306" s="143">
        <v>46112</v>
      </c>
      <c r="B306" t="s">
        <v>1191</v>
      </c>
      <c r="C306" t="s">
        <v>1141</v>
      </c>
      <c r="D306">
        <v>-4070772.3054</v>
      </c>
      <c r="E306" t="s">
        <v>168</v>
      </c>
      <c r="G306">
        <v>4070772.3054</v>
      </c>
      <c r="H306" t="s">
        <v>1192</v>
      </c>
      <c r="I306" t="s">
        <v>9</v>
      </c>
      <c r="J306" t="s">
        <v>137</v>
      </c>
      <c r="K306" t="s">
        <v>512</v>
      </c>
      <c r="L306" t="s">
        <v>138</v>
      </c>
      <c r="M306">
        <v>0</v>
      </c>
      <c r="N306" t="s">
        <v>332</v>
      </c>
      <c r="O306" t="s">
        <v>1193</v>
      </c>
      <c r="P306">
        <v>6</v>
      </c>
      <c r="Q306" t="s">
        <v>469</v>
      </c>
      <c r="R306">
        <v>1</v>
      </c>
      <c r="S306">
        <v>-4070772.3054</v>
      </c>
      <c r="U306" t="s">
        <v>199</v>
      </c>
      <c r="V306" t="s">
        <v>80</v>
      </c>
      <c r="W306" t="s">
        <v>334</v>
      </c>
      <c r="X306">
        <v>0.63</v>
      </c>
      <c r="Y306">
        <v>2564586.5524019999</v>
      </c>
      <c r="Z306">
        <v>5</v>
      </c>
      <c r="AA306">
        <v>10</v>
      </c>
      <c r="AB306" t="s">
        <v>80</v>
      </c>
      <c r="AC306" t="s">
        <v>9</v>
      </c>
      <c r="AD306">
        <v>4070772.3054</v>
      </c>
      <c r="AE306">
        <v>0</v>
      </c>
    </row>
    <row r="307" spans="1:31" x14ac:dyDescent="0.25">
      <c r="A307" s="143">
        <v>46112</v>
      </c>
      <c r="B307" t="s">
        <v>1191</v>
      </c>
      <c r="C307" t="s">
        <v>1141</v>
      </c>
      <c r="D307">
        <v>-4070772.3054</v>
      </c>
      <c r="E307" t="s">
        <v>168</v>
      </c>
      <c r="G307">
        <v>4070772.3054</v>
      </c>
      <c r="H307" t="s">
        <v>1192</v>
      </c>
      <c r="I307" t="s">
        <v>9</v>
      </c>
      <c r="J307" t="s">
        <v>137</v>
      </c>
      <c r="K307" t="s">
        <v>512</v>
      </c>
      <c r="L307" t="s">
        <v>138</v>
      </c>
      <c r="M307">
        <v>0</v>
      </c>
      <c r="N307" t="s">
        <v>332</v>
      </c>
      <c r="O307" t="s">
        <v>1193</v>
      </c>
      <c r="P307">
        <v>6</v>
      </c>
      <c r="Q307" t="s">
        <v>469</v>
      </c>
      <c r="R307">
        <v>1</v>
      </c>
      <c r="S307">
        <v>-4070772.3054</v>
      </c>
      <c r="U307" t="s">
        <v>199</v>
      </c>
      <c r="V307" t="s">
        <v>50</v>
      </c>
      <c r="W307" t="s">
        <v>333</v>
      </c>
      <c r="X307">
        <v>0.05</v>
      </c>
      <c r="Y307">
        <v>203538.61527000001</v>
      </c>
      <c r="Z307">
        <v>6</v>
      </c>
      <c r="AA307">
        <v>10</v>
      </c>
      <c r="AB307" t="s">
        <v>50</v>
      </c>
      <c r="AC307" t="s">
        <v>9</v>
      </c>
      <c r="AD307">
        <v>4070772.3054</v>
      </c>
      <c r="AE307">
        <v>0</v>
      </c>
    </row>
    <row r="308" spans="1:31" x14ac:dyDescent="0.25">
      <c r="A308" s="143">
        <v>46112</v>
      </c>
      <c r="B308" t="s">
        <v>1191</v>
      </c>
      <c r="C308" t="s">
        <v>1141</v>
      </c>
      <c r="D308">
        <v>-4070772.3054</v>
      </c>
      <c r="E308" t="s">
        <v>168</v>
      </c>
      <c r="G308">
        <v>4070772.3054</v>
      </c>
      <c r="H308" t="s">
        <v>1192</v>
      </c>
      <c r="I308" t="s">
        <v>9</v>
      </c>
      <c r="J308" t="s">
        <v>137</v>
      </c>
      <c r="K308" t="s">
        <v>512</v>
      </c>
      <c r="L308" t="s">
        <v>138</v>
      </c>
      <c r="M308">
        <v>0</v>
      </c>
      <c r="N308" t="s">
        <v>332</v>
      </c>
      <c r="O308" t="s">
        <v>1193</v>
      </c>
      <c r="P308">
        <v>6</v>
      </c>
      <c r="Q308" t="s">
        <v>469</v>
      </c>
      <c r="R308">
        <v>1</v>
      </c>
      <c r="S308">
        <v>-4070772.3054</v>
      </c>
      <c r="U308" t="s">
        <v>199</v>
      </c>
      <c r="V308" t="s">
        <v>68</v>
      </c>
      <c r="W308" t="s">
        <v>337</v>
      </c>
      <c r="X308">
        <v>0.14000000000000001</v>
      </c>
      <c r="Y308">
        <v>569908.12275600003</v>
      </c>
      <c r="Z308">
        <v>7</v>
      </c>
      <c r="AA308">
        <v>10</v>
      </c>
      <c r="AB308" t="s">
        <v>68</v>
      </c>
      <c r="AC308" t="s">
        <v>9</v>
      </c>
      <c r="AD308">
        <v>4070772.3054</v>
      </c>
      <c r="AE308">
        <v>0</v>
      </c>
    </row>
    <row r="309" spans="1:31" x14ac:dyDescent="0.25">
      <c r="A309" s="143">
        <v>46112</v>
      </c>
      <c r="B309" t="s">
        <v>1191</v>
      </c>
      <c r="C309" t="s">
        <v>1141</v>
      </c>
      <c r="D309">
        <v>-4070772.3054</v>
      </c>
      <c r="E309" t="s">
        <v>168</v>
      </c>
      <c r="G309">
        <v>4070772.3054</v>
      </c>
      <c r="H309" t="s">
        <v>1192</v>
      </c>
      <c r="I309" t="s">
        <v>9</v>
      </c>
      <c r="J309" t="s">
        <v>137</v>
      </c>
      <c r="K309" t="s">
        <v>512</v>
      </c>
      <c r="L309" t="s">
        <v>138</v>
      </c>
      <c r="M309">
        <v>0</v>
      </c>
      <c r="N309" t="s">
        <v>332</v>
      </c>
      <c r="O309" t="s">
        <v>1193</v>
      </c>
      <c r="P309">
        <v>6</v>
      </c>
      <c r="Q309" t="s">
        <v>469</v>
      </c>
      <c r="R309">
        <v>1</v>
      </c>
      <c r="S309">
        <v>-4070772.3054</v>
      </c>
      <c r="U309" t="s">
        <v>199</v>
      </c>
      <c r="V309" t="s">
        <v>70</v>
      </c>
      <c r="W309" t="s">
        <v>454</v>
      </c>
      <c r="X309">
        <v>7.0000000000000007E-2</v>
      </c>
      <c r="Y309">
        <v>284954.06137800001</v>
      </c>
      <c r="Z309">
        <v>8</v>
      </c>
      <c r="AA309">
        <v>10</v>
      </c>
      <c r="AB309" t="s">
        <v>70</v>
      </c>
      <c r="AC309" t="s">
        <v>9</v>
      </c>
      <c r="AD309">
        <v>4070772.3054</v>
      </c>
      <c r="AE309">
        <v>0</v>
      </c>
    </row>
    <row r="310" spans="1:31" x14ac:dyDescent="0.25">
      <c r="A310" s="143">
        <v>46112</v>
      </c>
      <c r="B310" t="s">
        <v>1191</v>
      </c>
      <c r="C310" t="s">
        <v>1189</v>
      </c>
      <c r="D310">
        <v>-4041923.1091999998</v>
      </c>
      <c r="E310" t="s">
        <v>183</v>
      </c>
      <c r="G310">
        <v>4041923.1091999998</v>
      </c>
      <c r="H310" t="s">
        <v>1192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396</v>
      </c>
      <c r="O310" t="s">
        <v>1193</v>
      </c>
      <c r="P310">
        <v>10</v>
      </c>
      <c r="Q310" t="s">
        <v>467</v>
      </c>
      <c r="R310">
        <v>1</v>
      </c>
      <c r="S310">
        <v>-4041923.1091999998</v>
      </c>
      <c r="U310" t="s">
        <v>199</v>
      </c>
      <c r="V310" t="s">
        <v>72</v>
      </c>
      <c r="W310" t="s">
        <v>402</v>
      </c>
      <c r="X310">
        <v>0.1111</v>
      </c>
      <c r="Y310">
        <v>449057.65743212</v>
      </c>
      <c r="Z310">
        <v>1</v>
      </c>
      <c r="AA310">
        <v>10</v>
      </c>
      <c r="AB310" t="s">
        <v>72</v>
      </c>
      <c r="AC310" t="s">
        <v>9</v>
      </c>
      <c r="AD310">
        <v>4041518.9168890794</v>
      </c>
      <c r="AE310">
        <v>404.19231092045084</v>
      </c>
    </row>
    <row r="311" spans="1:31" x14ac:dyDescent="0.25">
      <c r="A311" s="143">
        <v>46112</v>
      </c>
      <c r="B311" t="s">
        <v>1191</v>
      </c>
      <c r="C311" t="s">
        <v>1189</v>
      </c>
      <c r="D311">
        <v>-4041923.1091999998</v>
      </c>
      <c r="E311" t="s">
        <v>183</v>
      </c>
      <c r="G311">
        <v>4041923.1091999998</v>
      </c>
      <c r="H311" t="s">
        <v>1192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396</v>
      </c>
      <c r="O311" t="s">
        <v>1193</v>
      </c>
      <c r="P311">
        <v>10</v>
      </c>
      <c r="Q311" t="s">
        <v>467</v>
      </c>
      <c r="R311">
        <v>1</v>
      </c>
      <c r="S311">
        <v>-4041923.1091999998</v>
      </c>
      <c r="U311" t="s">
        <v>199</v>
      </c>
      <c r="V311" t="s">
        <v>177</v>
      </c>
      <c r="W311" t="s">
        <v>399</v>
      </c>
      <c r="X311">
        <v>0.1111</v>
      </c>
      <c r="Y311">
        <v>449057.65743212</v>
      </c>
      <c r="Z311">
        <v>2</v>
      </c>
      <c r="AA311">
        <v>10</v>
      </c>
      <c r="AB311" t="s">
        <v>77</v>
      </c>
      <c r="AC311" t="s">
        <v>9</v>
      </c>
      <c r="AD311">
        <v>4041518.9168890794</v>
      </c>
      <c r="AE311">
        <v>404.19231092045084</v>
      </c>
    </row>
    <row r="312" spans="1:31" x14ac:dyDescent="0.25">
      <c r="A312" s="143">
        <v>46112</v>
      </c>
      <c r="B312" t="s">
        <v>1191</v>
      </c>
      <c r="C312" t="s">
        <v>1189</v>
      </c>
      <c r="D312">
        <v>-4041923.1091999998</v>
      </c>
      <c r="E312" t="s">
        <v>183</v>
      </c>
      <c r="G312">
        <v>4041923.1091999998</v>
      </c>
      <c r="H312" t="s">
        <v>1192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396</v>
      </c>
      <c r="O312" t="s">
        <v>1193</v>
      </c>
      <c r="P312">
        <v>10</v>
      </c>
      <c r="Q312" t="s">
        <v>467</v>
      </c>
      <c r="R312">
        <v>1</v>
      </c>
      <c r="S312">
        <v>-4041923.1091999998</v>
      </c>
      <c r="U312" t="s">
        <v>199</v>
      </c>
      <c r="V312" t="s">
        <v>175</v>
      </c>
      <c r="W312" t="s">
        <v>398</v>
      </c>
      <c r="X312">
        <v>0.1111</v>
      </c>
      <c r="Y312">
        <v>449057.65743212</v>
      </c>
      <c r="Z312">
        <v>10</v>
      </c>
      <c r="AA312">
        <v>10</v>
      </c>
      <c r="AB312" t="s">
        <v>75</v>
      </c>
      <c r="AC312" t="s">
        <v>9</v>
      </c>
      <c r="AD312">
        <v>4041518.9168890794</v>
      </c>
      <c r="AE312">
        <v>404.19231092045084</v>
      </c>
    </row>
    <row r="313" spans="1:31" x14ac:dyDescent="0.25">
      <c r="A313" s="143">
        <v>46112</v>
      </c>
      <c r="B313" t="s">
        <v>1191</v>
      </c>
      <c r="C313" t="s">
        <v>1189</v>
      </c>
      <c r="D313">
        <v>-4041923.1091999998</v>
      </c>
      <c r="E313" t="s">
        <v>183</v>
      </c>
      <c r="G313">
        <v>4041923.1091999998</v>
      </c>
      <c r="H313" t="s">
        <v>1192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396</v>
      </c>
      <c r="O313" t="s">
        <v>1193</v>
      </c>
      <c r="P313">
        <v>10</v>
      </c>
      <c r="Q313" t="s">
        <v>467</v>
      </c>
      <c r="R313">
        <v>1</v>
      </c>
      <c r="S313">
        <v>-4041923.1091999998</v>
      </c>
      <c r="U313" t="s">
        <v>199</v>
      </c>
      <c r="V313" t="s">
        <v>193</v>
      </c>
      <c r="W313" t="s">
        <v>404</v>
      </c>
      <c r="X313">
        <v>0.1111</v>
      </c>
      <c r="Y313">
        <v>449057.65743212</v>
      </c>
      <c r="Z313">
        <v>3</v>
      </c>
      <c r="AA313">
        <v>10</v>
      </c>
      <c r="AB313" t="s">
        <v>681</v>
      </c>
      <c r="AC313" t="s">
        <v>9</v>
      </c>
      <c r="AD313">
        <v>4041518.9168890794</v>
      </c>
      <c r="AE313">
        <v>404.19231092045084</v>
      </c>
    </row>
    <row r="314" spans="1:31" x14ac:dyDescent="0.25">
      <c r="A314" s="143">
        <v>46112</v>
      </c>
      <c r="B314" t="s">
        <v>1191</v>
      </c>
      <c r="C314" t="s">
        <v>1189</v>
      </c>
      <c r="D314">
        <v>-4041923.1091999998</v>
      </c>
      <c r="E314" t="s">
        <v>183</v>
      </c>
      <c r="G314">
        <v>4041923.1091999998</v>
      </c>
      <c r="H314" t="s">
        <v>1192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396</v>
      </c>
      <c r="O314" t="s">
        <v>1193</v>
      </c>
      <c r="P314">
        <v>10</v>
      </c>
      <c r="Q314" t="s">
        <v>467</v>
      </c>
      <c r="R314">
        <v>1</v>
      </c>
      <c r="S314">
        <v>-4041923.1091999998</v>
      </c>
      <c r="U314" t="s">
        <v>199</v>
      </c>
      <c r="V314" t="s">
        <v>191</v>
      </c>
      <c r="W314" t="s">
        <v>403</v>
      </c>
      <c r="X314">
        <v>0.1111</v>
      </c>
      <c r="Y314">
        <v>449057.65743212</v>
      </c>
      <c r="Z314">
        <v>4</v>
      </c>
      <c r="AA314">
        <v>10</v>
      </c>
      <c r="AB314" t="s">
        <v>682</v>
      </c>
      <c r="AC314" t="s">
        <v>9</v>
      </c>
      <c r="AD314">
        <v>4041518.9168890794</v>
      </c>
      <c r="AE314">
        <v>404.19231092045084</v>
      </c>
    </row>
    <row r="315" spans="1:31" x14ac:dyDescent="0.25">
      <c r="A315" s="143">
        <v>46112</v>
      </c>
      <c r="B315" t="s">
        <v>1191</v>
      </c>
      <c r="C315" t="s">
        <v>1189</v>
      </c>
      <c r="D315">
        <v>-4041923.1091999998</v>
      </c>
      <c r="E315" t="s">
        <v>183</v>
      </c>
      <c r="G315">
        <v>4041923.1091999998</v>
      </c>
      <c r="H315" t="s">
        <v>1192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396</v>
      </c>
      <c r="O315" t="s">
        <v>1193</v>
      </c>
      <c r="P315">
        <v>10</v>
      </c>
      <c r="Q315" t="s">
        <v>467</v>
      </c>
      <c r="R315">
        <v>1</v>
      </c>
      <c r="S315">
        <v>-4041923.1091999998</v>
      </c>
      <c r="U315" t="s">
        <v>199</v>
      </c>
      <c r="V315" t="s">
        <v>80</v>
      </c>
      <c r="W315" t="s">
        <v>401</v>
      </c>
      <c r="X315">
        <v>0.1111</v>
      </c>
      <c r="Y315">
        <v>449057.65743212</v>
      </c>
      <c r="Z315">
        <v>5</v>
      </c>
      <c r="AA315">
        <v>10</v>
      </c>
      <c r="AB315" t="s">
        <v>80</v>
      </c>
      <c r="AC315" t="s">
        <v>9</v>
      </c>
      <c r="AD315">
        <v>4041518.9168890794</v>
      </c>
      <c r="AE315">
        <v>404.19231092045084</v>
      </c>
    </row>
    <row r="316" spans="1:31" x14ac:dyDescent="0.25">
      <c r="A316" s="143">
        <v>46112</v>
      </c>
      <c r="B316" t="s">
        <v>1191</v>
      </c>
      <c r="C316" t="s">
        <v>1189</v>
      </c>
      <c r="D316">
        <v>-4041923.1091999998</v>
      </c>
      <c r="E316" t="s">
        <v>183</v>
      </c>
      <c r="G316">
        <v>4041923.1091999998</v>
      </c>
      <c r="H316" t="s">
        <v>1192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396</v>
      </c>
      <c r="O316" t="s">
        <v>1193</v>
      </c>
      <c r="P316">
        <v>10</v>
      </c>
      <c r="Q316" t="s">
        <v>467</v>
      </c>
      <c r="R316">
        <v>1</v>
      </c>
      <c r="S316">
        <v>-4041923.1091999998</v>
      </c>
      <c r="U316" t="s">
        <v>199</v>
      </c>
      <c r="V316" t="s">
        <v>50</v>
      </c>
      <c r="W316" t="s">
        <v>397</v>
      </c>
      <c r="X316">
        <v>0.1111</v>
      </c>
      <c r="Y316">
        <v>449057.65743212</v>
      </c>
      <c r="Z316">
        <v>6</v>
      </c>
      <c r="AA316">
        <v>10</v>
      </c>
      <c r="AB316" t="s">
        <v>50</v>
      </c>
      <c r="AC316" t="s">
        <v>9</v>
      </c>
      <c r="AD316">
        <v>4041518.9168890794</v>
      </c>
      <c r="AE316">
        <v>404.19231092045084</v>
      </c>
    </row>
    <row r="317" spans="1:31" x14ac:dyDescent="0.25">
      <c r="A317" s="143">
        <v>46112</v>
      </c>
      <c r="B317" t="s">
        <v>1191</v>
      </c>
      <c r="C317" t="s">
        <v>1189</v>
      </c>
      <c r="D317">
        <v>-4041923.1091999998</v>
      </c>
      <c r="E317" t="s">
        <v>183</v>
      </c>
      <c r="G317">
        <v>4041923.1091999998</v>
      </c>
      <c r="H317" t="s">
        <v>1192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396</v>
      </c>
      <c r="O317" t="s">
        <v>1193</v>
      </c>
      <c r="P317">
        <v>10</v>
      </c>
      <c r="Q317" t="s">
        <v>467</v>
      </c>
      <c r="R317">
        <v>1</v>
      </c>
      <c r="S317">
        <v>-4041923.1091999998</v>
      </c>
      <c r="U317" t="s">
        <v>199</v>
      </c>
      <c r="V317" t="s">
        <v>68</v>
      </c>
      <c r="W317" t="s">
        <v>405</v>
      </c>
      <c r="X317">
        <v>0.1111</v>
      </c>
      <c r="Y317">
        <v>449057.65743212</v>
      </c>
      <c r="Z317">
        <v>7</v>
      </c>
      <c r="AA317">
        <v>10</v>
      </c>
      <c r="AB317" t="s">
        <v>68</v>
      </c>
      <c r="AC317" t="s">
        <v>9</v>
      </c>
      <c r="AD317">
        <v>4041518.9168890794</v>
      </c>
      <c r="AE317">
        <v>404.19231092045084</v>
      </c>
    </row>
    <row r="318" spans="1:31" x14ac:dyDescent="0.25">
      <c r="A318" s="143">
        <v>46112</v>
      </c>
      <c r="B318" t="s">
        <v>1191</v>
      </c>
      <c r="C318" t="s">
        <v>1189</v>
      </c>
      <c r="D318">
        <v>-4041923.1091999998</v>
      </c>
      <c r="E318" t="s">
        <v>183</v>
      </c>
      <c r="G318">
        <v>4041923.1091999998</v>
      </c>
      <c r="H318" t="s">
        <v>1192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396</v>
      </c>
      <c r="O318" t="s">
        <v>1193</v>
      </c>
      <c r="P318">
        <v>10</v>
      </c>
      <c r="Q318" t="s">
        <v>467</v>
      </c>
      <c r="R318">
        <v>1</v>
      </c>
      <c r="S318">
        <v>-4041923.1091999998</v>
      </c>
      <c r="U318" t="s">
        <v>199</v>
      </c>
      <c r="V318" t="s">
        <v>70</v>
      </c>
      <c r="W318" t="s">
        <v>461</v>
      </c>
      <c r="X318">
        <v>0.1111</v>
      </c>
      <c r="Y318">
        <v>449057.65743212</v>
      </c>
      <c r="Z318">
        <v>8</v>
      </c>
      <c r="AA318">
        <v>10</v>
      </c>
      <c r="AB318" t="s">
        <v>70</v>
      </c>
      <c r="AC318" t="s">
        <v>9</v>
      </c>
      <c r="AD318">
        <v>4041518.9168890794</v>
      </c>
      <c r="AE318">
        <v>404.19231092045084</v>
      </c>
    </row>
    <row r="319" spans="1:31" x14ac:dyDescent="0.25">
      <c r="A319" s="143">
        <v>46112</v>
      </c>
      <c r="B319" t="s">
        <v>1191</v>
      </c>
      <c r="C319" t="s">
        <v>1189</v>
      </c>
      <c r="D319">
        <v>-4041923.1091999998</v>
      </c>
      <c r="E319" t="s">
        <v>183</v>
      </c>
      <c r="G319">
        <v>4041923.1091999998</v>
      </c>
      <c r="H319" t="s">
        <v>1192</v>
      </c>
      <c r="I319" t="s">
        <v>9</v>
      </c>
      <c r="J319" t="s">
        <v>137</v>
      </c>
      <c r="K319" t="s">
        <v>512</v>
      </c>
      <c r="L319" t="s">
        <v>156</v>
      </c>
      <c r="M319">
        <v>0</v>
      </c>
      <c r="N319" t="s">
        <v>396</v>
      </c>
      <c r="O319" t="s">
        <v>1193</v>
      </c>
      <c r="P319">
        <v>10</v>
      </c>
      <c r="Q319" t="s">
        <v>467</v>
      </c>
      <c r="R319">
        <v>1</v>
      </c>
      <c r="S319">
        <v>-4041923.1091999998</v>
      </c>
      <c r="U319" t="s">
        <v>199</v>
      </c>
      <c r="V319" t="s">
        <v>181</v>
      </c>
      <c r="W319" t="s">
        <v>400</v>
      </c>
      <c r="X319">
        <v>0</v>
      </c>
      <c r="Y319">
        <v>0</v>
      </c>
      <c r="Z319">
        <v>9</v>
      </c>
      <c r="AA319">
        <v>10</v>
      </c>
      <c r="AB319" t="s">
        <v>181</v>
      </c>
      <c r="AC319" t="s">
        <v>9</v>
      </c>
      <c r="AD319">
        <v>4041518.9168890794</v>
      </c>
      <c r="AE319">
        <v>404.19231092045084</v>
      </c>
    </row>
    <row r="320" spans="1:31" x14ac:dyDescent="0.25">
      <c r="A320" s="143">
        <v>46112</v>
      </c>
      <c r="B320" t="s">
        <v>1191</v>
      </c>
      <c r="C320" t="s">
        <v>1159</v>
      </c>
      <c r="D320">
        <v>-4022080.8750999998</v>
      </c>
      <c r="E320" t="s">
        <v>1152</v>
      </c>
      <c r="G320">
        <v>4022080.8750999998</v>
      </c>
      <c r="H320" t="s">
        <v>1192</v>
      </c>
      <c r="I320" t="s">
        <v>9</v>
      </c>
      <c r="J320" t="s">
        <v>137</v>
      </c>
      <c r="K320" t="s">
        <v>512</v>
      </c>
      <c r="L320" t="s">
        <v>138</v>
      </c>
      <c r="M320">
        <v>0</v>
      </c>
      <c r="N320" t="s">
        <v>347</v>
      </c>
      <c r="O320" t="s">
        <v>1193</v>
      </c>
      <c r="P320">
        <v>2</v>
      </c>
      <c r="Q320" t="s">
        <v>470</v>
      </c>
      <c r="R320">
        <v>1</v>
      </c>
      <c r="S320">
        <v>-4022080.8750999998</v>
      </c>
      <c r="U320" t="s">
        <v>199</v>
      </c>
      <c r="V320" t="s">
        <v>191</v>
      </c>
      <c r="W320" t="s">
        <v>349</v>
      </c>
      <c r="X320">
        <v>0.03</v>
      </c>
      <c r="Y320">
        <v>120662.42625299998</v>
      </c>
      <c r="Z320">
        <v>4</v>
      </c>
      <c r="AA320">
        <v>10</v>
      </c>
      <c r="AB320" t="s">
        <v>682</v>
      </c>
      <c r="AC320" t="s">
        <v>9</v>
      </c>
      <c r="AD320">
        <v>4022080.8750999994</v>
      </c>
      <c r="AE320">
        <v>0</v>
      </c>
    </row>
    <row r="321" spans="1:31" x14ac:dyDescent="0.25">
      <c r="A321" s="143">
        <v>46112</v>
      </c>
      <c r="B321" t="s">
        <v>1191</v>
      </c>
      <c r="C321" t="s">
        <v>1159</v>
      </c>
      <c r="D321">
        <v>-4022080.8750999998</v>
      </c>
      <c r="E321" t="s">
        <v>1152</v>
      </c>
      <c r="G321">
        <v>4022080.8750999998</v>
      </c>
      <c r="H321" t="s">
        <v>1192</v>
      </c>
      <c r="I321" t="s">
        <v>9</v>
      </c>
      <c r="J321" t="s">
        <v>137</v>
      </c>
      <c r="K321" t="s">
        <v>512</v>
      </c>
      <c r="L321" t="s">
        <v>138</v>
      </c>
      <c r="M321">
        <v>0</v>
      </c>
      <c r="N321" t="s">
        <v>347</v>
      </c>
      <c r="O321" t="s">
        <v>1193</v>
      </c>
      <c r="P321">
        <v>2</v>
      </c>
      <c r="Q321" t="s">
        <v>470</v>
      </c>
      <c r="R321">
        <v>1</v>
      </c>
      <c r="S321">
        <v>-4022080.8750999998</v>
      </c>
      <c r="U321" t="s">
        <v>199</v>
      </c>
      <c r="V321" t="s">
        <v>50</v>
      </c>
      <c r="W321" t="s">
        <v>348</v>
      </c>
      <c r="X321">
        <v>0.97</v>
      </c>
      <c r="Y321">
        <v>3901418.4488469996</v>
      </c>
      <c r="Z321">
        <v>6</v>
      </c>
      <c r="AA321">
        <v>10</v>
      </c>
      <c r="AB321" t="s">
        <v>50</v>
      </c>
      <c r="AC321" t="s">
        <v>9</v>
      </c>
      <c r="AD321">
        <v>4022080.8750999994</v>
      </c>
      <c r="AE321">
        <v>0</v>
      </c>
    </row>
    <row r="322" spans="1:31" x14ac:dyDescent="0.25">
      <c r="A322" s="143">
        <v>46112</v>
      </c>
      <c r="B322" t="s">
        <v>1191</v>
      </c>
      <c r="C322" t="s">
        <v>1153</v>
      </c>
      <c r="D322">
        <v>-3997868.8942</v>
      </c>
      <c r="E322" t="s">
        <v>1152</v>
      </c>
      <c r="G322">
        <v>3997868.8942</v>
      </c>
      <c r="H322" t="s">
        <v>1192</v>
      </c>
      <c r="I322" t="s">
        <v>9</v>
      </c>
      <c r="J322" t="s">
        <v>137</v>
      </c>
      <c r="K322" t="s">
        <v>512</v>
      </c>
      <c r="L322" t="s">
        <v>138</v>
      </c>
      <c r="M322">
        <v>0</v>
      </c>
      <c r="N322" t="s">
        <v>347</v>
      </c>
      <c r="O322" t="s">
        <v>1193</v>
      </c>
      <c r="P322">
        <v>2</v>
      </c>
      <c r="Q322" t="s">
        <v>470</v>
      </c>
      <c r="R322">
        <v>1</v>
      </c>
      <c r="S322">
        <v>-3997868.8942</v>
      </c>
      <c r="U322" t="s">
        <v>199</v>
      </c>
      <c r="V322" t="s">
        <v>191</v>
      </c>
      <c r="W322" t="s">
        <v>349</v>
      </c>
      <c r="X322">
        <v>0.03</v>
      </c>
      <c r="Y322">
        <v>119936.06682599999</v>
      </c>
      <c r="Z322">
        <v>4</v>
      </c>
      <c r="AA322">
        <v>10</v>
      </c>
      <c r="AB322" t="s">
        <v>682</v>
      </c>
      <c r="AC322" t="s">
        <v>9</v>
      </c>
      <c r="AD322">
        <v>3997868.8942</v>
      </c>
      <c r="AE322">
        <v>0</v>
      </c>
    </row>
    <row r="323" spans="1:31" x14ac:dyDescent="0.25">
      <c r="A323" s="143">
        <v>46112</v>
      </c>
      <c r="B323" t="s">
        <v>1191</v>
      </c>
      <c r="C323" t="s">
        <v>1153</v>
      </c>
      <c r="D323">
        <v>-3997868.8942</v>
      </c>
      <c r="E323" t="s">
        <v>1152</v>
      </c>
      <c r="G323">
        <v>3997868.8942</v>
      </c>
      <c r="H323" t="s">
        <v>1192</v>
      </c>
      <c r="I323" t="s">
        <v>9</v>
      </c>
      <c r="J323" t="s">
        <v>137</v>
      </c>
      <c r="K323" t="s">
        <v>512</v>
      </c>
      <c r="L323" t="s">
        <v>138</v>
      </c>
      <c r="M323">
        <v>0</v>
      </c>
      <c r="N323" t="s">
        <v>347</v>
      </c>
      <c r="O323" t="s">
        <v>1193</v>
      </c>
      <c r="P323">
        <v>2</v>
      </c>
      <c r="Q323" t="s">
        <v>470</v>
      </c>
      <c r="R323">
        <v>1</v>
      </c>
      <c r="S323">
        <v>-3997868.8942</v>
      </c>
      <c r="U323" t="s">
        <v>199</v>
      </c>
      <c r="V323" t="s">
        <v>50</v>
      </c>
      <c r="W323" t="s">
        <v>348</v>
      </c>
      <c r="X323">
        <v>0.97</v>
      </c>
      <c r="Y323">
        <v>3877932.8273740001</v>
      </c>
      <c r="Z323">
        <v>6</v>
      </c>
      <c r="AA323">
        <v>10</v>
      </c>
      <c r="AB323" t="s">
        <v>50</v>
      </c>
      <c r="AC323" t="s">
        <v>9</v>
      </c>
      <c r="AD323">
        <v>3997868.8942</v>
      </c>
      <c r="AE323">
        <v>0</v>
      </c>
    </row>
    <row r="324" spans="1:31" x14ac:dyDescent="0.25">
      <c r="A324" s="143">
        <v>46112</v>
      </c>
      <c r="B324" t="s">
        <v>1191</v>
      </c>
      <c r="C324" t="s">
        <v>1181</v>
      </c>
      <c r="D324">
        <v>-3989019.8629000001</v>
      </c>
      <c r="E324" t="s">
        <v>187</v>
      </c>
      <c r="G324">
        <v>3989019.8629000001</v>
      </c>
      <c r="H324" t="s">
        <v>1192</v>
      </c>
      <c r="I324" t="s">
        <v>9</v>
      </c>
      <c r="J324" t="s">
        <v>137</v>
      </c>
      <c r="K324" t="s">
        <v>512</v>
      </c>
      <c r="L324" t="s">
        <v>138</v>
      </c>
      <c r="M324">
        <v>0</v>
      </c>
      <c r="N324" t="s">
        <v>45</v>
      </c>
      <c r="O324" t="s">
        <v>1193</v>
      </c>
      <c r="P324">
        <v>1</v>
      </c>
      <c r="Q324" t="s">
        <v>70</v>
      </c>
      <c r="R324">
        <v>1</v>
      </c>
      <c r="S324">
        <v>-3989019.8629000001</v>
      </c>
      <c r="U324" t="s">
        <v>199</v>
      </c>
      <c r="V324" t="s">
        <v>70</v>
      </c>
      <c r="W324" t="s">
        <v>86</v>
      </c>
      <c r="X324">
        <v>1</v>
      </c>
      <c r="Y324">
        <v>3989019.8629000001</v>
      </c>
      <c r="Z324">
        <v>8</v>
      </c>
      <c r="AA324">
        <v>10</v>
      </c>
      <c r="AB324" t="s">
        <v>70</v>
      </c>
      <c r="AC324" t="s">
        <v>9</v>
      </c>
      <c r="AD324">
        <v>3989019.8629000001</v>
      </c>
      <c r="AE324">
        <v>0</v>
      </c>
    </row>
    <row r="325" spans="1:31" x14ac:dyDescent="0.25">
      <c r="A325" s="143">
        <v>46112</v>
      </c>
      <c r="B325" t="s">
        <v>1191</v>
      </c>
      <c r="C325" t="s">
        <v>1178</v>
      </c>
      <c r="D325">
        <v>-3933373.0433</v>
      </c>
      <c r="E325" t="s">
        <v>187</v>
      </c>
      <c r="G325">
        <v>3933373.0433</v>
      </c>
      <c r="H325" t="s">
        <v>1192</v>
      </c>
      <c r="I325" t="s">
        <v>9</v>
      </c>
      <c r="J325" t="s">
        <v>137</v>
      </c>
      <c r="K325" t="s">
        <v>512</v>
      </c>
      <c r="L325" t="s">
        <v>138</v>
      </c>
      <c r="M325">
        <v>0</v>
      </c>
      <c r="N325" t="s">
        <v>45</v>
      </c>
      <c r="O325" t="s">
        <v>1193</v>
      </c>
      <c r="P325">
        <v>1</v>
      </c>
      <c r="Q325" t="s">
        <v>70</v>
      </c>
      <c r="R325">
        <v>1</v>
      </c>
      <c r="S325">
        <v>-3933373.0433</v>
      </c>
      <c r="U325" t="s">
        <v>199</v>
      </c>
      <c r="V325" t="s">
        <v>70</v>
      </c>
      <c r="W325" t="s">
        <v>86</v>
      </c>
      <c r="X325">
        <v>1</v>
      </c>
      <c r="Y325">
        <v>3933373.0433</v>
      </c>
      <c r="Z325">
        <v>8</v>
      </c>
      <c r="AA325">
        <v>10</v>
      </c>
      <c r="AB325" t="s">
        <v>70</v>
      </c>
      <c r="AC325" t="s">
        <v>9</v>
      </c>
      <c r="AD325">
        <v>3933373.0433</v>
      </c>
      <c r="AE325">
        <v>0</v>
      </c>
    </row>
    <row r="326" spans="1:31" x14ac:dyDescent="0.25">
      <c r="A326" s="143">
        <v>46112</v>
      </c>
      <c r="B326" t="s">
        <v>1191</v>
      </c>
      <c r="C326" t="s">
        <v>1185</v>
      </c>
      <c r="D326">
        <v>-3908119.2119</v>
      </c>
      <c r="E326" t="s">
        <v>179</v>
      </c>
      <c r="G326">
        <v>3908119.2119</v>
      </c>
      <c r="H326" t="s">
        <v>1192</v>
      </c>
      <c r="I326" t="s">
        <v>9</v>
      </c>
      <c r="J326" t="s">
        <v>137</v>
      </c>
      <c r="K326" t="s">
        <v>512</v>
      </c>
      <c r="L326" t="s">
        <v>138</v>
      </c>
      <c r="M326">
        <v>0</v>
      </c>
      <c r="N326" t="s">
        <v>360</v>
      </c>
      <c r="O326" t="s">
        <v>1193</v>
      </c>
      <c r="P326">
        <v>10</v>
      </c>
      <c r="Q326" t="s">
        <v>467</v>
      </c>
      <c r="R326">
        <v>1</v>
      </c>
      <c r="S326">
        <v>-3908119.2119</v>
      </c>
      <c r="U326" t="s">
        <v>199</v>
      </c>
      <c r="V326" t="s">
        <v>72</v>
      </c>
      <c r="W326" t="s">
        <v>366</v>
      </c>
      <c r="X326">
        <v>0.14000000000000001</v>
      </c>
      <c r="Y326">
        <v>547136.68966600008</v>
      </c>
      <c r="Z326">
        <v>1</v>
      </c>
      <c r="AA326">
        <v>10</v>
      </c>
      <c r="AB326" t="s">
        <v>72</v>
      </c>
      <c r="AC326" t="s">
        <v>9</v>
      </c>
      <c r="AD326">
        <v>3439144.9064720003</v>
      </c>
      <c r="AE326">
        <v>468974.3054279997</v>
      </c>
    </row>
    <row r="327" spans="1:31" x14ac:dyDescent="0.25">
      <c r="A327" s="143">
        <v>46112</v>
      </c>
      <c r="B327" t="s">
        <v>1191</v>
      </c>
      <c r="C327" t="s">
        <v>1185</v>
      </c>
      <c r="D327">
        <v>-3908119.2119</v>
      </c>
      <c r="E327" t="s">
        <v>179</v>
      </c>
      <c r="G327">
        <v>3908119.2119</v>
      </c>
      <c r="H327" t="s">
        <v>1192</v>
      </c>
      <c r="I327" t="s">
        <v>9</v>
      </c>
      <c r="J327" t="s">
        <v>137</v>
      </c>
      <c r="K327" t="s">
        <v>512</v>
      </c>
      <c r="L327" t="s">
        <v>138</v>
      </c>
      <c r="M327">
        <v>0</v>
      </c>
      <c r="N327" t="s">
        <v>360</v>
      </c>
      <c r="O327" t="s">
        <v>1193</v>
      </c>
      <c r="P327">
        <v>10</v>
      </c>
      <c r="Q327" t="s">
        <v>467</v>
      </c>
      <c r="R327">
        <v>1</v>
      </c>
      <c r="S327">
        <v>-3908119.2119</v>
      </c>
      <c r="U327" t="s">
        <v>199</v>
      </c>
      <c r="V327" t="s">
        <v>177</v>
      </c>
      <c r="W327" t="s">
        <v>363</v>
      </c>
      <c r="X327">
        <v>7.0000000000000007E-2</v>
      </c>
      <c r="Y327">
        <v>273568.34483300004</v>
      </c>
      <c r="Z327">
        <v>2</v>
      </c>
      <c r="AA327">
        <v>10</v>
      </c>
      <c r="AB327" t="s">
        <v>77</v>
      </c>
      <c r="AC327" t="s">
        <v>9</v>
      </c>
      <c r="AD327">
        <v>3439144.9064720003</v>
      </c>
      <c r="AE327">
        <v>468974.3054279997</v>
      </c>
    </row>
    <row r="328" spans="1:31" x14ac:dyDescent="0.25">
      <c r="A328" s="143">
        <v>46112</v>
      </c>
      <c r="B328" t="s">
        <v>1191</v>
      </c>
      <c r="C328" t="s">
        <v>1185</v>
      </c>
      <c r="D328">
        <v>-3908119.2119</v>
      </c>
      <c r="E328" t="s">
        <v>179</v>
      </c>
      <c r="G328">
        <v>3908119.2119</v>
      </c>
      <c r="H328" t="s">
        <v>1192</v>
      </c>
      <c r="I328" t="s">
        <v>9</v>
      </c>
      <c r="J328" t="s">
        <v>137</v>
      </c>
      <c r="K328" t="s">
        <v>512</v>
      </c>
      <c r="L328" t="s">
        <v>138</v>
      </c>
      <c r="M328">
        <v>0</v>
      </c>
      <c r="N328" t="s">
        <v>360</v>
      </c>
      <c r="O328" t="s">
        <v>1193</v>
      </c>
      <c r="P328">
        <v>10</v>
      </c>
      <c r="Q328" t="s">
        <v>467</v>
      </c>
      <c r="R328">
        <v>1</v>
      </c>
      <c r="S328">
        <v>-3908119.2119</v>
      </c>
      <c r="U328" t="s">
        <v>199</v>
      </c>
      <c r="V328" t="s">
        <v>175</v>
      </c>
      <c r="W328" t="s">
        <v>362</v>
      </c>
      <c r="X328">
        <v>7.0000000000000007E-2</v>
      </c>
      <c r="Y328">
        <v>273568.34483300004</v>
      </c>
      <c r="Z328">
        <v>10</v>
      </c>
      <c r="AA328">
        <v>10</v>
      </c>
      <c r="AB328" t="s">
        <v>75</v>
      </c>
      <c r="AC328" t="s">
        <v>9</v>
      </c>
      <c r="AD328">
        <v>3439144.9064720003</v>
      </c>
      <c r="AE328">
        <v>468974.3054279997</v>
      </c>
    </row>
    <row r="329" spans="1:31" x14ac:dyDescent="0.25">
      <c r="A329" s="143">
        <v>46112</v>
      </c>
      <c r="B329" t="s">
        <v>1191</v>
      </c>
      <c r="C329" t="s">
        <v>1185</v>
      </c>
      <c r="D329">
        <v>-3908119.2119</v>
      </c>
      <c r="E329" t="s">
        <v>179</v>
      </c>
      <c r="G329">
        <v>3908119.2119</v>
      </c>
      <c r="H329" t="s">
        <v>1192</v>
      </c>
      <c r="I329" t="s">
        <v>9</v>
      </c>
      <c r="J329" t="s">
        <v>137</v>
      </c>
      <c r="K329" t="s">
        <v>512</v>
      </c>
      <c r="L329" t="s">
        <v>138</v>
      </c>
      <c r="M329">
        <v>0</v>
      </c>
      <c r="N329" t="s">
        <v>360</v>
      </c>
      <c r="O329" t="s">
        <v>1193</v>
      </c>
      <c r="P329">
        <v>10</v>
      </c>
      <c r="Q329" t="s">
        <v>467</v>
      </c>
      <c r="R329">
        <v>1</v>
      </c>
      <c r="S329">
        <v>-3908119.2119</v>
      </c>
      <c r="U329" t="s">
        <v>199</v>
      </c>
      <c r="V329" t="s">
        <v>193</v>
      </c>
      <c r="W329" t="s">
        <v>368</v>
      </c>
      <c r="X329">
        <v>0.06</v>
      </c>
      <c r="Y329">
        <v>234487.152714</v>
      </c>
      <c r="Z329">
        <v>3</v>
      </c>
      <c r="AA329">
        <v>10</v>
      </c>
      <c r="AB329" t="s">
        <v>681</v>
      </c>
      <c r="AC329" t="s">
        <v>9</v>
      </c>
      <c r="AD329">
        <v>3439144.9064720003</v>
      </c>
      <c r="AE329">
        <v>468974.3054279997</v>
      </c>
    </row>
    <row r="330" spans="1:31" x14ac:dyDescent="0.25">
      <c r="A330" s="143">
        <v>46112</v>
      </c>
      <c r="B330" t="s">
        <v>1191</v>
      </c>
      <c r="C330" t="s">
        <v>1185</v>
      </c>
      <c r="D330">
        <v>-3908119.2119</v>
      </c>
      <c r="E330" t="s">
        <v>179</v>
      </c>
      <c r="G330">
        <v>3908119.2119</v>
      </c>
      <c r="H330" t="s">
        <v>1192</v>
      </c>
      <c r="I330" t="s">
        <v>9</v>
      </c>
      <c r="J330" t="s">
        <v>137</v>
      </c>
      <c r="K330" t="s">
        <v>512</v>
      </c>
      <c r="L330" t="s">
        <v>138</v>
      </c>
      <c r="M330">
        <v>0</v>
      </c>
      <c r="N330" t="s">
        <v>360</v>
      </c>
      <c r="O330" t="s">
        <v>1193</v>
      </c>
      <c r="P330">
        <v>10</v>
      </c>
      <c r="Q330" t="s">
        <v>467</v>
      </c>
      <c r="R330">
        <v>1</v>
      </c>
      <c r="S330">
        <v>-3908119.2119</v>
      </c>
      <c r="U330" t="s">
        <v>199</v>
      </c>
      <c r="V330" t="s">
        <v>191</v>
      </c>
      <c r="W330" t="s">
        <v>367</v>
      </c>
      <c r="X330">
        <v>0.09</v>
      </c>
      <c r="Y330">
        <v>351730.72907100001</v>
      </c>
      <c r="Z330">
        <v>4</v>
      </c>
      <c r="AA330">
        <v>10</v>
      </c>
      <c r="AB330" t="s">
        <v>682</v>
      </c>
      <c r="AC330" t="s">
        <v>9</v>
      </c>
      <c r="AD330">
        <v>3439144.9064720003</v>
      </c>
      <c r="AE330">
        <v>468974.3054279997</v>
      </c>
    </row>
    <row r="331" spans="1:31" x14ac:dyDescent="0.25">
      <c r="A331" s="143">
        <v>46112</v>
      </c>
      <c r="B331" t="s">
        <v>1191</v>
      </c>
      <c r="C331" t="s">
        <v>1185</v>
      </c>
      <c r="D331">
        <v>-3908119.2119</v>
      </c>
      <c r="E331" t="s">
        <v>179</v>
      </c>
      <c r="G331">
        <v>3908119.2119</v>
      </c>
      <c r="H331" t="s">
        <v>1192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360</v>
      </c>
      <c r="O331" t="s">
        <v>1193</v>
      </c>
      <c r="P331">
        <v>10</v>
      </c>
      <c r="Q331" t="s">
        <v>467</v>
      </c>
      <c r="R331">
        <v>1</v>
      </c>
      <c r="S331">
        <v>-3908119.2119</v>
      </c>
      <c r="U331" t="s">
        <v>199</v>
      </c>
      <c r="V331" t="s">
        <v>80</v>
      </c>
      <c r="W331" t="s">
        <v>365</v>
      </c>
      <c r="X331">
        <v>0.15</v>
      </c>
      <c r="Y331">
        <v>586217.88178499998</v>
      </c>
      <c r="Z331">
        <v>5</v>
      </c>
      <c r="AA331">
        <v>10</v>
      </c>
      <c r="AB331" t="s">
        <v>80</v>
      </c>
      <c r="AC331" t="s">
        <v>9</v>
      </c>
      <c r="AD331">
        <v>3439144.9064720003</v>
      </c>
      <c r="AE331">
        <v>468974.3054279997</v>
      </c>
    </row>
    <row r="332" spans="1:31" x14ac:dyDescent="0.25">
      <c r="A332" s="143">
        <v>46112</v>
      </c>
      <c r="B332" t="s">
        <v>1191</v>
      </c>
      <c r="C332" t="s">
        <v>1185</v>
      </c>
      <c r="D332">
        <v>-3908119.2119</v>
      </c>
      <c r="E332" t="s">
        <v>179</v>
      </c>
      <c r="G332">
        <v>3908119.2119</v>
      </c>
      <c r="H332" t="s">
        <v>1192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360</v>
      </c>
      <c r="O332" t="s">
        <v>1193</v>
      </c>
      <c r="P332">
        <v>10</v>
      </c>
      <c r="Q332" t="s">
        <v>467</v>
      </c>
      <c r="R332">
        <v>1</v>
      </c>
      <c r="S332">
        <v>-3908119.2119</v>
      </c>
      <c r="U332" t="s">
        <v>199</v>
      </c>
      <c r="V332" t="s">
        <v>50</v>
      </c>
      <c r="W332" t="s">
        <v>361</v>
      </c>
      <c r="X332">
        <v>0.1</v>
      </c>
      <c r="Y332">
        <v>390811.92119000002</v>
      </c>
      <c r="Z332">
        <v>6</v>
      </c>
      <c r="AA332">
        <v>10</v>
      </c>
      <c r="AB332" t="s">
        <v>50</v>
      </c>
      <c r="AC332" t="s">
        <v>9</v>
      </c>
      <c r="AD332">
        <v>3439144.9064720003</v>
      </c>
      <c r="AE332">
        <v>468974.3054279997</v>
      </c>
    </row>
    <row r="333" spans="1:31" x14ac:dyDescent="0.25">
      <c r="A333" s="143">
        <v>46112</v>
      </c>
      <c r="B333" t="s">
        <v>1191</v>
      </c>
      <c r="C333" t="s">
        <v>1185</v>
      </c>
      <c r="D333">
        <v>-3908119.2119</v>
      </c>
      <c r="E333" t="s">
        <v>179</v>
      </c>
      <c r="G333">
        <v>3908119.2119</v>
      </c>
      <c r="H333" t="s">
        <v>1192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360</v>
      </c>
      <c r="O333" t="s">
        <v>1193</v>
      </c>
      <c r="P333">
        <v>10</v>
      </c>
      <c r="Q333" t="s">
        <v>467</v>
      </c>
      <c r="R333">
        <v>1</v>
      </c>
      <c r="S333">
        <v>-3908119.2119</v>
      </c>
      <c r="U333" t="s">
        <v>199</v>
      </c>
      <c r="V333" t="s">
        <v>68</v>
      </c>
      <c r="W333" t="s">
        <v>369</v>
      </c>
      <c r="X333">
        <v>0.2</v>
      </c>
      <c r="Y333">
        <v>781623.84238000005</v>
      </c>
      <c r="Z333">
        <v>7</v>
      </c>
      <c r="AA333">
        <v>10</v>
      </c>
      <c r="AB333" t="s">
        <v>68</v>
      </c>
      <c r="AC333" t="s">
        <v>9</v>
      </c>
      <c r="AD333">
        <v>3439144.9064720003</v>
      </c>
      <c r="AE333">
        <v>468974.3054279997</v>
      </c>
    </row>
    <row r="334" spans="1:31" x14ac:dyDescent="0.25">
      <c r="A334" s="143">
        <v>46112</v>
      </c>
      <c r="B334" t="s">
        <v>1191</v>
      </c>
      <c r="C334" t="s">
        <v>1185</v>
      </c>
      <c r="D334">
        <v>-3908119.2119</v>
      </c>
      <c r="E334" t="s">
        <v>179</v>
      </c>
      <c r="G334">
        <v>3908119.2119</v>
      </c>
      <c r="H334" t="s">
        <v>1192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360</v>
      </c>
      <c r="O334" t="s">
        <v>1193</v>
      </c>
      <c r="P334">
        <v>10</v>
      </c>
      <c r="Q334" t="s">
        <v>467</v>
      </c>
      <c r="R334">
        <v>1</v>
      </c>
      <c r="S334">
        <v>-3908119.2119</v>
      </c>
      <c r="U334" t="s">
        <v>199</v>
      </c>
      <c r="V334" t="s">
        <v>70</v>
      </c>
      <c r="W334" t="s">
        <v>458</v>
      </c>
      <c r="X334">
        <v>0</v>
      </c>
      <c r="Y334">
        <v>0</v>
      </c>
      <c r="Z334">
        <v>8</v>
      </c>
      <c r="AA334">
        <v>10</v>
      </c>
      <c r="AB334" t="s">
        <v>70</v>
      </c>
      <c r="AC334" t="s">
        <v>9</v>
      </c>
      <c r="AD334">
        <v>3439144.9064720003</v>
      </c>
      <c r="AE334">
        <v>468974.3054279997</v>
      </c>
    </row>
    <row r="335" spans="1:31" x14ac:dyDescent="0.25">
      <c r="A335" s="143">
        <v>46112</v>
      </c>
      <c r="B335" t="s">
        <v>1191</v>
      </c>
      <c r="C335" t="s">
        <v>1185</v>
      </c>
      <c r="D335">
        <v>-3908119.2119</v>
      </c>
      <c r="E335" t="s">
        <v>179</v>
      </c>
      <c r="G335">
        <v>3908119.2119</v>
      </c>
      <c r="H335" t="s">
        <v>1192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360</v>
      </c>
      <c r="O335" t="s">
        <v>1193</v>
      </c>
      <c r="P335">
        <v>10</v>
      </c>
      <c r="Q335" t="s">
        <v>467</v>
      </c>
      <c r="R335">
        <v>1</v>
      </c>
      <c r="S335">
        <v>-3908119.2119</v>
      </c>
      <c r="U335" t="s">
        <v>199</v>
      </c>
      <c r="V335" t="s">
        <v>181</v>
      </c>
      <c r="W335" t="s">
        <v>364</v>
      </c>
      <c r="X335">
        <v>0</v>
      </c>
      <c r="Y335">
        <v>0</v>
      </c>
      <c r="Z335">
        <v>9</v>
      </c>
      <c r="AA335">
        <v>10</v>
      </c>
      <c r="AB335" t="s">
        <v>181</v>
      </c>
      <c r="AC335" t="s">
        <v>9</v>
      </c>
      <c r="AD335">
        <v>3439144.9064720003</v>
      </c>
      <c r="AE335">
        <v>468974.3054279997</v>
      </c>
    </row>
    <row r="336" spans="1:31" x14ac:dyDescent="0.25">
      <c r="A336" s="143">
        <v>46112</v>
      </c>
      <c r="B336" t="s">
        <v>1191</v>
      </c>
      <c r="C336" t="s">
        <v>1180</v>
      </c>
      <c r="D336">
        <v>-3885128.5373999998</v>
      </c>
      <c r="E336" t="s">
        <v>187</v>
      </c>
      <c r="G336">
        <v>3885128.5373999998</v>
      </c>
      <c r="H336" t="s">
        <v>1192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45</v>
      </c>
      <c r="O336" t="s">
        <v>1193</v>
      </c>
      <c r="P336">
        <v>1</v>
      </c>
      <c r="Q336" t="s">
        <v>70</v>
      </c>
      <c r="R336">
        <v>1</v>
      </c>
      <c r="S336">
        <v>-3885128.5373999998</v>
      </c>
      <c r="U336" t="s">
        <v>199</v>
      </c>
      <c r="V336" t="s">
        <v>70</v>
      </c>
      <c r="W336" t="s">
        <v>86</v>
      </c>
      <c r="X336">
        <v>1</v>
      </c>
      <c r="Y336">
        <v>3885128.5373999998</v>
      </c>
      <c r="Z336">
        <v>8</v>
      </c>
      <c r="AA336">
        <v>10</v>
      </c>
      <c r="AB336" t="s">
        <v>70</v>
      </c>
      <c r="AC336" t="s">
        <v>9</v>
      </c>
      <c r="AD336">
        <v>3885128.5373999998</v>
      </c>
      <c r="AE336">
        <v>0</v>
      </c>
    </row>
    <row r="337" spans="1:31" x14ac:dyDescent="0.25">
      <c r="A337" s="143">
        <v>46112</v>
      </c>
      <c r="B337" t="s">
        <v>1191</v>
      </c>
      <c r="C337" t="s">
        <v>1125</v>
      </c>
      <c r="D337">
        <v>-3884154.4264000002</v>
      </c>
      <c r="E337" t="s">
        <v>1115</v>
      </c>
      <c r="G337">
        <v>3884154.4264000002</v>
      </c>
      <c r="H337" t="s">
        <v>1192</v>
      </c>
      <c r="I337" t="s">
        <v>9</v>
      </c>
      <c r="J337" t="s">
        <v>137</v>
      </c>
      <c r="K337" t="s">
        <v>512</v>
      </c>
      <c r="L337" t="s">
        <v>138</v>
      </c>
      <c r="M337">
        <v>0</v>
      </c>
      <c r="N337" t="s">
        <v>373</v>
      </c>
      <c r="O337" t="s">
        <v>1193</v>
      </c>
      <c r="P337">
        <v>2</v>
      </c>
      <c r="Q337" t="s">
        <v>468</v>
      </c>
      <c r="R337">
        <v>1</v>
      </c>
      <c r="S337">
        <v>-3884154.4264000002</v>
      </c>
      <c r="U337" t="s">
        <v>199</v>
      </c>
      <c r="V337" t="s">
        <v>193</v>
      </c>
      <c r="W337" t="s">
        <v>375</v>
      </c>
      <c r="X337">
        <v>0.15</v>
      </c>
      <c r="Y337">
        <v>582623.16396000003</v>
      </c>
      <c r="Z337">
        <v>3</v>
      </c>
      <c r="AA337">
        <v>10</v>
      </c>
      <c r="AB337" t="s">
        <v>681</v>
      </c>
      <c r="AC337" t="s">
        <v>9</v>
      </c>
      <c r="AD337">
        <v>3884154.4264000002</v>
      </c>
      <c r="AE337">
        <v>0</v>
      </c>
    </row>
    <row r="338" spans="1:31" x14ac:dyDescent="0.25">
      <c r="A338" s="143">
        <v>46112</v>
      </c>
      <c r="B338" t="s">
        <v>1191</v>
      </c>
      <c r="C338" t="s">
        <v>1125</v>
      </c>
      <c r="D338">
        <v>-3884154.4264000002</v>
      </c>
      <c r="E338" t="s">
        <v>1115</v>
      </c>
      <c r="G338">
        <v>3884154.4264000002</v>
      </c>
      <c r="H338" t="s">
        <v>1192</v>
      </c>
      <c r="I338" t="s">
        <v>9</v>
      </c>
      <c r="J338" t="s">
        <v>137</v>
      </c>
      <c r="K338" t="s">
        <v>512</v>
      </c>
      <c r="L338" t="s">
        <v>138</v>
      </c>
      <c r="M338">
        <v>0</v>
      </c>
      <c r="N338" t="s">
        <v>373</v>
      </c>
      <c r="O338" t="s">
        <v>1193</v>
      </c>
      <c r="P338">
        <v>2</v>
      </c>
      <c r="Q338" t="s">
        <v>468</v>
      </c>
      <c r="R338">
        <v>1</v>
      </c>
      <c r="S338">
        <v>-3884154.4264000002</v>
      </c>
      <c r="U338" t="s">
        <v>199</v>
      </c>
      <c r="V338" t="s">
        <v>80</v>
      </c>
      <c r="W338" t="s">
        <v>374</v>
      </c>
      <c r="X338">
        <v>0.85</v>
      </c>
      <c r="Y338">
        <v>3301531.2624400002</v>
      </c>
      <c r="Z338">
        <v>5</v>
      </c>
      <c r="AA338">
        <v>10</v>
      </c>
      <c r="AB338" t="s">
        <v>80</v>
      </c>
      <c r="AC338" t="s">
        <v>9</v>
      </c>
      <c r="AD338">
        <v>3884154.4264000002</v>
      </c>
      <c r="AE338">
        <v>0</v>
      </c>
    </row>
    <row r="339" spans="1:31" x14ac:dyDescent="0.25">
      <c r="A339" s="143">
        <v>46112</v>
      </c>
      <c r="B339" t="s">
        <v>1191</v>
      </c>
      <c r="C339" t="s">
        <v>1129</v>
      </c>
      <c r="D339">
        <v>-3856639.4134999998</v>
      </c>
      <c r="E339" t="s">
        <v>1115</v>
      </c>
      <c r="G339">
        <v>3856639.4134999998</v>
      </c>
      <c r="H339" t="s">
        <v>1192</v>
      </c>
      <c r="I339" t="s">
        <v>9</v>
      </c>
      <c r="J339" t="s">
        <v>137</v>
      </c>
      <c r="K339" t="s">
        <v>512</v>
      </c>
      <c r="L339" t="s">
        <v>138</v>
      </c>
      <c r="M339">
        <v>0</v>
      </c>
      <c r="N339" t="s">
        <v>373</v>
      </c>
      <c r="O339" t="s">
        <v>1193</v>
      </c>
      <c r="P339">
        <v>2</v>
      </c>
      <c r="Q339" t="s">
        <v>468</v>
      </c>
      <c r="R339">
        <v>1</v>
      </c>
      <c r="S339">
        <v>-3856639.4134999998</v>
      </c>
      <c r="U339" t="s">
        <v>199</v>
      </c>
      <c r="V339" t="s">
        <v>193</v>
      </c>
      <c r="W339" t="s">
        <v>375</v>
      </c>
      <c r="X339">
        <v>0.15</v>
      </c>
      <c r="Y339">
        <v>578495.91202499997</v>
      </c>
      <c r="Z339">
        <v>3</v>
      </c>
      <c r="AA339">
        <v>10</v>
      </c>
      <c r="AB339" t="s">
        <v>681</v>
      </c>
      <c r="AC339" t="s">
        <v>9</v>
      </c>
      <c r="AD339">
        <v>3856639.4134999998</v>
      </c>
      <c r="AE339">
        <v>0</v>
      </c>
    </row>
    <row r="340" spans="1:31" x14ac:dyDescent="0.25">
      <c r="A340" s="143">
        <v>46112</v>
      </c>
      <c r="B340" t="s">
        <v>1191</v>
      </c>
      <c r="C340" t="s">
        <v>1129</v>
      </c>
      <c r="D340">
        <v>-3856639.4134999998</v>
      </c>
      <c r="E340" t="s">
        <v>1115</v>
      </c>
      <c r="G340">
        <v>3856639.4134999998</v>
      </c>
      <c r="H340" t="s">
        <v>1192</v>
      </c>
      <c r="I340" t="s">
        <v>9</v>
      </c>
      <c r="J340" t="s">
        <v>137</v>
      </c>
      <c r="K340" t="s">
        <v>512</v>
      </c>
      <c r="L340" t="s">
        <v>138</v>
      </c>
      <c r="M340">
        <v>0</v>
      </c>
      <c r="N340" t="s">
        <v>373</v>
      </c>
      <c r="O340" t="s">
        <v>1193</v>
      </c>
      <c r="P340">
        <v>2</v>
      </c>
      <c r="Q340" t="s">
        <v>468</v>
      </c>
      <c r="R340">
        <v>1</v>
      </c>
      <c r="S340">
        <v>-3856639.4134999998</v>
      </c>
      <c r="U340" t="s">
        <v>199</v>
      </c>
      <c r="V340" t="s">
        <v>80</v>
      </c>
      <c r="W340" t="s">
        <v>374</v>
      </c>
      <c r="X340">
        <v>0.85</v>
      </c>
      <c r="Y340">
        <v>3278143.5014749998</v>
      </c>
      <c r="Z340">
        <v>5</v>
      </c>
      <c r="AA340">
        <v>10</v>
      </c>
      <c r="AB340" t="s">
        <v>80</v>
      </c>
      <c r="AC340" t="s">
        <v>9</v>
      </c>
      <c r="AD340">
        <v>3856639.4134999998</v>
      </c>
      <c r="AE340">
        <v>0</v>
      </c>
    </row>
    <row r="341" spans="1:31" x14ac:dyDescent="0.25">
      <c r="A341" s="143">
        <v>46112</v>
      </c>
      <c r="B341" t="s">
        <v>1191</v>
      </c>
      <c r="C341" t="s">
        <v>1148</v>
      </c>
      <c r="D341">
        <v>-3822848.5216000001</v>
      </c>
      <c r="E341" t="s">
        <v>42</v>
      </c>
      <c r="G341">
        <v>3822848.5216000001</v>
      </c>
      <c r="H341" t="s">
        <v>1192</v>
      </c>
      <c r="I341" t="s">
        <v>9</v>
      </c>
      <c r="J341" t="s">
        <v>137</v>
      </c>
      <c r="K341" t="s">
        <v>512</v>
      </c>
      <c r="L341" t="s">
        <v>138</v>
      </c>
      <c r="M341">
        <v>0</v>
      </c>
      <c r="N341" t="s">
        <v>341</v>
      </c>
      <c r="O341" t="s">
        <v>1193</v>
      </c>
      <c r="P341">
        <v>6</v>
      </c>
      <c r="Q341" t="s">
        <v>469</v>
      </c>
      <c r="R341">
        <v>1</v>
      </c>
      <c r="S341">
        <v>-3822848.5216000001</v>
      </c>
      <c r="U341" t="s">
        <v>199</v>
      </c>
      <c r="V341" t="s">
        <v>72</v>
      </c>
      <c r="W341" t="s">
        <v>344</v>
      </c>
      <c r="X341">
        <v>0.08</v>
      </c>
      <c r="Y341">
        <v>305827.88172800001</v>
      </c>
      <c r="Z341">
        <v>1</v>
      </c>
      <c r="AA341">
        <v>10</v>
      </c>
      <c r="AB341" t="s">
        <v>72</v>
      </c>
      <c r="AC341" t="s">
        <v>9</v>
      </c>
      <c r="AD341">
        <v>3822848.5216000001</v>
      </c>
      <c r="AE341">
        <v>0</v>
      </c>
    </row>
    <row r="342" spans="1:31" x14ac:dyDescent="0.25">
      <c r="A342" s="143">
        <v>46112</v>
      </c>
      <c r="B342" t="s">
        <v>1191</v>
      </c>
      <c r="C342" t="s">
        <v>1148</v>
      </c>
      <c r="D342">
        <v>-3822848.5216000001</v>
      </c>
      <c r="E342" t="s">
        <v>42</v>
      </c>
      <c r="G342">
        <v>3822848.5216000001</v>
      </c>
      <c r="H342" t="s">
        <v>1192</v>
      </c>
      <c r="I342" t="s">
        <v>9</v>
      </c>
      <c r="J342" t="s">
        <v>137</v>
      </c>
      <c r="K342" t="s">
        <v>512</v>
      </c>
      <c r="L342" t="s">
        <v>138</v>
      </c>
      <c r="M342">
        <v>0</v>
      </c>
      <c r="N342" t="s">
        <v>341</v>
      </c>
      <c r="O342" t="s">
        <v>1193</v>
      </c>
      <c r="P342">
        <v>6</v>
      </c>
      <c r="Q342" t="s">
        <v>469</v>
      </c>
      <c r="R342">
        <v>1</v>
      </c>
      <c r="S342">
        <v>-3822848.5216000001</v>
      </c>
      <c r="U342" t="s">
        <v>199</v>
      </c>
      <c r="V342" t="s">
        <v>193</v>
      </c>
      <c r="W342" t="s">
        <v>345</v>
      </c>
      <c r="X342">
        <v>0.09</v>
      </c>
      <c r="Y342">
        <v>344056.36694400001</v>
      </c>
      <c r="Z342">
        <v>3</v>
      </c>
      <c r="AA342">
        <v>10</v>
      </c>
      <c r="AB342" t="s">
        <v>681</v>
      </c>
      <c r="AC342" t="s">
        <v>9</v>
      </c>
      <c r="AD342">
        <v>3822848.5216000001</v>
      </c>
      <c r="AE342">
        <v>0</v>
      </c>
    </row>
    <row r="343" spans="1:31" x14ac:dyDescent="0.25">
      <c r="A343" s="143">
        <v>46112</v>
      </c>
      <c r="B343" t="s">
        <v>1191</v>
      </c>
      <c r="C343" t="s">
        <v>1148</v>
      </c>
      <c r="D343">
        <v>-3822848.5216000001</v>
      </c>
      <c r="E343" t="s">
        <v>42</v>
      </c>
      <c r="G343">
        <v>3822848.5216000001</v>
      </c>
      <c r="H343" t="s">
        <v>1192</v>
      </c>
      <c r="I343" t="s">
        <v>9</v>
      </c>
      <c r="J343" t="s">
        <v>137</v>
      </c>
      <c r="K343" t="s">
        <v>512</v>
      </c>
      <c r="L343" t="s">
        <v>138</v>
      </c>
      <c r="M343">
        <v>0</v>
      </c>
      <c r="N343" t="s">
        <v>341</v>
      </c>
      <c r="O343" t="s">
        <v>1193</v>
      </c>
      <c r="P343">
        <v>6</v>
      </c>
      <c r="Q343" t="s">
        <v>469</v>
      </c>
      <c r="R343">
        <v>1</v>
      </c>
      <c r="S343">
        <v>-3822848.5216000001</v>
      </c>
      <c r="U343" t="s">
        <v>199</v>
      </c>
      <c r="V343" t="s">
        <v>80</v>
      </c>
      <c r="W343" t="s">
        <v>343</v>
      </c>
      <c r="X343">
        <v>0.15</v>
      </c>
      <c r="Y343">
        <v>573427.27824000001</v>
      </c>
      <c r="Z343">
        <v>5</v>
      </c>
      <c r="AA343">
        <v>10</v>
      </c>
      <c r="AB343" t="s">
        <v>80</v>
      </c>
      <c r="AC343" t="s">
        <v>9</v>
      </c>
      <c r="AD343">
        <v>3822848.5216000001</v>
      </c>
      <c r="AE343">
        <v>0</v>
      </c>
    </row>
    <row r="344" spans="1:31" x14ac:dyDescent="0.25">
      <c r="A344" s="143">
        <v>46112</v>
      </c>
      <c r="B344" t="s">
        <v>1191</v>
      </c>
      <c r="C344" t="s">
        <v>1148</v>
      </c>
      <c r="D344">
        <v>-3822848.5216000001</v>
      </c>
      <c r="E344" t="s">
        <v>42</v>
      </c>
      <c r="G344">
        <v>3822848.5216000001</v>
      </c>
      <c r="H344" t="s">
        <v>1192</v>
      </c>
      <c r="I344" t="s">
        <v>9</v>
      </c>
      <c r="J344" t="s">
        <v>137</v>
      </c>
      <c r="K344" t="s">
        <v>512</v>
      </c>
      <c r="L344" t="s">
        <v>138</v>
      </c>
      <c r="M344">
        <v>0</v>
      </c>
      <c r="N344" t="s">
        <v>341</v>
      </c>
      <c r="O344" t="s">
        <v>1193</v>
      </c>
      <c r="P344">
        <v>6</v>
      </c>
      <c r="Q344" t="s">
        <v>469</v>
      </c>
      <c r="R344">
        <v>1</v>
      </c>
      <c r="S344">
        <v>-3822848.5216000001</v>
      </c>
      <c r="U344" t="s">
        <v>199</v>
      </c>
      <c r="V344" t="s">
        <v>50</v>
      </c>
      <c r="W344" t="s">
        <v>342</v>
      </c>
      <c r="X344">
        <v>0.4</v>
      </c>
      <c r="Y344">
        <v>1529139.40864</v>
      </c>
      <c r="Z344">
        <v>6</v>
      </c>
      <c r="AA344">
        <v>10</v>
      </c>
      <c r="AB344" t="s">
        <v>50</v>
      </c>
      <c r="AC344" t="s">
        <v>9</v>
      </c>
      <c r="AD344">
        <v>3822848.5216000001</v>
      </c>
      <c r="AE344">
        <v>0</v>
      </c>
    </row>
    <row r="345" spans="1:31" x14ac:dyDescent="0.25">
      <c r="A345" s="143">
        <v>46112</v>
      </c>
      <c r="B345" t="s">
        <v>1191</v>
      </c>
      <c r="C345" t="s">
        <v>1148</v>
      </c>
      <c r="D345">
        <v>-3822848.5216000001</v>
      </c>
      <c r="E345" t="s">
        <v>42</v>
      </c>
      <c r="G345">
        <v>3822848.5216000001</v>
      </c>
      <c r="H345" t="s">
        <v>1192</v>
      </c>
      <c r="I345" t="s">
        <v>9</v>
      </c>
      <c r="J345" t="s">
        <v>137</v>
      </c>
      <c r="K345" t="s">
        <v>512</v>
      </c>
      <c r="L345" t="s">
        <v>138</v>
      </c>
      <c r="M345">
        <v>0</v>
      </c>
      <c r="N345" t="s">
        <v>341</v>
      </c>
      <c r="O345" t="s">
        <v>1193</v>
      </c>
      <c r="P345">
        <v>6</v>
      </c>
      <c r="Q345" t="s">
        <v>469</v>
      </c>
      <c r="R345">
        <v>1</v>
      </c>
      <c r="S345">
        <v>-3822848.5216000001</v>
      </c>
      <c r="U345" t="s">
        <v>199</v>
      </c>
      <c r="V345" t="s">
        <v>68</v>
      </c>
      <c r="W345" t="s">
        <v>346</v>
      </c>
      <c r="X345">
        <v>0.08</v>
      </c>
      <c r="Y345">
        <v>305827.88172800001</v>
      </c>
      <c r="Z345">
        <v>7</v>
      </c>
      <c r="AA345">
        <v>10</v>
      </c>
      <c r="AB345" t="s">
        <v>68</v>
      </c>
      <c r="AC345" t="s">
        <v>9</v>
      </c>
      <c r="AD345">
        <v>3822848.5216000001</v>
      </c>
      <c r="AE345">
        <v>0</v>
      </c>
    </row>
    <row r="346" spans="1:31" x14ac:dyDescent="0.25">
      <c r="A346" s="143">
        <v>46112</v>
      </c>
      <c r="B346" t="s">
        <v>1191</v>
      </c>
      <c r="C346" t="s">
        <v>1148</v>
      </c>
      <c r="D346">
        <v>-3822848.5216000001</v>
      </c>
      <c r="E346" t="s">
        <v>42</v>
      </c>
      <c r="G346">
        <v>3822848.5216000001</v>
      </c>
      <c r="H346" t="s">
        <v>1192</v>
      </c>
      <c r="I346" t="s">
        <v>9</v>
      </c>
      <c r="J346" t="s">
        <v>137</v>
      </c>
      <c r="K346" t="s">
        <v>512</v>
      </c>
      <c r="L346" t="s">
        <v>138</v>
      </c>
      <c r="M346">
        <v>0</v>
      </c>
      <c r="N346" t="s">
        <v>341</v>
      </c>
      <c r="O346" t="s">
        <v>1193</v>
      </c>
      <c r="P346">
        <v>6</v>
      </c>
      <c r="Q346" t="s">
        <v>469</v>
      </c>
      <c r="R346">
        <v>1</v>
      </c>
      <c r="S346">
        <v>-3822848.5216000001</v>
      </c>
      <c r="U346" t="s">
        <v>199</v>
      </c>
      <c r="V346" t="s">
        <v>70</v>
      </c>
      <c r="W346" t="s">
        <v>456</v>
      </c>
      <c r="X346">
        <v>0.2</v>
      </c>
      <c r="Y346">
        <v>764569.70432000002</v>
      </c>
      <c r="Z346">
        <v>8</v>
      </c>
      <c r="AA346">
        <v>10</v>
      </c>
      <c r="AB346" t="s">
        <v>70</v>
      </c>
      <c r="AC346" t="s">
        <v>9</v>
      </c>
      <c r="AD346">
        <v>3822848.5216000001</v>
      </c>
      <c r="AE346">
        <v>0</v>
      </c>
    </row>
    <row r="347" spans="1:31" x14ac:dyDescent="0.25">
      <c r="A347" s="143">
        <v>46112</v>
      </c>
      <c r="B347" t="s">
        <v>1191</v>
      </c>
      <c r="C347" t="s">
        <v>1147</v>
      </c>
      <c r="D347">
        <v>-3765501.3577999999</v>
      </c>
      <c r="E347" t="s">
        <v>42</v>
      </c>
      <c r="G347">
        <v>3765501.3577999999</v>
      </c>
      <c r="H347" t="s">
        <v>1192</v>
      </c>
      <c r="I347" t="s">
        <v>9</v>
      </c>
      <c r="J347" t="s">
        <v>137</v>
      </c>
      <c r="K347" t="s">
        <v>512</v>
      </c>
      <c r="L347" t="s">
        <v>138</v>
      </c>
      <c r="M347">
        <v>0</v>
      </c>
      <c r="N347" t="s">
        <v>341</v>
      </c>
      <c r="O347" t="s">
        <v>1193</v>
      </c>
      <c r="P347">
        <v>6</v>
      </c>
      <c r="Q347" t="s">
        <v>469</v>
      </c>
      <c r="R347">
        <v>1</v>
      </c>
      <c r="S347">
        <v>-3765501.3577999999</v>
      </c>
      <c r="U347" t="s">
        <v>199</v>
      </c>
      <c r="V347" t="s">
        <v>72</v>
      </c>
      <c r="W347" t="s">
        <v>344</v>
      </c>
      <c r="X347">
        <v>0.08</v>
      </c>
      <c r="Y347">
        <v>301240.10862399999</v>
      </c>
      <c r="Z347">
        <v>1</v>
      </c>
      <c r="AA347">
        <v>10</v>
      </c>
      <c r="AB347" t="s">
        <v>72</v>
      </c>
      <c r="AC347" t="s">
        <v>9</v>
      </c>
      <c r="AD347">
        <v>3765501.3578000003</v>
      </c>
      <c r="AE347">
        <v>0</v>
      </c>
    </row>
    <row r="348" spans="1:31" x14ac:dyDescent="0.25">
      <c r="A348" s="143">
        <v>46112</v>
      </c>
      <c r="B348" t="s">
        <v>1191</v>
      </c>
      <c r="C348" t="s">
        <v>1147</v>
      </c>
      <c r="D348">
        <v>-3765501.3577999999</v>
      </c>
      <c r="E348" t="s">
        <v>42</v>
      </c>
      <c r="G348">
        <v>3765501.3577999999</v>
      </c>
      <c r="H348" t="s">
        <v>1192</v>
      </c>
      <c r="I348" t="s">
        <v>9</v>
      </c>
      <c r="J348" t="s">
        <v>137</v>
      </c>
      <c r="K348" t="s">
        <v>512</v>
      </c>
      <c r="L348" t="s">
        <v>138</v>
      </c>
      <c r="M348">
        <v>0</v>
      </c>
      <c r="N348" t="s">
        <v>341</v>
      </c>
      <c r="O348" t="s">
        <v>1193</v>
      </c>
      <c r="P348">
        <v>6</v>
      </c>
      <c r="Q348" t="s">
        <v>469</v>
      </c>
      <c r="R348">
        <v>1</v>
      </c>
      <c r="S348">
        <v>-3765501.3577999999</v>
      </c>
      <c r="U348" t="s">
        <v>199</v>
      </c>
      <c r="V348" t="s">
        <v>193</v>
      </c>
      <c r="W348" t="s">
        <v>345</v>
      </c>
      <c r="X348">
        <v>0.09</v>
      </c>
      <c r="Y348">
        <v>338895.122202</v>
      </c>
      <c r="Z348">
        <v>3</v>
      </c>
      <c r="AA348">
        <v>10</v>
      </c>
      <c r="AB348" t="s">
        <v>681</v>
      </c>
      <c r="AC348" t="s">
        <v>9</v>
      </c>
      <c r="AD348">
        <v>3765501.3578000003</v>
      </c>
      <c r="AE348">
        <v>0</v>
      </c>
    </row>
    <row r="349" spans="1:31" x14ac:dyDescent="0.25">
      <c r="A349" s="143">
        <v>46112</v>
      </c>
      <c r="B349" t="s">
        <v>1191</v>
      </c>
      <c r="C349" t="s">
        <v>1147</v>
      </c>
      <c r="D349">
        <v>-3765501.3577999999</v>
      </c>
      <c r="E349" t="s">
        <v>42</v>
      </c>
      <c r="G349">
        <v>3765501.3577999999</v>
      </c>
      <c r="H349" t="s">
        <v>1192</v>
      </c>
      <c r="I349" t="s">
        <v>9</v>
      </c>
      <c r="J349" t="s">
        <v>137</v>
      </c>
      <c r="K349" t="s">
        <v>512</v>
      </c>
      <c r="L349" t="s">
        <v>138</v>
      </c>
      <c r="M349">
        <v>0</v>
      </c>
      <c r="N349" t="s">
        <v>341</v>
      </c>
      <c r="O349" t="s">
        <v>1193</v>
      </c>
      <c r="P349">
        <v>6</v>
      </c>
      <c r="Q349" t="s">
        <v>469</v>
      </c>
      <c r="R349">
        <v>1</v>
      </c>
      <c r="S349">
        <v>-3765501.3577999999</v>
      </c>
      <c r="U349" t="s">
        <v>199</v>
      </c>
      <c r="V349" t="s">
        <v>80</v>
      </c>
      <c r="W349" t="s">
        <v>343</v>
      </c>
      <c r="X349">
        <v>0.15</v>
      </c>
      <c r="Y349">
        <v>564825.20366999996</v>
      </c>
      <c r="Z349">
        <v>5</v>
      </c>
      <c r="AA349">
        <v>10</v>
      </c>
      <c r="AB349" t="s">
        <v>80</v>
      </c>
      <c r="AC349" t="s">
        <v>9</v>
      </c>
      <c r="AD349">
        <v>3765501.3578000003</v>
      </c>
      <c r="AE349">
        <v>0</v>
      </c>
    </row>
    <row r="350" spans="1:31" x14ac:dyDescent="0.25">
      <c r="A350" s="143">
        <v>46112</v>
      </c>
      <c r="B350" t="s">
        <v>1191</v>
      </c>
      <c r="C350" t="s">
        <v>1147</v>
      </c>
      <c r="D350">
        <v>-3765501.3577999999</v>
      </c>
      <c r="E350" t="s">
        <v>42</v>
      </c>
      <c r="G350">
        <v>3765501.3577999999</v>
      </c>
      <c r="H350" t="s">
        <v>1192</v>
      </c>
      <c r="I350" t="s">
        <v>9</v>
      </c>
      <c r="J350" t="s">
        <v>137</v>
      </c>
      <c r="K350" t="s">
        <v>512</v>
      </c>
      <c r="L350" t="s">
        <v>138</v>
      </c>
      <c r="M350">
        <v>0</v>
      </c>
      <c r="N350" t="s">
        <v>341</v>
      </c>
      <c r="O350" t="s">
        <v>1193</v>
      </c>
      <c r="P350">
        <v>6</v>
      </c>
      <c r="Q350" t="s">
        <v>469</v>
      </c>
      <c r="R350">
        <v>1</v>
      </c>
      <c r="S350">
        <v>-3765501.3577999999</v>
      </c>
      <c r="U350" t="s">
        <v>199</v>
      </c>
      <c r="V350" t="s">
        <v>50</v>
      </c>
      <c r="W350" t="s">
        <v>342</v>
      </c>
      <c r="X350">
        <v>0.4</v>
      </c>
      <c r="Y350">
        <v>1506200.54312</v>
      </c>
      <c r="Z350">
        <v>6</v>
      </c>
      <c r="AA350">
        <v>10</v>
      </c>
      <c r="AB350" t="s">
        <v>50</v>
      </c>
      <c r="AC350" t="s">
        <v>9</v>
      </c>
      <c r="AD350">
        <v>3765501.3578000003</v>
      </c>
      <c r="AE350">
        <v>0</v>
      </c>
    </row>
    <row r="351" spans="1:31" x14ac:dyDescent="0.25">
      <c r="A351" s="143">
        <v>46112</v>
      </c>
      <c r="B351" t="s">
        <v>1191</v>
      </c>
      <c r="C351" t="s">
        <v>1147</v>
      </c>
      <c r="D351">
        <v>-3765501.3577999999</v>
      </c>
      <c r="E351" t="s">
        <v>42</v>
      </c>
      <c r="G351">
        <v>3765501.3577999999</v>
      </c>
      <c r="H351" t="s">
        <v>1192</v>
      </c>
      <c r="I351" t="s">
        <v>9</v>
      </c>
      <c r="J351" t="s">
        <v>137</v>
      </c>
      <c r="K351" t="s">
        <v>512</v>
      </c>
      <c r="L351" t="s">
        <v>138</v>
      </c>
      <c r="M351">
        <v>0</v>
      </c>
      <c r="N351" t="s">
        <v>341</v>
      </c>
      <c r="O351" t="s">
        <v>1193</v>
      </c>
      <c r="P351">
        <v>6</v>
      </c>
      <c r="Q351" t="s">
        <v>469</v>
      </c>
      <c r="R351">
        <v>1</v>
      </c>
      <c r="S351">
        <v>-3765501.3577999999</v>
      </c>
      <c r="U351" t="s">
        <v>199</v>
      </c>
      <c r="V351" t="s">
        <v>68</v>
      </c>
      <c r="W351" t="s">
        <v>346</v>
      </c>
      <c r="X351">
        <v>0.08</v>
      </c>
      <c r="Y351">
        <v>301240.10862399999</v>
      </c>
      <c r="Z351">
        <v>7</v>
      </c>
      <c r="AA351">
        <v>10</v>
      </c>
      <c r="AB351" t="s">
        <v>68</v>
      </c>
      <c r="AC351" t="s">
        <v>9</v>
      </c>
      <c r="AD351">
        <v>3765501.3578000003</v>
      </c>
      <c r="AE351">
        <v>0</v>
      </c>
    </row>
    <row r="352" spans="1:31" x14ac:dyDescent="0.25">
      <c r="A352" s="143">
        <v>46112</v>
      </c>
      <c r="B352" t="s">
        <v>1191</v>
      </c>
      <c r="C352" t="s">
        <v>1147</v>
      </c>
      <c r="D352">
        <v>-3765501.3577999999</v>
      </c>
      <c r="E352" t="s">
        <v>42</v>
      </c>
      <c r="G352">
        <v>3765501.3577999999</v>
      </c>
      <c r="H352" t="s">
        <v>1192</v>
      </c>
      <c r="I352" t="s">
        <v>9</v>
      </c>
      <c r="J352" t="s">
        <v>137</v>
      </c>
      <c r="K352" t="s">
        <v>512</v>
      </c>
      <c r="L352" t="s">
        <v>138</v>
      </c>
      <c r="M352">
        <v>0</v>
      </c>
      <c r="N352" t="s">
        <v>341</v>
      </c>
      <c r="O352" t="s">
        <v>1193</v>
      </c>
      <c r="P352">
        <v>6</v>
      </c>
      <c r="Q352" t="s">
        <v>469</v>
      </c>
      <c r="R352">
        <v>1</v>
      </c>
      <c r="S352">
        <v>-3765501.3577999999</v>
      </c>
      <c r="U352" t="s">
        <v>199</v>
      </c>
      <c r="V352" t="s">
        <v>70</v>
      </c>
      <c r="W352" t="s">
        <v>456</v>
      </c>
      <c r="X352">
        <v>0.2</v>
      </c>
      <c r="Y352">
        <v>753100.27156000002</v>
      </c>
      <c r="Z352">
        <v>8</v>
      </c>
      <c r="AA352">
        <v>10</v>
      </c>
      <c r="AB352" t="s">
        <v>70</v>
      </c>
      <c r="AC352" t="s">
        <v>9</v>
      </c>
      <c r="AD352">
        <v>3765501.3578000003</v>
      </c>
      <c r="AE352">
        <v>0</v>
      </c>
    </row>
    <row r="353" spans="1:31" x14ac:dyDescent="0.25">
      <c r="A353" s="143">
        <v>46112</v>
      </c>
      <c r="B353" t="s">
        <v>1191</v>
      </c>
      <c r="C353" t="s">
        <v>438</v>
      </c>
      <c r="D353">
        <v>-3751164.1307000001</v>
      </c>
      <c r="E353" t="s">
        <v>1165</v>
      </c>
      <c r="G353">
        <v>3751164.1307000001</v>
      </c>
      <c r="H353" t="s">
        <v>1192</v>
      </c>
      <c r="I353" t="s">
        <v>9</v>
      </c>
      <c r="J353" t="s">
        <v>137</v>
      </c>
      <c r="K353" t="s">
        <v>512</v>
      </c>
      <c r="L353" t="s">
        <v>138</v>
      </c>
      <c r="M353">
        <v>0</v>
      </c>
      <c r="N353" t="s">
        <v>350</v>
      </c>
      <c r="O353" t="s">
        <v>1193</v>
      </c>
      <c r="P353">
        <v>2</v>
      </c>
      <c r="Q353" t="s">
        <v>448</v>
      </c>
      <c r="R353">
        <v>1</v>
      </c>
      <c r="S353">
        <v>-3751164.1307000001</v>
      </c>
      <c r="U353" t="s">
        <v>199</v>
      </c>
      <c r="V353" t="s">
        <v>72</v>
      </c>
      <c r="W353" t="s">
        <v>351</v>
      </c>
      <c r="X353">
        <v>0.05</v>
      </c>
      <c r="Y353">
        <v>187558.206535</v>
      </c>
      <c r="Z353">
        <v>1</v>
      </c>
      <c r="AA353">
        <v>10</v>
      </c>
      <c r="AB353" t="s">
        <v>72</v>
      </c>
      <c r="AC353" t="s">
        <v>9</v>
      </c>
      <c r="AD353">
        <v>3751164.1306999996</v>
      </c>
      <c r="AE353">
        <v>0</v>
      </c>
    </row>
    <row r="354" spans="1:31" x14ac:dyDescent="0.25">
      <c r="A354" s="143">
        <v>46112</v>
      </c>
      <c r="B354" t="s">
        <v>1191</v>
      </c>
      <c r="C354" t="s">
        <v>438</v>
      </c>
      <c r="D354">
        <v>-3751164.1307000001</v>
      </c>
      <c r="E354" t="s">
        <v>1165</v>
      </c>
      <c r="G354">
        <v>3751164.1307000001</v>
      </c>
      <c r="H354" t="s">
        <v>1192</v>
      </c>
      <c r="I354" t="s">
        <v>9</v>
      </c>
      <c r="J354" t="s">
        <v>137</v>
      </c>
      <c r="K354" t="s">
        <v>512</v>
      </c>
      <c r="L354" t="s">
        <v>138</v>
      </c>
      <c r="M354">
        <v>0</v>
      </c>
      <c r="N354" t="s">
        <v>350</v>
      </c>
      <c r="O354" t="s">
        <v>1193</v>
      </c>
      <c r="P354">
        <v>2</v>
      </c>
      <c r="Q354" t="s">
        <v>448</v>
      </c>
      <c r="R354">
        <v>1</v>
      </c>
      <c r="S354">
        <v>-3751164.1307000001</v>
      </c>
      <c r="U354" t="s">
        <v>199</v>
      </c>
      <c r="V354" t="s">
        <v>68</v>
      </c>
      <c r="W354" t="s">
        <v>352</v>
      </c>
      <c r="X354">
        <v>0.95</v>
      </c>
      <c r="Y354">
        <v>3563605.9241649997</v>
      </c>
      <c r="Z354">
        <v>7</v>
      </c>
      <c r="AA354">
        <v>10</v>
      </c>
      <c r="AB354" t="s">
        <v>68</v>
      </c>
      <c r="AC354" t="s">
        <v>9</v>
      </c>
      <c r="AD354">
        <v>3751164.1306999996</v>
      </c>
      <c r="AE354">
        <v>0</v>
      </c>
    </row>
    <row r="355" spans="1:31" x14ac:dyDescent="0.25">
      <c r="A355" s="143">
        <v>46112</v>
      </c>
      <c r="B355" t="s">
        <v>1191</v>
      </c>
      <c r="C355" t="s">
        <v>411</v>
      </c>
      <c r="D355">
        <v>-3718052.7626</v>
      </c>
      <c r="E355" t="s">
        <v>1165</v>
      </c>
      <c r="G355">
        <v>3718052.7626</v>
      </c>
      <c r="H355" t="s">
        <v>1192</v>
      </c>
      <c r="I355" t="s">
        <v>9</v>
      </c>
      <c r="J355" t="s">
        <v>137</v>
      </c>
      <c r="K355" t="s">
        <v>512</v>
      </c>
      <c r="L355" t="s">
        <v>138</v>
      </c>
      <c r="M355">
        <v>0</v>
      </c>
      <c r="N355" t="s">
        <v>350</v>
      </c>
      <c r="O355" t="s">
        <v>1193</v>
      </c>
      <c r="P355">
        <v>2</v>
      </c>
      <c r="Q355" t="s">
        <v>448</v>
      </c>
      <c r="R355">
        <v>1</v>
      </c>
      <c r="S355">
        <v>-3718052.7626</v>
      </c>
      <c r="U355" t="s">
        <v>199</v>
      </c>
      <c r="V355" t="s">
        <v>72</v>
      </c>
      <c r="W355" t="s">
        <v>351</v>
      </c>
      <c r="X355">
        <v>0.05</v>
      </c>
      <c r="Y355">
        <v>185902.63813000001</v>
      </c>
      <c r="Z355">
        <v>1</v>
      </c>
      <c r="AA355">
        <v>10</v>
      </c>
      <c r="AB355" t="s">
        <v>72</v>
      </c>
      <c r="AC355" t="s">
        <v>9</v>
      </c>
      <c r="AD355">
        <v>3718052.7625999996</v>
      </c>
      <c r="AE355">
        <v>0</v>
      </c>
    </row>
    <row r="356" spans="1:31" x14ac:dyDescent="0.25">
      <c r="A356" s="143">
        <v>46112</v>
      </c>
      <c r="B356" t="s">
        <v>1191</v>
      </c>
      <c r="C356" t="s">
        <v>411</v>
      </c>
      <c r="D356">
        <v>-3718052.7626</v>
      </c>
      <c r="E356" t="s">
        <v>1165</v>
      </c>
      <c r="G356">
        <v>3718052.7626</v>
      </c>
      <c r="H356" t="s">
        <v>1192</v>
      </c>
      <c r="I356" t="s">
        <v>9</v>
      </c>
      <c r="J356" t="s">
        <v>137</v>
      </c>
      <c r="K356" t="s">
        <v>512</v>
      </c>
      <c r="L356" t="s">
        <v>138</v>
      </c>
      <c r="M356">
        <v>0</v>
      </c>
      <c r="N356" t="s">
        <v>350</v>
      </c>
      <c r="O356" t="s">
        <v>1193</v>
      </c>
      <c r="P356">
        <v>2</v>
      </c>
      <c r="Q356" t="s">
        <v>448</v>
      </c>
      <c r="R356">
        <v>1</v>
      </c>
      <c r="S356">
        <v>-3718052.7626</v>
      </c>
      <c r="U356" t="s">
        <v>199</v>
      </c>
      <c r="V356" t="s">
        <v>68</v>
      </c>
      <c r="W356" t="s">
        <v>352</v>
      </c>
      <c r="X356">
        <v>0.95</v>
      </c>
      <c r="Y356">
        <v>3532150.1244699997</v>
      </c>
      <c r="Z356">
        <v>7</v>
      </c>
      <c r="AA356">
        <v>10</v>
      </c>
      <c r="AB356" t="s">
        <v>68</v>
      </c>
      <c r="AC356" t="s">
        <v>9</v>
      </c>
      <c r="AD356">
        <v>3718052.7625999996</v>
      </c>
      <c r="AE356">
        <v>0</v>
      </c>
    </row>
    <row r="357" spans="1:31" x14ac:dyDescent="0.25">
      <c r="A357" s="143">
        <v>46112</v>
      </c>
      <c r="B357" t="s">
        <v>1191</v>
      </c>
      <c r="C357" t="s">
        <v>1101</v>
      </c>
      <c r="D357">
        <v>-3717955.861</v>
      </c>
      <c r="E357" t="s">
        <v>164</v>
      </c>
      <c r="G357">
        <v>3717955.861</v>
      </c>
      <c r="H357" t="s">
        <v>1192</v>
      </c>
      <c r="I357" t="s">
        <v>9</v>
      </c>
      <c r="J357" t="s">
        <v>137</v>
      </c>
      <c r="K357" t="s">
        <v>512</v>
      </c>
      <c r="L357" t="s">
        <v>156</v>
      </c>
      <c r="M357">
        <v>0</v>
      </c>
      <c r="N357" t="s">
        <v>32</v>
      </c>
      <c r="O357" t="s">
        <v>1193</v>
      </c>
      <c r="P357">
        <v>10</v>
      </c>
      <c r="Q357" t="s">
        <v>467</v>
      </c>
      <c r="R357">
        <v>1</v>
      </c>
      <c r="S357">
        <v>-3717955.861</v>
      </c>
      <c r="U357" t="s">
        <v>199</v>
      </c>
      <c r="V357" t="s">
        <v>72</v>
      </c>
      <c r="W357" t="s">
        <v>107</v>
      </c>
      <c r="X357">
        <v>7.7777777777777779E-2</v>
      </c>
      <c r="Y357">
        <v>289174.34474444448</v>
      </c>
      <c r="Z357">
        <v>1</v>
      </c>
      <c r="AA357">
        <v>10</v>
      </c>
      <c r="AB357" t="s">
        <v>72</v>
      </c>
      <c r="AC357" t="s">
        <v>9</v>
      </c>
      <c r="AD357">
        <v>2602569.1026999997</v>
      </c>
      <c r="AE357">
        <v>1115386.7583000003</v>
      </c>
    </row>
    <row r="358" spans="1:31" x14ac:dyDescent="0.25">
      <c r="A358" s="143">
        <v>46112</v>
      </c>
      <c r="B358" t="s">
        <v>1191</v>
      </c>
      <c r="C358" t="s">
        <v>1101</v>
      </c>
      <c r="D358">
        <v>-3717955.861</v>
      </c>
      <c r="E358" t="s">
        <v>164</v>
      </c>
      <c r="G358">
        <v>3717955.861</v>
      </c>
      <c r="H358" t="s">
        <v>1192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32</v>
      </c>
      <c r="O358" t="s">
        <v>1193</v>
      </c>
      <c r="P358">
        <v>10</v>
      </c>
      <c r="Q358" t="s">
        <v>467</v>
      </c>
      <c r="R358">
        <v>1</v>
      </c>
      <c r="S358">
        <v>-3717955.861</v>
      </c>
      <c r="U358" t="s">
        <v>199</v>
      </c>
      <c r="V358" t="s">
        <v>177</v>
      </c>
      <c r="W358" t="s">
        <v>317</v>
      </c>
      <c r="X358">
        <v>7.7777777777777779E-2</v>
      </c>
      <c r="Y358">
        <v>289174.34474444448</v>
      </c>
      <c r="Z358">
        <v>2</v>
      </c>
      <c r="AA358">
        <v>10</v>
      </c>
      <c r="AB358" t="s">
        <v>77</v>
      </c>
      <c r="AC358" t="s">
        <v>9</v>
      </c>
      <c r="AD358">
        <v>2602569.1026999997</v>
      </c>
      <c r="AE358">
        <v>1115386.7583000003</v>
      </c>
    </row>
    <row r="359" spans="1:31" x14ac:dyDescent="0.25">
      <c r="A359" s="143">
        <v>46112</v>
      </c>
      <c r="B359" t="s">
        <v>1191</v>
      </c>
      <c r="C359" t="s">
        <v>1101</v>
      </c>
      <c r="D359">
        <v>-3717955.861</v>
      </c>
      <c r="E359" t="s">
        <v>164</v>
      </c>
      <c r="G359">
        <v>3717955.861</v>
      </c>
      <c r="H359" t="s">
        <v>1192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32</v>
      </c>
      <c r="O359" t="s">
        <v>1193</v>
      </c>
      <c r="P359">
        <v>10</v>
      </c>
      <c r="Q359" t="s">
        <v>467</v>
      </c>
      <c r="R359">
        <v>1</v>
      </c>
      <c r="S359">
        <v>-3717955.861</v>
      </c>
      <c r="U359" t="s">
        <v>199</v>
      </c>
      <c r="V359" t="s">
        <v>175</v>
      </c>
      <c r="W359" t="s">
        <v>316</v>
      </c>
      <c r="X359">
        <v>7.7777777777777779E-2</v>
      </c>
      <c r="Y359">
        <v>289174.34474444448</v>
      </c>
      <c r="Z359">
        <v>10</v>
      </c>
      <c r="AA359">
        <v>10</v>
      </c>
      <c r="AB359" t="s">
        <v>75</v>
      </c>
      <c r="AC359" t="s">
        <v>9</v>
      </c>
      <c r="AD359">
        <v>2602569.1026999997</v>
      </c>
      <c r="AE359">
        <v>1115386.7583000003</v>
      </c>
    </row>
    <row r="360" spans="1:31" x14ac:dyDescent="0.25">
      <c r="A360" s="143">
        <v>46112</v>
      </c>
      <c r="B360" t="s">
        <v>1191</v>
      </c>
      <c r="C360" t="s">
        <v>1101</v>
      </c>
      <c r="D360">
        <v>-3717955.861</v>
      </c>
      <c r="E360" t="s">
        <v>164</v>
      </c>
      <c r="G360">
        <v>3717955.861</v>
      </c>
      <c r="H360" t="s">
        <v>1192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32</v>
      </c>
      <c r="O360" t="s">
        <v>1193</v>
      </c>
      <c r="P360">
        <v>10</v>
      </c>
      <c r="Q360" t="s">
        <v>467</v>
      </c>
      <c r="R360">
        <v>1</v>
      </c>
      <c r="S360">
        <v>-3717955.861</v>
      </c>
      <c r="U360" t="s">
        <v>199</v>
      </c>
      <c r="V360" t="s">
        <v>193</v>
      </c>
      <c r="W360" t="s">
        <v>320</v>
      </c>
      <c r="X360">
        <v>7.7777777777777779E-2</v>
      </c>
      <c r="Y360">
        <v>289174.34474444448</v>
      </c>
      <c r="Z360">
        <v>3</v>
      </c>
      <c r="AA360">
        <v>10</v>
      </c>
      <c r="AB360" t="s">
        <v>681</v>
      </c>
      <c r="AC360" t="s">
        <v>9</v>
      </c>
      <c r="AD360">
        <v>2602569.1026999997</v>
      </c>
      <c r="AE360">
        <v>1115386.7583000003</v>
      </c>
    </row>
    <row r="361" spans="1:31" x14ac:dyDescent="0.25">
      <c r="A361" s="143">
        <v>46112</v>
      </c>
      <c r="B361" t="s">
        <v>1191</v>
      </c>
      <c r="C361" t="s">
        <v>1101</v>
      </c>
      <c r="D361">
        <v>-3717955.861</v>
      </c>
      <c r="E361" t="s">
        <v>164</v>
      </c>
      <c r="G361">
        <v>3717955.861</v>
      </c>
      <c r="H361" t="s">
        <v>1192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32</v>
      </c>
      <c r="O361" t="s">
        <v>1193</v>
      </c>
      <c r="P361">
        <v>10</v>
      </c>
      <c r="Q361" t="s">
        <v>467</v>
      </c>
      <c r="R361">
        <v>1</v>
      </c>
      <c r="S361">
        <v>-3717955.861</v>
      </c>
      <c r="U361" t="s">
        <v>199</v>
      </c>
      <c r="V361" t="s">
        <v>191</v>
      </c>
      <c r="W361" t="s">
        <v>319</v>
      </c>
      <c r="X361">
        <v>7.7777777777777779E-2</v>
      </c>
      <c r="Y361">
        <v>289174.34474444448</v>
      </c>
      <c r="Z361">
        <v>4</v>
      </c>
      <c r="AA361">
        <v>10</v>
      </c>
      <c r="AB361" t="s">
        <v>682</v>
      </c>
      <c r="AC361" t="s">
        <v>9</v>
      </c>
      <c r="AD361">
        <v>2602569.1026999997</v>
      </c>
      <c r="AE361">
        <v>1115386.7583000003</v>
      </c>
    </row>
    <row r="362" spans="1:31" x14ac:dyDescent="0.25">
      <c r="A362" s="143">
        <v>46112</v>
      </c>
      <c r="B362" t="s">
        <v>1191</v>
      </c>
      <c r="C362" t="s">
        <v>1101</v>
      </c>
      <c r="D362">
        <v>-3717955.861</v>
      </c>
      <c r="E362" t="s">
        <v>164</v>
      </c>
      <c r="G362">
        <v>3717955.861</v>
      </c>
      <c r="H362" t="s">
        <v>1192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32</v>
      </c>
      <c r="O362" t="s">
        <v>1193</v>
      </c>
      <c r="P362">
        <v>10</v>
      </c>
      <c r="Q362" t="s">
        <v>467</v>
      </c>
      <c r="R362">
        <v>1</v>
      </c>
      <c r="S362">
        <v>-3717955.861</v>
      </c>
      <c r="U362" t="s">
        <v>199</v>
      </c>
      <c r="V362" t="s">
        <v>80</v>
      </c>
      <c r="W362" t="s">
        <v>109</v>
      </c>
      <c r="X362">
        <v>7.7777777777777779E-2</v>
      </c>
      <c r="Y362">
        <v>289174.34474444448</v>
      </c>
      <c r="Z362">
        <v>5</v>
      </c>
      <c r="AA362">
        <v>10</v>
      </c>
      <c r="AB362" t="s">
        <v>80</v>
      </c>
      <c r="AC362" t="s">
        <v>9</v>
      </c>
      <c r="AD362">
        <v>2602569.1026999997</v>
      </c>
      <c r="AE362">
        <v>1115386.7583000003</v>
      </c>
    </row>
    <row r="363" spans="1:31" x14ac:dyDescent="0.25">
      <c r="A363" s="143">
        <v>46112</v>
      </c>
      <c r="B363" t="s">
        <v>1191</v>
      </c>
      <c r="C363" t="s">
        <v>1101</v>
      </c>
      <c r="D363">
        <v>-3717955.861</v>
      </c>
      <c r="E363" t="s">
        <v>164</v>
      </c>
      <c r="G363">
        <v>3717955.861</v>
      </c>
      <c r="H363" t="s">
        <v>1192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32</v>
      </c>
      <c r="O363" t="s">
        <v>1193</v>
      </c>
      <c r="P363">
        <v>10</v>
      </c>
      <c r="Q363" t="s">
        <v>467</v>
      </c>
      <c r="R363">
        <v>1</v>
      </c>
      <c r="S363">
        <v>-3717955.861</v>
      </c>
      <c r="U363" t="s">
        <v>199</v>
      </c>
      <c r="V363" t="s">
        <v>50</v>
      </c>
      <c r="W363" t="s">
        <v>108</v>
      </c>
      <c r="X363">
        <v>7.7777777777777779E-2</v>
      </c>
      <c r="Y363">
        <v>289174.34474444448</v>
      </c>
      <c r="Z363">
        <v>6</v>
      </c>
      <c r="AA363">
        <v>10</v>
      </c>
      <c r="AB363" t="s">
        <v>50</v>
      </c>
      <c r="AC363" t="s">
        <v>9</v>
      </c>
      <c r="AD363">
        <v>2602569.1026999997</v>
      </c>
      <c r="AE363">
        <v>1115386.7583000003</v>
      </c>
    </row>
    <row r="364" spans="1:31" x14ac:dyDescent="0.25">
      <c r="A364" s="143">
        <v>46112</v>
      </c>
      <c r="B364" t="s">
        <v>1191</v>
      </c>
      <c r="C364" t="s">
        <v>1101</v>
      </c>
      <c r="D364">
        <v>-3717955.861</v>
      </c>
      <c r="E364" t="s">
        <v>164</v>
      </c>
      <c r="G364">
        <v>3717955.861</v>
      </c>
      <c r="H364" t="s">
        <v>1192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32</v>
      </c>
      <c r="O364" t="s">
        <v>1193</v>
      </c>
      <c r="P364">
        <v>10</v>
      </c>
      <c r="Q364" t="s">
        <v>467</v>
      </c>
      <c r="R364">
        <v>1</v>
      </c>
      <c r="S364">
        <v>-3717955.861</v>
      </c>
      <c r="U364" t="s">
        <v>199</v>
      </c>
      <c r="V364" t="s">
        <v>68</v>
      </c>
      <c r="W364" t="s">
        <v>106</v>
      </c>
      <c r="X364">
        <v>7.7777777777777779E-2</v>
      </c>
      <c r="Y364">
        <v>289174.34474444448</v>
      </c>
      <c r="Z364">
        <v>7</v>
      </c>
      <c r="AA364">
        <v>10</v>
      </c>
      <c r="AB364" t="s">
        <v>68</v>
      </c>
      <c r="AC364" t="s">
        <v>9</v>
      </c>
      <c r="AD364">
        <v>2602569.1026999997</v>
      </c>
      <c r="AE364">
        <v>1115386.7583000003</v>
      </c>
    </row>
    <row r="365" spans="1:31" x14ac:dyDescent="0.25">
      <c r="A365" s="143">
        <v>46112</v>
      </c>
      <c r="B365" t="s">
        <v>1191</v>
      </c>
      <c r="C365" t="s">
        <v>1101</v>
      </c>
      <c r="D365">
        <v>-3717955.861</v>
      </c>
      <c r="E365" t="s">
        <v>164</v>
      </c>
      <c r="G365">
        <v>3717955.861</v>
      </c>
      <c r="H365" t="s">
        <v>1192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32</v>
      </c>
      <c r="O365" t="s">
        <v>1193</v>
      </c>
      <c r="P365">
        <v>10</v>
      </c>
      <c r="Q365" t="s">
        <v>467</v>
      </c>
      <c r="R365">
        <v>1</v>
      </c>
      <c r="S365">
        <v>-3717955.861</v>
      </c>
      <c r="U365" t="s">
        <v>199</v>
      </c>
      <c r="V365" t="s">
        <v>70</v>
      </c>
      <c r="W365" t="s">
        <v>452</v>
      </c>
      <c r="X365">
        <v>7.7777777777777779E-2</v>
      </c>
      <c r="Y365">
        <v>289174.34474444448</v>
      </c>
      <c r="Z365">
        <v>8</v>
      </c>
      <c r="AA365">
        <v>10</v>
      </c>
      <c r="AB365" t="s">
        <v>70</v>
      </c>
      <c r="AC365" t="s">
        <v>9</v>
      </c>
      <c r="AD365">
        <v>2602569.1026999997</v>
      </c>
      <c r="AE365">
        <v>1115386.7583000003</v>
      </c>
    </row>
    <row r="366" spans="1:31" x14ac:dyDescent="0.25">
      <c r="A366" s="143">
        <v>46112</v>
      </c>
      <c r="B366" t="s">
        <v>1191</v>
      </c>
      <c r="C366" t="s">
        <v>1101</v>
      </c>
      <c r="D366">
        <v>-3717955.861</v>
      </c>
      <c r="E366" t="s">
        <v>164</v>
      </c>
      <c r="G366">
        <v>3717955.861</v>
      </c>
      <c r="H366" t="s">
        <v>1192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32</v>
      </c>
      <c r="O366" t="s">
        <v>1193</v>
      </c>
      <c r="P366">
        <v>10</v>
      </c>
      <c r="Q366" t="s">
        <v>467</v>
      </c>
      <c r="R366">
        <v>1</v>
      </c>
      <c r="S366">
        <v>-3717955.861</v>
      </c>
      <c r="U366" t="s">
        <v>199</v>
      </c>
      <c r="V366" t="s">
        <v>181</v>
      </c>
      <c r="W366" t="s">
        <v>318</v>
      </c>
      <c r="X366">
        <v>0</v>
      </c>
      <c r="Y366">
        <v>0</v>
      </c>
      <c r="Z366">
        <v>9</v>
      </c>
      <c r="AA366">
        <v>10</v>
      </c>
      <c r="AB366" t="s">
        <v>181</v>
      </c>
      <c r="AC366" t="s">
        <v>9</v>
      </c>
      <c r="AD366">
        <v>2602569.1026999997</v>
      </c>
      <c r="AE366">
        <v>1115386.7583000003</v>
      </c>
    </row>
    <row r="367" spans="1:31" x14ac:dyDescent="0.25">
      <c r="A367" s="143">
        <v>46112</v>
      </c>
      <c r="B367" t="s">
        <v>1191</v>
      </c>
      <c r="C367" t="s">
        <v>1157</v>
      </c>
      <c r="D367">
        <v>-3678524.9076</v>
      </c>
      <c r="E367" t="s">
        <v>1152</v>
      </c>
      <c r="G367">
        <v>3678524.9076</v>
      </c>
      <c r="H367" t="s">
        <v>1192</v>
      </c>
      <c r="I367" t="s">
        <v>9</v>
      </c>
      <c r="J367" t="s">
        <v>137</v>
      </c>
      <c r="K367" t="s">
        <v>512</v>
      </c>
      <c r="L367" t="s">
        <v>138</v>
      </c>
      <c r="M367">
        <v>0</v>
      </c>
      <c r="N367" t="s">
        <v>347</v>
      </c>
      <c r="O367" t="s">
        <v>1193</v>
      </c>
      <c r="P367">
        <v>2</v>
      </c>
      <c r="Q367" t="s">
        <v>470</v>
      </c>
      <c r="R367">
        <v>1</v>
      </c>
      <c r="S367">
        <v>-3678524.9076</v>
      </c>
      <c r="U367" t="s">
        <v>199</v>
      </c>
      <c r="V367" t="s">
        <v>191</v>
      </c>
      <c r="W367" t="s">
        <v>349</v>
      </c>
      <c r="X367">
        <v>0.03</v>
      </c>
      <c r="Y367">
        <v>110355.74722799999</v>
      </c>
      <c r="Z367">
        <v>4</v>
      </c>
      <c r="AA367">
        <v>10</v>
      </c>
      <c r="AB367" t="s">
        <v>682</v>
      </c>
      <c r="AC367" t="s">
        <v>9</v>
      </c>
      <c r="AD367">
        <v>3678524.9075999996</v>
      </c>
      <c r="AE367">
        <v>0</v>
      </c>
    </row>
    <row r="368" spans="1:31" x14ac:dyDescent="0.25">
      <c r="A368" s="143">
        <v>46112</v>
      </c>
      <c r="B368" t="s">
        <v>1191</v>
      </c>
      <c r="C368" t="s">
        <v>1157</v>
      </c>
      <c r="D368">
        <v>-3678524.9076</v>
      </c>
      <c r="E368" t="s">
        <v>1152</v>
      </c>
      <c r="G368">
        <v>3678524.9076</v>
      </c>
      <c r="H368" t="s">
        <v>1192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347</v>
      </c>
      <c r="O368" t="s">
        <v>1193</v>
      </c>
      <c r="P368">
        <v>2</v>
      </c>
      <c r="Q368" t="s">
        <v>470</v>
      </c>
      <c r="R368">
        <v>1</v>
      </c>
      <c r="S368">
        <v>-3678524.9076</v>
      </c>
      <c r="U368" t="s">
        <v>199</v>
      </c>
      <c r="V368" t="s">
        <v>50</v>
      </c>
      <c r="W368" t="s">
        <v>348</v>
      </c>
      <c r="X368">
        <v>0.97</v>
      </c>
      <c r="Y368">
        <v>3568169.1603719997</v>
      </c>
      <c r="Z368">
        <v>6</v>
      </c>
      <c r="AA368">
        <v>10</v>
      </c>
      <c r="AB368" t="s">
        <v>50</v>
      </c>
      <c r="AC368" t="s">
        <v>9</v>
      </c>
      <c r="AD368">
        <v>3678524.9075999996</v>
      </c>
      <c r="AE368">
        <v>0</v>
      </c>
    </row>
    <row r="369" spans="1:31" x14ac:dyDescent="0.25">
      <c r="A369" s="143">
        <v>46112</v>
      </c>
      <c r="B369" t="s">
        <v>1191</v>
      </c>
      <c r="C369" t="s">
        <v>1186</v>
      </c>
      <c r="D369">
        <v>-3673616.9917000001</v>
      </c>
      <c r="E369" t="s">
        <v>179</v>
      </c>
      <c r="G369">
        <v>3673616.9917000001</v>
      </c>
      <c r="H369" t="s">
        <v>1192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360</v>
      </c>
      <c r="O369" t="s">
        <v>1193</v>
      </c>
      <c r="P369">
        <v>10</v>
      </c>
      <c r="Q369" t="s">
        <v>467</v>
      </c>
      <c r="R369">
        <v>1</v>
      </c>
      <c r="S369">
        <v>-3673616.9917000001</v>
      </c>
      <c r="U369" t="s">
        <v>199</v>
      </c>
      <c r="V369" t="s">
        <v>72</v>
      </c>
      <c r="W369" t="s">
        <v>366</v>
      </c>
      <c r="X369">
        <v>0.14000000000000001</v>
      </c>
      <c r="Y369">
        <v>514306.37883800006</v>
      </c>
      <c r="Z369">
        <v>1</v>
      </c>
      <c r="AA369">
        <v>10</v>
      </c>
      <c r="AB369" t="s">
        <v>72</v>
      </c>
      <c r="AC369" t="s">
        <v>9</v>
      </c>
      <c r="AD369">
        <v>3232782.9526960002</v>
      </c>
      <c r="AE369">
        <v>440834.0390039999</v>
      </c>
    </row>
    <row r="370" spans="1:31" x14ac:dyDescent="0.25">
      <c r="A370" s="143">
        <v>46112</v>
      </c>
      <c r="B370" t="s">
        <v>1191</v>
      </c>
      <c r="C370" t="s">
        <v>1186</v>
      </c>
      <c r="D370">
        <v>-3673616.9917000001</v>
      </c>
      <c r="E370" t="s">
        <v>179</v>
      </c>
      <c r="G370">
        <v>3673616.9917000001</v>
      </c>
      <c r="H370" t="s">
        <v>1192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360</v>
      </c>
      <c r="O370" t="s">
        <v>1193</v>
      </c>
      <c r="P370">
        <v>10</v>
      </c>
      <c r="Q370" t="s">
        <v>467</v>
      </c>
      <c r="R370">
        <v>1</v>
      </c>
      <c r="S370">
        <v>-3673616.9917000001</v>
      </c>
      <c r="U370" t="s">
        <v>199</v>
      </c>
      <c r="V370" t="s">
        <v>177</v>
      </c>
      <c r="W370" t="s">
        <v>363</v>
      </c>
      <c r="X370">
        <v>7.0000000000000007E-2</v>
      </c>
      <c r="Y370">
        <v>257153.18941900003</v>
      </c>
      <c r="Z370">
        <v>2</v>
      </c>
      <c r="AA370">
        <v>10</v>
      </c>
      <c r="AB370" t="s">
        <v>77</v>
      </c>
      <c r="AC370" t="s">
        <v>9</v>
      </c>
      <c r="AD370">
        <v>3232782.9526960002</v>
      </c>
      <c r="AE370">
        <v>440834.0390039999</v>
      </c>
    </row>
    <row r="371" spans="1:31" x14ac:dyDescent="0.25">
      <c r="A371" s="143">
        <v>46112</v>
      </c>
      <c r="B371" t="s">
        <v>1191</v>
      </c>
      <c r="C371" t="s">
        <v>1186</v>
      </c>
      <c r="D371">
        <v>-3673616.9917000001</v>
      </c>
      <c r="E371" t="s">
        <v>179</v>
      </c>
      <c r="G371">
        <v>3673616.9917000001</v>
      </c>
      <c r="H371" t="s">
        <v>1192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360</v>
      </c>
      <c r="O371" t="s">
        <v>1193</v>
      </c>
      <c r="P371">
        <v>10</v>
      </c>
      <c r="Q371" t="s">
        <v>467</v>
      </c>
      <c r="R371">
        <v>1</v>
      </c>
      <c r="S371">
        <v>-3673616.9917000001</v>
      </c>
      <c r="U371" t="s">
        <v>199</v>
      </c>
      <c r="V371" t="s">
        <v>175</v>
      </c>
      <c r="W371" t="s">
        <v>362</v>
      </c>
      <c r="X371">
        <v>7.0000000000000007E-2</v>
      </c>
      <c r="Y371">
        <v>257153.18941900003</v>
      </c>
      <c r="Z371">
        <v>10</v>
      </c>
      <c r="AA371">
        <v>10</v>
      </c>
      <c r="AB371" t="s">
        <v>75</v>
      </c>
      <c r="AC371" t="s">
        <v>9</v>
      </c>
      <c r="AD371">
        <v>3232782.9526960002</v>
      </c>
      <c r="AE371">
        <v>440834.0390039999</v>
      </c>
    </row>
    <row r="372" spans="1:31" x14ac:dyDescent="0.25">
      <c r="A372" s="143">
        <v>46112</v>
      </c>
      <c r="B372" t="s">
        <v>1191</v>
      </c>
      <c r="C372" t="s">
        <v>1186</v>
      </c>
      <c r="D372">
        <v>-3673616.9917000001</v>
      </c>
      <c r="E372" t="s">
        <v>179</v>
      </c>
      <c r="G372">
        <v>3673616.9917000001</v>
      </c>
      <c r="H372" t="s">
        <v>1192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360</v>
      </c>
      <c r="O372" t="s">
        <v>1193</v>
      </c>
      <c r="P372">
        <v>10</v>
      </c>
      <c r="Q372" t="s">
        <v>467</v>
      </c>
      <c r="R372">
        <v>1</v>
      </c>
      <c r="S372">
        <v>-3673616.9917000001</v>
      </c>
      <c r="U372" t="s">
        <v>199</v>
      </c>
      <c r="V372" t="s">
        <v>193</v>
      </c>
      <c r="W372" t="s">
        <v>368</v>
      </c>
      <c r="X372">
        <v>0.06</v>
      </c>
      <c r="Y372">
        <v>220417.01950200001</v>
      </c>
      <c r="Z372">
        <v>3</v>
      </c>
      <c r="AA372">
        <v>10</v>
      </c>
      <c r="AB372" t="s">
        <v>681</v>
      </c>
      <c r="AC372" t="s">
        <v>9</v>
      </c>
      <c r="AD372">
        <v>3232782.9526960002</v>
      </c>
      <c r="AE372">
        <v>440834.0390039999</v>
      </c>
    </row>
    <row r="373" spans="1:31" x14ac:dyDescent="0.25">
      <c r="A373" s="143">
        <v>46112</v>
      </c>
      <c r="B373" t="s">
        <v>1191</v>
      </c>
      <c r="C373" t="s">
        <v>1186</v>
      </c>
      <c r="D373">
        <v>-3673616.9917000001</v>
      </c>
      <c r="E373" t="s">
        <v>179</v>
      </c>
      <c r="G373">
        <v>3673616.9917000001</v>
      </c>
      <c r="H373" t="s">
        <v>1192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360</v>
      </c>
      <c r="O373" t="s">
        <v>1193</v>
      </c>
      <c r="P373">
        <v>10</v>
      </c>
      <c r="Q373" t="s">
        <v>467</v>
      </c>
      <c r="R373">
        <v>1</v>
      </c>
      <c r="S373">
        <v>-3673616.9917000001</v>
      </c>
      <c r="U373" t="s">
        <v>199</v>
      </c>
      <c r="V373" t="s">
        <v>191</v>
      </c>
      <c r="W373" t="s">
        <v>367</v>
      </c>
      <c r="X373">
        <v>0.09</v>
      </c>
      <c r="Y373">
        <v>330625.52925299999</v>
      </c>
      <c r="Z373">
        <v>4</v>
      </c>
      <c r="AA373">
        <v>10</v>
      </c>
      <c r="AB373" t="s">
        <v>682</v>
      </c>
      <c r="AC373" t="s">
        <v>9</v>
      </c>
      <c r="AD373">
        <v>3232782.9526960002</v>
      </c>
      <c r="AE373">
        <v>440834.0390039999</v>
      </c>
    </row>
    <row r="374" spans="1:31" x14ac:dyDescent="0.25">
      <c r="A374" s="143">
        <v>46112</v>
      </c>
      <c r="B374" t="s">
        <v>1191</v>
      </c>
      <c r="C374" t="s">
        <v>1186</v>
      </c>
      <c r="D374">
        <v>-3673616.9917000001</v>
      </c>
      <c r="E374" t="s">
        <v>179</v>
      </c>
      <c r="G374">
        <v>3673616.9917000001</v>
      </c>
      <c r="H374" t="s">
        <v>1192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360</v>
      </c>
      <c r="O374" t="s">
        <v>1193</v>
      </c>
      <c r="P374">
        <v>10</v>
      </c>
      <c r="Q374" t="s">
        <v>467</v>
      </c>
      <c r="R374">
        <v>1</v>
      </c>
      <c r="S374">
        <v>-3673616.9917000001</v>
      </c>
      <c r="U374" t="s">
        <v>199</v>
      </c>
      <c r="V374" t="s">
        <v>80</v>
      </c>
      <c r="W374" t="s">
        <v>365</v>
      </c>
      <c r="X374">
        <v>0.15</v>
      </c>
      <c r="Y374">
        <v>551042.548755</v>
      </c>
      <c r="Z374">
        <v>5</v>
      </c>
      <c r="AA374">
        <v>10</v>
      </c>
      <c r="AB374" t="s">
        <v>80</v>
      </c>
      <c r="AC374" t="s">
        <v>9</v>
      </c>
      <c r="AD374">
        <v>3232782.9526960002</v>
      </c>
      <c r="AE374">
        <v>440834.0390039999</v>
      </c>
    </row>
    <row r="375" spans="1:31" x14ac:dyDescent="0.25">
      <c r="A375" s="143">
        <v>46112</v>
      </c>
      <c r="B375" t="s">
        <v>1191</v>
      </c>
      <c r="C375" t="s">
        <v>1186</v>
      </c>
      <c r="D375">
        <v>-3673616.9917000001</v>
      </c>
      <c r="E375" t="s">
        <v>179</v>
      </c>
      <c r="G375">
        <v>3673616.9917000001</v>
      </c>
      <c r="H375" t="s">
        <v>1192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360</v>
      </c>
      <c r="O375" t="s">
        <v>1193</v>
      </c>
      <c r="P375">
        <v>10</v>
      </c>
      <c r="Q375" t="s">
        <v>467</v>
      </c>
      <c r="R375">
        <v>1</v>
      </c>
      <c r="S375">
        <v>-3673616.9917000001</v>
      </c>
      <c r="U375" t="s">
        <v>199</v>
      </c>
      <c r="V375" t="s">
        <v>50</v>
      </c>
      <c r="W375" t="s">
        <v>361</v>
      </c>
      <c r="X375">
        <v>0.1</v>
      </c>
      <c r="Y375">
        <v>367361.69917000004</v>
      </c>
      <c r="Z375">
        <v>6</v>
      </c>
      <c r="AA375">
        <v>10</v>
      </c>
      <c r="AB375" t="s">
        <v>50</v>
      </c>
      <c r="AC375" t="s">
        <v>9</v>
      </c>
      <c r="AD375">
        <v>3232782.9526960002</v>
      </c>
      <c r="AE375">
        <v>440834.0390039999</v>
      </c>
    </row>
    <row r="376" spans="1:31" x14ac:dyDescent="0.25">
      <c r="A376" s="143">
        <v>46112</v>
      </c>
      <c r="B376" t="s">
        <v>1191</v>
      </c>
      <c r="C376" t="s">
        <v>1186</v>
      </c>
      <c r="D376">
        <v>-3673616.9917000001</v>
      </c>
      <c r="E376" t="s">
        <v>179</v>
      </c>
      <c r="G376">
        <v>3673616.9917000001</v>
      </c>
      <c r="H376" t="s">
        <v>1192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360</v>
      </c>
      <c r="O376" t="s">
        <v>1193</v>
      </c>
      <c r="P376">
        <v>10</v>
      </c>
      <c r="Q376" t="s">
        <v>467</v>
      </c>
      <c r="R376">
        <v>1</v>
      </c>
      <c r="S376">
        <v>-3673616.9917000001</v>
      </c>
      <c r="U376" t="s">
        <v>199</v>
      </c>
      <c r="V376" t="s">
        <v>68</v>
      </c>
      <c r="W376" t="s">
        <v>369</v>
      </c>
      <c r="X376">
        <v>0.2</v>
      </c>
      <c r="Y376">
        <v>734723.39834000007</v>
      </c>
      <c r="Z376">
        <v>7</v>
      </c>
      <c r="AA376">
        <v>10</v>
      </c>
      <c r="AB376" t="s">
        <v>68</v>
      </c>
      <c r="AC376" t="s">
        <v>9</v>
      </c>
      <c r="AD376">
        <v>3232782.9526960002</v>
      </c>
      <c r="AE376">
        <v>440834.0390039999</v>
      </c>
    </row>
    <row r="377" spans="1:31" x14ac:dyDescent="0.25">
      <c r="A377" s="143">
        <v>46112</v>
      </c>
      <c r="B377" t="s">
        <v>1191</v>
      </c>
      <c r="C377" t="s">
        <v>1186</v>
      </c>
      <c r="D377">
        <v>-3673616.9917000001</v>
      </c>
      <c r="E377" t="s">
        <v>179</v>
      </c>
      <c r="G377">
        <v>3673616.9917000001</v>
      </c>
      <c r="H377" t="s">
        <v>1192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360</v>
      </c>
      <c r="O377" t="s">
        <v>1193</v>
      </c>
      <c r="P377">
        <v>10</v>
      </c>
      <c r="Q377" t="s">
        <v>467</v>
      </c>
      <c r="R377">
        <v>1</v>
      </c>
      <c r="S377">
        <v>-3673616.9917000001</v>
      </c>
      <c r="U377" t="s">
        <v>199</v>
      </c>
      <c r="V377" t="s">
        <v>70</v>
      </c>
      <c r="W377" t="s">
        <v>458</v>
      </c>
      <c r="X377">
        <v>0</v>
      </c>
      <c r="Y377">
        <v>0</v>
      </c>
      <c r="Z377">
        <v>8</v>
      </c>
      <c r="AA377">
        <v>10</v>
      </c>
      <c r="AB377" t="s">
        <v>70</v>
      </c>
      <c r="AC377" t="s">
        <v>9</v>
      </c>
      <c r="AD377">
        <v>3232782.9526960002</v>
      </c>
      <c r="AE377">
        <v>440834.0390039999</v>
      </c>
    </row>
    <row r="378" spans="1:31" x14ac:dyDescent="0.25">
      <c r="A378" s="143">
        <v>46112</v>
      </c>
      <c r="B378" t="s">
        <v>1191</v>
      </c>
      <c r="C378" t="s">
        <v>1186</v>
      </c>
      <c r="D378">
        <v>-3673616.9917000001</v>
      </c>
      <c r="E378" t="s">
        <v>179</v>
      </c>
      <c r="G378">
        <v>3673616.9917000001</v>
      </c>
      <c r="H378" t="s">
        <v>1192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360</v>
      </c>
      <c r="O378" t="s">
        <v>1193</v>
      </c>
      <c r="P378">
        <v>10</v>
      </c>
      <c r="Q378" t="s">
        <v>467</v>
      </c>
      <c r="R378">
        <v>1</v>
      </c>
      <c r="S378">
        <v>-3673616.9917000001</v>
      </c>
      <c r="U378" t="s">
        <v>199</v>
      </c>
      <c r="V378" t="s">
        <v>181</v>
      </c>
      <c r="W378" t="s">
        <v>364</v>
      </c>
      <c r="X378">
        <v>0</v>
      </c>
      <c r="Y378">
        <v>0</v>
      </c>
      <c r="Z378">
        <v>9</v>
      </c>
      <c r="AA378">
        <v>10</v>
      </c>
      <c r="AB378" t="s">
        <v>181</v>
      </c>
      <c r="AC378" t="s">
        <v>9</v>
      </c>
      <c r="AD378">
        <v>3232782.9526960002</v>
      </c>
      <c r="AE378">
        <v>440834.0390039999</v>
      </c>
    </row>
    <row r="379" spans="1:31" x14ac:dyDescent="0.25">
      <c r="A379" s="143">
        <v>46112</v>
      </c>
      <c r="B379" t="s">
        <v>1191</v>
      </c>
      <c r="C379" t="s">
        <v>1103</v>
      </c>
      <c r="D379">
        <v>-3655108.9903000002</v>
      </c>
      <c r="E379" t="s">
        <v>164</v>
      </c>
      <c r="G379">
        <v>3655108.9903000002</v>
      </c>
      <c r="H379" t="s">
        <v>1192</v>
      </c>
      <c r="I379" t="s">
        <v>9</v>
      </c>
      <c r="J379" t="s">
        <v>137</v>
      </c>
      <c r="K379" t="s">
        <v>512</v>
      </c>
      <c r="L379" t="s">
        <v>156</v>
      </c>
      <c r="M379">
        <v>0</v>
      </c>
      <c r="N379" t="s">
        <v>32</v>
      </c>
      <c r="O379" t="s">
        <v>1193</v>
      </c>
      <c r="P379">
        <v>10</v>
      </c>
      <c r="Q379" t="s">
        <v>467</v>
      </c>
      <c r="R379">
        <v>1</v>
      </c>
      <c r="S379">
        <v>-3655108.9903000002</v>
      </c>
      <c r="U379" t="s">
        <v>199</v>
      </c>
      <c r="V379" t="s">
        <v>72</v>
      </c>
      <c r="W379" t="s">
        <v>107</v>
      </c>
      <c r="X379">
        <v>7.7777777777777779E-2</v>
      </c>
      <c r="Y379">
        <v>284286.25480111112</v>
      </c>
      <c r="Z379">
        <v>1</v>
      </c>
      <c r="AA379">
        <v>10</v>
      </c>
      <c r="AB379" t="s">
        <v>72</v>
      </c>
      <c r="AC379" t="s">
        <v>9</v>
      </c>
      <c r="AD379">
        <v>2558576.2932100003</v>
      </c>
      <c r="AE379">
        <v>1096532.6970899999</v>
      </c>
    </row>
    <row r="380" spans="1:31" x14ac:dyDescent="0.25">
      <c r="A380" s="143">
        <v>46112</v>
      </c>
      <c r="B380" t="s">
        <v>1191</v>
      </c>
      <c r="C380" t="s">
        <v>1103</v>
      </c>
      <c r="D380">
        <v>-3655108.9903000002</v>
      </c>
      <c r="E380" t="s">
        <v>164</v>
      </c>
      <c r="G380">
        <v>3655108.9903000002</v>
      </c>
      <c r="H380" t="s">
        <v>1192</v>
      </c>
      <c r="I380" t="s">
        <v>9</v>
      </c>
      <c r="J380" t="s">
        <v>137</v>
      </c>
      <c r="K380" t="s">
        <v>512</v>
      </c>
      <c r="L380" t="s">
        <v>156</v>
      </c>
      <c r="M380">
        <v>0</v>
      </c>
      <c r="N380" t="s">
        <v>32</v>
      </c>
      <c r="O380" t="s">
        <v>1193</v>
      </c>
      <c r="P380">
        <v>10</v>
      </c>
      <c r="Q380" t="s">
        <v>467</v>
      </c>
      <c r="R380">
        <v>1</v>
      </c>
      <c r="S380">
        <v>-3655108.9903000002</v>
      </c>
      <c r="U380" t="s">
        <v>199</v>
      </c>
      <c r="V380" t="s">
        <v>177</v>
      </c>
      <c r="W380" t="s">
        <v>317</v>
      </c>
      <c r="X380">
        <v>7.7777777777777779E-2</v>
      </c>
      <c r="Y380">
        <v>284286.25480111112</v>
      </c>
      <c r="Z380">
        <v>2</v>
      </c>
      <c r="AA380">
        <v>10</v>
      </c>
      <c r="AB380" t="s">
        <v>77</v>
      </c>
      <c r="AC380" t="s">
        <v>9</v>
      </c>
      <c r="AD380">
        <v>2558576.2932100003</v>
      </c>
      <c r="AE380">
        <v>1096532.6970899999</v>
      </c>
    </row>
    <row r="381" spans="1:31" x14ac:dyDescent="0.25">
      <c r="A381" s="143">
        <v>46112</v>
      </c>
      <c r="B381" t="s">
        <v>1191</v>
      </c>
      <c r="C381" t="s">
        <v>1103</v>
      </c>
      <c r="D381">
        <v>-3655108.9903000002</v>
      </c>
      <c r="E381" t="s">
        <v>164</v>
      </c>
      <c r="G381">
        <v>3655108.9903000002</v>
      </c>
      <c r="H381" t="s">
        <v>1192</v>
      </c>
      <c r="I381" t="s">
        <v>9</v>
      </c>
      <c r="J381" t="s">
        <v>137</v>
      </c>
      <c r="K381" t="s">
        <v>512</v>
      </c>
      <c r="L381" t="s">
        <v>156</v>
      </c>
      <c r="M381">
        <v>0</v>
      </c>
      <c r="N381" t="s">
        <v>32</v>
      </c>
      <c r="O381" t="s">
        <v>1193</v>
      </c>
      <c r="P381">
        <v>10</v>
      </c>
      <c r="Q381" t="s">
        <v>467</v>
      </c>
      <c r="R381">
        <v>1</v>
      </c>
      <c r="S381">
        <v>-3655108.9903000002</v>
      </c>
      <c r="U381" t="s">
        <v>199</v>
      </c>
      <c r="V381" t="s">
        <v>175</v>
      </c>
      <c r="W381" t="s">
        <v>316</v>
      </c>
      <c r="X381">
        <v>7.7777777777777779E-2</v>
      </c>
      <c r="Y381">
        <v>284286.25480111112</v>
      </c>
      <c r="Z381">
        <v>10</v>
      </c>
      <c r="AA381">
        <v>10</v>
      </c>
      <c r="AB381" t="s">
        <v>75</v>
      </c>
      <c r="AC381" t="s">
        <v>9</v>
      </c>
      <c r="AD381">
        <v>2558576.2932100003</v>
      </c>
      <c r="AE381">
        <v>1096532.6970899999</v>
      </c>
    </row>
    <row r="382" spans="1:31" x14ac:dyDescent="0.25">
      <c r="A382" s="143">
        <v>46112</v>
      </c>
      <c r="B382" t="s">
        <v>1191</v>
      </c>
      <c r="C382" t="s">
        <v>1103</v>
      </c>
      <c r="D382">
        <v>-3655108.9903000002</v>
      </c>
      <c r="E382" t="s">
        <v>164</v>
      </c>
      <c r="G382">
        <v>3655108.9903000002</v>
      </c>
      <c r="H382" t="s">
        <v>1192</v>
      </c>
      <c r="I382" t="s">
        <v>9</v>
      </c>
      <c r="J382" t="s">
        <v>137</v>
      </c>
      <c r="K382" t="s">
        <v>512</v>
      </c>
      <c r="L382" t="s">
        <v>156</v>
      </c>
      <c r="M382">
        <v>0</v>
      </c>
      <c r="N382" t="s">
        <v>32</v>
      </c>
      <c r="O382" t="s">
        <v>1193</v>
      </c>
      <c r="P382">
        <v>10</v>
      </c>
      <c r="Q382" t="s">
        <v>467</v>
      </c>
      <c r="R382">
        <v>1</v>
      </c>
      <c r="S382">
        <v>-3655108.9903000002</v>
      </c>
      <c r="U382" t="s">
        <v>199</v>
      </c>
      <c r="V382" t="s">
        <v>193</v>
      </c>
      <c r="W382" t="s">
        <v>320</v>
      </c>
      <c r="X382">
        <v>7.7777777777777779E-2</v>
      </c>
      <c r="Y382">
        <v>284286.25480111112</v>
      </c>
      <c r="Z382">
        <v>3</v>
      </c>
      <c r="AA382">
        <v>10</v>
      </c>
      <c r="AB382" t="s">
        <v>681</v>
      </c>
      <c r="AC382" t="s">
        <v>9</v>
      </c>
      <c r="AD382">
        <v>2558576.2932100003</v>
      </c>
      <c r="AE382">
        <v>1096532.6970899999</v>
      </c>
    </row>
    <row r="383" spans="1:31" x14ac:dyDescent="0.25">
      <c r="A383" s="143">
        <v>46112</v>
      </c>
      <c r="B383" t="s">
        <v>1191</v>
      </c>
      <c r="C383" t="s">
        <v>1103</v>
      </c>
      <c r="D383">
        <v>-3655108.9903000002</v>
      </c>
      <c r="E383" t="s">
        <v>164</v>
      </c>
      <c r="G383">
        <v>3655108.9903000002</v>
      </c>
      <c r="H383" t="s">
        <v>1192</v>
      </c>
      <c r="I383" t="s">
        <v>9</v>
      </c>
      <c r="J383" t="s">
        <v>137</v>
      </c>
      <c r="K383" t="s">
        <v>512</v>
      </c>
      <c r="L383" t="s">
        <v>156</v>
      </c>
      <c r="M383">
        <v>0</v>
      </c>
      <c r="N383" t="s">
        <v>32</v>
      </c>
      <c r="O383" t="s">
        <v>1193</v>
      </c>
      <c r="P383">
        <v>10</v>
      </c>
      <c r="Q383" t="s">
        <v>467</v>
      </c>
      <c r="R383">
        <v>1</v>
      </c>
      <c r="S383">
        <v>-3655108.9903000002</v>
      </c>
      <c r="U383" t="s">
        <v>199</v>
      </c>
      <c r="V383" t="s">
        <v>191</v>
      </c>
      <c r="W383" t="s">
        <v>319</v>
      </c>
      <c r="X383">
        <v>7.7777777777777779E-2</v>
      </c>
      <c r="Y383">
        <v>284286.25480111112</v>
      </c>
      <c r="Z383">
        <v>4</v>
      </c>
      <c r="AA383">
        <v>10</v>
      </c>
      <c r="AB383" t="s">
        <v>682</v>
      </c>
      <c r="AC383" t="s">
        <v>9</v>
      </c>
      <c r="AD383">
        <v>2558576.2932100003</v>
      </c>
      <c r="AE383">
        <v>1096532.6970899999</v>
      </c>
    </row>
    <row r="384" spans="1:31" x14ac:dyDescent="0.25">
      <c r="A384" s="143">
        <v>46112</v>
      </c>
      <c r="B384" t="s">
        <v>1191</v>
      </c>
      <c r="C384" t="s">
        <v>1103</v>
      </c>
      <c r="D384">
        <v>-3655108.9903000002</v>
      </c>
      <c r="E384" t="s">
        <v>164</v>
      </c>
      <c r="G384">
        <v>3655108.9903000002</v>
      </c>
      <c r="H384" t="s">
        <v>1192</v>
      </c>
      <c r="I384" t="s">
        <v>9</v>
      </c>
      <c r="J384" t="s">
        <v>137</v>
      </c>
      <c r="K384" t="s">
        <v>512</v>
      </c>
      <c r="L384" t="s">
        <v>156</v>
      </c>
      <c r="M384">
        <v>0</v>
      </c>
      <c r="N384" t="s">
        <v>32</v>
      </c>
      <c r="O384" t="s">
        <v>1193</v>
      </c>
      <c r="P384">
        <v>10</v>
      </c>
      <c r="Q384" t="s">
        <v>467</v>
      </c>
      <c r="R384">
        <v>1</v>
      </c>
      <c r="S384">
        <v>-3655108.9903000002</v>
      </c>
      <c r="U384" t="s">
        <v>199</v>
      </c>
      <c r="V384" t="s">
        <v>80</v>
      </c>
      <c r="W384" t="s">
        <v>109</v>
      </c>
      <c r="X384">
        <v>7.7777777777777779E-2</v>
      </c>
      <c r="Y384">
        <v>284286.25480111112</v>
      </c>
      <c r="Z384">
        <v>5</v>
      </c>
      <c r="AA384">
        <v>10</v>
      </c>
      <c r="AB384" t="s">
        <v>80</v>
      </c>
      <c r="AC384" t="s">
        <v>9</v>
      </c>
      <c r="AD384">
        <v>2558576.2932100003</v>
      </c>
      <c r="AE384">
        <v>1096532.6970899999</v>
      </c>
    </row>
    <row r="385" spans="1:31" x14ac:dyDescent="0.25">
      <c r="A385" s="143">
        <v>46112</v>
      </c>
      <c r="B385" t="s">
        <v>1191</v>
      </c>
      <c r="C385" t="s">
        <v>1103</v>
      </c>
      <c r="D385">
        <v>-3655108.9903000002</v>
      </c>
      <c r="E385" t="s">
        <v>164</v>
      </c>
      <c r="G385">
        <v>3655108.9903000002</v>
      </c>
      <c r="H385" t="s">
        <v>1192</v>
      </c>
      <c r="I385" t="s">
        <v>9</v>
      </c>
      <c r="J385" t="s">
        <v>137</v>
      </c>
      <c r="K385" t="s">
        <v>512</v>
      </c>
      <c r="L385" t="s">
        <v>156</v>
      </c>
      <c r="M385">
        <v>0</v>
      </c>
      <c r="N385" t="s">
        <v>32</v>
      </c>
      <c r="O385" t="s">
        <v>1193</v>
      </c>
      <c r="P385">
        <v>10</v>
      </c>
      <c r="Q385" t="s">
        <v>467</v>
      </c>
      <c r="R385">
        <v>1</v>
      </c>
      <c r="S385">
        <v>-3655108.9903000002</v>
      </c>
      <c r="U385" t="s">
        <v>199</v>
      </c>
      <c r="V385" t="s">
        <v>50</v>
      </c>
      <c r="W385" t="s">
        <v>108</v>
      </c>
      <c r="X385">
        <v>7.7777777777777779E-2</v>
      </c>
      <c r="Y385">
        <v>284286.25480111112</v>
      </c>
      <c r="Z385">
        <v>6</v>
      </c>
      <c r="AA385">
        <v>10</v>
      </c>
      <c r="AB385" t="s">
        <v>50</v>
      </c>
      <c r="AC385" t="s">
        <v>9</v>
      </c>
      <c r="AD385">
        <v>2558576.2932100003</v>
      </c>
      <c r="AE385">
        <v>1096532.6970899999</v>
      </c>
    </row>
    <row r="386" spans="1:31" x14ac:dyDescent="0.25">
      <c r="A386" s="143">
        <v>46112</v>
      </c>
      <c r="B386" t="s">
        <v>1191</v>
      </c>
      <c r="C386" t="s">
        <v>1103</v>
      </c>
      <c r="D386">
        <v>-3655108.9903000002</v>
      </c>
      <c r="E386" t="s">
        <v>164</v>
      </c>
      <c r="G386">
        <v>3655108.9903000002</v>
      </c>
      <c r="H386" t="s">
        <v>1192</v>
      </c>
      <c r="I386" t="s">
        <v>9</v>
      </c>
      <c r="J386" t="s">
        <v>137</v>
      </c>
      <c r="K386" t="s">
        <v>512</v>
      </c>
      <c r="L386" t="s">
        <v>156</v>
      </c>
      <c r="M386">
        <v>0</v>
      </c>
      <c r="N386" t="s">
        <v>32</v>
      </c>
      <c r="O386" t="s">
        <v>1193</v>
      </c>
      <c r="P386">
        <v>10</v>
      </c>
      <c r="Q386" t="s">
        <v>467</v>
      </c>
      <c r="R386">
        <v>1</v>
      </c>
      <c r="S386">
        <v>-3655108.9903000002</v>
      </c>
      <c r="U386" t="s">
        <v>199</v>
      </c>
      <c r="V386" t="s">
        <v>68</v>
      </c>
      <c r="W386" t="s">
        <v>106</v>
      </c>
      <c r="X386">
        <v>7.7777777777777779E-2</v>
      </c>
      <c r="Y386">
        <v>284286.25480111112</v>
      </c>
      <c r="Z386">
        <v>7</v>
      </c>
      <c r="AA386">
        <v>10</v>
      </c>
      <c r="AB386" t="s">
        <v>68</v>
      </c>
      <c r="AC386" t="s">
        <v>9</v>
      </c>
      <c r="AD386">
        <v>2558576.2932100003</v>
      </c>
      <c r="AE386">
        <v>1096532.6970899999</v>
      </c>
    </row>
    <row r="387" spans="1:31" x14ac:dyDescent="0.25">
      <c r="A387" s="143">
        <v>46112</v>
      </c>
      <c r="B387" t="s">
        <v>1191</v>
      </c>
      <c r="C387" t="s">
        <v>1103</v>
      </c>
      <c r="D387">
        <v>-3655108.9903000002</v>
      </c>
      <c r="E387" t="s">
        <v>164</v>
      </c>
      <c r="G387">
        <v>3655108.9903000002</v>
      </c>
      <c r="H387" t="s">
        <v>1192</v>
      </c>
      <c r="I387" t="s">
        <v>9</v>
      </c>
      <c r="J387" t="s">
        <v>137</v>
      </c>
      <c r="K387" t="s">
        <v>512</v>
      </c>
      <c r="L387" t="s">
        <v>156</v>
      </c>
      <c r="M387">
        <v>0</v>
      </c>
      <c r="N387" t="s">
        <v>32</v>
      </c>
      <c r="O387" t="s">
        <v>1193</v>
      </c>
      <c r="P387">
        <v>10</v>
      </c>
      <c r="Q387" t="s">
        <v>467</v>
      </c>
      <c r="R387">
        <v>1</v>
      </c>
      <c r="S387">
        <v>-3655108.9903000002</v>
      </c>
      <c r="U387" t="s">
        <v>199</v>
      </c>
      <c r="V387" t="s">
        <v>70</v>
      </c>
      <c r="W387" t="s">
        <v>452</v>
      </c>
      <c r="X387">
        <v>7.7777777777777779E-2</v>
      </c>
      <c r="Y387">
        <v>284286.25480111112</v>
      </c>
      <c r="Z387">
        <v>8</v>
      </c>
      <c r="AA387">
        <v>10</v>
      </c>
      <c r="AB387" t="s">
        <v>70</v>
      </c>
      <c r="AC387" t="s">
        <v>9</v>
      </c>
      <c r="AD387">
        <v>2558576.2932100003</v>
      </c>
      <c r="AE387">
        <v>1096532.6970899999</v>
      </c>
    </row>
    <row r="388" spans="1:31" x14ac:dyDescent="0.25">
      <c r="A388" s="143">
        <v>46112</v>
      </c>
      <c r="B388" t="s">
        <v>1191</v>
      </c>
      <c r="C388" t="s">
        <v>1103</v>
      </c>
      <c r="D388">
        <v>-3655108.9903000002</v>
      </c>
      <c r="E388" t="s">
        <v>164</v>
      </c>
      <c r="G388">
        <v>3655108.9903000002</v>
      </c>
      <c r="H388" t="s">
        <v>1192</v>
      </c>
      <c r="I388" t="s">
        <v>9</v>
      </c>
      <c r="J388" t="s">
        <v>137</v>
      </c>
      <c r="K388" t="s">
        <v>512</v>
      </c>
      <c r="L388" t="s">
        <v>156</v>
      </c>
      <c r="M388">
        <v>0</v>
      </c>
      <c r="N388" t="s">
        <v>32</v>
      </c>
      <c r="O388" t="s">
        <v>1193</v>
      </c>
      <c r="P388">
        <v>10</v>
      </c>
      <c r="Q388" t="s">
        <v>467</v>
      </c>
      <c r="R388">
        <v>1</v>
      </c>
      <c r="S388">
        <v>-3655108.9903000002</v>
      </c>
      <c r="U388" t="s">
        <v>199</v>
      </c>
      <c r="V388" t="s">
        <v>181</v>
      </c>
      <c r="W388" t="s">
        <v>318</v>
      </c>
      <c r="X388">
        <v>0</v>
      </c>
      <c r="Y388">
        <v>0</v>
      </c>
      <c r="Z388">
        <v>9</v>
      </c>
      <c r="AA388">
        <v>10</v>
      </c>
      <c r="AB388" t="s">
        <v>181</v>
      </c>
      <c r="AC388" t="s">
        <v>9</v>
      </c>
      <c r="AD388">
        <v>2558576.2932100003</v>
      </c>
      <c r="AE388">
        <v>1096532.6970899999</v>
      </c>
    </row>
    <row r="389" spans="1:31" x14ac:dyDescent="0.25">
      <c r="A389" s="143">
        <v>46112</v>
      </c>
      <c r="B389" t="s">
        <v>1191</v>
      </c>
      <c r="C389" t="s">
        <v>1154</v>
      </c>
      <c r="D389">
        <v>-3623487.3785999999</v>
      </c>
      <c r="E389" t="s">
        <v>1152</v>
      </c>
      <c r="G389">
        <v>3623487.3785999999</v>
      </c>
      <c r="H389" t="s">
        <v>1192</v>
      </c>
      <c r="I389" t="s">
        <v>9</v>
      </c>
      <c r="J389" t="s">
        <v>137</v>
      </c>
      <c r="K389" t="s">
        <v>512</v>
      </c>
      <c r="L389" t="s">
        <v>138</v>
      </c>
      <c r="M389">
        <v>0</v>
      </c>
      <c r="N389" t="s">
        <v>347</v>
      </c>
      <c r="O389" t="s">
        <v>1193</v>
      </c>
      <c r="P389">
        <v>2</v>
      </c>
      <c r="Q389" t="s">
        <v>470</v>
      </c>
      <c r="R389">
        <v>1</v>
      </c>
      <c r="S389">
        <v>-3623487.3785999999</v>
      </c>
      <c r="U389" t="s">
        <v>199</v>
      </c>
      <c r="V389" t="s">
        <v>191</v>
      </c>
      <c r="W389" t="s">
        <v>349</v>
      </c>
      <c r="X389">
        <v>0.03</v>
      </c>
      <c r="Y389">
        <v>108704.62135799999</v>
      </c>
      <c r="Z389">
        <v>4</v>
      </c>
      <c r="AA389">
        <v>10</v>
      </c>
      <c r="AB389" t="s">
        <v>682</v>
      </c>
      <c r="AC389" t="s">
        <v>9</v>
      </c>
      <c r="AD389">
        <v>3623487.3785999999</v>
      </c>
      <c r="AE389">
        <v>0</v>
      </c>
    </row>
    <row r="390" spans="1:31" x14ac:dyDescent="0.25">
      <c r="A390" s="143">
        <v>46112</v>
      </c>
      <c r="B390" t="s">
        <v>1191</v>
      </c>
      <c r="C390" t="s">
        <v>1154</v>
      </c>
      <c r="D390">
        <v>-3623487.3785999999</v>
      </c>
      <c r="E390" t="s">
        <v>1152</v>
      </c>
      <c r="G390">
        <v>3623487.3785999999</v>
      </c>
      <c r="H390" t="s">
        <v>1192</v>
      </c>
      <c r="I390" t="s">
        <v>9</v>
      </c>
      <c r="J390" t="s">
        <v>137</v>
      </c>
      <c r="K390" t="s">
        <v>512</v>
      </c>
      <c r="L390" t="s">
        <v>138</v>
      </c>
      <c r="M390">
        <v>0</v>
      </c>
      <c r="N390" t="s">
        <v>347</v>
      </c>
      <c r="O390" t="s">
        <v>1193</v>
      </c>
      <c r="P390">
        <v>2</v>
      </c>
      <c r="Q390" t="s">
        <v>470</v>
      </c>
      <c r="R390">
        <v>1</v>
      </c>
      <c r="S390">
        <v>-3623487.3785999999</v>
      </c>
      <c r="U390" t="s">
        <v>199</v>
      </c>
      <c r="V390" t="s">
        <v>50</v>
      </c>
      <c r="W390" t="s">
        <v>348</v>
      </c>
      <c r="X390">
        <v>0.97</v>
      </c>
      <c r="Y390">
        <v>3514782.7572419997</v>
      </c>
      <c r="Z390">
        <v>6</v>
      </c>
      <c r="AA390">
        <v>10</v>
      </c>
      <c r="AB390" t="s">
        <v>50</v>
      </c>
      <c r="AC390" t="s">
        <v>9</v>
      </c>
      <c r="AD390">
        <v>3623487.3785999999</v>
      </c>
      <c r="AE390">
        <v>0</v>
      </c>
    </row>
    <row r="391" spans="1:31" x14ac:dyDescent="0.25">
      <c r="A391" s="143">
        <v>46112</v>
      </c>
      <c r="B391" t="s">
        <v>1191</v>
      </c>
      <c r="C391" t="s">
        <v>1183</v>
      </c>
      <c r="D391">
        <v>-3616495.3757000002</v>
      </c>
      <c r="E391" t="s">
        <v>187</v>
      </c>
      <c r="G391">
        <v>3616495.3757000002</v>
      </c>
      <c r="H391" t="s">
        <v>1192</v>
      </c>
      <c r="I391" t="s">
        <v>9</v>
      </c>
      <c r="J391" t="s">
        <v>137</v>
      </c>
      <c r="K391" t="s">
        <v>512</v>
      </c>
      <c r="L391" t="s">
        <v>138</v>
      </c>
      <c r="M391">
        <v>0</v>
      </c>
      <c r="N391" t="s">
        <v>45</v>
      </c>
      <c r="O391" t="s">
        <v>1193</v>
      </c>
      <c r="P391">
        <v>1</v>
      </c>
      <c r="Q391" t="s">
        <v>70</v>
      </c>
      <c r="R391">
        <v>1</v>
      </c>
      <c r="S391">
        <v>-3616495.3757000002</v>
      </c>
      <c r="U391" t="s">
        <v>199</v>
      </c>
      <c r="V391" t="s">
        <v>70</v>
      </c>
      <c r="W391" t="s">
        <v>86</v>
      </c>
      <c r="X391">
        <v>1</v>
      </c>
      <c r="Y391">
        <v>3616495.3757000002</v>
      </c>
      <c r="Z391">
        <v>8</v>
      </c>
      <c r="AA391">
        <v>10</v>
      </c>
      <c r="AB391" t="s">
        <v>70</v>
      </c>
      <c r="AC391" t="s">
        <v>9</v>
      </c>
      <c r="AD391">
        <v>3616495.3757000002</v>
      </c>
      <c r="AE391">
        <v>0</v>
      </c>
    </row>
    <row r="392" spans="1:31" x14ac:dyDescent="0.25">
      <c r="A392" s="143">
        <v>46112</v>
      </c>
      <c r="B392" t="s">
        <v>1191</v>
      </c>
      <c r="C392" t="s">
        <v>1158</v>
      </c>
      <c r="D392">
        <v>-3597327.4188000001</v>
      </c>
      <c r="E392" t="s">
        <v>1152</v>
      </c>
      <c r="G392">
        <v>3597327.4188000001</v>
      </c>
      <c r="H392" t="s">
        <v>1192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347</v>
      </c>
      <c r="O392" t="s">
        <v>1193</v>
      </c>
      <c r="P392">
        <v>2</v>
      </c>
      <c r="Q392" t="s">
        <v>470</v>
      </c>
      <c r="R392">
        <v>1</v>
      </c>
      <c r="S392">
        <v>-3597327.4188000001</v>
      </c>
      <c r="U392" t="s">
        <v>199</v>
      </c>
      <c r="V392" t="s">
        <v>191</v>
      </c>
      <c r="W392" t="s">
        <v>349</v>
      </c>
      <c r="X392">
        <v>0.03</v>
      </c>
      <c r="Y392">
        <v>107919.822564</v>
      </c>
      <c r="Z392">
        <v>4</v>
      </c>
      <c r="AA392">
        <v>10</v>
      </c>
      <c r="AB392" t="s">
        <v>682</v>
      </c>
      <c r="AC392" t="s">
        <v>9</v>
      </c>
      <c r="AD392">
        <v>3597327.4187999996</v>
      </c>
      <c r="AE392">
        <v>0</v>
      </c>
    </row>
    <row r="393" spans="1:31" x14ac:dyDescent="0.25">
      <c r="A393" s="143">
        <v>46112</v>
      </c>
      <c r="B393" t="s">
        <v>1191</v>
      </c>
      <c r="C393" t="s">
        <v>1158</v>
      </c>
      <c r="D393">
        <v>-3597327.4188000001</v>
      </c>
      <c r="E393" t="s">
        <v>1152</v>
      </c>
      <c r="G393">
        <v>3597327.4188000001</v>
      </c>
      <c r="H393" t="s">
        <v>1192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347</v>
      </c>
      <c r="O393" t="s">
        <v>1193</v>
      </c>
      <c r="P393">
        <v>2</v>
      </c>
      <c r="Q393" t="s">
        <v>470</v>
      </c>
      <c r="R393">
        <v>1</v>
      </c>
      <c r="S393">
        <v>-3597327.4188000001</v>
      </c>
      <c r="U393" t="s">
        <v>199</v>
      </c>
      <c r="V393" t="s">
        <v>50</v>
      </c>
      <c r="W393" t="s">
        <v>348</v>
      </c>
      <c r="X393">
        <v>0.97</v>
      </c>
      <c r="Y393">
        <v>3489407.5962359998</v>
      </c>
      <c r="Z393">
        <v>6</v>
      </c>
      <c r="AA393">
        <v>10</v>
      </c>
      <c r="AB393" t="s">
        <v>50</v>
      </c>
      <c r="AC393" t="s">
        <v>9</v>
      </c>
      <c r="AD393">
        <v>3597327.4187999996</v>
      </c>
      <c r="AE393">
        <v>0</v>
      </c>
    </row>
    <row r="394" spans="1:31" x14ac:dyDescent="0.25">
      <c r="A394" s="143">
        <v>46112</v>
      </c>
      <c r="B394" t="s">
        <v>1191</v>
      </c>
      <c r="C394" t="s">
        <v>1161</v>
      </c>
      <c r="D394">
        <v>-3588592.0658999998</v>
      </c>
      <c r="E394" t="s">
        <v>1152</v>
      </c>
      <c r="G394">
        <v>3588592.0658999998</v>
      </c>
      <c r="H394" t="s">
        <v>1192</v>
      </c>
      <c r="I394" t="s">
        <v>9</v>
      </c>
      <c r="J394" t="s">
        <v>137</v>
      </c>
      <c r="K394" t="s">
        <v>512</v>
      </c>
      <c r="L394" t="s">
        <v>138</v>
      </c>
      <c r="M394">
        <v>0</v>
      </c>
      <c r="N394" t="s">
        <v>347</v>
      </c>
      <c r="O394" t="s">
        <v>1193</v>
      </c>
      <c r="P394">
        <v>2</v>
      </c>
      <c r="Q394" t="s">
        <v>470</v>
      </c>
      <c r="R394">
        <v>1</v>
      </c>
      <c r="S394">
        <v>-3588592.0658999998</v>
      </c>
      <c r="U394" t="s">
        <v>199</v>
      </c>
      <c r="V394" t="s">
        <v>191</v>
      </c>
      <c r="W394" t="s">
        <v>349</v>
      </c>
      <c r="X394">
        <v>0.03</v>
      </c>
      <c r="Y394">
        <v>107657.76197699999</v>
      </c>
      <c r="Z394">
        <v>4</v>
      </c>
      <c r="AA394">
        <v>10</v>
      </c>
      <c r="AB394" t="s">
        <v>682</v>
      </c>
      <c r="AC394" t="s">
        <v>9</v>
      </c>
      <c r="AD394">
        <v>3588592.0658999998</v>
      </c>
      <c r="AE394">
        <v>0</v>
      </c>
    </row>
    <row r="395" spans="1:31" x14ac:dyDescent="0.25">
      <c r="A395" s="143">
        <v>46112</v>
      </c>
      <c r="B395" t="s">
        <v>1191</v>
      </c>
      <c r="C395" t="s">
        <v>1161</v>
      </c>
      <c r="D395">
        <v>-3588592.0658999998</v>
      </c>
      <c r="E395" t="s">
        <v>1152</v>
      </c>
      <c r="G395">
        <v>3588592.0658999998</v>
      </c>
      <c r="H395" t="s">
        <v>1192</v>
      </c>
      <c r="I395" t="s">
        <v>9</v>
      </c>
      <c r="J395" t="s">
        <v>137</v>
      </c>
      <c r="K395" t="s">
        <v>512</v>
      </c>
      <c r="L395" t="s">
        <v>138</v>
      </c>
      <c r="M395">
        <v>0</v>
      </c>
      <c r="N395" t="s">
        <v>347</v>
      </c>
      <c r="O395" t="s">
        <v>1193</v>
      </c>
      <c r="P395">
        <v>2</v>
      </c>
      <c r="Q395" t="s">
        <v>470</v>
      </c>
      <c r="R395">
        <v>1</v>
      </c>
      <c r="S395">
        <v>-3588592.0658999998</v>
      </c>
      <c r="U395" t="s">
        <v>199</v>
      </c>
      <c r="V395" t="s">
        <v>50</v>
      </c>
      <c r="W395" t="s">
        <v>348</v>
      </c>
      <c r="X395">
        <v>0.97</v>
      </c>
      <c r="Y395">
        <v>3480934.3039229997</v>
      </c>
      <c r="Z395">
        <v>6</v>
      </c>
      <c r="AA395">
        <v>10</v>
      </c>
      <c r="AB395" t="s">
        <v>50</v>
      </c>
      <c r="AC395" t="s">
        <v>9</v>
      </c>
      <c r="AD395">
        <v>3588592.0658999998</v>
      </c>
      <c r="AE395">
        <v>0</v>
      </c>
    </row>
    <row r="396" spans="1:31" x14ac:dyDescent="0.25">
      <c r="A396" s="143">
        <v>46112</v>
      </c>
      <c r="B396" t="s">
        <v>1191</v>
      </c>
      <c r="C396" t="s">
        <v>1190</v>
      </c>
      <c r="D396">
        <v>-3547211.1516</v>
      </c>
      <c r="E396" t="s">
        <v>183</v>
      </c>
      <c r="G396">
        <v>3547211.1516</v>
      </c>
      <c r="H396" t="s">
        <v>1192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396</v>
      </c>
      <c r="O396" t="s">
        <v>1193</v>
      </c>
      <c r="P396">
        <v>10</v>
      </c>
      <c r="Q396" t="s">
        <v>467</v>
      </c>
      <c r="R396">
        <v>1</v>
      </c>
      <c r="S396">
        <v>-3547211.1516</v>
      </c>
      <c r="U396" t="s">
        <v>199</v>
      </c>
      <c r="V396" t="s">
        <v>72</v>
      </c>
      <c r="W396" t="s">
        <v>402</v>
      </c>
      <c r="X396">
        <v>0.1111</v>
      </c>
      <c r="Y396">
        <v>394095.15894276003</v>
      </c>
      <c r="Z396">
        <v>1</v>
      </c>
      <c r="AA396">
        <v>10</v>
      </c>
      <c r="AB396" t="s">
        <v>72</v>
      </c>
      <c r="AC396" t="s">
        <v>9</v>
      </c>
      <c r="AD396">
        <v>3546856.4304848402</v>
      </c>
      <c r="AE396">
        <v>354.72111515980214</v>
      </c>
    </row>
    <row r="397" spans="1:31" x14ac:dyDescent="0.25">
      <c r="A397" s="143">
        <v>46112</v>
      </c>
      <c r="B397" t="s">
        <v>1191</v>
      </c>
      <c r="C397" t="s">
        <v>1190</v>
      </c>
      <c r="D397">
        <v>-3547211.1516</v>
      </c>
      <c r="E397" t="s">
        <v>183</v>
      </c>
      <c r="G397">
        <v>3547211.1516</v>
      </c>
      <c r="H397" t="s">
        <v>1192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396</v>
      </c>
      <c r="O397" t="s">
        <v>1193</v>
      </c>
      <c r="P397">
        <v>10</v>
      </c>
      <c r="Q397" t="s">
        <v>467</v>
      </c>
      <c r="R397">
        <v>1</v>
      </c>
      <c r="S397">
        <v>-3547211.1516</v>
      </c>
      <c r="U397" t="s">
        <v>199</v>
      </c>
      <c r="V397" t="s">
        <v>177</v>
      </c>
      <c r="W397" t="s">
        <v>399</v>
      </c>
      <c r="X397">
        <v>0.1111</v>
      </c>
      <c r="Y397">
        <v>394095.15894276003</v>
      </c>
      <c r="Z397">
        <v>2</v>
      </c>
      <c r="AA397">
        <v>10</v>
      </c>
      <c r="AB397" t="s">
        <v>77</v>
      </c>
      <c r="AC397" t="s">
        <v>9</v>
      </c>
      <c r="AD397">
        <v>3546856.4304848402</v>
      </c>
      <c r="AE397">
        <v>354.72111515980214</v>
      </c>
    </row>
    <row r="398" spans="1:31" x14ac:dyDescent="0.25">
      <c r="A398" s="143">
        <v>46112</v>
      </c>
      <c r="B398" t="s">
        <v>1191</v>
      </c>
      <c r="C398" t="s">
        <v>1190</v>
      </c>
      <c r="D398">
        <v>-3547211.1516</v>
      </c>
      <c r="E398" t="s">
        <v>183</v>
      </c>
      <c r="G398">
        <v>3547211.1516</v>
      </c>
      <c r="H398" t="s">
        <v>1192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396</v>
      </c>
      <c r="O398" t="s">
        <v>1193</v>
      </c>
      <c r="P398">
        <v>10</v>
      </c>
      <c r="Q398" t="s">
        <v>467</v>
      </c>
      <c r="R398">
        <v>1</v>
      </c>
      <c r="S398">
        <v>-3547211.1516</v>
      </c>
      <c r="U398" t="s">
        <v>199</v>
      </c>
      <c r="V398" t="s">
        <v>175</v>
      </c>
      <c r="W398" t="s">
        <v>398</v>
      </c>
      <c r="X398">
        <v>0.1111</v>
      </c>
      <c r="Y398">
        <v>394095.15894276003</v>
      </c>
      <c r="Z398">
        <v>10</v>
      </c>
      <c r="AA398">
        <v>10</v>
      </c>
      <c r="AB398" t="s">
        <v>75</v>
      </c>
      <c r="AC398" t="s">
        <v>9</v>
      </c>
      <c r="AD398">
        <v>3546856.4304848402</v>
      </c>
      <c r="AE398">
        <v>354.72111515980214</v>
      </c>
    </row>
    <row r="399" spans="1:31" x14ac:dyDescent="0.25">
      <c r="A399" s="143">
        <v>46112</v>
      </c>
      <c r="B399" t="s">
        <v>1191</v>
      </c>
      <c r="C399" t="s">
        <v>1190</v>
      </c>
      <c r="D399">
        <v>-3547211.1516</v>
      </c>
      <c r="E399" t="s">
        <v>183</v>
      </c>
      <c r="G399">
        <v>3547211.1516</v>
      </c>
      <c r="H399" t="s">
        <v>1192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396</v>
      </c>
      <c r="O399" t="s">
        <v>1193</v>
      </c>
      <c r="P399">
        <v>10</v>
      </c>
      <c r="Q399" t="s">
        <v>467</v>
      </c>
      <c r="R399">
        <v>1</v>
      </c>
      <c r="S399">
        <v>-3547211.1516</v>
      </c>
      <c r="U399" t="s">
        <v>199</v>
      </c>
      <c r="V399" t="s">
        <v>193</v>
      </c>
      <c r="W399" t="s">
        <v>404</v>
      </c>
      <c r="X399">
        <v>0.1111</v>
      </c>
      <c r="Y399">
        <v>394095.15894276003</v>
      </c>
      <c r="Z399">
        <v>3</v>
      </c>
      <c r="AA399">
        <v>10</v>
      </c>
      <c r="AB399" t="s">
        <v>681</v>
      </c>
      <c r="AC399" t="s">
        <v>9</v>
      </c>
      <c r="AD399">
        <v>3546856.4304848402</v>
      </c>
      <c r="AE399">
        <v>354.72111515980214</v>
      </c>
    </row>
    <row r="400" spans="1:31" x14ac:dyDescent="0.25">
      <c r="A400" s="143">
        <v>46112</v>
      </c>
      <c r="B400" t="s">
        <v>1191</v>
      </c>
      <c r="C400" t="s">
        <v>1190</v>
      </c>
      <c r="D400">
        <v>-3547211.1516</v>
      </c>
      <c r="E400" t="s">
        <v>183</v>
      </c>
      <c r="G400">
        <v>3547211.1516</v>
      </c>
      <c r="H400" t="s">
        <v>1192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396</v>
      </c>
      <c r="O400" t="s">
        <v>1193</v>
      </c>
      <c r="P400">
        <v>10</v>
      </c>
      <c r="Q400" t="s">
        <v>467</v>
      </c>
      <c r="R400">
        <v>1</v>
      </c>
      <c r="S400">
        <v>-3547211.1516</v>
      </c>
      <c r="U400" t="s">
        <v>199</v>
      </c>
      <c r="V400" t="s">
        <v>191</v>
      </c>
      <c r="W400" t="s">
        <v>403</v>
      </c>
      <c r="X400">
        <v>0.1111</v>
      </c>
      <c r="Y400">
        <v>394095.15894276003</v>
      </c>
      <c r="Z400">
        <v>4</v>
      </c>
      <c r="AA400">
        <v>10</v>
      </c>
      <c r="AB400" t="s">
        <v>682</v>
      </c>
      <c r="AC400" t="s">
        <v>9</v>
      </c>
      <c r="AD400">
        <v>3546856.4304848402</v>
      </c>
      <c r="AE400">
        <v>354.72111515980214</v>
      </c>
    </row>
    <row r="401" spans="1:31" x14ac:dyDescent="0.25">
      <c r="A401" s="143">
        <v>46112</v>
      </c>
      <c r="B401" t="s">
        <v>1191</v>
      </c>
      <c r="C401" t="s">
        <v>1190</v>
      </c>
      <c r="D401">
        <v>-3547211.1516</v>
      </c>
      <c r="E401" t="s">
        <v>183</v>
      </c>
      <c r="G401">
        <v>3547211.1516</v>
      </c>
      <c r="H401" t="s">
        <v>1192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396</v>
      </c>
      <c r="O401" t="s">
        <v>1193</v>
      </c>
      <c r="P401">
        <v>10</v>
      </c>
      <c r="Q401" t="s">
        <v>467</v>
      </c>
      <c r="R401">
        <v>1</v>
      </c>
      <c r="S401">
        <v>-3547211.1516</v>
      </c>
      <c r="U401" t="s">
        <v>199</v>
      </c>
      <c r="V401" t="s">
        <v>80</v>
      </c>
      <c r="W401" t="s">
        <v>401</v>
      </c>
      <c r="X401">
        <v>0.1111</v>
      </c>
      <c r="Y401">
        <v>394095.15894276003</v>
      </c>
      <c r="Z401">
        <v>5</v>
      </c>
      <c r="AA401">
        <v>10</v>
      </c>
      <c r="AB401" t="s">
        <v>80</v>
      </c>
      <c r="AC401" t="s">
        <v>9</v>
      </c>
      <c r="AD401">
        <v>3546856.4304848402</v>
      </c>
      <c r="AE401">
        <v>354.72111515980214</v>
      </c>
    </row>
    <row r="402" spans="1:31" x14ac:dyDescent="0.25">
      <c r="A402" s="143">
        <v>46112</v>
      </c>
      <c r="B402" t="s">
        <v>1191</v>
      </c>
      <c r="C402" t="s">
        <v>1190</v>
      </c>
      <c r="D402">
        <v>-3547211.1516</v>
      </c>
      <c r="E402" t="s">
        <v>183</v>
      </c>
      <c r="G402">
        <v>3547211.1516</v>
      </c>
      <c r="H402" t="s">
        <v>1192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396</v>
      </c>
      <c r="O402" t="s">
        <v>1193</v>
      </c>
      <c r="P402">
        <v>10</v>
      </c>
      <c r="Q402" t="s">
        <v>467</v>
      </c>
      <c r="R402">
        <v>1</v>
      </c>
      <c r="S402">
        <v>-3547211.1516</v>
      </c>
      <c r="U402" t="s">
        <v>199</v>
      </c>
      <c r="V402" t="s">
        <v>50</v>
      </c>
      <c r="W402" t="s">
        <v>397</v>
      </c>
      <c r="X402">
        <v>0.1111</v>
      </c>
      <c r="Y402">
        <v>394095.15894276003</v>
      </c>
      <c r="Z402">
        <v>6</v>
      </c>
      <c r="AA402">
        <v>10</v>
      </c>
      <c r="AB402" t="s">
        <v>50</v>
      </c>
      <c r="AC402" t="s">
        <v>9</v>
      </c>
      <c r="AD402">
        <v>3546856.4304848402</v>
      </c>
      <c r="AE402">
        <v>354.72111515980214</v>
      </c>
    </row>
    <row r="403" spans="1:31" x14ac:dyDescent="0.25">
      <c r="A403" s="143">
        <v>46112</v>
      </c>
      <c r="B403" t="s">
        <v>1191</v>
      </c>
      <c r="C403" t="s">
        <v>1190</v>
      </c>
      <c r="D403">
        <v>-3547211.1516</v>
      </c>
      <c r="E403" t="s">
        <v>183</v>
      </c>
      <c r="G403">
        <v>3547211.1516</v>
      </c>
      <c r="H403" t="s">
        <v>1192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396</v>
      </c>
      <c r="O403" t="s">
        <v>1193</v>
      </c>
      <c r="P403">
        <v>10</v>
      </c>
      <c r="Q403" t="s">
        <v>467</v>
      </c>
      <c r="R403">
        <v>1</v>
      </c>
      <c r="S403">
        <v>-3547211.1516</v>
      </c>
      <c r="U403" t="s">
        <v>199</v>
      </c>
      <c r="V403" t="s">
        <v>68</v>
      </c>
      <c r="W403" t="s">
        <v>405</v>
      </c>
      <c r="X403">
        <v>0.1111</v>
      </c>
      <c r="Y403">
        <v>394095.15894276003</v>
      </c>
      <c r="Z403">
        <v>7</v>
      </c>
      <c r="AA403">
        <v>10</v>
      </c>
      <c r="AB403" t="s">
        <v>68</v>
      </c>
      <c r="AC403" t="s">
        <v>9</v>
      </c>
      <c r="AD403">
        <v>3546856.4304848402</v>
      </c>
      <c r="AE403">
        <v>354.72111515980214</v>
      </c>
    </row>
    <row r="404" spans="1:31" x14ac:dyDescent="0.25">
      <c r="A404" s="143">
        <v>46112</v>
      </c>
      <c r="B404" t="s">
        <v>1191</v>
      </c>
      <c r="C404" t="s">
        <v>1190</v>
      </c>
      <c r="D404">
        <v>-3547211.1516</v>
      </c>
      <c r="E404" t="s">
        <v>183</v>
      </c>
      <c r="G404">
        <v>3547211.1516</v>
      </c>
      <c r="H404" t="s">
        <v>1192</v>
      </c>
      <c r="I404" t="s">
        <v>9</v>
      </c>
      <c r="J404" t="s">
        <v>137</v>
      </c>
      <c r="K404" t="s">
        <v>512</v>
      </c>
      <c r="L404" t="s">
        <v>156</v>
      </c>
      <c r="M404">
        <v>0</v>
      </c>
      <c r="N404" t="s">
        <v>396</v>
      </c>
      <c r="O404" t="s">
        <v>1193</v>
      </c>
      <c r="P404">
        <v>10</v>
      </c>
      <c r="Q404" t="s">
        <v>467</v>
      </c>
      <c r="R404">
        <v>1</v>
      </c>
      <c r="S404">
        <v>-3547211.1516</v>
      </c>
      <c r="U404" t="s">
        <v>199</v>
      </c>
      <c r="V404" t="s">
        <v>70</v>
      </c>
      <c r="W404" t="s">
        <v>461</v>
      </c>
      <c r="X404">
        <v>0.1111</v>
      </c>
      <c r="Y404">
        <v>394095.15894276003</v>
      </c>
      <c r="Z404">
        <v>8</v>
      </c>
      <c r="AA404">
        <v>10</v>
      </c>
      <c r="AB404" t="s">
        <v>70</v>
      </c>
      <c r="AC404" t="s">
        <v>9</v>
      </c>
      <c r="AD404">
        <v>3546856.4304848402</v>
      </c>
      <c r="AE404">
        <v>354.72111515980214</v>
      </c>
    </row>
    <row r="405" spans="1:31" x14ac:dyDescent="0.25">
      <c r="A405" s="143">
        <v>46112</v>
      </c>
      <c r="B405" t="s">
        <v>1191</v>
      </c>
      <c r="C405" t="s">
        <v>1190</v>
      </c>
      <c r="D405">
        <v>-3547211.1516</v>
      </c>
      <c r="E405" t="s">
        <v>183</v>
      </c>
      <c r="G405">
        <v>3547211.1516</v>
      </c>
      <c r="H405" t="s">
        <v>1192</v>
      </c>
      <c r="I405" t="s">
        <v>9</v>
      </c>
      <c r="J405" t="s">
        <v>137</v>
      </c>
      <c r="K405" t="s">
        <v>512</v>
      </c>
      <c r="L405" t="s">
        <v>156</v>
      </c>
      <c r="M405">
        <v>0</v>
      </c>
      <c r="N405" t="s">
        <v>396</v>
      </c>
      <c r="O405" t="s">
        <v>1193</v>
      </c>
      <c r="P405">
        <v>10</v>
      </c>
      <c r="Q405" t="s">
        <v>467</v>
      </c>
      <c r="R405">
        <v>1</v>
      </c>
      <c r="S405">
        <v>-3547211.1516</v>
      </c>
      <c r="U405" t="s">
        <v>199</v>
      </c>
      <c r="V405" t="s">
        <v>181</v>
      </c>
      <c r="W405" t="s">
        <v>400</v>
      </c>
      <c r="X405">
        <v>0</v>
      </c>
      <c r="Y405">
        <v>0</v>
      </c>
      <c r="Z405">
        <v>9</v>
      </c>
      <c r="AA405">
        <v>10</v>
      </c>
      <c r="AB405" t="s">
        <v>181</v>
      </c>
      <c r="AC405" t="s">
        <v>9</v>
      </c>
      <c r="AD405">
        <v>3546856.4304848402</v>
      </c>
      <c r="AE405">
        <v>354.72111515980214</v>
      </c>
    </row>
    <row r="406" spans="1:31" x14ac:dyDescent="0.25">
      <c r="A406" s="143">
        <v>46112</v>
      </c>
      <c r="B406" t="s">
        <v>1191</v>
      </c>
      <c r="C406" t="s">
        <v>1162</v>
      </c>
      <c r="D406">
        <v>-3518099.4249999998</v>
      </c>
      <c r="E406" t="s">
        <v>1152</v>
      </c>
      <c r="G406">
        <v>3518099.4249999998</v>
      </c>
      <c r="H406" t="s">
        <v>1192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347</v>
      </c>
      <c r="O406" t="s">
        <v>1193</v>
      </c>
      <c r="P406">
        <v>2</v>
      </c>
      <c r="Q406" t="s">
        <v>470</v>
      </c>
      <c r="R406">
        <v>1</v>
      </c>
      <c r="S406">
        <v>-3518099.4249999998</v>
      </c>
      <c r="U406" t="s">
        <v>199</v>
      </c>
      <c r="V406" t="s">
        <v>191</v>
      </c>
      <c r="W406" t="s">
        <v>349</v>
      </c>
      <c r="X406">
        <v>0.03</v>
      </c>
      <c r="Y406">
        <v>105542.98275</v>
      </c>
      <c r="Z406">
        <v>4</v>
      </c>
      <c r="AA406">
        <v>10</v>
      </c>
      <c r="AB406" t="s">
        <v>682</v>
      </c>
      <c r="AC406" t="s">
        <v>9</v>
      </c>
      <c r="AD406">
        <v>3518099.4249999998</v>
      </c>
      <c r="AE406">
        <v>0</v>
      </c>
    </row>
    <row r="407" spans="1:31" x14ac:dyDescent="0.25">
      <c r="A407" s="143">
        <v>46112</v>
      </c>
      <c r="B407" t="s">
        <v>1191</v>
      </c>
      <c r="C407" t="s">
        <v>1162</v>
      </c>
      <c r="D407">
        <v>-3518099.4249999998</v>
      </c>
      <c r="E407" t="s">
        <v>1152</v>
      </c>
      <c r="G407">
        <v>3518099.4249999998</v>
      </c>
      <c r="H407" t="s">
        <v>1192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347</v>
      </c>
      <c r="O407" t="s">
        <v>1193</v>
      </c>
      <c r="P407">
        <v>2</v>
      </c>
      <c r="Q407" t="s">
        <v>470</v>
      </c>
      <c r="R407">
        <v>1</v>
      </c>
      <c r="S407">
        <v>-3518099.4249999998</v>
      </c>
      <c r="U407" t="s">
        <v>199</v>
      </c>
      <c r="V407" t="s">
        <v>50</v>
      </c>
      <c r="W407" t="s">
        <v>348</v>
      </c>
      <c r="X407">
        <v>0.97</v>
      </c>
      <c r="Y407">
        <v>3412556.4422499998</v>
      </c>
      <c r="Z407">
        <v>6</v>
      </c>
      <c r="AA407">
        <v>10</v>
      </c>
      <c r="AB407" t="s">
        <v>50</v>
      </c>
      <c r="AC407" t="s">
        <v>9</v>
      </c>
      <c r="AD407">
        <v>3518099.4249999998</v>
      </c>
      <c r="AE407">
        <v>0</v>
      </c>
    </row>
    <row r="408" spans="1:31" x14ac:dyDescent="0.25">
      <c r="A408" s="143">
        <v>46112</v>
      </c>
      <c r="B408" t="s">
        <v>1191</v>
      </c>
      <c r="C408" t="s">
        <v>1099</v>
      </c>
      <c r="D408">
        <v>-3504733.0348999999</v>
      </c>
      <c r="E408" t="s">
        <v>164</v>
      </c>
      <c r="G408">
        <v>3504733.0348999999</v>
      </c>
      <c r="H408" t="s">
        <v>1192</v>
      </c>
      <c r="I408" t="s">
        <v>9</v>
      </c>
      <c r="J408" t="s">
        <v>137</v>
      </c>
      <c r="K408" t="s">
        <v>512</v>
      </c>
      <c r="L408" t="s">
        <v>156</v>
      </c>
      <c r="M408">
        <v>0</v>
      </c>
      <c r="N408" t="s">
        <v>32</v>
      </c>
      <c r="O408" t="s">
        <v>1193</v>
      </c>
      <c r="P408">
        <v>10</v>
      </c>
      <c r="Q408" t="s">
        <v>467</v>
      </c>
      <c r="R408">
        <v>1</v>
      </c>
      <c r="S408">
        <v>-3504733.0348999999</v>
      </c>
      <c r="U408" t="s">
        <v>199</v>
      </c>
      <c r="V408" t="s">
        <v>72</v>
      </c>
      <c r="W408" t="s">
        <v>107</v>
      </c>
      <c r="X408">
        <v>7.7777777777777779E-2</v>
      </c>
      <c r="Y408">
        <v>272590.34715888888</v>
      </c>
      <c r="Z408">
        <v>1</v>
      </c>
      <c r="AA408">
        <v>10</v>
      </c>
      <c r="AB408" t="s">
        <v>72</v>
      </c>
      <c r="AC408" t="s">
        <v>9</v>
      </c>
      <c r="AD408">
        <v>2453313.1244299999</v>
      </c>
      <c r="AE408">
        <v>1051419.91047</v>
      </c>
    </row>
    <row r="409" spans="1:31" x14ac:dyDescent="0.25">
      <c r="A409" s="143">
        <v>46112</v>
      </c>
      <c r="B409" t="s">
        <v>1191</v>
      </c>
      <c r="C409" t="s">
        <v>1099</v>
      </c>
      <c r="D409">
        <v>-3504733.0348999999</v>
      </c>
      <c r="E409" t="s">
        <v>164</v>
      </c>
      <c r="G409">
        <v>3504733.0348999999</v>
      </c>
      <c r="H409" t="s">
        <v>1192</v>
      </c>
      <c r="I409" t="s">
        <v>9</v>
      </c>
      <c r="J409" t="s">
        <v>137</v>
      </c>
      <c r="K409" t="s">
        <v>512</v>
      </c>
      <c r="L409" t="s">
        <v>156</v>
      </c>
      <c r="M409">
        <v>0</v>
      </c>
      <c r="N409" t="s">
        <v>32</v>
      </c>
      <c r="O409" t="s">
        <v>1193</v>
      </c>
      <c r="P409">
        <v>10</v>
      </c>
      <c r="Q409" t="s">
        <v>467</v>
      </c>
      <c r="R409">
        <v>1</v>
      </c>
      <c r="S409">
        <v>-3504733.0348999999</v>
      </c>
      <c r="U409" t="s">
        <v>199</v>
      </c>
      <c r="V409" t="s">
        <v>177</v>
      </c>
      <c r="W409" t="s">
        <v>317</v>
      </c>
      <c r="X409">
        <v>7.7777777777777779E-2</v>
      </c>
      <c r="Y409">
        <v>272590.34715888888</v>
      </c>
      <c r="Z409">
        <v>2</v>
      </c>
      <c r="AA409">
        <v>10</v>
      </c>
      <c r="AB409" t="s">
        <v>77</v>
      </c>
      <c r="AC409" t="s">
        <v>9</v>
      </c>
      <c r="AD409">
        <v>2453313.1244299999</v>
      </c>
      <c r="AE409">
        <v>1051419.91047</v>
      </c>
    </row>
    <row r="410" spans="1:31" x14ac:dyDescent="0.25">
      <c r="A410" s="143">
        <v>46112</v>
      </c>
      <c r="B410" t="s">
        <v>1191</v>
      </c>
      <c r="C410" t="s">
        <v>1099</v>
      </c>
      <c r="D410">
        <v>-3504733.0348999999</v>
      </c>
      <c r="E410" t="s">
        <v>164</v>
      </c>
      <c r="G410">
        <v>3504733.0348999999</v>
      </c>
      <c r="H410" t="s">
        <v>1192</v>
      </c>
      <c r="I410" t="s">
        <v>9</v>
      </c>
      <c r="J410" t="s">
        <v>137</v>
      </c>
      <c r="K410" t="s">
        <v>512</v>
      </c>
      <c r="L410" t="s">
        <v>156</v>
      </c>
      <c r="M410">
        <v>0</v>
      </c>
      <c r="N410" t="s">
        <v>32</v>
      </c>
      <c r="O410" t="s">
        <v>1193</v>
      </c>
      <c r="P410">
        <v>10</v>
      </c>
      <c r="Q410" t="s">
        <v>467</v>
      </c>
      <c r="R410">
        <v>1</v>
      </c>
      <c r="S410">
        <v>-3504733.0348999999</v>
      </c>
      <c r="U410" t="s">
        <v>199</v>
      </c>
      <c r="V410" t="s">
        <v>175</v>
      </c>
      <c r="W410" t="s">
        <v>316</v>
      </c>
      <c r="X410">
        <v>7.7777777777777779E-2</v>
      </c>
      <c r="Y410">
        <v>272590.34715888888</v>
      </c>
      <c r="Z410">
        <v>10</v>
      </c>
      <c r="AA410">
        <v>10</v>
      </c>
      <c r="AB410" t="s">
        <v>75</v>
      </c>
      <c r="AC410" t="s">
        <v>9</v>
      </c>
      <c r="AD410">
        <v>2453313.1244299999</v>
      </c>
      <c r="AE410">
        <v>1051419.91047</v>
      </c>
    </row>
    <row r="411" spans="1:31" x14ac:dyDescent="0.25">
      <c r="A411" s="143">
        <v>46112</v>
      </c>
      <c r="B411" t="s">
        <v>1191</v>
      </c>
      <c r="C411" t="s">
        <v>1099</v>
      </c>
      <c r="D411">
        <v>-3504733.0348999999</v>
      </c>
      <c r="E411" t="s">
        <v>164</v>
      </c>
      <c r="G411">
        <v>3504733.0348999999</v>
      </c>
      <c r="H411" t="s">
        <v>1192</v>
      </c>
      <c r="I411" t="s">
        <v>9</v>
      </c>
      <c r="J411" t="s">
        <v>137</v>
      </c>
      <c r="K411" t="s">
        <v>512</v>
      </c>
      <c r="L411" t="s">
        <v>156</v>
      </c>
      <c r="M411">
        <v>0</v>
      </c>
      <c r="N411" t="s">
        <v>32</v>
      </c>
      <c r="O411" t="s">
        <v>1193</v>
      </c>
      <c r="P411">
        <v>10</v>
      </c>
      <c r="Q411" t="s">
        <v>467</v>
      </c>
      <c r="R411">
        <v>1</v>
      </c>
      <c r="S411">
        <v>-3504733.0348999999</v>
      </c>
      <c r="U411" t="s">
        <v>199</v>
      </c>
      <c r="V411" t="s">
        <v>193</v>
      </c>
      <c r="W411" t="s">
        <v>320</v>
      </c>
      <c r="X411">
        <v>7.7777777777777779E-2</v>
      </c>
      <c r="Y411">
        <v>272590.34715888888</v>
      </c>
      <c r="Z411">
        <v>3</v>
      </c>
      <c r="AA411">
        <v>10</v>
      </c>
      <c r="AB411" t="s">
        <v>681</v>
      </c>
      <c r="AC411" t="s">
        <v>9</v>
      </c>
      <c r="AD411">
        <v>2453313.1244299999</v>
      </c>
      <c r="AE411">
        <v>1051419.91047</v>
      </c>
    </row>
    <row r="412" spans="1:31" x14ac:dyDescent="0.25">
      <c r="A412" s="143">
        <v>46112</v>
      </c>
      <c r="B412" t="s">
        <v>1191</v>
      </c>
      <c r="C412" t="s">
        <v>1099</v>
      </c>
      <c r="D412">
        <v>-3504733.0348999999</v>
      </c>
      <c r="E412" t="s">
        <v>164</v>
      </c>
      <c r="G412">
        <v>3504733.0348999999</v>
      </c>
      <c r="H412" t="s">
        <v>1192</v>
      </c>
      <c r="I412" t="s">
        <v>9</v>
      </c>
      <c r="J412" t="s">
        <v>137</v>
      </c>
      <c r="K412" t="s">
        <v>512</v>
      </c>
      <c r="L412" t="s">
        <v>156</v>
      </c>
      <c r="M412">
        <v>0</v>
      </c>
      <c r="N412" t="s">
        <v>32</v>
      </c>
      <c r="O412" t="s">
        <v>1193</v>
      </c>
      <c r="P412">
        <v>10</v>
      </c>
      <c r="Q412" t="s">
        <v>467</v>
      </c>
      <c r="R412">
        <v>1</v>
      </c>
      <c r="S412">
        <v>-3504733.0348999999</v>
      </c>
      <c r="U412" t="s">
        <v>199</v>
      </c>
      <c r="V412" t="s">
        <v>191</v>
      </c>
      <c r="W412" t="s">
        <v>319</v>
      </c>
      <c r="X412">
        <v>7.7777777777777779E-2</v>
      </c>
      <c r="Y412">
        <v>272590.34715888888</v>
      </c>
      <c r="Z412">
        <v>4</v>
      </c>
      <c r="AA412">
        <v>10</v>
      </c>
      <c r="AB412" t="s">
        <v>682</v>
      </c>
      <c r="AC412" t="s">
        <v>9</v>
      </c>
      <c r="AD412">
        <v>2453313.1244299999</v>
      </c>
      <c r="AE412">
        <v>1051419.91047</v>
      </c>
    </row>
    <row r="413" spans="1:31" x14ac:dyDescent="0.25">
      <c r="A413" s="143">
        <v>46112</v>
      </c>
      <c r="B413" t="s">
        <v>1191</v>
      </c>
      <c r="C413" t="s">
        <v>1099</v>
      </c>
      <c r="D413">
        <v>-3504733.0348999999</v>
      </c>
      <c r="E413" t="s">
        <v>164</v>
      </c>
      <c r="G413">
        <v>3504733.0348999999</v>
      </c>
      <c r="H413" t="s">
        <v>1192</v>
      </c>
      <c r="I413" t="s">
        <v>9</v>
      </c>
      <c r="J413" t="s">
        <v>137</v>
      </c>
      <c r="K413" t="s">
        <v>512</v>
      </c>
      <c r="L413" t="s">
        <v>156</v>
      </c>
      <c r="M413">
        <v>0</v>
      </c>
      <c r="N413" t="s">
        <v>32</v>
      </c>
      <c r="O413" t="s">
        <v>1193</v>
      </c>
      <c r="P413">
        <v>10</v>
      </c>
      <c r="Q413" t="s">
        <v>467</v>
      </c>
      <c r="R413">
        <v>1</v>
      </c>
      <c r="S413">
        <v>-3504733.0348999999</v>
      </c>
      <c r="U413" t="s">
        <v>199</v>
      </c>
      <c r="V413" t="s">
        <v>80</v>
      </c>
      <c r="W413" t="s">
        <v>109</v>
      </c>
      <c r="X413">
        <v>7.7777777777777779E-2</v>
      </c>
      <c r="Y413">
        <v>272590.34715888888</v>
      </c>
      <c r="Z413">
        <v>5</v>
      </c>
      <c r="AA413">
        <v>10</v>
      </c>
      <c r="AB413" t="s">
        <v>80</v>
      </c>
      <c r="AC413" t="s">
        <v>9</v>
      </c>
      <c r="AD413">
        <v>2453313.1244299999</v>
      </c>
      <c r="AE413">
        <v>1051419.91047</v>
      </c>
    </row>
    <row r="414" spans="1:31" x14ac:dyDescent="0.25">
      <c r="A414" s="143">
        <v>46112</v>
      </c>
      <c r="B414" t="s">
        <v>1191</v>
      </c>
      <c r="C414" t="s">
        <v>1099</v>
      </c>
      <c r="D414">
        <v>-3504733.0348999999</v>
      </c>
      <c r="E414" t="s">
        <v>164</v>
      </c>
      <c r="G414">
        <v>3504733.0348999999</v>
      </c>
      <c r="H414" t="s">
        <v>1192</v>
      </c>
      <c r="I414" t="s">
        <v>9</v>
      </c>
      <c r="J414" t="s">
        <v>137</v>
      </c>
      <c r="K414" t="s">
        <v>512</v>
      </c>
      <c r="L414" t="s">
        <v>156</v>
      </c>
      <c r="M414">
        <v>0</v>
      </c>
      <c r="N414" t="s">
        <v>32</v>
      </c>
      <c r="O414" t="s">
        <v>1193</v>
      </c>
      <c r="P414">
        <v>10</v>
      </c>
      <c r="Q414" t="s">
        <v>467</v>
      </c>
      <c r="R414">
        <v>1</v>
      </c>
      <c r="S414">
        <v>-3504733.0348999999</v>
      </c>
      <c r="U414" t="s">
        <v>199</v>
      </c>
      <c r="V414" t="s">
        <v>50</v>
      </c>
      <c r="W414" t="s">
        <v>108</v>
      </c>
      <c r="X414">
        <v>7.7777777777777779E-2</v>
      </c>
      <c r="Y414">
        <v>272590.34715888888</v>
      </c>
      <c r="Z414">
        <v>6</v>
      </c>
      <c r="AA414">
        <v>10</v>
      </c>
      <c r="AB414" t="s">
        <v>50</v>
      </c>
      <c r="AC414" t="s">
        <v>9</v>
      </c>
      <c r="AD414">
        <v>2453313.1244299999</v>
      </c>
      <c r="AE414">
        <v>1051419.91047</v>
      </c>
    </row>
    <row r="415" spans="1:31" x14ac:dyDescent="0.25">
      <c r="A415" s="143">
        <v>46112</v>
      </c>
      <c r="B415" t="s">
        <v>1191</v>
      </c>
      <c r="C415" t="s">
        <v>1099</v>
      </c>
      <c r="D415">
        <v>-3504733.0348999999</v>
      </c>
      <c r="E415" t="s">
        <v>164</v>
      </c>
      <c r="G415">
        <v>3504733.0348999999</v>
      </c>
      <c r="H415" t="s">
        <v>1192</v>
      </c>
      <c r="I415" t="s">
        <v>9</v>
      </c>
      <c r="J415" t="s">
        <v>137</v>
      </c>
      <c r="K415" t="s">
        <v>512</v>
      </c>
      <c r="L415" t="s">
        <v>156</v>
      </c>
      <c r="M415">
        <v>0</v>
      </c>
      <c r="N415" t="s">
        <v>32</v>
      </c>
      <c r="O415" t="s">
        <v>1193</v>
      </c>
      <c r="P415">
        <v>10</v>
      </c>
      <c r="Q415" t="s">
        <v>467</v>
      </c>
      <c r="R415">
        <v>1</v>
      </c>
      <c r="S415">
        <v>-3504733.0348999999</v>
      </c>
      <c r="U415" t="s">
        <v>199</v>
      </c>
      <c r="V415" t="s">
        <v>68</v>
      </c>
      <c r="W415" t="s">
        <v>106</v>
      </c>
      <c r="X415">
        <v>7.7777777777777779E-2</v>
      </c>
      <c r="Y415">
        <v>272590.34715888888</v>
      </c>
      <c r="Z415">
        <v>7</v>
      </c>
      <c r="AA415">
        <v>10</v>
      </c>
      <c r="AB415" t="s">
        <v>68</v>
      </c>
      <c r="AC415" t="s">
        <v>9</v>
      </c>
      <c r="AD415">
        <v>2453313.1244299999</v>
      </c>
      <c r="AE415">
        <v>1051419.91047</v>
      </c>
    </row>
    <row r="416" spans="1:31" x14ac:dyDescent="0.25">
      <c r="A416" s="143">
        <v>46112</v>
      </c>
      <c r="B416" t="s">
        <v>1191</v>
      </c>
      <c r="C416" t="s">
        <v>1099</v>
      </c>
      <c r="D416">
        <v>-3504733.0348999999</v>
      </c>
      <c r="E416" t="s">
        <v>164</v>
      </c>
      <c r="G416">
        <v>3504733.0348999999</v>
      </c>
      <c r="H416" t="s">
        <v>1192</v>
      </c>
      <c r="I416" t="s">
        <v>9</v>
      </c>
      <c r="J416" t="s">
        <v>137</v>
      </c>
      <c r="K416" t="s">
        <v>512</v>
      </c>
      <c r="L416" t="s">
        <v>156</v>
      </c>
      <c r="M416">
        <v>0</v>
      </c>
      <c r="N416" t="s">
        <v>32</v>
      </c>
      <c r="O416" t="s">
        <v>1193</v>
      </c>
      <c r="P416">
        <v>10</v>
      </c>
      <c r="Q416" t="s">
        <v>467</v>
      </c>
      <c r="R416">
        <v>1</v>
      </c>
      <c r="S416">
        <v>-3504733.0348999999</v>
      </c>
      <c r="U416" t="s">
        <v>199</v>
      </c>
      <c r="V416" t="s">
        <v>70</v>
      </c>
      <c r="W416" t="s">
        <v>452</v>
      </c>
      <c r="X416">
        <v>7.7777777777777779E-2</v>
      </c>
      <c r="Y416">
        <v>272590.34715888888</v>
      </c>
      <c r="Z416">
        <v>8</v>
      </c>
      <c r="AA416">
        <v>10</v>
      </c>
      <c r="AB416" t="s">
        <v>70</v>
      </c>
      <c r="AC416" t="s">
        <v>9</v>
      </c>
      <c r="AD416">
        <v>2453313.1244299999</v>
      </c>
      <c r="AE416">
        <v>1051419.91047</v>
      </c>
    </row>
    <row r="417" spans="1:31" x14ac:dyDescent="0.25">
      <c r="A417" s="143">
        <v>46112</v>
      </c>
      <c r="B417" t="s">
        <v>1191</v>
      </c>
      <c r="C417" t="s">
        <v>1099</v>
      </c>
      <c r="D417">
        <v>-3504733.0348999999</v>
      </c>
      <c r="E417" t="s">
        <v>164</v>
      </c>
      <c r="G417">
        <v>3504733.0348999999</v>
      </c>
      <c r="H417" t="s">
        <v>1192</v>
      </c>
      <c r="I417" t="s">
        <v>9</v>
      </c>
      <c r="J417" t="s">
        <v>137</v>
      </c>
      <c r="K417" t="s">
        <v>512</v>
      </c>
      <c r="L417" t="s">
        <v>156</v>
      </c>
      <c r="M417">
        <v>0</v>
      </c>
      <c r="N417" t="s">
        <v>32</v>
      </c>
      <c r="O417" t="s">
        <v>1193</v>
      </c>
      <c r="P417">
        <v>10</v>
      </c>
      <c r="Q417" t="s">
        <v>467</v>
      </c>
      <c r="R417">
        <v>1</v>
      </c>
      <c r="S417">
        <v>-3504733.0348999999</v>
      </c>
      <c r="U417" t="s">
        <v>199</v>
      </c>
      <c r="V417" t="s">
        <v>181</v>
      </c>
      <c r="W417" t="s">
        <v>318</v>
      </c>
      <c r="X417">
        <v>0</v>
      </c>
      <c r="Y417">
        <v>0</v>
      </c>
      <c r="Z417">
        <v>9</v>
      </c>
      <c r="AA417">
        <v>10</v>
      </c>
      <c r="AB417" t="s">
        <v>181</v>
      </c>
      <c r="AC417" t="s">
        <v>9</v>
      </c>
      <c r="AD417">
        <v>2453313.1244299999</v>
      </c>
      <c r="AE417">
        <v>1051419.91047</v>
      </c>
    </row>
    <row r="418" spans="1:31" x14ac:dyDescent="0.25">
      <c r="A418" s="143">
        <v>46112</v>
      </c>
      <c r="B418" t="s">
        <v>1191</v>
      </c>
      <c r="C418" t="s">
        <v>1096</v>
      </c>
      <c r="D418">
        <v>-3504519.9791999999</v>
      </c>
      <c r="E418" t="s">
        <v>1093</v>
      </c>
      <c r="G418">
        <v>3504519.9791999999</v>
      </c>
      <c r="H418" t="s">
        <v>1192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389</v>
      </c>
      <c r="O418" t="s">
        <v>1193</v>
      </c>
      <c r="P418">
        <v>10</v>
      </c>
      <c r="Q418" t="s">
        <v>465</v>
      </c>
      <c r="R418">
        <v>1</v>
      </c>
      <c r="S418">
        <v>-3504519.9791999999</v>
      </c>
      <c r="U418" t="s">
        <v>199</v>
      </c>
      <c r="V418" t="s">
        <v>72</v>
      </c>
      <c r="W418" t="s">
        <v>394</v>
      </c>
      <c r="X418">
        <v>0.1111</v>
      </c>
      <c r="Y418">
        <v>389352.16968912003</v>
      </c>
      <c r="Z418">
        <v>1</v>
      </c>
      <c r="AA418">
        <v>10</v>
      </c>
      <c r="AB418" t="s">
        <v>72</v>
      </c>
      <c r="AC418" t="s">
        <v>9</v>
      </c>
      <c r="AD418">
        <v>3504169.52720208</v>
      </c>
      <c r="AE418">
        <v>350.45199791993946</v>
      </c>
    </row>
    <row r="419" spans="1:31" x14ac:dyDescent="0.25">
      <c r="A419" s="143">
        <v>46112</v>
      </c>
      <c r="B419" t="s">
        <v>1191</v>
      </c>
      <c r="C419" t="s">
        <v>1096</v>
      </c>
      <c r="D419">
        <v>-3504519.9791999999</v>
      </c>
      <c r="E419" t="s">
        <v>1093</v>
      </c>
      <c r="G419">
        <v>3504519.9791999999</v>
      </c>
      <c r="H419" t="s">
        <v>1192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389</v>
      </c>
      <c r="O419" t="s">
        <v>1193</v>
      </c>
      <c r="P419">
        <v>10</v>
      </c>
      <c r="Q419" t="s">
        <v>465</v>
      </c>
      <c r="R419">
        <v>1</v>
      </c>
      <c r="S419">
        <v>-3504519.9791999999</v>
      </c>
      <c r="U419" t="s">
        <v>199</v>
      </c>
      <c r="V419" t="s">
        <v>77</v>
      </c>
      <c r="W419" t="s">
        <v>744</v>
      </c>
      <c r="X419">
        <v>0.1111</v>
      </c>
      <c r="Y419">
        <v>389352.16968912003</v>
      </c>
      <c r="Z419">
        <v>2</v>
      </c>
      <c r="AA419">
        <v>10</v>
      </c>
      <c r="AB419" t="s">
        <v>77</v>
      </c>
      <c r="AC419" t="s">
        <v>9</v>
      </c>
      <c r="AD419">
        <v>3504169.52720208</v>
      </c>
      <c r="AE419">
        <v>350.45199791993946</v>
      </c>
    </row>
    <row r="420" spans="1:31" x14ac:dyDescent="0.25">
      <c r="A420" s="143">
        <v>46112</v>
      </c>
      <c r="B420" t="s">
        <v>1191</v>
      </c>
      <c r="C420" t="s">
        <v>1096</v>
      </c>
      <c r="D420">
        <v>-3504519.9791999999</v>
      </c>
      <c r="E420" t="s">
        <v>1093</v>
      </c>
      <c r="G420">
        <v>3504519.9791999999</v>
      </c>
      <c r="H420" t="s">
        <v>1192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389</v>
      </c>
      <c r="O420" t="s">
        <v>1193</v>
      </c>
      <c r="P420">
        <v>10</v>
      </c>
      <c r="Q420" t="s">
        <v>465</v>
      </c>
      <c r="R420">
        <v>1</v>
      </c>
      <c r="S420">
        <v>-3504519.9791999999</v>
      </c>
      <c r="U420" t="s">
        <v>199</v>
      </c>
      <c r="V420" t="s">
        <v>75</v>
      </c>
      <c r="W420" t="s">
        <v>745</v>
      </c>
      <c r="X420">
        <v>0.1111</v>
      </c>
      <c r="Y420">
        <v>389352.16968912003</v>
      </c>
      <c r="Z420">
        <v>10</v>
      </c>
      <c r="AA420">
        <v>10</v>
      </c>
      <c r="AB420" t="s">
        <v>75</v>
      </c>
      <c r="AC420" t="s">
        <v>9</v>
      </c>
      <c r="AD420">
        <v>3504169.52720208</v>
      </c>
      <c r="AE420">
        <v>350.45199791993946</v>
      </c>
    </row>
    <row r="421" spans="1:31" x14ac:dyDescent="0.25">
      <c r="A421" s="143">
        <v>46112</v>
      </c>
      <c r="B421" t="s">
        <v>1191</v>
      </c>
      <c r="C421" t="s">
        <v>1096</v>
      </c>
      <c r="D421">
        <v>-3504519.9791999999</v>
      </c>
      <c r="E421" t="s">
        <v>1093</v>
      </c>
      <c r="G421">
        <v>3504519.9791999999</v>
      </c>
      <c r="H421" t="s">
        <v>1192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389</v>
      </c>
      <c r="O421" t="s">
        <v>1193</v>
      </c>
      <c r="P421">
        <v>10</v>
      </c>
      <c r="Q421" t="s">
        <v>465</v>
      </c>
      <c r="R421">
        <v>1</v>
      </c>
      <c r="S421">
        <v>-3504519.9791999999</v>
      </c>
      <c r="U421" t="s">
        <v>199</v>
      </c>
      <c r="V421" t="s">
        <v>66</v>
      </c>
      <c r="W421" t="s">
        <v>746</v>
      </c>
      <c r="X421">
        <v>0.1111</v>
      </c>
      <c r="Y421">
        <v>389352.16968912003</v>
      </c>
      <c r="Z421">
        <v>3</v>
      </c>
      <c r="AA421">
        <v>10</v>
      </c>
      <c r="AB421" t="s">
        <v>681</v>
      </c>
      <c r="AC421" t="s">
        <v>9</v>
      </c>
      <c r="AD421">
        <v>3504169.52720208</v>
      </c>
      <c r="AE421">
        <v>350.45199791993946</v>
      </c>
    </row>
    <row r="422" spans="1:31" x14ac:dyDescent="0.25">
      <c r="A422" s="143">
        <v>46112</v>
      </c>
      <c r="B422" t="s">
        <v>1191</v>
      </c>
      <c r="C422" t="s">
        <v>1096</v>
      </c>
      <c r="D422">
        <v>-3504519.9791999999</v>
      </c>
      <c r="E422" t="s">
        <v>1093</v>
      </c>
      <c r="G422">
        <v>3504519.9791999999</v>
      </c>
      <c r="H422" t="s">
        <v>1192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389</v>
      </c>
      <c r="O422" t="s">
        <v>1193</v>
      </c>
      <c r="P422">
        <v>10</v>
      </c>
      <c r="Q422" t="s">
        <v>465</v>
      </c>
      <c r="R422">
        <v>1</v>
      </c>
      <c r="S422">
        <v>-3504519.9791999999</v>
      </c>
      <c r="U422" t="s">
        <v>199</v>
      </c>
      <c r="V422" t="s">
        <v>63</v>
      </c>
      <c r="W422" t="s">
        <v>747</v>
      </c>
      <c r="X422">
        <v>0.1111</v>
      </c>
      <c r="Y422">
        <v>389352.16968912003</v>
      </c>
      <c r="Z422">
        <v>4</v>
      </c>
      <c r="AA422">
        <v>10</v>
      </c>
      <c r="AB422" t="s">
        <v>682</v>
      </c>
      <c r="AC422" t="s">
        <v>9</v>
      </c>
      <c r="AD422">
        <v>3504169.52720208</v>
      </c>
      <c r="AE422">
        <v>350.45199791993946</v>
      </c>
    </row>
    <row r="423" spans="1:31" x14ac:dyDescent="0.25">
      <c r="A423" s="143">
        <v>46112</v>
      </c>
      <c r="B423" t="s">
        <v>1191</v>
      </c>
      <c r="C423" t="s">
        <v>1096</v>
      </c>
      <c r="D423">
        <v>-3504519.9791999999</v>
      </c>
      <c r="E423" t="s">
        <v>1093</v>
      </c>
      <c r="G423">
        <v>3504519.9791999999</v>
      </c>
      <c r="H423" t="s">
        <v>1192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389</v>
      </c>
      <c r="O423" t="s">
        <v>1193</v>
      </c>
      <c r="P423">
        <v>10</v>
      </c>
      <c r="Q423" t="s">
        <v>465</v>
      </c>
      <c r="R423">
        <v>1</v>
      </c>
      <c r="S423">
        <v>-3504519.9791999999</v>
      </c>
      <c r="U423" t="s">
        <v>199</v>
      </c>
      <c r="V423" t="s">
        <v>80</v>
      </c>
      <c r="W423" t="s">
        <v>393</v>
      </c>
      <c r="X423">
        <v>0.1111</v>
      </c>
      <c r="Y423">
        <v>389352.16968912003</v>
      </c>
      <c r="Z423">
        <v>5</v>
      </c>
      <c r="AA423">
        <v>10</v>
      </c>
      <c r="AB423" t="s">
        <v>80</v>
      </c>
      <c r="AC423" t="s">
        <v>9</v>
      </c>
      <c r="AD423">
        <v>3504169.52720208</v>
      </c>
      <c r="AE423">
        <v>350.45199791993946</v>
      </c>
    </row>
    <row r="424" spans="1:31" x14ac:dyDescent="0.25">
      <c r="A424" s="143">
        <v>46112</v>
      </c>
      <c r="B424" t="s">
        <v>1191</v>
      </c>
      <c r="C424" t="s">
        <v>1096</v>
      </c>
      <c r="D424">
        <v>-3504519.9791999999</v>
      </c>
      <c r="E424" t="s">
        <v>1093</v>
      </c>
      <c r="G424">
        <v>3504519.9791999999</v>
      </c>
      <c r="H424" t="s">
        <v>1192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389</v>
      </c>
      <c r="O424" t="s">
        <v>1193</v>
      </c>
      <c r="P424">
        <v>10</v>
      </c>
      <c r="Q424" t="s">
        <v>465</v>
      </c>
      <c r="R424">
        <v>1</v>
      </c>
      <c r="S424">
        <v>-3504519.9791999999</v>
      </c>
      <c r="U424" t="s">
        <v>199</v>
      </c>
      <c r="V424" t="s">
        <v>50</v>
      </c>
      <c r="W424" t="s">
        <v>390</v>
      </c>
      <c r="X424">
        <v>0.1111</v>
      </c>
      <c r="Y424">
        <v>389352.16968912003</v>
      </c>
      <c r="Z424">
        <v>6</v>
      </c>
      <c r="AA424">
        <v>10</v>
      </c>
      <c r="AB424" t="s">
        <v>50</v>
      </c>
      <c r="AC424" t="s">
        <v>9</v>
      </c>
      <c r="AD424">
        <v>3504169.52720208</v>
      </c>
      <c r="AE424">
        <v>350.45199791993946</v>
      </c>
    </row>
    <row r="425" spans="1:31" x14ac:dyDescent="0.25">
      <c r="A425" s="143">
        <v>46112</v>
      </c>
      <c r="B425" t="s">
        <v>1191</v>
      </c>
      <c r="C425" t="s">
        <v>1096</v>
      </c>
      <c r="D425">
        <v>-3504519.9791999999</v>
      </c>
      <c r="E425" t="s">
        <v>1093</v>
      </c>
      <c r="G425">
        <v>3504519.9791999999</v>
      </c>
      <c r="H425" t="s">
        <v>1192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389</v>
      </c>
      <c r="O425" t="s">
        <v>1193</v>
      </c>
      <c r="P425">
        <v>10</v>
      </c>
      <c r="Q425" t="s">
        <v>465</v>
      </c>
      <c r="R425">
        <v>1</v>
      </c>
      <c r="S425">
        <v>-3504519.9791999999</v>
      </c>
      <c r="U425" t="s">
        <v>199</v>
      </c>
      <c r="V425" t="s">
        <v>68</v>
      </c>
      <c r="W425" t="s">
        <v>395</v>
      </c>
      <c r="X425">
        <v>0.1111</v>
      </c>
      <c r="Y425">
        <v>389352.16968912003</v>
      </c>
      <c r="Z425">
        <v>7</v>
      </c>
      <c r="AA425">
        <v>10</v>
      </c>
      <c r="AB425" t="s">
        <v>68</v>
      </c>
      <c r="AC425" t="s">
        <v>9</v>
      </c>
      <c r="AD425">
        <v>3504169.52720208</v>
      </c>
      <c r="AE425">
        <v>350.45199791993946</v>
      </c>
    </row>
    <row r="426" spans="1:31" x14ac:dyDescent="0.25">
      <c r="A426" s="143">
        <v>46112</v>
      </c>
      <c r="B426" t="s">
        <v>1191</v>
      </c>
      <c r="C426" t="s">
        <v>1096</v>
      </c>
      <c r="D426">
        <v>-3504519.9791999999</v>
      </c>
      <c r="E426" t="s">
        <v>1093</v>
      </c>
      <c r="G426">
        <v>3504519.9791999999</v>
      </c>
      <c r="H426" t="s">
        <v>1192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389</v>
      </c>
      <c r="O426" t="s">
        <v>1193</v>
      </c>
      <c r="P426">
        <v>10</v>
      </c>
      <c r="Q426" t="s">
        <v>465</v>
      </c>
      <c r="R426">
        <v>1</v>
      </c>
      <c r="S426">
        <v>-3504519.9791999999</v>
      </c>
      <c r="U426" t="s">
        <v>199</v>
      </c>
      <c r="V426" t="s">
        <v>70</v>
      </c>
      <c r="W426" t="s">
        <v>460</v>
      </c>
      <c r="X426">
        <v>0.1111</v>
      </c>
      <c r="Y426">
        <v>389352.16968912003</v>
      </c>
      <c r="Z426">
        <v>8</v>
      </c>
      <c r="AA426">
        <v>10</v>
      </c>
      <c r="AB426" t="s">
        <v>70</v>
      </c>
      <c r="AC426" t="s">
        <v>9</v>
      </c>
      <c r="AD426">
        <v>3504169.52720208</v>
      </c>
      <c r="AE426">
        <v>350.45199791993946</v>
      </c>
    </row>
    <row r="427" spans="1:31" x14ac:dyDescent="0.25">
      <c r="A427" s="143">
        <v>46112</v>
      </c>
      <c r="B427" t="s">
        <v>1191</v>
      </c>
      <c r="C427" t="s">
        <v>1096</v>
      </c>
      <c r="D427">
        <v>-3504519.9791999999</v>
      </c>
      <c r="E427" t="s">
        <v>1093</v>
      </c>
      <c r="G427">
        <v>3504519.9791999999</v>
      </c>
      <c r="H427" t="s">
        <v>1192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389</v>
      </c>
      <c r="O427" t="s">
        <v>1193</v>
      </c>
      <c r="P427">
        <v>10</v>
      </c>
      <c r="Q427" t="s">
        <v>465</v>
      </c>
      <c r="R427">
        <v>1</v>
      </c>
      <c r="S427">
        <v>-3504519.9791999999</v>
      </c>
      <c r="U427" t="s">
        <v>199</v>
      </c>
      <c r="V427" t="s">
        <v>181</v>
      </c>
      <c r="W427" t="s">
        <v>392</v>
      </c>
      <c r="X427">
        <v>0</v>
      </c>
      <c r="Y427">
        <v>0</v>
      </c>
      <c r="Z427">
        <v>9</v>
      </c>
      <c r="AA427">
        <v>10</v>
      </c>
      <c r="AB427" t="s">
        <v>181</v>
      </c>
      <c r="AC427" t="s">
        <v>9</v>
      </c>
      <c r="AD427">
        <v>3504169.52720208</v>
      </c>
      <c r="AE427">
        <v>350.45199791993946</v>
      </c>
    </row>
    <row r="428" spans="1:31" x14ac:dyDescent="0.25">
      <c r="A428" s="143">
        <v>46112</v>
      </c>
      <c r="B428" t="s">
        <v>1191</v>
      </c>
      <c r="C428" t="s">
        <v>1146</v>
      </c>
      <c r="D428">
        <v>-3500524.6110999999</v>
      </c>
      <c r="E428" t="s">
        <v>13</v>
      </c>
      <c r="G428">
        <v>3500524.6110999999</v>
      </c>
      <c r="H428" t="s">
        <v>1192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338</v>
      </c>
      <c r="O428" t="s">
        <v>1193</v>
      </c>
      <c r="P428">
        <v>5</v>
      </c>
      <c r="Q428" t="s">
        <v>466</v>
      </c>
      <c r="R428">
        <v>1</v>
      </c>
      <c r="S428">
        <v>-3500524.6110999999</v>
      </c>
      <c r="U428" t="s">
        <v>199</v>
      </c>
      <c r="V428" t="s">
        <v>191</v>
      </c>
      <c r="W428" t="s">
        <v>340</v>
      </c>
      <c r="X428">
        <v>0.37</v>
      </c>
      <c r="Y428">
        <v>1295194.106107</v>
      </c>
      <c r="Z428">
        <v>4</v>
      </c>
      <c r="AA428">
        <v>10</v>
      </c>
      <c r="AB428" t="s">
        <v>682</v>
      </c>
      <c r="AC428" t="s">
        <v>9</v>
      </c>
      <c r="AD428">
        <v>3500524.6110999999</v>
      </c>
      <c r="AE428">
        <v>0</v>
      </c>
    </row>
    <row r="429" spans="1:31" x14ac:dyDescent="0.25">
      <c r="A429" s="143">
        <v>46112</v>
      </c>
      <c r="B429" t="s">
        <v>1191</v>
      </c>
      <c r="C429" t="s">
        <v>1146</v>
      </c>
      <c r="D429">
        <v>-3500524.6110999999</v>
      </c>
      <c r="E429" t="s">
        <v>13</v>
      </c>
      <c r="G429">
        <v>3500524.6110999999</v>
      </c>
      <c r="H429" t="s">
        <v>1192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338</v>
      </c>
      <c r="O429" t="s">
        <v>1193</v>
      </c>
      <c r="P429">
        <v>5</v>
      </c>
      <c r="Q429" t="s">
        <v>466</v>
      </c>
      <c r="R429">
        <v>1</v>
      </c>
      <c r="S429">
        <v>-3500524.6110999999</v>
      </c>
      <c r="U429" t="s">
        <v>199</v>
      </c>
      <c r="V429" t="s">
        <v>80</v>
      </c>
      <c r="W429" t="s">
        <v>451</v>
      </c>
      <c r="X429">
        <v>0.2</v>
      </c>
      <c r="Y429">
        <v>700104.92222000007</v>
      </c>
      <c r="Z429">
        <v>5</v>
      </c>
      <c r="AA429">
        <v>10</v>
      </c>
      <c r="AB429" t="s">
        <v>80</v>
      </c>
      <c r="AC429" t="s">
        <v>9</v>
      </c>
      <c r="AD429">
        <v>3500524.6110999999</v>
      </c>
      <c r="AE429">
        <v>0</v>
      </c>
    </row>
    <row r="430" spans="1:31" x14ac:dyDescent="0.25">
      <c r="A430" s="143">
        <v>46112</v>
      </c>
      <c r="B430" t="s">
        <v>1191</v>
      </c>
      <c r="C430" t="s">
        <v>1146</v>
      </c>
      <c r="D430">
        <v>-3500524.6110999999</v>
      </c>
      <c r="E430" t="s">
        <v>13</v>
      </c>
      <c r="G430">
        <v>3500524.6110999999</v>
      </c>
      <c r="H430" t="s">
        <v>1192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338</v>
      </c>
      <c r="O430" t="s">
        <v>1193</v>
      </c>
      <c r="P430">
        <v>5</v>
      </c>
      <c r="Q430" t="s">
        <v>466</v>
      </c>
      <c r="R430">
        <v>1</v>
      </c>
      <c r="S430">
        <v>-3500524.6110999999</v>
      </c>
      <c r="U430" t="s">
        <v>199</v>
      </c>
      <c r="V430" t="s">
        <v>50</v>
      </c>
      <c r="W430" t="s">
        <v>339</v>
      </c>
      <c r="X430">
        <v>0.12</v>
      </c>
      <c r="Y430">
        <v>420062.95333199995</v>
      </c>
      <c r="Z430">
        <v>6</v>
      </c>
      <c r="AA430">
        <v>10</v>
      </c>
      <c r="AB430" t="s">
        <v>50</v>
      </c>
      <c r="AC430" t="s">
        <v>9</v>
      </c>
      <c r="AD430">
        <v>3500524.6110999999</v>
      </c>
      <c r="AE430">
        <v>0</v>
      </c>
    </row>
    <row r="431" spans="1:31" x14ac:dyDescent="0.25">
      <c r="A431" s="143">
        <v>46112</v>
      </c>
      <c r="B431" t="s">
        <v>1191</v>
      </c>
      <c r="C431" t="s">
        <v>1146</v>
      </c>
      <c r="D431">
        <v>-3500524.6110999999</v>
      </c>
      <c r="E431" t="s">
        <v>13</v>
      </c>
      <c r="G431">
        <v>3500524.6110999999</v>
      </c>
      <c r="H431" t="s">
        <v>1192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338</v>
      </c>
      <c r="O431" t="s">
        <v>1193</v>
      </c>
      <c r="P431">
        <v>5</v>
      </c>
      <c r="Q431" t="s">
        <v>466</v>
      </c>
      <c r="R431">
        <v>1</v>
      </c>
      <c r="S431">
        <v>-3500524.6110999999</v>
      </c>
      <c r="U431" t="s">
        <v>199</v>
      </c>
      <c r="V431" t="s">
        <v>68</v>
      </c>
      <c r="W431" t="s">
        <v>450</v>
      </c>
      <c r="X431">
        <v>0.17</v>
      </c>
      <c r="Y431">
        <v>595089.18388699996</v>
      </c>
      <c r="Z431">
        <v>7</v>
      </c>
      <c r="AA431">
        <v>10</v>
      </c>
      <c r="AB431" t="s">
        <v>68</v>
      </c>
      <c r="AC431" t="s">
        <v>9</v>
      </c>
      <c r="AD431">
        <v>3500524.6110999999</v>
      </c>
      <c r="AE431">
        <v>0</v>
      </c>
    </row>
    <row r="432" spans="1:31" x14ac:dyDescent="0.25">
      <c r="A432" s="143">
        <v>46112</v>
      </c>
      <c r="B432" t="s">
        <v>1191</v>
      </c>
      <c r="C432" t="s">
        <v>1146</v>
      </c>
      <c r="D432">
        <v>-3500524.6110999999</v>
      </c>
      <c r="E432" t="s">
        <v>13</v>
      </c>
      <c r="G432">
        <v>3500524.6110999999</v>
      </c>
      <c r="H432" t="s">
        <v>1192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338</v>
      </c>
      <c r="O432" t="s">
        <v>1193</v>
      </c>
      <c r="P432">
        <v>5</v>
      </c>
      <c r="Q432" t="s">
        <v>466</v>
      </c>
      <c r="R432">
        <v>1</v>
      </c>
      <c r="S432">
        <v>-3500524.6110999999</v>
      </c>
      <c r="U432" t="s">
        <v>199</v>
      </c>
      <c r="V432" t="s">
        <v>70</v>
      </c>
      <c r="W432" t="s">
        <v>455</v>
      </c>
      <c r="X432">
        <v>0.14000000000000001</v>
      </c>
      <c r="Y432">
        <v>490073.44555400003</v>
      </c>
      <c r="Z432">
        <v>8</v>
      </c>
      <c r="AA432">
        <v>10</v>
      </c>
      <c r="AB432" t="s">
        <v>70</v>
      </c>
      <c r="AC432" t="s">
        <v>9</v>
      </c>
      <c r="AD432">
        <v>3500524.6110999999</v>
      </c>
      <c r="AE432">
        <v>0</v>
      </c>
    </row>
    <row r="433" spans="1:31" x14ac:dyDescent="0.25">
      <c r="A433" s="143">
        <v>46112</v>
      </c>
      <c r="B433" t="s">
        <v>1191</v>
      </c>
      <c r="C433" t="s">
        <v>1156</v>
      </c>
      <c r="D433">
        <v>-3485501.8944999999</v>
      </c>
      <c r="E433" t="s">
        <v>1152</v>
      </c>
      <c r="G433">
        <v>3485501.8944999999</v>
      </c>
      <c r="H433" t="s">
        <v>1192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347</v>
      </c>
      <c r="O433" t="s">
        <v>1193</v>
      </c>
      <c r="P433">
        <v>2</v>
      </c>
      <c r="Q433" t="s">
        <v>470</v>
      </c>
      <c r="R433">
        <v>1</v>
      </c>
      <c r="S433">
        <v>-3485501.8944999999</v>
      </c>
      <c r="U433" t="s">
        <v>199</v>
      </c>
      <c r="V433" t="s">
        <v>191</v>
      </c>
      <c r="W433" t="s">
        <v>349</v>
      </c>
      <c r="X433">
        <v>0.03</v>
      </c>
      <c r="Y433">
        <v>104565.056835</v>
      </c>
      <c r="Z433">
        <v>4</v>
      </c>
      <c r="AA433">
        <v>10</v>
      </c>
      <c r="AB433" t="s">
        <v>682</v>
      </c>
      <c r="AC433" t="s">
        <v>9</v>
      </c>
      <c r="AD433">
        <v>3485501.8944999999</v>
      </c>
      <c r="AE433">
        <v>0</v>
      </c>
    </row>
    <row r="434" spans="1:31" x14ac:dyDescent="0.25">
      <c r="A434" s="143">
        <v>46112</v>
      </c>
      <c r="B434" t="s">
        <v>1191</v>
      </c>
      <c r="C434" t="s">
        <v>1156</v>
      </c>
      <c r="D434">
        <v>-3485501.8944999999</v>
      </c>
      <c r="E434" t="s">
        <v>1152</v>
      </c>
      <c r="G434">
        <v>3485501.8944999999</v>
      </c>
      <c r="H434" t="s">
        <v>1192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347</v>
      </c>
      <c r="O434" t="s">
        <v>1193</v>
      </c>
      <c r="P434">
        <v>2</v>
      </c>
      <c r="Q434" t="s">
        <v>470</v>
      </c>
      <c r="R434">
        <v>1</v>
      </c>
      <c r="S434">
        <v>-3485501.8944999999</v>
      </c>
      <c r="U434" t="s">
        <v>199</v>
      </c>
      <c r="V434" t="s">
        <v>50</v>
      </c>
      <c r="W434" t="s">
        <v>348</v>
      </c>
      <c r="X434">
        <v>0.97</v>
      </c>
      <c r="Y434">
        <v>3380936.837665</v>
      </c>
      <c r="Z434">
        <v>6</v>
      </c>
      <c r="AA434">
        <v>10</v>
      </c>
      <c r="AB434" t="s">
        <v>50</v>
      </c>
      <c r="AC434" t="s">
        <v>9</v>
      </c>
      <c r="AD434">
        <v>3485501.8944999999</v>
      </c>
      <c r="AE434">
        <v>0</v>
      </c>
    </row>
    <row r="435" spans="1:31" x14ac:dyDescent="0.25">
      <c r="A435" s="143">
        <v>46112</v>
      </c>
      <c r="B435" t="s">
        <v>1191</v>
      </c>
      <c r="C435" t="s">
        <v>1124</v>
      </c>
      <c r="D435">
        <v>-3480433.0118999998</v>
      </c>
      <c r="E435" t="s">
        <v>1115</v>
      </c>
      <c r="G435">
        <v>3480433.0118999998</v>
      </c>
      <c r="H435" t="s">
        <v>1192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373</v>
      </c>
      <c r="O435" t="s">
        <v>1193</v>
      </c>
      <c r="P435">
        <v>2</v>
      </c>
      <c r="Q435" t="s">
        <v>468</v>
      </c>
      <c r="R435">
        <v>1</v>
      </c>
      <c r="S435">
        <v>-3480433.0118999998</v>
      </c>
      <c r="U435" t="s">
        <v>199</v>
      </c>
      <c r="V435" t="s">
        <v>193</v>
      </c>
      <c r="W435" t="s">
        <v>375</v>
      </c>
      <c r="X435">
        <v>0.15</v>
      </c>
      <c r="Y435">
        <v>522064.95178499992</v>
      </c>
      <c r="Z435">
        <v>3</v>
      </c>
      <c r="AA435">
        <v>10</v>
      </c>
      <c r="AB435" t="s">
        <v>681</v>
      </c>
      <c r="AC435" t="s">
        <v>9</v>
      </c>
      <c r="AD435">
        <v>3480433.0118999998</v>
      </c>
      <c r="AE435">
        <v>0</v>
      </c>
    </row>
    <row r="436" spans="1:31" x14ac:dyDescent="0.25">
      <c r="A436" s="143">
        <v>46112</v>
      </c>
      <c r="B436" t="s">
        <v>1191</v>
      </c>
      <c r="C436" t="s">
        <v>1124</v>
      </c>
      <c r="D436">
        <v>-3480433.0118999998</v>
      </c>
      <c r="E436" t="s">
        <v>1115</v>
      </c>
      <c r="G436">
        <v>3480433.0118999998</v>
      </c>
      <c r="H436" t="s">
        <v>1192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373</v>
      </c>
      <c r="O436" t="s">
        <v>1193</v>
      </c>
      <c r="P436">
        <v>2</v>
      </c>
      <c r="Q436" t="s">
        <v>468</v>
      </c>
      <c r="R436">
        <v>1</v>
      </c>
      <c r="S436">
        <v>-3480433.0118999998</v>
      </c>
      <c r="U436" t="s">
        <v>199</v>
      </c>
      <c r="V436" t="s">
        <v>80</v>
      </c>
      <c r="W436" t="s">
        <v>374</v>
      </c>
      <c r="X436">
        <v>0.85</v>
      </c>
      <c r="Y436">
        <v>2958368.0601149998</v>
      </c>
      <c r="Z436">
        <v>5</v>
      </c>
      <c r="AA436">
        <v>10</v>
      </c>
      <c r="AB436" t="s">
        <v>80</v>
      </c>
      <c r="AC436" t="s">
        <v>9</v>
      </c>
      <c r="AD436">
        <v>3480433.0118999998</v>
      </c>
      <c r="AE436">
        <v>0</v>
      </c>
    </row>
    <row r="437" spans="1:31" x14ac:dyDescent="0.25">
      <c r="A437" s="143">
        <v>46112</v>
      </c>
      <c r="B437" t="s">
        <v>1191</v>
      </c>
      <c r="C437" t="s">
        <v>1097</v>
      </c>
      <c r="D437">
        <v>-3477297.3563000001</v>
      </c>
      <c r="E437" t="s">
        <v>164</v>
      </c>
      <c r="G437">
        <v>3477297.3563000001</v>
      </c>
      <c r="H437" t="s">
        <v>1192</v>
      </c>
      <c r="I437" t="s">
        <v>9</v>
      </c>
      <c r="J437" t="s">
        <v>137</v>
      </c>
      <c r="K437" t="s">
        <v>512</v>
      </c>
      <c r="L437" t="s">
        <v>156</v>
      </c>
      <c r="M437">
        <v>0</v>
      </c>
      <c r="N437" t="s">
        <v>32</v>
      </c>
      <c r="O437" t="s">
        <v>1193</v>
      </c>
      <c r="P437">
        <v>10</v>
      </c>
      <c r="Q437" t="s">
        <v>467</v>
      </c>
      <c r="R437">
        <v>1</v>
      </c>
      <c r="S437">
        <v>-3477297.3563000001</v>
      </c>
      <c r="U437" t="s">
        <v>199</v>
      </c>
      <c r="V437" t="s">
        <v>72</v>
      </c>
      <c r="W437" t="s">
        <v>107</v>
      </c>
      <c r="X437">
        <v>7.7777777777777779E-2</v>
      </c>
      <c r="Y437">
        <v>270456.4610455556</v>
      </c>
      <c r="Z437">
        <v>1</v>
      </c>
      <c r="AA437">
        <v>10</v>
      </c>
      <c r="AB437" t="s">
        <v>72</v>
      </c>
      <c r="AC437" t="s">
        <v>9</v>
      </c>
      <c r="AD437">
        <v>2434108.1494100005</v>
      </c>
      <c r="AE437">
        <v>1043189.2068899996</v>
      </c>
    </row>
    <row r="438" spans="1:31" x14ac:dyDescent="0.25">
      <c r="A438" s="143">
        <v>46112</v>
      </c>
      <c r="B438" t="s">
        <v>1191</v>
      </c>
      <c r="C438" t="s">
        <v>1097</v>
      </c>
      <c r="D438">
        <v>-3477297.3563000001</v>
      </c>
      <c r="E438" t="s">
        <v>164</v>
      </c>
      <c r="G438">
        <v>3477297.3563000001</v>
      </c>
      <c r="H438" t="s">
        <v>1192</v>
      </c>
      <c r="I438" t="s">
        <v>9</v>
      </c>
      <c r="J438" t="s">
        <v>137</v>
      </c>
      <c r="K438" t="s">
        <v>512</v>
      </c>
      <c r="L438" t="s">
        <v>156</v>
      </c>
      <c r="M438">
        <v>0</v>
      </c>
      <c r="N438" t="s">
        <v>32</v>
      </c>
      <c r="O438" t="s">
        <v>1193</v>
      </c>
      <c r="P438">
        <v>10</v>
      </c>
      <c r="Q438" t="s">
        <v>467</v>
      </c>
      <c r="R438">
        <v>1</v>
      </c>
      <c r="S438">
        <v>-3477297.3563000001</v>
      </c>
      <c r="U438" t="s">
        <v>199</v>
      </c>
      <c r="V438" t="s">
        <v>177</v>
      </c>
      <c r="W438" t="s">
        <v>317</v>
      </c>
      <c r="X438">
        <v>7.7777777777777779E-2</v>
      </c>
      <c r="Y438">
        <v>270456.4610455556</v>
      </c>
      <c r="Z438">
        <v>2</v>
      </c>
      <c r="AA438">
        <v>10</v>
      </c>
      <c r="AB438" t="s">
        <v>77</v>
      </c>
      <c r="AC438" t="s">
        <v>9</v>
      </c>
      <c r="AD438">
        <v>2434108.1494100005</v>
      </c>
      <c r="AE438">
        <v>1043189.2068899996</v>
      </c>
    </row>
    <row r="439" spans="1:31" x14ac:dyDescent="0.25">
      <c r="A439" s="143">
        <v>46112</v>
      </c>
      <c r="B439" t="s">
        <v>1191</v>
      </c>
      <c r="C439" t="s">
        <v>1097</v>
      </c>
      <c r="D439">
        <v>-3477297.3563000001</v>
      </c>
      <c r="E439" t="s">
        <v>164</v>
      </c>
      <c r="G439">
        <v>3477297.3563000001</v>
      </c>
      <c r="H439" t="s">
        <v>1192</v>
      </c>
      <c r="I439" t="s">
        <v>9</v>
      </c>
      <c r="J439" t="s">
        <v>137</v>
      </c>
      <c r="K439" t="s">
        <v>512</v>
      </c>
      <c r="L439" t="s">
        <v>156</v>
      </c>
      <c r="M439">
        <v>0</v>
      </c>
      <c r="N439" t="s">
        <v>32</v>
      </c>
      <c r="O439" t="s">
        <v>1193</v>
      </c>
      <c r="P439">
        <v>10</v>
      </c>
      <c r="Q439" t="s">
        <v>467</v>
      </c>
      <c r="R439">
        <v>1</v>
      </c>
      <c r="S439">
        <v>-3477297.3563000001</v>
      </c>
      <c r="U439" t="s">
        <v>199</v>
      </c>
      <c r="V439" t="s">
        <v>175</v>
      </c>
      <c r="W439" t="s">
        <v>316</v>
      </c>
      <c r="X439">
        <v>7.7777777777777779E-2</v>
      </c>
      <c r="Y439">
        <v>270456.4610455556</v>
      </c>
      <c r="Z439">
        <v>10</v>
      </c>
      <c r="AA439">
        <v>10</v>
      </c>
      <c r="AB439" t="s">
        <v>75</v>
      </c>
      <c r="AC439" t="s">
        <v>9</v>
      </c>
      <c r="AD439">
        <v>2434108.1494100005</v>
      </c>
      <c r="AE439">
        <v>1043189.2068899996</v>
      </c>
    </row>
    <row r="440" spans="1:31" x14ac:dyDescent="0.25">
      <c r="A440" s="143">
        <v>46112</v>
      </c>
      <c r="B440" t="s">
        <v>1191</v>
      </c>
      <c r="C440" t="s">
        <v>1097</v>
      </c>
      <c r="D440">
        <v>-3477297.3563000001</v>
      </c>
      <c r="E440" t="s">
        <v>164</v>
      </c>
      <c r="G440">
        <v>3477297.3563000001</v>
      </c>
      <c r="H440" t="s">
        <v>1192</v>
      </c>
      <c r="I440" t="s">
        <v>9</v>
      </c>
      <c r="J440" t="s">
        <v>137</v>
      </c>
      <c r="K440" t="s">
        <v>512</v>
      </c>
      <c r="L440" t="s">
        <v>156</v>
      </c>
      <c r="M440">
        <v>0</v>
      </c>
      <c r="N440" t="s">
        <v>32</v>
      </c>
      <c r="O440" t="s">
        <v>1193</v>
      </c>
      <c r="P440">
        <v>10</v>
      </c>
      <c r="Q440" t="s">
        <v>467</v>
      </c>
      <c r="R440">
        <v>1</v>
      </c>
      <c r="S440">
        <v>-3477297.3563000001</v>
      </c>
      <c r="U440" t="s">
        <v>199</v>
      </c>
      <c r="V440" t="s">
        <v>193</v>
      </c>
      <c r="W440" t="s">
        <v>320</v>
      </c>
      <c r="X440">
        <v>7.7777777777777779E-2</v>
      </c>
      <c r="Y440">
        <v>270456.4610455556</v>
      </c>
      <c r="Z440">
        <v>3</v>
      </c>
      <c r="AA440">
        <v>10</v>
      </c>
      <c r="AB440" t="s">
        <v>681</v>
      </c>
      <c r="AC440" t="s">
        <v>9</v>
      </c>
      <c r="AD440">
        <v>2434108.1494100005</v>
      </c>
      <c r="AE440">
        <v>1043189.2068899996</v>
      </c>
    </row>
    <row r="441" spans="1:31" x14ac:dyDescent="0.25">
      <c r="A441" s="143">
        <v>46112</v>
      </c>
      <c r="B441" t="s">
        <v>1191</v>
      </c>
      <c r="C441" t="s">
        <v>1097</v>
      </c>
      <c r="D441">
        <v>-3477297.3563000001</v>
      </c>
      <c r="E441" t="s">
        <v>164</v>
      </c>
      <c r="G441">
        <v>3477297.3563000001</v>
      </c>
      <c r="H441" t="s">
        <v>1192</v>
      </c>
      <c r="I441" t="s">
        <v>9</v>
      </c>
      <c r="J441" t="s">
        <v>137</v>
      </c>
      <c r="K441" t="s">
        <v>512</v>
      </c>
      <c r="L441" t="s">
        <v>156</v>
      </c>
      <c r="M441">
        <v>0</v>
      </c>
      <c r="N441" t="s">
        <v>32</v>
      </c>
      <c r="O441" t="s">
        <v>1193</v>
      </c>
      <c r="P441">
        <v>10</v>
      </c>
      <c r="Q441" t="s">
        <v>467</v>
      </c>
      <c r="R441">
        <v>1</v>
      </c>
      <c r="S441">
        <v>-3477297.3563000001</v>
      </c>
      <c r="U441" t="s">
        <v>199</v>
      </c>
      <c r="V441" t="s">
        <v>191</v>
      </c>
      <c r="W441" t="s">
        <v>319</v>
      </c>
      <c r="X441">
        <v>7.7777777777777779E-2</v>
      </c>
      <c r="Y441">
        <v>270456.4610455556</v>
      </c>
      <c r="Z441">
        <v>4</v>
      </c>
      <c r="AA441">
        <v>10</v>
      </c>
      <c r="AB441" t="s">
        <v>682</v>
      </c>
      <c r="AC441" t="s">
        <v>9</v>
      </c>
      <c r="AD441">
        <v>2434108.1494100005</v>
      </c>
      <c r="AE441">
        <v>1043189.2068899996</v>
      </c>
    </row>
    <row r="442" spans="1:31" x14ac:dyDescent="0.25">
      <c r="A442" s="143">
        <v>46112</v>
      </c>
      <c r="B442" t="s">
        <v>1191</v>
      </c>
      <c r="C442" t="s">
        <v>1097</v>
      </c>
      <c r="D442">
        <v>-3477297.3563000001</v>
      </c>
      <c r="E442" t="s">
        <v>164</v>
      </c>
      <c r="G442">
        <v>3477297.3563000001</v>
      </c>
      <c r="H442" t="s">
        <v>1192</v>
      </c>
      <c r="I442" t="s">
        <v>9</v>
      </c>
      <c r="J442" t="s">
        <v>137</v>
      </c>
      <c r="K442" t="s">
        <v>512</v>
      </c>
      <c r="L442" t="s">
        <v>156</v>
      </c>
      <c r="M442">
        <v>0</v>
      </c>
      <c r="N442" t="s">
        <v>32</v>
      </c>
      <c r="O442" t="s">
        <v>1193</v>
      </c>
      <c r="P442">
        <v>10</v>
      </c>
      <c r="Q442" t="s">
        <v>467</v>
      </c>
      <c r="R442">
        <v>1</v>
      </c>
      <c r="S442">
        <v>-3477297.3563000001</v>
      </c>
      <c r="U442" t="s">
        <v>199</v>
      </c>
      <c r="V442" t="s">
        <v>80</v>
      </c>
      <c r="W442" t="s">
        <v>109</v>
      </c>
      <c r="X442">
        <v>7.7777777777777779E-2</v>
      </c>
      <c r="Y442">
        <v>270456.4610455556</v>
      </c>
      <c r="Z442">
        <v>5</v>
      </c>
      <c r="AA442">
        <v>10</v>
      </c>
      <c r="AB442" t="s">
        <v>80</v>
      </c>
      <c r="AC442" t="s">
        <v>9</v>
      </c>
      <c r="AD442">
        <v>2434108.1494100005</v>
      </c>
      <c r="AE442">
        <v>1043189.2068899996</v>
      </c>
    </row>
    <row r="443" spans="1:31" x14ac:dyDescent="0.25">
      <c r="A443" s="143">
        <v>46112</v>
      </c>
      <c r="B443" t="s">
        <v>1191</v>
      </c>
      <c r="C443" t="s">
        <v>1097</v>
      </c>
      <c r="D443">
        <v>-3477297.3563000001</v>
      </c>
      <c r="E443" t="s">
        <v>164</v>
      </c>
      <c r="G443">
        <v>3477297.3563000001</v>
      </c>
      <c r="H443" t="s">
        <v>1192</v>
      </c>
      <c r="I443" t="s">
        <v>9</v>
      </c>
      <c r="J443" t="s">
        <v>137</v>
      </c>
      <c r="K443" t="s">
        <v>512</v>
      </c>
      <c r="L443" t="s">
        <v>156</v>
      </c>
      <c r="M443">
        <v>0</v>
      </c>
      <c r="N443" t="s">
        <v>32</v>
      </c>
      <c r="O443" t="s">
        <v>1193</v>
      </c>
      <c r="P443">
        <v>10</v>
      </c>
      <c r="Q443" t="s">
        <v>467</v>
      </c>
      <c r="R443">
        <v>1</v>
      </c>
      <c r="S443">
        <v>-3477297.3563000001</v>
      </c>
      <c r="U443" t="s">
        <v>199</v>
      </c>
      <c r="V443" t="s">
        <v>50</v>
      </c>
      <c r="W443" t="s">
        <v>108</v>
      </c>
      <c r="X443">
        <v>7.7777777777777779E-2</v>
      </c>
      <c r="Y443">
        <v>270456.4610455556</v>
      </c>
      <c r="Z443">
        <v>6</v>
      </c>
      <c r="AA443">
        <v>10</v>
      </c>
      <c r="AB443" t="s">
        <v>50</v>
      </c>
      <c r="AC443" t="s">
        <v>9</v>
      </c>
      <c r="AD443">
        <v>2434108.1494100005</v>
      </c>
      <c r="AE443">
        <v>1043189.2068899996</v>
      </c>
    </row>
    <row r="444" spans="1:31" x14ac:dyDescent="0.25">
      <c r="A444" s="143">
        <v>46112</v>
      </c>
      <c r="B444" t="s">
        <v>1191</v>
      </c>
      <c r="C444" t="s">
        <v>1097</v>
      </c>
      <c r="D444">
        <v>-3477297.3563000001</v>
      </c>
      <c r="E444" t="s">
        <v>164</v>
      </c>
      <c r="G444">
        <v>3477297.3563000001</v>
      </c>
      <c r="H444" t="s">
        <v>1192</v>
      </c>
      <c r="I444" t="s">
        <v>9</v>
      </c>
      <c r="J444" t="s">
        <v>137</v>
      </c>
      <c r="K444" t="s">
        <v>512</v>
      </c>
      <c r="L444" t="s">
        <v>156</v>
      </c>
      <c r="M444">
        <v>0</v>
      </c>
      <c r="N444" t="s">
        <v>32</v>
      </c>
      <c r="O444" t="s">
        <v>1193</v>
      </c>
      <c r="P444">
        <v>10</v>
      </c>
      <c r="Q444" t="s">
        <v>467</v>
      </c>
      <c r="R444">
        <v>1</v>
      </c>
      <c r="S444">
        <v>-3477297.3563000001</v>
      </c>
      <c r="U444" t="s">
        <v>199</v>
      </c>
      <c r="V444" t="s">
        <v>68</v>
      </c>
      <c r="W444" t="s">
        <v>106</v>
      </c>
      <c r="X444">
        <v>7.7777777777777779E-2</v>
      </c>
      <c r="Y444">
        <v>270456.4610455556</v>
      </c>
      <c r="Z444">
        <v>7</v>
      </c>
      <c r="AA444">
        <v>10</v>
      </c>
      <c r="AB444" t="s">
        <v>68</v>
      </c>
      <c r="AC444" t="s">
        <v>9</v>
      </c>
      <c r="AD444">
        <v>2434108.1494100005</v>
      </c>
      <c r="AE444">
        <v>1043189.2068899996</v>
      </c>
    </row>
    <row r="445" spans="1:31" x14ac:dyDescent="0.25">
      <c r="A445" s="143">
        <v>46112</v>
      </c>
      <c r="B445" t="s">
        <v>1191</v>
      </c>
      <c r="C445" t="s">
        <v>1097</v>
      </c>
      <c r="D445">
        <v>-3477297.3563000001</v>
      </c>
      <c r="E445" t="s">
        <v>164</v>
      </c>
      <c r="G445">
        <v>3477297.3563000001</v>
      </c>
      <c r="H445" t="s">
        <v>1192</v>
      </c>
      <c r="I445" t="s">
        <v>9</v>
      </c>
      <c r="J445" t="s">
        <v>137</v>
      </c>
      <c r="K445" t="s">
        <v>512</v>
      </c>
      <c r="L445" t="s">
        <v>156</v>
      </c>
      <c r="M445">
        <v>0</v>
      </c>
      <c r="N445" t="s">
        <v>32</v>
      </c>
      <c r="O445" t="s">
        <v>1193</v>
      </c>
      <c r="P445">
        <v>10</v>
      </c>
      <c r="Q445" t="s">
        <v>467</v>
      </c>
      <c r="R445">
        <v>1</v>
      </c>
      <c r="S445">
        <v>-3477297.3563000001</v>
      </c>
      <c r="U445" t="s">
        <v>199</v>
      </c>
      <c r="V445" t="s">
        <v>70</v>
      </c>
      <c r="W445" t="s">
        <v>452</v>
      </c>
      <c r="X445">
        <v>7.7777777777777779E-2</v>
      </c>
      <c r="Y445">
        <v>270456.4610455556</v>
      </c>
      <c r="Z445">
        <v>8</v>
      </c>
      <c r="AA445">
        <v>10</v>
      </c>
      <c r="AB445" t="s">
        <v>70</v>
      </c>
      <c r="AC445" t="s">
        <v>9</v>
      </c>
      <c r="AD445">
        <v>2434108.1494100005</v>
      </c>
      <c r="AE445">
        <v>1043189.2068899996</v>
      </c>
    </row>
    <row r="446" spans="1:31" x14ac:dyDescent="0.25">
      <c r="A446" s="143">
        <v>46112</v>
      </c>
      <c r="B446" t="s">
        <v>1191</v>
      </c>
      <c r="C446" t="s">
        <v>1097</v>
      </c>
      <c r="D446">
        <v>-3477297.3563000001</v>
      </c>
      <c r="E446" t="s">
        <v>164</v>
      </c>
      <c r="G446">
        <v>3477297.3563000001</v>
      </c>
      <c r="H446" t="s">
        <v>1192</v>
      </c>
      <c r="I446" t="s">
        <v>9</v>
      </c>
      <c r="J446" t="s">
        <v>137</v>
      </c>
      <c r="K446" t="s">
        <v>512</v>
      </c>
      <c r="L446" t="s">
        <v>156</v>
      </c>
      <c r="M446">
        <v>0</v>
      </c>
      <c r="N446" t="s">
        <v>32</v>
      </c>
      <c r="O446" t="s">
        <v>1193</v>
      </c>
      <c r="P446">
        <v>10</v>
      </c>
      <c r="Q446" t="s">
        <v>467</v>
      </c>
      <c r="R446">
        <v>1</v>
      </c>
      <c r="S446">
        <v>-3477297.3563000001</v>
      </c>
      <c r="U446" t="s">
        <v>199</v>
      </c>
      <c r="V446" t="s">
        <v>181</v>
      </c>
      <c r="W446" t="s">
        <v>318</v>
      </c>
      <c r="X446">
        <v>0</v>
      </c>
      <c r="Y446">
        <v>0</v>
      </c>
      <c r="Z446">
        <v>9</v>
      </c>
      <c r="AA446">
        <v>10</v>
      </c>
      <c r="AB446" t="s">
        <v>181</v>
      </c>
      <c r="AC446" t="s">
        <v>9</v>
      </c>
      <c r="AD446">
        <v>2434108.1494100005</v>
      </c>
      <c r="AE446">
        <v>1043189.2068899996</v>
      </c>
    </row>
    <row r="447" spans="1:31" x14ac:dyDescent="0.25">
      <c r="A447" s="143">
        <v>46112</v>
      </c>
      <c r="B447" t="s">
        <v>1191</v>
      </c>
      <c r="C447" t="s">
        <v>1127</v>
      </c>
      <c r="D447">
        <v>-3450205.2579000001</v>
      </c>
      <c r="E447" t="s">
        <v>1115</v>
      </c>
      <c r="G447">
        <v>3450205.2579000001</v>
      </c>
      <c r="H447" t="s">
        <v>1192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373</v>
      </c>
      <c r="O447" t="s">
        <v>1193</v>
      </c>
      <c r="P447">
        <v>2</v>
      </c>
      <c r="Q447" t="s">
        <v>468</v>
      </c>
      <c r="R447">
        <v>1</v>
      </c>
      <c r="S447">
        <v>-3450205.2579000001</v>
      </c>
      <c r="U447" t="s">
        <v>199</v>
      </c>
      <c r="V447" t="s">
        <v>193</v>
      </c>
      <c r="W447" t="s">
        <v>375</v>
      </c>
      <c r="X447">
        <v>0.15</v>
      </c>
      <c r="Y447">
        <v>517530.78868499998</v>
      </c>
      <c r="Z447">
        <v>3</v>
      </c>
      <c r="AA447">
        <v>10</v>
      </c>
      <c r="AB447" t="s">
        <v>681</v>
      </c>
      <c r="AC447" t="s">
        <v>9</v>
      </c>
      <c r="AD447">
        <v>3450205.2579000001</v>
      </c>
      <c r="AE447">
        <v>0</v>
      </c>
    </row>
    <row r="448" spans="1:31" x14ac:dyDescent="0.25">
      <c r="A448" s="143">
        <v>46112</v>
      </c>
      <c r="B448" t="s">
        <v>1191</v>
      </c>
      <c r="C448" t="s">
        <v>1127</v>
      </c>
      <c r="D448">
        <v>-3450205.2579000001</v>
      </c>
      <c r="E448" t="s">
        <v>1115</v>
      </c>
      <c r="G448">
        <v>3450205.2579000001</v>
      </c>
      <c r="H448" t="s">
        <v>1192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373</v>
      </c>
      <c r="O448" t="s">
        <v>1193</v>
      </c>
      <c r="P448">
        <v>2</v>
      </c>
      <c r="Q448" t="s">
        <v>468</v>
      </c>
      <c r="R448">
        <v>1</v>
      </c>
      <c r="S448">
        <v>-3450205.2579000001</v>
      </c>
      <c r="U448" t="s">
        <v>199</v>
      </c>
      <c r="V448" t="s">
        <v>80</v>
      </c>
      <c r="W448" t="s">
        <v>374</v>
      </c>
      <c r="X448">
        <v>0.85</v>
      </c>
      <c r="Y448">
        <v>2932674.469215</v>
      </c>
      <c r="Z448">
        <v>5</v>
      </c>
      <c r="AA448">
        <v>10</v>
      </c>
      <c r="AB448" t="s">
        <v>80</v>
      </c>
      <c r="AC448" t="s">
        <v>9</v>
      </c>
      <c r="AD448">
        <v>3450205.2579000001</v>
      </c>
      <c r="AE448">
        <v>0</v>
      </c>
    </row>
    <row r="449" spans="1:31" x14ac:dyDescent="0.25">
      <c r="A449" s="143">
        <v>46111</v>
      </c>
      <c r="B449" t="s">
        <v>663</v>
      </c>
      <c r="C449" t="s">
        <v>767</v>
      </c>
      <c r="D449">
        <v>-3444000</v>
      </c>
      <c r="E449" t="s">
        <v>666</v>
      </c>
      <c r="F449">
        <v>1680</v>
      </c>
      <c r="G449">
        <v>2050</v>
      </c>
      <c r="H449" t="s">
        <v>144</v>
      </c>
      <c r="I449" t="s">
        <v>18</v>
      </c>
      <c r="J449" t="s">
        <v>137</v>
      </c>
      <c r="K449" t="s">
        <v>473</v>
      </c>
      <c r="L449" t="s">
        <v>138</v>
      </c>
      <c r="M449">
        <v>0</v>
      </c>
      <c r="N449" t="s">
        <v>40</v>
      </c>
      <c r="O449" t="s">
        <v>492</v>
      </c>
      <c r="P449">
        <v>1</v>
      </c>
      <c r="Q449" t="s">
        <v>68</v>
      </c>
      <c r="R449">
        <v>1</v>
      </c>
      <c r="S449">
        <v>-3444000</v>
      </c>
      <c r="T449">
        <v>1680</v>
      </c>
      <c r="U449" t="s">
        <v>199</v>
      </c>
      <c r="V449" t="s">
        <v>68</v>
      </c>
      <c r="W449" t="s">
        <v>85</v>
      </c>
      <c r="X449">
        <v>1</v>
      </c>
      <c r="Y449">
        <v>3444000</v>
      </c>
      <c r="Z449">
        <v>7</v>
      </c>
      <c r="AA449">
        <v>1</v>
      </c>
      <c r="AB449" t="s">
        <v>68</v>
      </c>
      <c r="AC449" t="s">
        <v>18</v>
      </c>
      <c r="AD449">
        <v>3444000</v>
      </c>
      <c r="AE449">
        <v>0</v>
      </c>
    </row>
    <row r="450" spans="1:31" x14ac:dyDescent="0.25">
      <c r="A450" s="143">
        <v>46112</v>
      </c>
      <c r="B450" t="s">
        <v>1191</v>
      </c>
      <c r="C450" t="s">
        <v>1142</v>
      </c>
      <c r="D450">
        <v>-3422334.9652</v>
      </c>
      <c r="E450" t="s">
        <v>168</v>
      </c>
      <c r="G450">
        <v>3422334.9652</v>
      </c>
      <c r="H450" t="s">
        <v>1192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332</v>
      </c>
      <c r="O450" t="s">
        <v>1193</v>
      </c>
      <c r="P450">
        <v>6</v>
      </c>
      <c r="Q450" t="s">
        <v>469</v>
      </c>
      <c r="R450">
        <v>1</v>
      </c>
      <c r="S450">
        <v>-3422334.9652</v>
      </c>
      <c r="U450" t="s">
        <v>199</v>
      </c>
      <c r="V450" t="s">
        <v>72</v>
      </c>
      <c r="W450" t="s">
        <v>335</v>
      </c>
      <c r="X450">
        <v>0.05</v>
      </c>
      <c r="Y450">
        <v>171116.74826000002</v>
      </c>
      <c r="Z450">
        <v>1</v>
      </c>
      <c r="AA450">
        <v>10</v>
      </c>
      <c r="AB450" t="s">
        <v>72</v>
      </c>
      <c r="AC450" t="s">
        <v>9</v>
      </c>
      <c r="AD450">
        <v>3422334.9651999995</v>
      </c>
      <c r="AE450">
        <v>0</v>
      </c>
    </row>
    <row r="451" spans="1:31" x14ac:dyDescent="0.25">
      <c r="A451" s="143">
        <v>46112</v>
      </c>
      <c r="B451" t="s">
        <v>1191</v>
      </c>
      <c r="C451" t="s">
        <v>1142</v>
      </c>
      <c r="D451">
        <v>-3422334.9652</v>
      </c>
      <c r="E451" t="s">
        <v>168</v>
      </c>
      <c r="G451">
        <v>3422334.9652</v>
      </c>
      <c r="H451" t="s">
        <v>1192</v>
      </c>
      <c r="I451" t="s">
        <v>9</v>
      </c>
      <c r="J451" t="s">
        <v>137</v>
      </c>
      <c r="K451" t="s">
        <v>512</v>
      </c>
      <c r="L451" t="s">
        <v>138</v>
      </c>
      <c r="M451">
        <v>0</v>
      </c>
      <c r="N451" t="s">
        <v>332</v>
      </c>
      <c r="O451" t="s">
        <v>1193</v>
      </c>
      <c r="P451">
        <v>6</v>
      </c>
      <c r="Q451" t="s">
        <v>469</v>
      </c>
      <c r="R451">
        <v>1</v>
      </c>
      <c r="S451">
        <v>-3422334.9652</v>
      </c>
      <c r="U451" t="s">
        <v>199</v>
      </c>
      <c r="V451" t="s">
        <v>193</v>
      </c>
      <c r="W451" t="s">
        <v>336</v>
      </c>
      <c r="X451">
        <v>0.06</v>
      </c>
      <c r="Y451">
        <v>205340.097912</v>
      </c>
      <c r="Z451">
        <v>3</v>
      </c>
      <c r="AA451">
        <v>10</v>
      </c>
      <c r="AB451" t="s">
        <v>681</v>
      </c>
      <c r="AC451" t="s">
        <v>9</v>
      </c>
      <c r="AD451">
        <v>3422334.9651999995</v>
      </c>
      <c r="AE451">
        <v>0</v>
      </c>
    </row>
    <row r="452" spans="1:31" x14ac:dyDescent="0.25">
      <c r="A452" s="143">
        <v>46112</v>
      </c>
      <c r="B452" t="s">
        <v>1191</v>
      </c>
      <c r="C452" t="s">
        <v>1142</v>
      </c>
      <c r="D452">
        <v>-3422334.9652</v>
      </c>
      <c r="E452" t="s">
        <v>168</v>
      </c>
      <c r="G452">
        <v>3422334.9652</v>
      </c>
      <c r="H452" t="s">
        <v>1192</v>
      </c>
      <c r="I452" t="s">
        <v>9</v>
      </c>
      <c r="J452" t="s">
        <v>137</v>
      </c>
      <c r="K452" t="s">
        <v>512</v>
      </c>
      <c r="L452" t="s">
        <v>138</v>
      </c>
      <c r="M452">
        <v>0</v>
      </c>
      <c r="N452" t="s">
        <v>332</v>
      </c>
      <c r="O452" t="s">
        <v>1193</v>
      </c>
      <c r="P452">
        <v>6</v>
      </c>
      <c r="Q452" t="s">
        <v>469</v>
      </c>
      <c r="R452">
        <v>1</v>
      </c>
      <c r="S452">
        <v>-3422334.9652</v>
      </c>
      <c r="U452" t="s">
        <v>199</v>
      </c>
      <c r="V452" t="s">
        <v>80</v>
      </c>
      <c r="W452" t="s">
        <v>334</v>
      </c>
      <c r="X452">
        <v>0.63</v>
      </c>
      <c r="Y452">
        <v>2156071.028076</v>
      </c>
      <c r="Z452">
        <v>5</v>
      </c>
      <c r="AA452">
        <v>10</v>
      </c>
      <c r="AB452" t="s">
        <v>80</v>
      </c>
      <c r="AC452" t="s">
        <v>9</v>
      </c>
      <c r="AD452">
        <v>3422334.9651999995</v>
      </c>
      <c r="AE452">
        <v>0</v>
      </c>
    </row>
    <row r="453" spans="1:31" x14ac:dyDescent="0.25">
      <c r="A453" s="143">
        <v>46112</v>
      </c>
      <c r="B453" t="s">
        <v>1191</v>
      </c>
      <c r="C453" t="s">
        <v>1142</v>
      </c>
      <c r="D453">
        <v>-3422334.9652</v>
      </c>
      <c r="E453" t="s">
        <v>168</v>
      </c>
      <c r="G453">
        <v>3422334.9652</v>
      </c>
      <c r="H453" t="s">
        <v>1192</v>
      </c>
      <c r="I453" t="s">
        <v>9</v>
      </c>
      <c r="J453" t="s">
        <v>137</v>
      </c>
      <c r="K453" t="s">
        <v>512</v>
      </c>
      <c r="L453" t="s">
        <v>138</v>
      </c>
      <c r="M453">
        <v>0</v>
      </c>
      <c r="N453" t="s">
        <v>332</v>
      </c>
      <c r="O453" t="s">
        <v>1193</v>
      </c>
      <c r="P453">
        <v>6</v>
      </c>
      <c r="Q453" t="s">
        <v>469</v>
      </c>
      <c r="R453">
        <v>1</v>
      </c>
      <c r="S453">
        <v>-3422334.9652</v>
      </c>
      <c r="U453" t="s">
        <v>199</v>
      </c>
      <c r="V453" t="s">
        <v>50</v>
      </c>
      <c r="W453" t="s">
        <v>333</v>
      </c>
      <c r="X453">
        <v>0.05</v>
      </c>
      <c r="Y453">
        <v>171116.74826000002</v>
      </c>
      <c r="Z453">
        <v>6</v>
      </c>
      <c r="AA453">
        <v>10</v>
      </c>
      <c r="AB453" t="s">
        <v>50</v>
      </c>
      <c r="AC453" t="s">
        <v>9</v>
      </c>
      <c r="AD453">
        <v>3422334.9651999995</v>
      </c>
      <c r="AE453">
        <v>0</v>
      </c>
    </row>
    <row r="454" spans="1:31" x14ac:dyDescent="0.25">
      <c r="A454" s="143">
        <v>46112</v>
      </c>
      <c r="B454" t="s">
        <v>1191</v>
      </c>
      <c r="C454" t="s">
        <v>1142</v>
      </c>
      <c r="D454">
        <v>-3422334.9652</v>
      </c>
      <c r="E454" t="s">
        <v>168</v>
      </c>
      <c r="G454">
        <v>3422334.9652</v>
      </c>
      <c r="H454" t="s">
        <v>1192</v>
      </c>
      <c r="I454" t="s">
        <v>9</v>
      </c>
      <c r="J454" t="s">
        <v>137</v>
      </c>
      <c r="K454" t="s">
        <v>512</v>
      </c>
      <c r="L454" t="s">
        <v>138</v>
      </c>
      <c r="M454">
        <v>0</v>
      </c>
      <c r="N454" t="s">
        <v>332</v>
      </c>
      <c r="O454" t="s">
        <v>1193</v>
      </c>
      <c r="P454">
        <v>6</v>
      </c>
      <c r="Q454" t="s">
        <v>469</v>
      </c>
      <c r="R454">
        <v>1</v>
      </c>
      <c r="S454">
        <v>-3422334.9652</v>
      </c>
      <c r="U454" t="s">
        <v>199</v>
      </c>
      <c r="V454" t="s">
        <v>68</v>
      </c>
      <c r="W454" t="s">
        <v>337</v>
      </c>
      <c r="X454">
        <v>0.14000000000000001</v>
      </c>
      <c r="Y454">
        <v>479126.89512800006</v>
      </c>
      <c r="Z454">
        <v>7</v>
      </c>
      <c r="AA454">
        <v>10</v>
      </c>
      <c r="AB454" t="s">
        <v>68</v>
      </c>
      <c r="AC454" t="s">
        <v>9</v>
      </c>
      <c r="AD454">
        <v>3422334.9651999995</v>
      </c>
      <c r="AE454">
        <v>0</v>
      </c>
    </row>
    <row r="455" spans="1:31" x14ac:dyDescent="0.25">
      <c r="A455" s="143">
        <v>46112</v>
      </c>
      <c r="B455" t="s">
        <v>1191</v>
      </c>
      <c r="C455" t="s">
        <v>1142</v>
      </c>
      <c r="D455">
        <v>-3422334.9652</v>
      </c>
      <c r="E455" t="s">
        <v>168</v>
      </c>
      <c r="G455">
        <v>3422334.9652</v>
      </c>
      <c r="H455" t="s">
        <v>1192</v>
      </c>
      <c r="I455" t="s">
        <v>9</v>
      </c>
      <c r="J455" t="s">
        <v>137</v>
      </c>
      <c r="K455" t="s">
        <v>512</v>
      </c>
      <c r="L455" t="s">
        <v>138</v>
      </c>
      <c r="M455">
        <v>0</v>
      </c>
      <c r="N455" t="s">
        <v>332</v>
      </c>
      <c r="O455" t="s">
        <v>1193</v>
      </c>
      <c r="P455">
        <v>6</v>
      </c>
      <c r="Q455" t="s">
        <v>469</v>
      </c>
      <c r="R455">
        <v>1</v>
      </c>
      <c r="S455">
        <v>-3422334.9652</v>
      </c>
      <c r="U455" t="s">
        <v>199</v>
      </c>
      <c r="V455" t="s">
        <v>70</v>
      </c>
      <c r="W455" t="s">
        <v>454</v>
      </c>
      <c r="X455">
        <v>7.0000000000000007E-2</v>
      </c>
      <c r="Y455">
        <v>239563.44756400003</v>
      </c>
      <c r="Z455">
        <v>8</v>
      </c>
      <c r="AA455">
        <v>10</v>
      </c>
      <c r="AB455" t="s">
        <v>70</v>
      </c>
      <c r="AC455" t="s">
        <v>9</v>
      </c>
      <c r="AD455">
        <v>3422334.9651999995</v>
      </c>
      <c r="AE455">
        <v>0</v>
      </c>
    </row>
    <row r="456" spans="1:31" x14ac:dyDescent="0.25">
      <c r="A456" s="143">
        <v>46112</v>
      </c>
      <c r="B456" t="s">
        <v>1191</v>
      </c>
      <c r="C456" t="s">
        <v>1150</v>
      </c>
      <c r="D456">
        <v>-3384703.9101999998</v>
      </c>
      <c r="E456" t="s">
        <v>42</v>
      </c>
      <c r="G456">
        <v>3384703.9101999998</v>
      </c>
      <c r="H456" t="s">
        <v>1192</v>
      </c>
      <c r="I456" t="s">
        <v>9</v>
      </c>
      <c r="J456" t="s">
        <v>137</v>
      </c>
      <c r="K456" t="s">
        <v>512</v>
      </c>
      <c r="L456" t="s">
        <v>138</v>
      </c>
      <c r="M456">
        <v>0</v>
      </c>
      <c r="N456" t="s">
        <v>341</v>
      </c>
      <c r="O456" t="s">
        <v>1193</v>
      </c>
      <c r="P456">
        <v>6</v>
      </c>
      <c r="Q456" t="s">
        <v>469</v>
      </c>
      <c r="R456">
        <v>1</v>
      </c>
      <c r="S456">
        <v>-3384703.9101999998</v>
      </c>
      <c r="U456" t="s">
        <v>199</v>
      </c>
      <c r="V456" t="s">
        <v>72</v>
      </c>
      <c r="W456" t="s">
        <v>344</v>
      </c>
      <c r="X456">
        <v>0.08</v>
      </c>
      <c r="Y456">
        <v>270776.31281599996</v>
      </c>
      <c r="Z456">
        <v>1</v>
      </c>
      <c r="AA456">
        <v>10</v>
      </c>
      <c r="AB456" t="s">
        <v>72</v>
      </c>
      <c r="AC456" t="s">
        <v>9</v>
      </c>
      <c r="AD456">
        <v>3384703.9101999998</v>
      </c>
      <c r="AE456">
        <v>0</v>
      </c>
    </row>
    <row r="457" spans="1:31" x14ac:dyDescent="0.25">
      <c r="A457" s="143">
        <v>46112</v>
      </c>
      <c r="B457" t="s">
        <v>1191</v>
      </c>
      <c r="C457" t="s">
        <v>1150</v>
      </c>
      <c r="D457">
        <v>-3384703.9101999998</v>
      </c>
      <c r="E457" t="s">
        <v>42</v>
      </c>
      <c r="G457">
        <v>3384703.9101999998</v>
      </c>
      <c r="H457" t="s">
        <v>1192</v>
      </c>
      <c r="I457" t="s">
        <v>9</v>
      </c>
      <c r="J457" t="s">
        <v>137</v>
      </c>
      <c r="K457" t="s">
        <v>512</v>
      </c>
      <c r="L457" t="s">
        <v>138</v>
      </c>
      <c r="M457">
        <v>0</v>
      </c>
      <c r="N457" t="s">
        <v>341</v>
      </c>
      <c r="O457" t="s">
        <v>1193</v>
      </c>
      <c r="P457">
        <v>6</v>
      </c>
      <c r="Q457" t="s">
        <v>469</v>
      </c>
      <c r="R457">
        <v>1</v>
      </c>
      <c r="S457">
        <v>-3384703.9101999998</v>
      </c>
      <c r="U457" t="s">
        <v>199</v>
      </c>
      <c r="V457" t="s">
        <v>193</v>
      </c>
      <c r="W457" t="s">
        <v>345</v>
      </c>
      <c r="X457">
        <v>0.09</v>
      </c>
      <c r="Y457">
        <v>304623.35191799997</v>
      </c>
      <c r="Z457">
        <v>3</v>
      </c>
      <c r="AA457">
        <v>10</v>
      </c>
      <c r="AB457" t="s">
        <v>681</v>
      </c>
      <c r="AC457" t="s">
        <v>9</v>
      </c>
      <c r="AD457">
        <v>3384703.9101999998</v>
      </c>
      <c r="AE457">
        <v>0</v>
      </c>
    </row>
    <row r="458" spans="1:31" x14ac:dyDescent="0.25">
      <c r="A458" s="143">
        <v>46112</v>
      </c>
      <c r="B458" t="s">
        <v>1191</v>
      </c>
      <c r="C458" t="s">
        <v>1150</v>
      </c>
      <c r="D458">
        <v>-3384703.9101999998</v>
      </c>
      <c r="E458" t="s">
        <v>42</v>
      </c>
      <c r="G458">
        <v>3384703.9101999998</v>
      </c>
      <c r="H458" t="s">
        <v>1192</v>
      </c>
      <c r="I458" t="s">
        <v>9</v>
      </c>
      <c r="J458" t="s">
        <v>137</v>
      </c>
      <c r="K458" t="s">
        <v>512</v>
      </c>
      <c r="L458" t="s">
        <v>138</v>
      </c>
      <c r="M458">
        <v>0</v>
      </c>
      <c r="N458" t="s">
        <v>341</v>
      </c>
      <c r="O458" t="s">
        <v>1193</v>
      </c>
      <c r="P458">
        <v>6</v>
      </c>
      <c r="Q458" t="s">
        <v>469</v>
      </c>
      <c r="R458">
        <v>1</v>
      </c>
      <c r="S458">
        <v>-3384703.9101999998</v>
      </c>
      <c r="U458" t="s">
        <v>199</v>
      </c>
      <c r="V458" t="s">
        <v>80</v>
      </c>
      <c r="W458" t="s">
        <v>343</v>
      </c>
      <c r="X458">
        <v>0.15</v>
      </c>
      <c r="Y458">
        <v>507705.58652999997</v>
      </c>
      <c r="Z458">
        <v>5</v>
      </c>
      <c r="AA458">
        <v>10</v>
      </c>
      <c r="AB458" t="s">
        <v>80</v>
      </c>
      <c r="AC458" t="s">
        <v>9</v>
      </c>
      <c r="AD458">
        <v>3384703.9101999998</v>
      </c>
      <c r="AE458">
        <v>0</v>
      </c>
    </row>
    <row r="459" spans="1:31" x14ac:dyDescent="0.25">
      <c r="A459" s="143">
        <v>46112</v>
      </c>
      <c r="B459" t="s">
        <v>1191</v>
      </c>
      <c r="C459" t="s">
        <v>1150</v>
      </c>
      <c r="D459">
        <v>-3384703.9101999998</v>
      </c>
      <c r="E459" t="s">
        <v>42</v>
      </c>
      <c r="G459">
        <v>3384703.9101999998</v>
      </c>
      <c r="H459" t="s">
        <v>1192</v>
      </c>
      <c r="I459" t="s">
        <v>9</v>
      </c>
      <c r="J459" t="s">
        <v>137</v>
      </c>
      <c r="K459" t="s">
        <v>512</v>
      </c>
      <c r="L459" t="s">
        <v>138</v>
      </c>
      <c r="M459">
        <v>0</v>
      </c>
      <c r="N459" t="s">
        <v>341</v>
      </c>
      <c r="O459" t="s">
        <v>1193</v>
      </c>
      <c r="P459">
        <v>6</v>
      </c>
      <c r="Q459" t="s">
        <v>469</v>
      </c>
      <c r="R459">
        <v>1</v>
      </c>
      <c r="S459">
        <v>-3384703.9101999998</v>
      </c>
      <c r="U459" t="s">
        <v>199</v>
      </c>
      <c r="V459" t="s">
        <v>50</v>
      </c>
      <c r="W459" t="s">
        <v>342</v>
      </c>
      <c r="X459">
        <v>0.4</v>
      </c>
      <c r="Y459">
        <v>1353881.5640799999</v>
      </c>
      <c r="Z459">
        <v>6</v>
      </c>
      <c r="AA459">
        <v>10</v>
      </c>
      <c r="AB459" t="s">
        <v>50</v>
      </c>
      <c r="AC459" t="s">
        <v>9</v>
      </c>
      <c r="AD459">
        <v>3384703.9101999998</v>
      </c>
      <c r="AE459">
        <v>0</v>
      </c>
    </row>
    <row r="460" spans="1:31" x14ac:dyDescent="0.25">
      <c r="A460" s="143">
        <v>46112</v>
      </c>
      <c r="B460" t="s">
        <v>1191</v>
      </c>
      <c r="C460" t="s">
        <v>1150</v>
      </c>
      <c r="D460">
        <v>-3384703.9101999998</v>
      </c>
      <c r="E460" t="s">
        <v>42</v>
      </c>
      <c r="G460">
        <v>3384703.9101999998</v>
      </c>
      <c r="H460" t="s">
        <v>1192</v>
      </c>
      <c r="I460" t="s">
        <v>9</v>
      </c>
      <c r="J460" t="s">
        <v>137</v>
      </c>
      <c r="K460" t="s">
        <v>512</v>
      </c>
      <c r="L460" t="s">
        <v>138</v>
      </c>
      <c r="M460">
        <v>0</v>
      </c>
      <c r="N460" t="s">
        <v>341</v>
      </c>
      <c r="O460" t="s">
        <v>1193</v>
      </c>
      <c r="P460">
        <v>6</v>
      </c>
      <c r="Q460" t="s">
        <v>469</v>
      </c>
      <c r="R460">
        <v>1</v>
      </c>
      <c r="S460">
        <v>-3384703.9101999998</v>
      </c>
      <c r="U460" t="s">
        <v>199</v>
      </c>
      <c r="V460" t="s">
        <v>68</v>
      </c>
      <c r="W460" t="s">
        <v>346</v>
      </c>
      <c r="X460">
        <v>0.08</v>
      </c>
      <c r="Y460">
        <v>270776.31281599996</v>
      </c>
      <c r="Z460">
        <v>7</v>
      </c>
      <c r="AA460">
        <v>10</v>
      </c>
      <c r="AB460" t="s">
        <v>68</v>
      </c>
      <c r="AC460" t="s">
        <v>9</v>
      </c>
      <c r="AD460">
        <v>3384703.9101999998</v>
      </c>
      <c r="AE460">
        <v>0</v>
      </c>
    </row>
    <row r="461" spans="1:31" x14ac:dyDescent="0.25">
      <c r="A461" s="143">
        <v>46112</v>
      </c>
      <c r="B461" t="s">
        <v>1191</v>
      </c>
      <c r="C461" t="s">
        <v>1150</v>
      </c>
      <c r="D461">
        <v>-3384703.9101999998</v>
      </c>
      <c r="E461" t="s">
        <v>42</v>
      </c>
      <c r="G461">
        <v>3384703.9101999998</v>
      </c>
      <c r="H461" t="s">
        <v>1192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341</v>
      </c>
      <c r="O461" t="s">
        <v>1193</v>
      </c>
      <c r="P461">
        <v>6</v>
      </c>
      <c r="Q461" t="s">
        <v>469</v>
      </c>
      <c r="R461">
        <v>1</v>
      </c>
      <c r="S461">
        <v>-3384703.9101999998</v>
      </c>
      <c r="U461" t="s">
        <v>199</v>
      </c>
      <c r="V461" t="s">
        <v>70</v>
      </c>
      <c r="W461" t="s">
        <v>456</v>
      </c>
      <c r="X461">
        <v>0.2</v>
      </c>
      <c r="Y461">
        <v>676940.78203999996</v>
      </c>
      <c r="Z461">
        <v>8</v>
      </c>
      <c r="AA461">
        <v>10</v>
      </c>
      <c r="AB461" t="s">
        <v>70</v>
      </c>
      <c r="AC461" t="s">
        <v>9</v>
      </c>
      <c r="AD461">
        <v>3384703.9101999998</v>
      </c>
      <c r="AE461">
        <v>0</v>
      </c>
    </row>
    <row r="462" spans="1:31" x14ac:dyDescent="0.25">
      <c r="A462" s="143">
        <v>46112</v>
      </c>
      <c r="B462" t="s">
        <v>1191</v>
      </c>
      <c r="C462" t="s">
        <v>1167</v>
      </c>
      <c r="D462">
        <v>-3374949.6995000001</v>
      </c>
      <c r="E462" t="s">
        <v>1165</v>
      </c>
      <c r="G462">
        <v>3374949.6995000001</v>
      </c>
      <c r="H462" t="s">
        <v>1192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350</v>
      </c>
      <c r="O462" t="s">
        <v>1193</v>
      </c>
      <c r="P462">
        <v>2</v>
      </c>
      <c r="Q462" t="s">
        <v>448</v>
      </c>
      <c r="R462">
        <v>1</v>
      </c>
      <c r="S462">
        <v>-3374949.6995000001</v>
      </c>
      <c r="U462" t="s">
        <v>199</v>
      </c>
      <c r="V462" t="s">
        <v>72</v>
      </c>
      <c r="W462" t="s">
        <v>351</v>
      </c>
      <c r="X462">
        <v>0.05</v>
      </c>
      <c r="Y462">
        <v>168747.48497500003</v>
      </c>
      <c r="Z462">
        <v>1</v>
      </c>
      <c r="AA462">
        <v>10</v>
      </c>
      <c r="AB462" t="s">
        <v>72</v>
      </c>
      <c r="AC462" t="s">
        <v>9</v>
      </c>
      <c r="AD462">
        <v>3374949.6994999996</v>
      </c>
      <c r="AE462">
        <v>0</v>
      </c>
    </row>
    <row r="463" spans="1:31" x14ac:dyDescent="0.25">
      <c r="A463" s="143">
        <v>46112</v>
      </c>
      <c r="B463" t="s">
        <v>1191</v>
      </c>
      <c r="C463" t="s">
        <v>1167</v>
      </c>
      <c r="D463">
        <v>-3374949.6995000001</v>
      </c>
      <c r="E463" t="s">
        <v>1165</v>
      </c>
      <c r="G463">
        <v>3374949.6995000001</v>
      </c>
      <c r="H463" t="s">
        <v>1192</v>
      </c>
      <c r="I463" t="s">
        <v>9</v>
      </c>
      <c r="J463" t="s">
        <v>137</v>
      </c>
      <c r="K463" t="s">
        <v>512</v>
      </c>
      <c r="L463" t="s">
        <v>138</v>
      </c>
      <c r="M463">
        <v>0</v>
      </c>
      <c r="N463" t="s">
        <v>350</v>
      </c>
      <c r="O463" t="s">
        <v>1193</v>
      </c>
      <c r="P463">
        <v>2</v>
      </c>
      <c r="Q463" t="s">
        <v>448</v>
      </c>
      <c r="R463">
        <v>1</v>
      </c>
      <c r="S463">
        <v>-3374949.6995000001</v>
      </c>
      <c r="U463" t="s">
        <v>199</v>
      </c>
      <c r="V463" t="s">
        <v>68</v>
      </c>
      <c r="W463" t="s">
        <v>352</v>
      </c>
      <c r="X463">
        <v>0.95</v>
      </c>
      <c r="Y463">
        <v>3206202.2145249997</v>
      </c>
      <c r="Z463">
        <v>7</v>
      </c>
      <c r="AA463">
        <v>10</v>
      </c>
      <c r="AB463" t="s">
        <v>68</v>
      </c>
      <c r="AC463" t="s">
        <v>9</v>
      </c>
      <c r="AD463">
        <v>3374949.6994999996</v>
      </c>
      <c r="AE463">
        <v>0</v>
      </c>
    </row>
    <row r="464" spans="1:31" x14ac:dyDescent="0.25">
      <c r="A464" s="143">
        <v>46112</v>
      </c>
      <c r="B464" t="s">
        <v>1191</v>
      </c>
      <c r="C464" t="s">
        <v>1179</v>
      </c>
      <c r="D464">
        <v>-3363195.8886000002</v>
      </c>
      <c r="E464" t="s">
        <v>187</v>
      </c>
      <c r="G464">
        <v>3363195.8886000002</v>
      </c>
      <c r="H464" t="s">
        <v>1192</v>
      </c>
      <c r="I464" t="s">
        <v>9</v>
      </c>
      <c r="J464" t="s">
        <v>137</v>
      </c>
      <c r="K464" t="s">
        <v>512</v>
      </c>
      <c r="L464" t="s">
        <v>138</v>
      </c>
      <c r="M464">
        <v>0</v>
      </c>
      <c r="N464" t="s">
        <v>45</v>
      </c>
      <c r="O464" t="s">
        <v>1193</v>
      </c>
      <c r="P464">
        <v>1</v>
      </c>
      <c r="Q464" t="s">
        <v>70</v>
      </c>
      <c r="R464">
        <v>1</v>
      </c>
      <c r="S464">
        <v>-3363195.8886000002</v>
      </c>
      <c r="U464" t="s">
        <v>199</v>
      </c>
      <c r="V464" t="s">
        <v>70</v>
      </c>
      <c r="W464" t="s">
        <v>86</v>
      </c>
      <c r="X464">
        <v>1</v>
      </c>
      <c r="Y464">
        <v>3363195.8886000002</v>
      </c>
      <c r="Z464">
        <v>8</v>
      </c>
      <c r="AA464">
        <v>10</v>
      </c>
      <c r="AB464" t="s">
        <v>70</v>
      </c>
      <c r="AC464" t="s">
        <v>9</v>
      </c>
      <c r="AD464">
        <v>3363195.8886000002</v>
      </c>
      <c r="AE464">
        <v>0</v>
      </c>
    </row>
    <row r="465" spans="1:31" x14ac:dyDescent="0.25">
      <c r="A465" s="143">
        <v>46112</v>
      </c>
      <c r="B465" t="s">
        <v>1191</v>
      </c>
      <c r="C465" t="s">
        <v>1128</v>
      </c>
      <c r="D465">
        <v>-3328730.8127000001</v>
      </c>
      <c r="E465" t="s">
        <v>1115</v>
      </c>
      <c r="G465">
        <v>3328730.8127000001</v>
      </c>
      <c r="H465" t="s">
        <v>1192</v>
      </c>
      <c r="I465" t="s">
        <v>9</v>
      </c>
      <c r="J465" t="s">
        <v>137</v>
      </c>
      <c r="K465" t="s">
        <v>512</v>
      </c>
      <c r="L465" t="s">
        <v>138</v>
      </c>
      <c r="M465">
        <v>0</v>
      </c>
      <c r="N465" t="s">
        <v>373</v>
      </c>
      <c r="O465" t="s">
        <v>1193</v>
      </c>
      <c r="P465">
        <v>2</v>
      </c>
      <c r="Q465" t="s">
        <v>468</v>
      </c>
      <c r="R465">
        <v>1</v>
      </c>
      <c r="S465">
        <v>-3328730.8127000001</v>
      </c>
      <c r="U465" t="s">
        <v>199</v>
      </c>
      <c r="V465" t="s">
        <v>193</v>
      </c>
      <c r="W465" t="s">
        <v>375</v>
      </c>
      <c r="X465">
        <v>0.15</v>
      </c>
      <c r="Y465">
        <v>499309.62190500001</v>
      </c>
      <c r="Z465">
        <v>3</v>
      </c>
      <c r="AA465">
        <v>10</v>
      </c>
      <c r="AB465" t="s">
        <v>681</v>
      </c>
      <c r="AC465" t="s">
        <v>9</v>
      </c>
      <c r="AD465">
        <v>3328730.8127000001</v>
      </c>
      <c r="AE465">
        <v>0</v>
      </c>
    </row>
    <row r="466" spans="1:31" x14ac:dyDescent="0.25">
      <c r="A466" s="143">
        <v>46112</v>
      </c>
      <c r="B466" t="s">
        <v>1191</v>
      </c>
      <c r="C466" t="s">
        <v>1128</v>
      </c>
      <c r="D466">
        <v>-3328730.8127000001</v>
      </c>
      <c r="E466" t="s">
        <v>1115</v>
      </c>
      <c r="G466">
        <v>3328730.8127000001</v>
      </c>
      <c r="H466" t="s">
        <v>1192</v>
      </c>
      <c r="I466" t="s">
        <v>9</v>
      </c>
      <c r="J466" t="s">
        <v>137</v>
      </c>
      <c r="K466" t="s">
        <v>512</v>
      </c>
      <c r="L466" t="s">
        <v>138</v>
      </c>
      <c r="M466">
        <v>0</v>
      </c>
      <c r="N466" t="s">
        <v>373</v>
      </c>
      <c r="O466" t="s">
        <v>1193</v>
      </c>
      <c r="P466">
        <v>2</v>
      </c>
      <c r="Q466" t="s">
        <v>468</v>
      </c>
      <c r="R466">
        <v>1</v>
      </c>
      <c r="S466">
        <v>-3328730.8127000001</v>
      </c>
      <c r="U466" t="s">
        <v>199</v>
      </c>
      <c r="V466" t="s">
        <v>80</v>
      </c>
      <c r="W466" t="s">
        <v>374</v>
      </c>
      <c r="X466">
        <v>0.85</v>
      </c>
      <c r="Y466">
        <v>2829421.1907950002</v>
      </c>
      <c r="Z466">
        <v>5</v>
      </c>
      <c r="AA466">
        <v>10</v>
      </c>
      <c r="AB466" t="s">
        <v>80</v>
      </c>
      <c r="AC466" t="s">
        <v>9</v>
      </c>
      <c r="AD466">
        <v>3328730.8127000001</v>
      </c>
      <c r="AE466">
        <v>0</v>
      </c>
    </row>
    <row r="467" spans="1:31" x14ac:dyDescent="0.25">
      <c r="A467" s="143">
        <v>46112</v>
      </c>
      <c r="B467" t="s">
        <v>1191</v>
      </c>
      <c r="C467" t="s">
        <v>1107</v>
      </c>
      <c r="D467">
        <v>-3304019.9981999998</v>
      </c>
      <c r="E467" t="s">
        <v>164</v>
      </c>
      <c r="G467">
        <v>3304019.9981999998</v>
      </c>
      <c r="H467" t="s">
        <v>1192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32</v>
      </c>
      <c r="O467" t="s">
        <v>1193</v>
      </c>
      <c r="P467">
        <v>10</v>
      </c>
      <c r="Q467" t="s">
        <v>467</v>
      </c>
      <c r="R467">
        <v>1</v>
      </c>
      <c r="S467">
        <v>-3304019.9981999998</v>
      </c>
      <c r="U467" t="s">
        <v>199</v>
      </c>
      <c r="V467" t="s">
        <v>72</v>
      </c>
      <c r="W467" t="s">
        <v>107</v>
      </c>
      <c r="X467">
        <v>7.7777777777777779E-2</v>
      </c>
      <c r="Y467">
        <v>256979.33319333332</v>
      </c>
      <c r="Z467">
        <v>1</v>
      </c>
      <c r="AA467">
        <v>10</v>
      </c>
      <c r="AB467" t="s">
        <v>72</v>
      </c>
      <c r="AC467" t="s">
        <v>9</v>
      </c>
      <c r="AD467">
        <v>2312813.9987399997</v>
      </c>
      <c r="AE467">
        <v>991205.99946000008</v>
      </c>
    </row>
    <row r="468" spans="1:31" x14ac:dyDescent="0.25">
      <c r="A468" s="143">
        <v>46112</v>
      </c>
      <c r="B468" t="s">
        <v>1191</v>
      </c>
      <c r="C468" t="s">
        <v>1107</v>
      </c>
      <c r="D468">
        <v>-3304019.9981999998</v>
      </c>
      <c r="E468" t="s">
        <v>164</v>
      </c>
      <c r="G468">
        <v>3304019.9981999998</v>
      </c>
      <c r="H468" t="s">
        <v>1192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32</v>
      </c>
      <c r="O468" t="s">
        <v>1193</v>
      </c>
      <c r="P468">
        <v>10</v>
      </c>
      <c r="Q468" t="s">
        <v>467</v>
      </c>
      <c r="R468">
        <v>1</v>
      </c>
      <c r="S468">
        <v>-3304019.9981999998</v>
      </c>
      <c r="U468" t="s">
        <v>199</v>
      </c>
      <c r="V468" t="s">
        <v>177</v>
      </c>
      <c r="W468" t="s">
        <v>317</v>
      </c>
      <c r="X468">
        <v>7.7777777777777779E-2</v>
      </c>
      <c r="Y468">
        <v>256979.33319333332</v>
      </c>
      <c r="Z468">
        <v>2</v>
      </c>
      <c r="AA468">
        <v>10</v>
      </c>
      <c r="AB468" t="s">
        <v>77</v>
      </c>
      <c r="AC468" t="s">
        <v>9</v>
      </c>
      <c r="AD468">
        <v>2312813.9987399997</v>
      </c>
      <c r="AE468">
        <v>991205.99946000008</v>
      </c>
    </row>
    <row r="469" spans="1:31" x14ac:dyDescent="0.25">
      <c r="A469" s="143">
        <v>46112</v>
      </c>
      <c r="B469" t="s">
        <v>1191</v>
      </c>
      <c r="C469" t="s">
        <v>1107</v>
      </c>
      <c r="D469">
        <v>-3304019.9981999998</v>
      </c>
      <c r="E469" t="s">
        <v>164</v>
      </c>
      <c r="G469">
        <v>3304019.9981999998</v>
      </c>
      <c r="H469" t="s">
        <v>1192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32</v>
      </c>
      <c r="O469" t="s">
        <v>1193</v>
      </c>
      <c r="P469">
        <v>10</v>
      </c>
      <c r="Q469" t="s">
        <v>467</v>
      </c>
      <c r="R469">
        <v>1</v>
      </c>
      <c r="S469">
        <v>-3304019.9981999998</v>
      </c>
      <c r="U469" t="s">
        <v>199</v>
      </c>
      <c r="V469" t="s">
        <v>175</v>
      </c>
      <c r="W469" t="s">
        <v>316</v>
      </c>
      <c r="X469">
        <v>7.7777777777777779E-2</v>
      </c>
      <c r="Y469">
        <v>256979.33319333332</v>
      </c>
      <c r="Z469">
        <v>10</v>
      </c>
      <c r="AA469">
        <v>10</v>
      </c>
      <c r="AB469" t="s">
        <v>75</v>
      </c>
      <c r="AC469" t="s">
        <v>9</v>
      </c>
      <c r="AD469">
        <v>2312813.9987399997</v>
      </c>
      <c r="AE469">
        <v>991205.99946000008</v>
      </c>
    </row>
    <row r="470" spans="1:31" x14ac:dyDescent="0.25">
      <c r="A470" s="143">
        <v>46112</v>
      </c>
      <c r="B470" t="s">
        <v>1191</v>
      </c>
      <c r="C470" t="s">
        <v>1107</v>
      </c>
      <c r="D470">
        <v>-3304019.9981999998</v>
      </c>
      <c r="E470" t="s">
        <v>164</v>
      </c>
      <c r="G470">
        <v>3304019.9981999998</v>
      </c>
      <c r="H470" t="s">
        <v>1192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32</v>
      </c>
      <c r="O470" t="s">
        <v>1193</v>
      </c>
      <c r="P470">
        <v>10</v>
      </c>
      <c r="Q470" t="s">
        <v>467</v>
      </c>
      <c r="R470">
        <v>1</v>
      </c>
      <c r="S470">
        <v>-3304019.9981999998</v>
      </c>
      <c r="U470" t="s">
        <v>199</v>
      </c>
      <c r="V470" t="s">
        <v>193</v>
      </c>
      <c r="W470" t="s">
        <v>320</v>
      </c>
      <c r="X470">
        <v>7.7777777777777779E-2</v>
      </c>
      <c r="Y470">
        <v>256979.33319333332</v>
      </c>
      <c r="Z470">
        <v>3</v>
      </c>
      <c r="AA470">
        <v>10</v>
      </c>
      <c r="AB470" t="s">
        <v>681</v>
      </c>
      <c r="AC470" t="s">
        <v>9</v>
      </c>
      <c r="AD470">
        <v>2312813.9987399997</v>
      </c>
      <c r="AE470">
        <v>991205.99946000008</v>
      </c>
    </row>
    <row r="471" spans="1:31" x14ac:dyDescent="0.25">
      <c r="A471" s="143">
        <v>46112</v>
      </c>
      <c r="B471" t="s">
        <v>1191</v>
      </c>
      <c r="C471" t="s">
        <v>1107</v>
      </c>
      <c r="D471">
        <v>-3304019.9981999998</v>
      </c>
      <c r="E471" t="s">
        <v>164</v>
      </c>
      <c r="G471">
        <v>3304019.9981999998</v>
      </c>
      <c r="H471" t="s">
        <v>1192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32</v>
      </c>
      <c r="O471" t="s">
        <v>1193</v>
      </c>
      <c r="P471">
        <v>10</v>
      </c>
      <c r="Q471" t="s">
        <v>467</v>
      </c>
      <c r="R471">
        <v>1</v>
      </c>
      <c r="S471">
        <v>-3304019.9981999998</v>
      </c>
      <c r="U471" t="s">
        <v>199</v>
      </c>
      <c r="V471" t="s">
        <v>191</v>
      </c>
      <c r="W471" t="s">
        <v>319</v>
      </c>
      <c r="X471">
        <v>7.7777777777777779E-2</v>
      </c>
      <c r="Y471">
        <v>256979.33319333332</v>
      </c>
      <c r="Z471">
        <v>4</v>
      </c>
      <c r="AA471">
        <v>10</v>
      </c>
      <c r="AB471" t="s">
        <v>682</v>
      </c>
      <c r="AC471" t="s">
        <v>9</v>
      </c>
      <c r="AD471">
        <v>2312813.9987399997</v>
      </c>
      <c r="AE471">
        <v>991205.99946000008</v>
      </c>
    </row>
    <row r="472" spans="1:31" x14ac:dyDescent="0.25">
      <c r="A472" s="143">
        <v>46112</v>
      </c>
      <c r="B472" t="s">
        <v>1191</v>
      </c>
      <c r="C472" t="s">
        <v>1107</v>
      </c>
      <c r="D472">
        <v>-3304019.9981999998</v>
      </c>
      <c r="E472" t="s">
        <v>164</v>
      </c>
      <c r="G472">
        <v>3304019.9981999998</v>
      </c>
      <c r="H472" t="s">
        <v>1192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32</v>
      </c>
      <c r="O472" t="s">
        <v>1193</v>
      </c>
      <c r="P472">
        <v>10</v>
      </c>
      <c r="Q472" t="s">
        <v>467</v>
      </c>
      <c r="R472">
        <v>1</v>
      </c>
      <c r="S472">
        <v>-3304019.9981999998</v>
      </c>
      <c r="U472" t="s">
        <v>199</v>
      </c>
      <c r="V472" t="s">
        <v>80</v>
      </c>
      <c r="W472" t="s">
        <v>109</v>
      </c>
      <c r="X472">
        <v>7.7777777777777779E-2</v>
      </c>
      <c r="Y472">
        <v>256979.33319333332</v>
      </c>
      <c r="Z472">
        <v>5</v>
      </c>
      <c r="AA472">
        <v>10</v>
      </c>
      <c r="AB472" t="s">
        <v>80</v>
      </c>
      <c r="AC472" t="s">
        <v>9</v>
      </c>
      <c r="AD472">
        <v>2312813.9987399997</v>
      </c>
      <c r="AE472">
        <v>991205.99946000008</v>
      </c>
    </row>
    <row r="473" spans="1:31" x14ac:dyDescent="0.25">
      <c r="A473" s="143">
        <v>46112</v>
      </c>
      <c r="B473" t="s">
        <v>1191</v>
      </c>
      <c r="C473" t="s">
        <v>1107</v>
      </c>
      <c r="D473">
        <v>-3304019.9981999998</v>
      </c>
      <c r="E473" t="s">
        <v>164</v>
      </c>
      <c r="G473">
        <v>3304019.9981999998</v>
      </c>
      <c r="H473" t="s">
        <v>1192</v>
      </c>
      <c r="I473" t="s">
        <v>9</v>
      </c>
      <c r="J473" t="s">
        <v>137</v>
      </c>
      <c r="K473" t="s">
        <v>512</v>
      </c>
      <c r="L473" t="s">
        <v>156</v>
      </c>
      <c r="M473">
        <v>0</v>
      </c>
      <c r="N473" t="s">
        <v>32</v>
      </c>
      <c r="O473" t="s">
        <v>1193</v>
      </c>
      <c r="P473">
        <v>10</v>
      </c>
      <c r="Q473" t="s">
        <v>467</v>
      </c>
      <c r="R473">
        <v>1</v>
      </c>
      <c r="S473">
        <v>-3304019.9981999998</v>
      </c>
      <c r="U473" t="s">
        <v>199</v>
      </c>
      <c r="V473" t="s">
        <v>50</v>
      </c>
      <c r="W473" t="s">
        <v>108</v>
      </c>
      <c r="X473">
        <v>7.7777777777777779E-2</v>
      </c>
      <c r="Y473">
        <v>256979.33319333332</v>
      </c>
      <c r="Z473">
        <v>6</v>
      </c>
      <c r="AA473">
        <v>10</v>
      </c>
      <c r="AB473" t="s">
        <v>50</v>
      </c>
      <c r="AC473" t="s">
        <v>9</v>
      </c>
      <c r="AD473">
        <v>2312813.9987399997</v>
      </c>
      <c r="AE473">
        <v>991205.99946000008</v>
      </c>
    </row>
    <row r="474" spans="1:31" x14ac:dyDescent="0.25">
      <c r="A474" s="143">
        <v>46112</v>
      </c>
      <c r="B474" t="s">
        <v>1191</v>
      </c>
      <c r="C474" t="s">
        <v>1107</v>
      </c>
      <c r="D474">
        <v>-3304019.9981999998</v>
      </c>
      <c r="E474" t="s">
        <v>164</v>
      </c>
      <c r="G474">
        <v>3304019.9981999998</v>
      </c>
      <c r="H474" t="s">
        <v>1192</v>
      </c>
      <c r="I474" t="s">
        <v>9</v>
      </c>
      <c r="J474" t="s">
        <v>137</v>
      </c>
      <c r="K474" t="s">
        <v>512</v>
      </c>
      <c r="L474" t="s">
        <v>156</v>
      </c>
      <c r="M474">
        <v>0</v>
      </c>
      <c r="N474" t="s">
        <v>32</v>
      </c>
      <c r="O474" t="s">
        <v>1193</v>
      </c>
      <c r="P474">
        <v>10</v>
      </c>
      <c r="Q474" t="s">
        <v>467</v>
      </c>
      <c r="R474">
        <v>1</v>
      </c>
      <c r="S474">
        <v>-3304019.9981999998</v>
      </c>
      <c r="U474" t="s">
        <v>199</v>
      </c>
      <c r="V474" t="s">
        <v>68</v>
      </c>
      <c r="W474" t="s">
        <v>106</v>
      </c>
      <c r="X474">
        <v>7.7777777777777779E-2</v>
      </c>
      <c r="Y474">
        <v>256979.33319333332</v>
      </c>
      <c r="Z474">
        <v>7</v>
      </c>
      <c r="AA474">
        <v>10</v>
      </c>
      <c r="AB474" t="s">
        <v>68</v>
      </c>
      <c r="AC474" t="s">
        <v>9</v>
      </c>
      <c r="AD474">
        <v>2312813.9987399997</v>
      </c>
      <c r="AE474">
        <v>991205.99946000008</v>
      </c>
    </row>
    <row r="475" spans="1:31" x14ac:dyDescent="0.25">
      <c r="A475" s="143">
        <v>46112</v>
      </c>
      <c r="B475" t="s">
        <v>1191</v>
      </c>
      <c r="C475" t="s">
        <v>1107</v>
      </c>
      <c r="D475">
        <v>-3304019.9981999998</v>
      </c>
      <c r="E475" t="s">
        <v>164</v>
      </c>
      <c r="G475">
        <v>3304019.9981999998</v>
      </c>
      <c r="H475" t="s">
        <v>1192</v>
      </c>
      <c r="I475" t="s">
        <v>9</v>
      </c>
      <c r="J475" t="s">
        <v>137</v>
      </c>
      <c r="K475" t="s">
        <v>512</v>
      </c>
      <c r="L475" t="s">
        <v>156</v>
      </c>
      <c r="M475">
        <v>0</v>
      </c>
      <c r="N475" t="s">
        <v>32</v>
      </c>
      <c r="O475" t="s">
        <v>1193</v>
      </c>
      <c r="P475">
        <v>10</v>
      </c>
      <c r="Q475" t="s">
        <v>467</v>
      </c>
      <c r="R475">
        <v>1</v>
      </c>
      <c r="S475">
        <v>-3304019.9981999998</v>
      </c>
      <c r="U475" t="s">
        <v>199</v>
      </c>
      <c r="V475" t="s">
        <v>70</v>
      </c>
      <c r="W475" t="s">
        <v>452</v>
      </c>
      <c r="X475">
        <v>7.7777777777777779E-2</v>
      </c>
      <c r="Y475">
        <v>256979.33319333332</v>
      </c>
      <c r="Z475">
        <v>8</v>
      </c>
      <c r="AA475">
        <v>10</v>
      </c>
      <c r="AB475" t="s">
        <v>70</v>
      </c>
      <c r="AC475" t="s">
        <v>9</v>
      </c>
      <c r="AD475">
        <v>2312813.9987399997</v>
      </c>
      <c r="AE475">
        <v>991205.99946000008</v>
      </c>
    </row>
    <row r="476" spans="1:31" x14ac:dyDescent="0.25">
      <c r="A476" s="143">
        <v>46112</v>
      </c>
      <c r="B476" t="s">
        <v>1191</v>
      </c>
      <c r="C476" t="s">
        <v>1107</v>
      </c>
      <c r="D476">
        <v>-3304019.9981999998</v>
      </c>
      <c r="E476" t="s">
        <v>164</v>
      </c>
      <c r="G476">
        <v>3304019.9981999998</v>
      </c>
      <c r="H476" t="s">
        <v>1192</v>
      </c>
      <c r="I476" t="s">
        <v>9</v>
      </c>
      <c r="J476" t="s">
        <v>137</v>
      </c>
      <c r="K476" t="s">
        <v>512</v>
      </c>
      <c r="L476" t="s">
        <v>156</v>
      </c>
      <c r="M476">
        <v>0</v>
      </c>
      <c r="N476" t="s">
        <v>32</v>
      </c>
      <c r="O476" t="s">
        <v>1193</v>
      </c>
      <c r="P476">
        <v>10</v>
      </c>
      <c r="Q476" t="s">
        <v>467</v>
      </c>
      <c r="R476">
        <v>1</v>
      </c>
      <c r="S476">
        <v>-3304019.9981999998</v>
      </c>
      <c r="U476" t="s">
        <v>199</v>
      </c>
      <c r="V476" t="s">
        <v>181</v>
      </c>
      <c r="W476" t="s">
        <v>318</v>
      </c>
      <c r="X476">
        <v>0</v>
      </c>
      <c r="Y476">
        <v>0</v>
      </c>
      <c r="Z476">
        <v>9</v>
      </c>
      <c r="AA476">
        <v>10</v>
      </c>
      <c r="AB476" t="s">
        <v>181</v>
      </c>
      <c r="AC476" t="s">
        <v>9</v>
      </c>
      <c r="AD476">
        <v>2312813.9987399997</v>
      </c>
      <c r="AE476">
        <v>991205.99946000008</v>
      </c>
    </row>
    <row r="477" spans="1:31" x14ac:dyDescent="0.25">
      <c r="A477" s="143">
        <v>46112</v>
      </c>
      <c r="B477" t="s">
        <v>1191</v>
      </c>
      <c r="C477" t="s">
        <v>1100</v>
      </c>
      <c r="D477">
        <v>-3228540.7588</v>
      </c>
      <c r="E477" t="s">
        <v>164</v>
      </c>
      <c r="G477">
        <v>3228540.7588</v>
      </c>
      <c r="H477" t="s">
        <v>1192</v>
      </c>
      <c r="I477" t="s">
        <v>9</v>
      </c>
      <c r="J477" t="s">
        <v>137</v>
      </c>
      <c r="K477" t="s">
        <v>512</v>
      </c>
      <c r="L477" t="s">
        <v>156</v>
      </c>
      <c r="M477">
        <v>0</v>
      </c>
      <c r="N477" t="s">
        <v>32</v>
      </c>
      <c r="O477" t="s">
        <v>1193</v>
      </c>
      <c r="P477">
        <v>10</v>
      </c>
      <c r="Q477" t="s">
        <v>467</v>
      </c>
      <c r="R477">
        <v>1</v>
      </c>
      <c r="S477">
        <v>-3228540.7588</v>
      </c>
      <c r="U477" t="s">
        <v>199</v>
      </c>
      <c r="V477" t="s">
        <v>72</v>
      </c>
      <c r="W477" t="s">
        <v>107</v>
      </c>
      <c r="X477">
        <v>7.7777777777777779E-2</v>
      </c>
      <c r="Y477">
        <v>251108.72568444445</v>
      </c>
      <c r="Z477">
        <v>1</v>
      </c>
      <c r="AA477">
        <v>10</v>
      </c>
      <c r="AB477" t="s">
        <v>72</v>
      </c>
      <c r="AC477" t="s">
        <v>9</v>
      </c>
      <c r="AD477">
        <v>2259978.5311600002</v>
      </c>
      <c r="AE477">
        <v>968562.22763999971</v>
      </c>
    </row>
    <row r="478" spans="1:31" x14ac:dyDescent="0.25">
      <c r="A478" s="143">
        <v>46112</v>
      </c>
      <c r="B478" t="s">
        <v>1191</v>
      </c>
      <c r="C478" t="s">
        <v>1100</v>
      </c>
      <c r="D478">
        <v>-3228540.7588</v>
      </c>
      <c r="E478" t="s">
        <v>164</v>
      </c>
      <c r="G478">
        <v>3228540.7588</v>
      </c>
      <c r="H478" t="s">
        <v>1192</v>
      </c>
      <c r="I478" t="s">
        <v>9</v>
      </c>
      <c r="J478" t="s">
        <v>137</v>
      </c>
      <c r="K478" t="s">
        <v>512</v>
      </c>
      <c r="L478" t="s">
        <v>156</v>
      </c>
      <c r="M478">
        <v>0</v>
      </c>
      <c r="N478" t="s">
        <v>32</v>
      </c>
      <c r="O478" t="s">
        <v>1193</v>
      </c>
      <c r="P478">
        <v>10</v>
      </c>
      <c r="Q478" t="s">
        <v>467</v>
      </c>
      <c r="R478">
        <v>1</v>
      </c>
      <c r="S478">
        <v>-3228540.7588</v>
      </c>
      <c r="U478" t="s">
        <v>199</v>
      </c>
      <c r="V478" t="s">
        <v>177</v>
      </c>
      <c r="W478" t="s">
        <v>317</v>
      </c>
      <c r="X478">
        <v>7.7777777777777779E-2</v>
      </c>
      <c r="Y478">
        <v>251108.72568444445</v>
      </c>
      <c r="Z478">
        <v>2</v>
      </c>
      <c r="AA478">
        <v>10</v>
      </c>
      <c r="AB478" t="s">
        <v>77</v>
      </c>
      <c r="AC478" t="s">
        <v>9</v>
      </c>
      <c r="AD478">
        <v>2259978.5311600002</v>
      </c>
      <c r="AE478">
        <v>968562.22763999971</v>
      </c>
    </row>
    <row r="479" spans="1:31" x14ac:dyDescent="0.25">
      <c r="A479" s="143">
        <v>46112</v>
      </c>
      <c r="B479" t="s">
        <v>1191</v>
      </c>
      <c r="C479" t="s">
        <v>1100</v>
      </c>
      <c r="D479">
        <v>-3228540.7588</v>
      </c>
      <c r="E479" t="s">
        <v>164</v>
      </c>
      <c r="G479">
        <v>3228540.7588</v>
      </c>
      <c r="H479" t="s">
        <v>1192</v>
      </c>
      <c r="I479" t="s">
        <v>9</v>
      </c>
      <c r="J479" t="s">
        <v>137</v>
      </c>
      <c r="K479" t="s">
        <v>512</v>
      </c>
      <c r="L479" t="s">
        <v>156</v>
      </c>
      <c r="M479">
        <v>0</v>
      </c>
      <c r="N479" t="s">
        <v>32</v>
      </c>
      <c r="O479" t="s">
        <v>1193</v>
      </c>
      <c r="P479">
        <v>10</v>
      </c>
      <c r="Q479" t="s">
        <v>467</v>
      </c>
      <c r="R479">
        <v>1</v>
      </c>
      <c r="S479">
        <v>-3228540.7588</v>
      </c>
      <c r="U479" t="s">
        <v>199</v>
      </c>
      <c r="V479" t="s">
        <v>175</v>
      </c>
      <c r="W479" t="s">
        <v>316</v>
      </c>
      <c r="X479">
        <v>7.7777777777777779E-2</v>
      </c>
      <c r="Y479">
        <v>251108.72568444445</v>
      </c>
      <c r="Z479">
        <v>10</v>
      </c>
      <c r="AA479">
        <v>10</v>
      </c>
      <c r="AB479" t="s">
        <v>75</v>
      </c>
      <c r="AC479" t="s">
        <v>9</v>
      </c>
      <c r="AD479">
        <v>2259978.5311600002</v>
      </c>
      <c r="AE479">
        <v>968562.22763999971</v>
      </c>
    </row>
    <row r="480" spans="1:31" x14ac:dyDescent="0.25">
      <c r="A480" s="143">
        <v>46112</v>
      </c>
      <c r="B480" t="s">
        <v>1191</v>
      </c>
      <c r="C480" t="s">
        <v>1100</v>
      </c>
      <c r="D480">
        <v>-3228540.7588</v>
      </c>
      <c r="E480" t="s">
        <v>164</v>
      </c>
      <c r="G480">
        <v>3228540.7588</v>
      </c>
      <c r="H480" t="s">
        <v>1192</v>
      </c>
      <c r="I480" t="s">
        <v>9</v>
      </c>
      <c r="J480" t="s">
        <v>137</v>
      </c>
      <c r="K480" t="s">
        <v>512</v>
      </c>
      <c r="L480" t="s">
        <v>156</v>
      </c>
      <c r="M480">
        <v>0</v>
      </c>
      <c r="N480" t="s">
        <v>32</v>
      </c>
      <c r="O480" t="s">
        <v>1193</v>
      </c>
      <c r="P480">
        <v>10</v>
      </c>
      <c r="Q480" t="s">
        <v>467</v>
      </c>
      <c r="R480">
        <v>1</v>
      </c>
      <c r="S480">
        <v>-3228540.7588</v>
      </c>
      <c r="U480" t="s">
        <v>199</v>
      </c>
      <c r="V480" t="s">
        <v>193</v>
      </c>
      <c r="W480" t="s">
        <v>320</v>
      </c>
      <c r="X480">
        <v>7.7777777777777779E-2</v>
      </c>
      <c r="Y480">
        <v>251108.72568444445</v>
      </c>
      <c r="Z480">
        <v>3</v>
      </c>
      <c r="AA480">
        <v>10</v>
      </c>
      <c r="AB480" t="s">
        <v>681</v>
      </c>
      <c r="AC480" t="s">
        <v>9</v>
      </c>
      <c r="AD480">
        <v>2259978.5311600002</v>
      </c>
      <c r="AE480">
        <v>968562.22763999971</v>
      </c>
    </row>
    <row r="481" spans="1:31" x14ac:dyDescent="0.25">
      <c r="A481" s="143">
        <v>46112</v>
      </c>
      <c r="B481" t="s">
        <v>1191</v>
      </c>
      <c r="C481" t="s">
        <v>1100</v>
      </c>
      <c r="D481">
        <v>-3228540.7588</v>
      </c>
      <c r="E481" t="s">
        <v>164</v>
      </c>
      <c r="G481">
        <v>3228540.7588</v>
      </c>
      <c r="H481" t="s">
        <v>1192</v>
      </c>
      <c r="I481" t="s">
        <v>9</v>
      </c>
      <c r="J481" t="s">
        <v>137</v>
      </c>
      <c r="K481" t="s">
        <v>512</v>
      </c>
      <c r="L481" t="s">
        <v>156</v>
      </c>
      <c r="M481">
        <v>0</v>
      </c>
      <c r="N481" t="s">
        <v>32</v>
      </c>
      <c r="O481" t="s">
        <v>1193</v>
      </c>
      <c r="P481">
        <v>10</v>
      </c>
      <c r="Q481" t="s">
        <v>467</v>
      </c>
      <c r="R481">
        <v>1</v>
      </c>
      <c r="S481">
        <v>-3228540.7588</v>
      </c>
      <c r="U481" t="s">
        <v>199</v>
      </c>
      <c r="V481" t="s">
        <v>191</v>
      </c>
      <c r="W481" t="s">
        <v>319</v>
      </c>
      <c r="X481">
        <v>7.7777777777777779E-2</v>
      </c>
      <c r="Y481">
        <v>251108.72568444445</v>
      </c>
      <c r="Z481">
        <v>4</v>
      </c>
      <c r="AA481">
        <v>10</v>
      </c>
      <c r="AB481" t="s">
        <v>682</v>
      </c>
      <c r="AC481" t="s">
        <v>9</v>
      </c>
      <c r="AD481">
        <v>2259978.5311600002</v>
      </c>
      <c r="AE481">
        <v>968562.22763999971</v>
      </c>
    </row>
    <row r="482" spans="1:31" x14ac:dyDescent="0.25">
      <c r="A482" s="143">
        <v>46112</v>
      </c>
      <c r="B482" t="s">
        <v>1191</v>
      </c>
      <c r="C482" t="s">
        <v>1100</v>
      </c>
      <c r="D482">
        <v>-3228540.7588</v>
      </c>
      <c r="E482" t="s">
        <v>164</v>
      </c>
      <c r="G482">
        <v>3228540.7588</v>
      </c>
      <c r="H482" t="s">
        <v>1192</v>
      </c>
      <c r="I482" t="s">
        <v>9</v>
      </c>
      <c r="J482" t="s">
        <v>137</v>
      </c>
      <c r="K482" t="s">
        <v>512</v>
      </c>
      <c r="L482" t="s">
        <v>156</v>
      </c>
      <c r="M482">
        <v>0</v>
      </c>
      <c r="N482" t="s">
        <v>32</v>
      </c>
      <c r="O482" t="s">
        <v>1193</v>
      </c>
      <c r="P482">
        <v>10</v>
      </c>
      <c r="Q482" t="s">
        <v>467</v>
      </c>
      <c r="R482">
        <v>1</v>
      </c>
      <c r="S482">
        <v>-3228540.7588</v>
      </c>
      <c r="U482" t="s">
        <v>199</v>
      </c>
      <c r="V482" t="s">
        <v>80</v>
      </c>
      <c r="W482" t="s">
        <v>109</v>
      </c>
      <c r="X482">
        <v>7.7777777777777779E-2</v>
      </c>
      <c r="Y482">
        <v>251108.72568444445</v>
      </c>
      <c r="Z482">
        <v>5</v>
      </c>
      <c r="AA482">
        <v>10</v>
      </c>
      <c r="AB482" t="s">
        <v>80</v>
      </c>
      <c r="AC482" t="s">
        <v>9</v>
      </c>
      <c r="AD482">
        <v>2259978.5311600002</v>
      </c>
      <c r="AE482">
        <v>968562.22763999971</v>
      </c>
    </row>
    <row r="483" spans="1:31" x14ac:dyDescent="0.25">
      <c r="A483" s="143">
        <v>46112</v>
      </c>
      <c r="B483" t="s">
        <v>1191</v>
      </c>
      <c r="C483" t="s">
        <v>1100</v>
      </c>
      <c r="D483">
        <v>-3228540.7588</v>
      </c>
      <c r="E483" t="s">
        <v>164</v>
      </c>
      <c r="G483">
        <v>3228540.7588</v>
      </c>
      <c r="H483" t="s">
        <v>1192</v>
      </c>
      <c r="I483" t="s">
        <v>9</v>
      </c>
      <c r="J483" t="s">
        <v>137</v>
      </c>
      <c r="K483" t="s">
        <v>512</v>
      </c>
      <c r="L483" t="s">
        <v>156</v>
      </c>
      <c r="M483">
        <v>0</v>
      </c>
      <c r="N483" t="s">
        <v>32</v>
      </c>
      <c r="O483" t="s">
        <v>1193</v>
      </c>
      <c r="P483">
        <v>10</v>
      </c>
      <c r="Q483" t="s">
        <v>467</v>
      </c>
      <c r="R483">
        <v>1</v>
      </c>
      <c r="S483">
        <v>-3228540.7588</v>
      </c>
      <c r="U483" t="s">
        <v>199</v>
      </c>
      <c r="V483" t="s">
        <v>50</v>
      </c>
      <c r="W483" t="s">
        <v>108</v>
      </c>
      <c r="X483">
        <v>7.7777777777777779E-2</v>
      </c>
      <c r="Y483">
        <v>251108.72568444445</v>
      </c>
      <c r="Z483">
        <v>6</v>
      </c>
      <c r="AA483">
        <v>10</v>
      </c>
      <c r="AB483" t="s">
        <v>50</v>
      </c>
      <c r="AC483" t="s">
        <v>9</v>
      </c>
      <c r="AD483">
        <v>2259978.5311600002</v>
      </c>
      <c r="AE483">
        <v>968562.22763999971</v>
      </c>
    </row>
    <row r="484" spans="1:31" x14ac:dyDescent="0.25">
      <c r="A484" s="143">
        <v>46112</v>
      </c>
      <c r="B484" t="s">
        <v>1191</v>
      </c>
      <c r="C484" t="s">
        <v>1100</v>
      </c>
      <c r="D484">
        <v>-3228540.7588</v>
      </c>
      <c r="E484" t="s">
        <v>164</v>
      </c>
      <c r="G484">
        <v>3228540.7588</v>
      </c>
      <c r="H484" t="s">
        <v>1192</v>
      </c>
      <c r="I484" t="s">
        <v>9</v>
      </c>
      <c r="J484" t="s">
        <v>137</v>
      </c>
      <c r="K484" t="s">
        <v>512</v>
      </c>
      <c r="L484" t="s">
        <v>156</v>
      </c>
      <c r="M484">
        <v>0</v>
      </c>
      <c r="N484" t="s">
        <v>32</v>
      </c>
      <c r="O484" t="s">
        <v>1193</v>
      </c>
      <c r="P484">
        <v>10</v>
      </c>
      <c r="Q484" t="s">
        <v>467</v>
      </c>
      <c r="R484">
        <v>1</v>
      </c>
      <c r="S484">
        <v>-3228540.7588</v>
      </c>
      <c r="U484" t="s">
        <v>199</v>
      </c>
      <c r="V484" t="s">
        <v>68</v>
      </c>
      <c r="W484" t="s">
        <v>106</v>
      </c>
      <c r="X484">
        <v>7.7777777777777779E-2</v>
      </c>
      <c r="Y484">
        <v>251108.72568444445</v>
      </c>
      <c r="Z484">
        <v>7</v>
      </c>
      <c r="AA484">
        <v>10</v>
      </c>
      <c r="AB484" t="s">
        <v>68</v>
      </c>
      <c r="AC484" t="s">
        <v>9</v>
      </c>
      <c r="AD484">
        <v>2259978.5311600002</v>
      </c>
      <c r="AE484">
        <v>968562.22763999971</v>
      </c>
    </row>
    <row r="485" spans="1:31" x14ac:dyDescent="0.25">
      <c r="A485" s="143">
        <v>46112</v>
      </c>
      <c r="B485" t="s">
        <v>1191</v>
      </c>
      <c r="C485" t="s">
        <v>1100</v>
      </c>
      <c r="D485">
        <v>-3228540.7588</v>
      </c>
      <c r="E485" t="s">
        <v>164</v>
      </c>
      <c r="G485">
        <v>3228540.7588</v>
      </c>
      <c r="H485" t="s">
        <v>1192</v>
      </c>
      <c r="I485" t="s">
        <v>9</v>
      </c>
      <c r="J485" t="s">
        <v>137</v>
      </c>
      <c r="K485" t="s">
        <v>512</v>
      </c>
      <c r="L485" t="s">
        <v>156</v>
      </c>
      <c r="M485">
        <v>0</v>
      </c>
      <c r="N485" t="s">
        <v>32</v>
      </c>
      <c r="O485" t="s">
        <v>1193</v>
      </c>
      <c r="P485">
        <v>10</v>
      </c>
      <c r="Q485" t="s">
        <v>467</v>
      </c>
      <c r="R485">
        <v>1</v>
      </c>
      <c r="S485">
        <v>-3228540.7588</v>
      </c>
      <c r="U485" t="s">
        <v>199</v>
      </c>
      <c r="V485" t="s">
        <v>70</v>
      </c>
      <c r="W485" t="s">
        <v>452</v>
      </c>
      <c r="X485">
        <v>7.7777777777777779E-2</v>
      </c>
      <c r="Y485">
        <v>251108.72568444445</v>
      </c>
      <c r="Z485">
        <v>8</v>
      </c>
      <c r="AA485">
        <v>10</v>
      </c>
      <c r="AB485" t="s">
        <v>70</v>
      </c>
      <c r="AC485" t="s">
        <v>9</v>
      </c>
      <c r="AD485">
        <v>2259978.5311600002</v>
      </c>
      <c r="AE485">
        <v>968562.22763999971</v>
      </c>
    </row>
    <row r="486" spans="1:31" x14ac:dyDescent="0.25">
      <c r="A486" s="143">
        <v>46112</v>
      </c>
      <c r="B486" t="s">
        <v>1191</v>
      </c>
      <c r="C486" t="s">
        <v>1100</v>
      </c>
      <c r="D486">
        <v>-3228540.7588</v>
      </c>
      <c r="E486" t="s">
        <v>164</v>
      </c>
      <c r="G486">
        <v>3228540.7588</v>
      </c>
      <c r="H486" t="s">
        <v>1192</v>
      </c>
      <c r="I486" t="s">
        <v>9</v>
      </c>
      <c r="J486" t="s">
        <v>137</v>
      </c>
      <c r="K486" t="s">
        <v>512</v>
      </c>
      <c r="L486" t="s">
        <v>156</v>
      </c>
      <c r="M486">
        <v>0</v>
      </c>
      <c r="N486" t="s">
        <v>32</v>
      </c>
      <c r="O486" t="s">
        <v>1193</v>
      </c>
      <c r="P486">
        <v>10</v>
      </c>
      <c r="Q486" t="s">
        <v>467</v>
      </c>
      <c r="R486">
        <v>1</v>
      </c>
      <c r="S486">
        <v>-3228540.7588</v>
      </c>
      <c r="U486" t="s">
        <v>199</v>
      </c>
      <c r="V486" t="s">
        <v>181</v>
      </c>
      <c r="W486" t="s">
        <v>318</v>
      </c>
      <c r="X486">
        <v>0</v>
      </c>
      <c r="Y486">
        <v>0</v>
      </c>
      <c r="Z486">
        <v>9</v>
      </c>
      <c r="AA486">
        <v>10</v>
      </c>
      <c r="AB486" t="s">
        <v>181</v>
      </c>
      <c r="AC486" t="s">
        <v>9</v>
      </c>
      <c r="AD486">
        <v>2259978.5311600002</v>
      </c>
      <c r="AE486">
        <v>968562.22763999971</v>
      </c>
    </row>
    <row r="487" spans="1:31" x14ac:dyDescent="0.25">
      <c r="A487" s="143">
        <v>46112</v>
      </c>
      <c r="B487" t="s">
        <v>1191</v>
      </c>
      <c r="C487" t="s">
        <v>1187</v>
      </c>
      <c r="D487">
        <v>-3178948.1313</v>
      </c>
      <c r="E487" t="s">
        <v>183</v>
      </c>
      <c r="G487">
        <v>3178948.1313</v>
      </c>
      <c r="H487" t="s">
        <v>1192</v>
      </c>
      <c r="I487" t="s">
        <v>9</v>
      </c>
      <c r="J487" t="s">
        <v>137</v>
      </c>
      <c r="K487" t="s">
        <v>512</v>
      </c>
      <c r="L487" t="s">
        <v>156</v>
      </c>
      <c r="M487">
        <v>0</v>
      </c>
      <c r="N487" t="s">
        <v>396</v>
      </c>
      <c r="O487" t="s">
        <v>1193</v>
      </c>
      <c r="P487">
        <v>10</v>
      </c>
      <c r="Q487" t="s">
        <v>467</v>
      </c>
      <c r="R487">
        <v>1</v>
      </c>
      <c r="S487">
        <v>-3178948.1313</v>
      </c>
      <c r="U487" t="s">
        <v>199</v>
      </c>
      <c r="V487" t="s">
        <v>72</v>
      </c>
      <c r="W487" t="s">
        <v>402</v>
      </c>
      <c r="X487">
        <v>0.1111</v>
      </c>
      <c r="Y487">
        <v>353181.13738743</v>
      </c>
      <c r="Z487">
        <v>1</v>
      </c>
      <c r="AA487">
        <v>10</v>
      </c>
      <c r="AB487" t="s">
        <v>72</v>
      </c>
      <c r="AC487" t="s">
        <v>9</v>
      </c>
      <c r="AD487">
        <v>3178630.2364868694</v>
      </c>
      <c r="AE487">
        <v>317.89481313060969</v>
      </c>
    </row>
    <row r="488" spans="1:31" x14ac:dyDescent="0.25">
      <c r="A488" s="143">
        <v>46112</v>
      </c>
      <c r="B488" t="s">
        <v>1191</v>
      </c>
      <c r="C488" t="s">
        <v>1187</v>
      </c>
      <c r="D488">
        <v>-3178948.1313</v>
      </c>
      <c r="E488" t="s">
        <v>183</v>
      </c>
      <c r="G488">
        <v>3178948.1313</v>
      </c>
      <c r="H488" t="s">
        <v>1192</v>
      </c>
      <c r="I488" t="s">
        <v>9</v>
      </c>
      <c r="J488" t="s">
        <v>137</v>
      </c>
      <c r="K488" t="s">
        <v>512</v>
      </c>
      <c r="L488" t="s">
        <v>156</v>
      </c>
      <c r="M488">
        <v>0</v>
      </c>
      <c r="N488" t="s">
        <v>396</v>
      </c>
      <c r="O488" t="s">
        <v>1193</v>
      </c>
      <c r="P488">
        <v>10</v>
      </c>
      <c r="Q488" t="s">
        <v>467</v>
      </c>
      <c r="R488">
        <v>1</v>
      </c>
      <c r="S488">
        <v>-3178948.1313</v>
      </c>
      <c r="U488" t="s">
        <v>199</v>
      </c>
      <c r="V488" t="s">
        <v>177</v>
      </c>
      <c r="W488" t="s">
        <v>399</v>
      </c>
      <c r="X488">
        <v>0.1111</v>
      </c>
      <c r="Y488">
        <v>353181.13738743</v>
      </c>
      <c r="Z488">
        <v>2</v>
      </c>
      <c r="AA488">
        <v>10</v>
      </c>
      <c r="AB488" t="s">
        <v>77</v>
      </c>
      <c r="AC488" t="s">
        <v>9</v>
      </c>
      <c r="AD488">
        <v>3178630.2364868694</v>
      </c>
      <c r="AE488">
        <v>317.89481313060969</v>
      </c>
    </row>
    <row r="489" spans="1:31" x14ac:dyDescent="0.25">
      <c r="A489" s="143">
        <v>46112</v>
      </c>
      <c r="B489" t="s">
        <v>1191</v>
      </c>
      <c r="C489" t="s">
        <v>1187</v>
      </c>
      <c r="D489">
        <v>-3178948.1313</v>
      </c>
      <c r="E489" t="s">
        <v>183</v>
      </c>
      <c r="G489">
        <v>3178948.1313</v>
      </c>
      <c r="H489" t="s">
        <v>1192</v>
      </c>
      <c r="I489" t="s">
        <v>9</v>
      </c>
      <c r="J489" t="s">
        <v>137</v>
      </c>
      <c r="K489" t="s">
        <v>512</v>
      </c>
      <c r="L489" t="s">
        <v>156</v>
      </c>
      <c r="M489">
        <v>0</v>
      </c>
      <c r="N489" t="s">
        <v>396</v>
      </c>
      <c r="O489" t="s">
        <v>1193</v>
      </c>
      <c r="P489">
        <v>10</v>
      </c>
      <c r="Q489" t="s">
        <v>467</v>
      </c>
      <c r="R489">
        <v>1</v>
      </c>
      <c r="S489">
        <v>-3178948.1313</v>
      </c>
      <c r="U489" t="s">
        <v>199</v>
      </c>
      <c r="V489" t="s">
        <v>175</v>
      </c>
      <c r="W489" t="s">
        <v>398</v>
      </c>
      <c r="X489">
        <v>0.1111</v>
      </c>
      <c r="Y489">
        <v>353181.13738743</v>
      </c>
      <c r="Z489">
        <v>10</v>
      </c>
      <c r="AA489">
        <v>10</v>
      </c>
      <c r="AB489" t="s">
        <v>75</v>
      </c>
      <c r="AC489" t="s">
        <v>9</v>
      </c>
      <c r="AD489">
        <v>3178630.2364868694</v>
      </c>
      <c r="AE489">
        <v>317.89481313060969</v>
      </c>
    </row>
    <row r="490" spans="1:31" x14ac:dyDescent="0.25">
      <c r="A490" s="143">
        <v>46112</v>
      </c>
      <c r="B490" t="s">
        <v>1191</v>
      </c>
      <c r="C490" t="s">
        <v>1187</v>
      </c>
      <c r="D490">
        <v>-3178948.1313</v>
      </c>
      <c r="E490" t="s">
        <v>183</v>
      </c>
      <c r="G490">
        <v>3178948.1313</v>
      </c>
      <c r="H490" t="s">
        <v>1192</v>
      </c>
      <c r="I490" t="s">
        <v>9</v>
      </c>
      <c r="J490" t="s">
        <v>137</v>
      </c>
      <c r="K490" t="s">
        <v>512</v>
      </c>
      <c r="L490" t="s">
        <v>156</v>
      </c>
      <c r="M490">
        <v>0</v>
      </c>
      <c r="N490" t="s">
        <v>396</v>
      </c>
      <c r="O490" t="s">
        <v>1193</v>
      </c>
      <c r="P490">
        <v>10</v>
      </c>
      <c r="Q490" t="s">
        <v>467</v>
      </c>
      <c r="R490">
        <v>1</v>
      </c>
      <c r="S490">
        <v>-3178948.1313</v>
      </c>
      <c r="U490" t="s">
        <v>199</v>
      </c>
      <c r="V490" t="s">
        <v>193</v>
      </c>
      <c r="W490" t="s">
        <v>404</v>
      </c>
      <c r="X490">
        <v>0.1111</v>
      </c>
      <c r="Y490">
        <v>353181.13738743</v>
      </c>
      <c r="Z490">
        <v>3</v>
      </c>
      <c r="AA490">
        <v>10</v>
      </c>
      <c r="AB490" t="s">
        <v>681</v>
      </c>
      <c r="AC490" t="s">
        <v>9</v>
      </c>
      <c r="AD490">
        <v>3178630.2364868694</v>
      </c>
      <c r="AE490">
        <v>317.89481313060969</v>
      </c>
    </row>
    <row r="491" spans="1:31" x14ac:dyDescent="0.25">
      <c r="A491" s="143">
        <v>46112</v>
      </c>
      <c r="B491" t="s">
        <v>1191</v>
      </c>
      <c r="C491" t="s">
        <v>1187</v>
      </c>
      <c r="D491">
        <v>-3178948.1313</v>
      </c>
      <c r="E491" t="s">
        <v>183</v>
      </c>
      <c r="G491">
        <v>3178948.1313</v>
      </c>
      <c r="H491" t="s">
        <v>1192</v>
      </c>
      <c r="I491" t="s">
        <v>9</v>
      </c>
      <c r="J491" t="s">
        <v>137</v>
      </c>
      <c r="K491" t="s">
        <v>512</v>
      </c>
      <c r="L491" t="s">
        <v>156</v>
      </c>
      <c r="M491">
        <v>0</v>
      </c>
      <c r="N491" t="s">
        <v>396</v>
      </c>
      <c r="O491" t="s">
        <v>1193</v>
      </c>
      <c r="P491">
        <v>10</v>
      </c>
      <c r="Q491" t="s">
        <v>467</v>
      </c>
      <c r="R491">
        <v>1</v>
      </c>
      <c r="S491">
        <v>-3178948.1313</v>
      </c>
      <c r="U491" t="s">
        <v>199</v>
      </c>
      <c r="V491" t="s">
        <v>191</v>
      </c>
      <c r="W491" t="s">
        <v>403</v>
      </c>
      <c r="X491">
        <v>0.1111</v>
      </c>
      <c r="Y491">
        <v>353181.13738743</v>
      </c>
      <c r="Z491">
        <v>4</v>
      </c>
      <c r="AA491">
        <v>10</v>
      </c>
      <c r="AB491" t="s">
        <v>682</v>
      </c>
      <c r="AC491" t="s">
        <v>9</v>
      </c>
      <c r="AD491">
        <v>3178630.2364868694</v>
      </c>
      <c r="AE491">
        <v>317.89481313060969</v>
      </c>
    </row>
    <row r="492" spans="1:31" x14ac:dyDescent="0.25">
      <c r="A492" s="143">
        <v>46112</v>
      </c>
      <c r="B492" t="s">
        <v>1191</v>
      </c>
      <c r="C492" t="s">
        <v>1187</v>
      </c>
      <c r="D492">
        <v>-3178948.1313</v>
      </c>
      <c r="E492" t="s">
        <v>183</v>
      </c>
      <c r="G492">
        <v>3178948.1313</v>
      </c>
      <c r="H492" t="s">
        <v>1192</v>
      </c>
      <c r="I492" t="s">
        <v>9</v>
      </c>
      <c r="J492" t="s">
        <v>137</v>
      </c>
      <c r="K492" t="s">
        <v>512</v>
      </c>
      <c r="L492" t="s">
        <v>156</v>
      </c>
      <c r="M492">
        <v>0</v>
      </c>
      <c r="N492" t="s">
        <v>396</v>
      </c>
      <c r="O492" t="s">
        <v>1193</v>
      </c>
      <c r="P492">
        <v>10</v>
      </c>
      <c r="Q492" t="s">
        <v>467</v>
      </c>
      <c r="R492">
        <v>1</v>
      </c>
      <c r="S492">
        <v>-3178948.1313</v>
      </c>
      <c r="U492" t="s">
        <v>199</v>
      </c>
      <c r="V492" t="s">
        <v>80</v>
      </c>
      <c r="W492" t="s">
        <v>401</v>
      </c>
      <c r="X492">
        <v>0.1111</v>
      </c>
      <c r="Y492">
        <v>353181.13738743</v>
      </c>
      <c r="Z492">
        <v>5</v>
      </c>
      <c r="AA492">
        <v>10</v>
      </c>
      <c r="AB492" t="s">
        <v>80</v>
      </c>
      <c r="AC492" t="s">
        <v>9</v>
      </c>
      <c r="AD492">
        <v>3178630.2364868694</v>
      </c>
      <c r="AE492">
        <v>317.89481313060969</v>
      </c>
    </row>
    <row r="493" spans="1:31" x14ac:dyDescent="0.25">
      <c r="A493" s="143">
        <v>46112</v>
      </c>
      <c r="B493" t="s">
        <v>1191</v>
      </c>
      <c r="C493" t="s">
        <v>1187</v>
      </c>
      <c r="D493">
        <v>-3178948.1313</v>
      </c>
      <c r="E493" t="s">
        <v>183</v>
      </c>
      <c r="G493">
        <v>3178948.1313</v>
      </c>
      <c r="H493" t="s">
        <v>1192</v>
      </c>
      <c r="I493" t="s">
        <v>9</v>
      </c>
      <c r="J493" t="s">
        <v>137</v>
      </c>
      <c r="K493" t="s">
        <v>512</v>
      </c>
      <c r="L493" t="s">
        <v>156</v>
      </c>
      <c r="M493">
        <v>0</v>
      </c>
      <c r="N493" t="s">
        <v>396</v>
      </c>
      <c r="O493" t="s">
        <v>1193</v>
      </c>
      <c r="P493">
        <v>10</v>
      </c>
      <c r="Q493" t="s">
        <v>467</v>
      </c>
      <c r="R493">
        <v>1</v>
      </c>
      <c r="S493">
        <v>-3178948.1313</v>
      </c>
      <c r="U493" t="s">
        <v>199</v>
      </c>
      <c r="V493" t="s">
        <v>50</v>
      </c>
      <c r="W493" t="s">
        <v>397</v>
      </c>
      <c r="X493">
        <v>0.1111</v>
      </c>
      <c r="Y493">
        <v>353181.13738743</v>
      </c>
      <c r="Z493">
        <v>6</v>
      </c>
      <c r="AA493">
        <v>10</v>
      </c>
      <c r="AB493" t="s">
        <v>50</v>
      </c>
      <c r="AC493" t="s">
        <v>9</v>
      </c>
      <c r="AD493">
        <v>3178630.2364868694</v>
      </c>
      <c r="AE493">
        <v>317.89481313060969</v>
      </c>
    </row>
    <row r="494" spans="1:31" x14ac:dyDescent="0.25">
      <c r="A494" s="143">
        <v>46112</v>
      </c>
      <c r="B494" t="s">
        <v>1191</v>
      </c>
      <c r="C494" t="s">
        <v>1187</v>
      </c>
      <c r="D494">
        <v>-3178948.1313</v>
      </c>
      <c r="E494" t="s">
        <v>183</v>
      </c>
      <c r="G494">
        <v>3178948.1313</v>
      </c>
      <c r="H494" t="s">
        <v>1192</v>
      </c>
      <c r="I494" t="s">
        <v>9</v>
      </c>
      <c r="J494" t="s">
        <v>137</v>
      </c>
      <c r="K494" t="s">
        <v>512</v>
      </c>
      <c r="L494" t="s">
        <v>156</v>
      </c>
      <c r="M494">
        <v>0</v>
      </c>
      <c r="N494" t="s">
        <v>396</v>
      </c>
      <c r="O494" t="s">
        <v>1193</v>
      </c>
      <c r="P494">
        <v>10</v>
      </c>
      <c r="Q494" t="s">
        <v>467</v>
      </c>
      <c r="R494">
        <v>1</v>
      </c>
      <c r="S494">
        <v>-3178948.1313</v>
      </c>
      <c r="U494" t="s">
        <v>199</v>
      </c>
      <c r="V494" t="s">
        <v>68</v>
      </c>
      <c r="W494" t="s">
        <v>405</v>
      </c>
      <c r="X494">
        <v>0.1111</v>
      </c>
      <c r="Y494">
        <v>353181.13738743</v>
      </c>
      <c r="Z494">
        <v>7</v>
      </c>
      <c r="AA494">
        <v>10</v>
      </c>
      <c r="AB494" t="s">
        <v>68</v>
      </c>
      <c r="AC494" t="s">
        <v>9</v>
      </c>
      <c r="AD494">
        <v>3178630.2364868694</v>
      </c>
      <c r="AE494">
        <v>317.89481313060969</v>
      </c>
    </row>
    <row r="495" spans="1:31" x14ac:dyDescent="0.25">
      <c r="A495" s="143">
        <v>46112</v>
      </c>
      <c r="B495" t="s">
        <v>1191</v>
      </c>
      <c r="C495" t="s">
        <v>1187</v>
      </c>
      <c r="D495">
        <v>-3178948.1313</v>
      </c>
      <c r="E495" t="s">
        <v>183</v>
      </c>
      <c r="G495">
        <v>3178948.1313</v>
      </c>
      <c r="H495" t="s">
        <v>1192</v>
      </c>
      <c r="I495" t="s">
        <v>9</v>
      </c>
      <c r="J495" t="s">
        <v>137</v>
      </c>
      <c r="K495" t="s">
        <v>512</v>
      </c>
      <c r="L495" t="s">
        <v>156</v>
      </c>
      <c r="M495">
        <v>0</v>
      </c>
      <c r="N495" t="s">
        <v>396</v>
      </c>
      <c r="O495" t="s">
        <v>1193</v>
      </c>
      <c r="P495">
        <v>10</v>
      </c>
      <c r="Q495" t="s">
        <v>467</v>
      </c>
      <c r="R495">
        <v>1</v>
      </c>
      <c r="S495">
        <v>-3178948.1313</v>
      </c>
      <c r="U495" t="s">
        <v>199</v>
      </c>
      <c r="V495" t="s">
        <v>70</v>
      </c>
      <c r="W495" t="s">
        <v>461</v>
      </c>
      <c r="X495">
        <v>0.1111</v>
      </c>
      <c r="Y495">
        <v>353181.13738743</v>
      </c>
      <c r="Z495">
        <v>8</v>
      </c>
      <c r="AA495">
        <v>10</v>
      </c>
      <c r="AB495" t="s">
        <v>70</v>
      </c>
      <c r="AC495" t="s">
        <v>9</v>
      </c>
      <c r="AD495">
        <v>3178630.2364868694</v>
      </c>
      <c r="AE495">
        <v>317.89481313060969</v>
      </c>
    </row>
    <row r="496" spans="1:31" x14ac:dyDescent="0.25">
      <c r="A496" s="143">
        <v>46112</v>
      </c>
      <c r="B496" t="s">
        <v>1191</v>
      </c>
      <c r="C496" t="s">
        <v>1187</v>
      </c>
      <c r="D496">
        <v>-3178948.1313</v>
      </c>
      <c r="E496" t="s">
        <v>183</v>
      </c>
      <c r="G496">
        <v>3178948.1313</v>
      </c>
      <c r="H496" t="s">
        <v>1192</v>
      </c>
      <c r="I496" t="s">
        <v>9</v>
      </c>
      <c r="J496" t="s">
        <v>137</v>
      </c>
      <c r="K496" t="s">
        <v>512</v>
      </c>
      <c r="L496" t="s">
        <v>156</v>
      </c>
      <c r="M496">
        <v>0</v>
      </c>
      <c r="N496" t="s">
        <v>396</v>
      </c>
      <c r="O496" t="s">
        <v>1193</v>
      </c>
      <c r="P496">
        <v>10</v>
      </c>
      <c r="Q496" t="s">
        <v>467</v>
      </c>
      <c r="R496">
        <v>1</v>
      </c>
      <c r="S496">
        <v>-3178948.1313</v>
      </c>
      <c r="U496" t="s">
        <v>199</v>
      </c>
      <c r="V496" t="s">
        <v>181</v>
      </c>
      <c r="W496" t="s">
        <v>400</v>
      </c>
      <c r="X496">
        <v>0</v>
      </c>
      <c r="Y496">
        <v>0</v>
      </c>
      <c r="Z496">
        <v>9</v>
      </c>
      <c r="AA496">
        <v>10</v>
      </c>
      <c r="AB496" t="s">
        <v>181</v>
      </c>
      <c r="AC496" t="s">
        <v>9</v>
      </c>
      <c r="AD496">
        <v>3178630.2364868694</v>
      </c>
      <c r="AE496">
        <v>317.89481313060969</v>
      </c>
    </row>
    <row r="497" spans="1:31" x14ac:dyDescent="0.25">
      <c r="A497" s="143">
        <v>46112</v>
      </c>
      <c r="B497" t="s">
        <v>1191</v>
      </c>
      <c r="C497" t="s">
        <v>1143</v>
      </c>
      <c r="D497">
        <v>-3100824.9363000002</v>
      </c>
      <c r="E497" t="s">
        <v>168</v>
      </c>
      <c r="G497">
        <v>3100824.9363000002</v>
      </c>
      <c r="H497" t="s">
        <v>1192</v>
      </c>
      <c r="I497" t="s">
        <v>9</v>
      </c>
      <c r="J497" t="s">
        <v>137</v>
      </c>
      <c r="K497" t="s">
        <v>512</v>
      </c>
      <c r="L497" t="s">
        <v>138</v>
      </c>
      <c r="M497">
        <v>0</v>
      </c>
      <c r="N497" t="s">
        <v>332</v>
      </c>
      <c r="O497" t="s">
        <v>1193</v>
      </c>
      <c r="P497">
        <v>6</v>
      </c>
      <c r="Q497" t="s">
        <v>469</v>
      </c>
      <c r="R497">
        <v>1</v>
      </c>
      <c r="S497">
        <v>-3100824.9363000002</v>
      </c>
      <c r="U497" t="s">
        <v>199</v>
      </c>
      <c r="V497" t="s">
        <v>72</v>
      </c>
      <c r="W497" t="s">
        <v>335</v>
      </c>
      <c r="X497">
        <v>0.05</v>
      </c>
      <c r="Y497">
        <v>155041.24681500002</v>
      </c>
      <c r="Z497">
        <v>1</v>
      </c>
      <c r="AA497">
        <v>10</v>
      </c>
      <c r="AB497" t="s">
        <v>72</v>
      </c>
      <c r="AC497" t="s">
        <v>9</v>
      </c>
      <c r="AD497">
        <v>3100824.9363000002</v>
      </c>
      <c r="AE497">
        <v>0</v>
      </c>
    </row>
    <row r="498" spans="1:31" x14ac:dyDescent="0.25">
      <c r="A498" s="143">
        <v>46112</v>
      </c>
      <c r="B498" t="s">
        <v>1191</v>
      </c>
      <c r="C498" t="s">
        <v>1143</v>
      </c>
      <c r="D498">
        <v>-3100824.9363000002</v>
      </c>
      <c r="E498" t="s">
        <v>168</v>
      </c>
      <c r="G498">
        <v>3100824.9363000002</v>
      </c>
      <c r="H498" t="s">
        <v>1192</v>
      </c>
      <c r="I498" t="s">
        <v>9</v>
      </c>
      <c r="J498" t="s">
        <v>137</v>
      </c>
      <c r="K498" t="s">
        <v>512</v>
      </c>
      <c r="L498" t="s">
        <v>138</v>
      </c>
      <c r="M498">
        <v>0</v>
      </c>
      <c r="N498" t="s">
        <v>332</v>
      </c>
      <c r="O498" t="s">
        <v>1193</v>
      </c>
      <c r="P498">
        <v>6</v>
      </c>
      <c r="Q498" t="s">
        <v>469</v>
      </c>
      <c r="R498">
        <v>1</v>
      </c>
      <c r="S498">
        <v>-3100824.9363000002</v>
      </c>
      <c r="U498" t="s">
        <v>199</v>
      </c>
      <c r="V498" t="s">
        <v>193</v>
      </c>
      <c r="W498" t="s">
        <v>336</v>
      </c>
      <c r="X498">
        <v>0.06</v>
      </c>
      <c r="Y498">
        <v>186049.496178</v>
      </c>
      <c r="Z498">
        <v>3</v>
      </c>
      <c r="AA498">
        <v>10</v>
      </c>
      <c r="AB498" t="s">
        <v>681</v>
      </c>
      <c r="AC498" t="s">
        <v>9</v>
      </c>
      <c r="AD498">
        <v>3100824.9363000002</v>
      </c>
      <c r="AE498">
        <v>0</v>
      </c>
    </row>
    <row r="499" spans="1:31" x14ac:dyDescent="0.25">
      <c r="A499" s="143">
        <v>46112</v>
      </c>
      <c r="B499" t="s">
        <v>1191</v>
      </c>
      <c r="C499" t="s">
        <v>1143</v>
      </c>
      <c r="D499">
        <v>-3100824.9363000002</v>
      </c>
      <c r="E499" t="s">
        <v>168</v>
      </c>
      <c r="G499">
        <v>3100824.9363000002</v>
      </c>
      <c r="H499" t="s">
        <v>1192</v>
      </c>
      <c r="I499" t="s">
        <v>9</v>
      </c>
      <c r="J499" t="s">
        <v>137</v>
      </c>
      <c r="K499" t="s">
        <v>512</v>
      </c>
      <c r="L499" t="s">
        <v>138</v>
      </c>
      <c r="M499">
        <v>0</v>
      </c>
      <c r="N499" t="s">
        <v>332</v>
      </c>
      <c r="O499" t="s">
        <v>1193</v>
      </c>
      <c r="P499">
        <v>6</v>
      </c>
      <c r="Q499" t="s">
        <v>469</v>
      </c>
      <c r="R499">
        <v>1</v>
      </c>
      <c r="S499">
        <v>-3100824.9363000002</v>
      </c>
      <c r="U499" t="s">
        <v>199</v>
      </c>
      <c r="V499" t="s">
        <v>80</v>
      </c>
      <c r="W499" t="s">
        <v>334</v>
      </c>
      <c r="X499">
        <v>0.63</v>
      </c>
      <c r="Y499">
        <v>1953519.7098690001</v>
      </c>
      <c r="Z499">
        <v>5</v>
      </c>
      <c r="AA499">
        <v>10</v>
      </c>
      <c r="AB499" t="s">
        <v>80</v>
      </c>
      <c r="AC499" t="s">
        <v>9</v>
      </c>
      <c r="AD499">
        <v>3100824.9363000002</v>
      </c>
      <c r="AE499">
        <v>0</v>
      </c>
    </row>
    <row r="500" spans="1:31" x14ac:dyDescent="0.25">
      <c r="A500" s="143">
        <v>46112</v>
      </c>
      <c r="B500" t="s">
        <v>1191</v>
      </c>
      <c r="C500" t="s">
        <v>1143</v>
      </c>
      <c r="D500">
        <v>-3100824.9363000002</v>
      </c>
      <c r="E500" t="s">
        <v>168</v>
      </c>
      <c r="G500">
        <v>3100824.9363000002</v>
      </c>
      <c r="H500" t="s">
        <v>1192</v>
      </c>
      <c r="I500" t="s">
        <v>9</v>
      </c>
      <c r="J500" t="s">
        <v>137</v>
      </c>
      <c r="K500" t="s">
        <v>512</v>
      </c>
      <c r="L500" t="s">
        <v>138</v>
      </c>
      <c r="M500">
        <v>0</v>
      </c>
      <c r="N500" t="s">
        <v>332</v>
      </c>
      <c r="O500" t="s">
        <v>1193</v>
      </c>
      <c r="P500">
        <v>6</v>
      </c>
      <c r="Q500" t="s">
        <v>469</v>
      </c>
      <c r="R500">
        <v>1</v>
      </c>
      <c r="S500">
        <v>-3100824.9363000002</v>
      </c>
      <c r="U500" t="s">
        <v>199</v>
      </c>
      <c r="V500" t="s">
        <v>50</v>
      </c>
      <c r="W500" t="s">
        <v>333</v>
      </c>
      <c r="X500">
        <v>0.05</v>
      </c>
      <c r="Y500">
        <v>155041.24681500002</v>
      </c>
      <c r="Z500">
        <v>6</v>
      </c>
      <c r="AA500">
        <v>10</v>
      </c>
      <c r="AB500" t="s">
        <v>50</v>
      </c>
      <c r="AC500" t="s">
        <v>9</v>
      </c>
      <c r="AD500">
        <v>3100824.9363000002</v>
      </c>
      <c r="AE500">
        <v>0</v>
      </c>
    </row>
    <row r="501" spans="1:31" x14ac:dyDescent="0.25">
      <c r="A501" s="143">
        <v>46112</v>
      </c>
      <c r="B501" t="s">
        <v>1191</v>
      </c>
      <c r="C501" t="s">
        <v>1143</v>
      </c>
      <c r="D501">
        <v>-3100824.9363000002</v>
      </c>
      <c r="E501" t="s">
        <v>168</v>
      </c>
      <c r="G501">
        <v>3100824.9363000002</v>
      </c>
      <c r="H501" t="s">
        <v>1192</v>
      </c>
      <c r="I501" t="s">
        <v>9</v>
      </c>
      <c r="J501" t="s">
        <v>137</v>
      </c>
      <c r="K501" t="s">
        <v>512</v>
      </c>
      <c r="L501" t="s">
        <v>138</v>
      </c>
      <c r="M501">
        <v>0</v>
      </c>
      <c r="N501" t="s">
        <v>332</v>
      </c>
      <c r="O501" t="s">
        <v>1193</v>
      </c>
      <c r="P501">
        <v>6</v>
      </c>
      <c r="Q501" t="s">
        <v>469</v>
      </c>
      <c r="R501">
        <v>1</v>
      </c>
      <c r="S501">
        <v>-3100824.9363000002</v>
      </c>
      <c r="U501" t="s">
        <v>199</v>
      </c>
      <c r="V501" t="s">
        <v>68</v>
      </c>
      <c r="W501" t="s">
        <v>337</v>
      </c>
      <c r="X501">
        <v>0.14000000000000001</v>
      </c>
      <c r="Y501">
        <v>434115.49108200008</v>
      </c>
      <c r="Z501">
        <v>7</v>
      </c>
      <c r="AA501">
        <v>10</v>
      </c>
      <c r="AB501" t="s">
        <v>68</v>
      </c>
      <c r="AC501" t="s">
        <v>9</v>
      </c>
      <c r="AD501">
        <v>3100824.9363000002</v>
      </c>
      <c r="AE501">
        <v>0</v>
      </c>
    </row>
    <row r="502" spans="1:31" x14ac:dyDescent="0.25">
      <c r="A502" s="143">
        <v>46112</v>
      </c>
      <c r="B502" t="s">
        <v>1191</v>
      </c>
      <c r="C502" t="s">
        <v>1143</v>
      </c>
      <c r="D502">
        <v>-3100824.9363000002</v>
      </c>
      <c r="E502" t="s">
        <v>168</v>
      </c>
      <c r="G502">
        <v>3100824.9363000002</v>
      </c>
      <c r="H502" t="s">
        <v>1192</v>
      </c>
      <c r="I502" t="s">
        <v>9</v>
      </c>
      <c r="J502" t="s">
        <v>137</v>
      </c>
      <c r="K502" t="s">
        <v>512</v>
      </c>
      <c r="L502" t="s">
        <v>138</v>
      </c>
      <c r="M502">
        <v>0</v>
      </c>
      <c r="N502" t="s">
        <v>332</v>
      </c>
      <c r="O502" t="s">
        <v>1193</v>
      </c>
      <c r="P502">
        <v>6</v>
      </c>
      <c r="Q502" t="s">
        <v>469</v>
      </c>
      <c r="R502">
        <v>1</v>
      </c>
      <c r="S502">
        <v>-3100824.9363000002</v>
      </c>
      <c r="U502" t="s">
        <v>199</v>
      </c>
      <c r="V502" t="s">
        <v>70</v>
      </c>
      <c r="W502" t="s">
        <v>454</v>
      </c>
      <c r="X502">
        <v>7.0000000000000007E-2</v>
      </c>
      <c r="Y502">
        <v>217057.74554100004</v>
      </c>
      <c r="Z502">
        <v>8</v>
      </c>
      <c r="AA502">
        <v>10</v>
      </c>
      <c r="AB502" t="s">
        <v>70</v>
      </c>
      <c r="AC502" t="s">
        <v>9</v>
      </c>
      <c r="AD502">
        <v>3100824.9363000002</v>
      </c>
      <c r="AE502">
        <v>0</v>
      </c>
    </row>
    <row r="503" spans="1:31" x14ac:dyDescent="0.25">
      <c r="A503" s="143">
        <v>46112</v>
      </c>
      <c r="B503" t="s">
        <v>1191</v>
      </c>
      <c r="C503" t="s">
        <v>1130</v>
      </c>
      <c r="D503">
        <v>-3083603.5622999999</v>
      </c>
      <c r="E503" t="s">
        <v>1115</v>
      </c>
      <c r="G503">
        <v>3083603.5622999999</v>
      </c>
      <c r="H503" t="s">
        <v>1192</v>
      </c>
      <c r="I503" t="s">
        <v>9</v>
      </c>
      <c r="J503" t="s">
        <v>137</v>
      </c>
      <c r="K503" t="s">
        <v>512</v>
      </c>
      <c r="L503" t="s">
        <v>138</v>
      </c>
      <c r="M503">
        <v>0</v>
      </c>
      <c r="N503" t="s">
        <v>373</v>
      </c>
      <c r="O503" t="s">
        <v>1193</v>
      </c>
      <c r="P503">
        <v>2</v>
      </c>
      <c r="Q503" t="s">
        <v>468</v>
      </c>
      <c r="R503">
        <v>1</v>
      </c>
      <c r="S503">
        <v>-3083603.5622999999</v>
      </c>
      <c r="U503" t="s">
        <v>199</v>
      </c>
      <c r="V503" t="s">
        <v>193</v>
      </c>
      <c r="W503" t="s">
        <v>375</v>
      </c>
      <c r="X503">
        <v>0.15</v>
      </c>
      <c r="Y503">
        <v>462540.53434499999</v>
      </c>
      <c r="Z503">
        <v>3</v>
      </c>
      <c r="AA503">
        <v>10</v>
      </c>
      <c r="AB503" t="s">
        <v>681</v>
      </c>
      <c r="AC503" t="s">
        <v>9</v>
      </c>
      <c r="AD503">
        <v>3083603.5622999999</v>
      </c>
      <c r="AE503">
        <v>0</v>
      </c>
    </row>
    <row r="504" spans="1:31" x14ac:dyDescent="0.25">
      <c r="A504" s="143">
        <v>46112</v>
      </c>
      <c r="B504" t="s">
        <v>1191</v>
      </c>
      <c r="C504" t="s">
        <v>1130</v>
      </c>
      <c r="D504">
        <v>-3083603.5622999999</v>
      </c>
      <c r="E504" t="s">
        <v>1115</v>
      </c>
      <c r="G504">
        <v>3083603.5622999999</v>
      </c>
      <c r="H504" t="s">
        <v>1192</v>
      </c>
      <c r="I504" t="s">
        <v>9</v>
      </c>
      <c r="J504" t="s">
        <v>137</v>
      </c>
      <c r="K504" t="s">
        <v>512</v>
      </c>
      <c r="L504" t="s">
        <v>138</v>
      </c>
      <c r="M504">
        <v>0</v>
      </c>
      <c r="N504" t="s">
        <v>373</v>
      </c>
      <c r="O504" t="s">
        <v>1193</v>
      </c>
      <c r="P504">
        <v>2</v>
      </c>
      <c r="Q504" t="s">
        <v>468</v>
      </c>
      <c r="R504">
        <v>1</v>
      </c>
      <c r="S504">
        <v>-3083603.5622999999</v>
      </c>
      <c r="U504" t="s">
        <v>199</v>
      </c>
      <c r="V504" t="s">
        <v>80</v>
      </c>
      <c r="W504" t="s">
        <v>374</v>
      </c>
      <c r="X504">
        <v>0.85</v>
      </c>
      <c r="Y504">
        <v>2621063.0279549998</v>
      </c>
      <c r="Z504">
        <v>5</v>
      </c>
      <c r="AA504">
        <v>10</v>
      </c>
      <c r="AB504" t="s">
        <v>80</v>
      </c>
      <c r="AC504" t="s">
        <v>9</v>
      </c>
      <c r="AD504">
        <v>3083603.5622999999</v>
      </c>
      <c r="AE504">
        <v>0</v>
      </c>
    </row>
    <row r="505" spans="1:31" x14ac:dyDescent="0.25">
      <c r="A505" s="143">
        <v>46112</v>
      </c>
      <c r="B505" t="s">
        <v>1191</v>
      </c>
      <c r="C505" t="s">
        <v>1182</v>
      </c>
      <c r="D505">
        <v>-3063383.1713999999</v>
      </c>
      <c r="E505" t="s">
        <v>187</v>
      </c>
      <c r="G505">
        <v>3063383.1713999999</v>
      </c>
      <c r="H505" t="s">
        <v>1192</v>
      </c>
      <c r="I505" t="s">
        <v>9</v>
      </c>
      <c r="J505" t="s">
        <v>137</v>
      </c>
      <c r="K505" t="s">
        <v>512</v>
      </c>
      <c r="L505" t="s">
        <v>138</v>
      </c>
      <c r="M505">
        <v>0</v>
      </c>
      <c r="N505" t="s">
        <v>45</v>
      </c>
      <c r="O505" t="s">
        <v>1193</v>
      </c>
      <c r="P505">
        <v>1</v>
      </c>
      <c r="Q505" t="s">
        <v>70</v>
      </c>
      <c r="R505">
        <v>1</v>
      </c>
      <c r="S505">
        <v>-3063383.1713999999</v>
      </c>
      <c r="U505" t="s">
        <v>199</v>
      </c>
      <c r="V505" t="s">
        <v>70</v>
      </c>
      <c r="W505" t="s">
        <v>86</v>
      </c>
      <c r="X505">
        <v>1</v>
      </c>
      <c r="Y505">
        <v>3063383.1713999999</v>
      </c>
      <c r="Z505">
        <v>8</v>
      </c>
      <c r="AA505">
        <v>10</v>
      </c>
      <c r="AB505" t="s">
        <v>70</v>
      </c>
      <c r="AC505" t="s">
        <v>9</v>
      </c>
      <c r="AD505">
        <v>3063383.1713999999</v>
      </c>
      <c r="AE505">
        <v>0</v>
      </c>
    </row>
    <row r="506" spans="1:31" x14ac:dyDescent="0.25">
      <c r="A506" s="143">
        <v>46086</v>
      </c>
      <c r="B506" t="s">
        <v>828</v>
      </c>
      <c r="C506" t="s">
        <v>947</v>
      </c>
      <c r="D506">
        <v>-3012576.34</v>
      </c>
      <c r="E506" t="s">
        <v>948</v>
      </c>
      <c r="F506">
        <v>3585.12</v>
      </c>
      <c r="G506">
        <v>840.3</v>
      </c>
      <c r="H506" t="s">
        <v>510</v>
      </c>
      <c r="I506" t="s">
        <v>10</v>
      </c>
      <c r="J506" t="s">
        <v>157</v>
      </c>
      <c r="K506" t="s">
        <v>473</v>
      </c>
      <c r="L506" t="s">
        <v>138</v>
      </c>
      <c r="M506">
        <v>0</v>
      </c>
      <c r="N506" t="s">
        <v>39</v>
      </c>
      <c r="O506" t="s">
        <v>492</v>
      </c>
      <c r="P506">
        <v>1</v>
      </c>
      <c r="Q506" t="s">
        <v>50</v>
      </c>
      <c r="R506">
        <v>1</v>
      </c>
      <c r="S506">
        <v>-3012576.34</v>
      </c>
      <c r="T506">
        <v>3585.12</v>
      </c>
      <c r="U506" t="s">
        <v>199</v>
      </c>
      <c r="V506" t="s">
        <v>50</v>
      </c>
      <c r="W506" t="s">
        <v>88</v>
      </c>
      <c r="X506">
        <v>1</v>
      </c>
      <c r="Y506">
        <v>3012576.34</v>
      </c>
      <c r="Z506">
        <v>6</v>
      </c>
      <c r="AA506" t="s">
        <v>157</v>
      </c>
      <c r="AB506" t="s">
        <v>50</v>
      </c>
      <c r="AC506" t="s">
        <v>10</v>
      </c>
      <c r="AD506">
        <v>3012576.34</v>
      </c>
      <c r="AE506">
        <v>0</v>
      </c>
    </row>
    <row r="507" spans="1:31" x14ac:dyDescent="0.25">
      <c r="A507" s="143">
        <v>46112</v>
      </c>
      <c r="B507" t="s">
        <v>1191</v>
      </c>
      <c r="C507" t="s">
        <v>1132</v>
      </c>
      <c r="D507">
        <v>-3011643.8221</v>
      </c>
      <c r="E507" t="s">
        <v>1131</v>
      </c>
      <c r="G507">
        <v>3011643.8221</v>
      </c>
      <c r="H507" t="s">
        <v>1192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370</v>
      </c>
      <c r="O507" t="s">
        <v>1193</v>
      </c>
      <c r="P507">
        <v>2</v>
      </c>
      <c r="Q507" t="s">
        <v>449</v>
      </c>
      <c r="R507">
        <v>1</v>
      </c>
      <c r="S507">
        <v>-3011643.8221</v>
      </c>
      <c r="U507" t="s">
        <v>199</v>
      </c>
      <c r="V507" t="s">
        <v>175</v>
      </c>
      <c r="W507" t="s">
        <v>371</v>
      </c>
      <c r="X507">
        <v>0.6</v>
      </c>
      <c r="Y507">
        <v>1806986.2932599999</v>
      </c>
      <c r="Z507">
        <v>10</v>
      </c>
      <c r="AA507">
        <v>10</v>
      </c>
      <c r="AB507" t="s">
        <v>75</v>
      </c>
      <c r="AC507" t="s">
        <v>9</v>
      </c>
      <c r="AD507">
        <v>3011643.8221</v>
      </c>
      <c r="AE507">
        <v>0</v>
      </c>
    </row>
    <row r="508" spans="1:31" x14ac:dyDescent="0.25">
      <c r="A508" s="143">
        <v>46112</v>
      </c>
      <c r="B508" t="s">
        <v>1191</v>
      </c>
      <c r="C508" t="s">
        <v>1132</v>
      </c>
      <c r="D508">
        <v>-3011643.8221</v>
      </c>
      <c r="E508" t="s">
        <v>1131</v>
      </c>
      <c r="G508">
        <v>3011643.8221</v>
      </c>
      <c r="H508" t="s">
        <v>1192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370</v>
      </c>
      <c r="O508" t="s">
        <v>1193</v>
      </c>
      <c r="P508">
        <v>2</v>
      </c>
      <c r="Q508" t="s">
        <v>449</v>
      </c>
      <c r="R508">
        <v>1</v>
      </c>
      <c r="S508">
        <v>-3011643.8221</v>
      </c>
      <c r="U508" t="s">
        <v>199</v>
      </c>
      <c r="V508" t="s">
        <v>191</v>
      </c>
      <c r="W508" t="s">
        <v>372</v>
      </c>
      <c r="X508">
        <v>0.4</v>
      </c>
      <c r="Y508">
        <v>1204657.52884</v>
      </c>
      <c r="Z508">
        <v>4</v>
      </c>
      <c r="AA508">
        <v>10</v>
      </c>
      <c r="AB508" t="s">
        <v>682</v>
      </c>
      <c r="AC508" t="s">
        <v>9</v>
      </c>
      <c r="AD508">
        <v>3011643.8221</v>
      </c>
      <c r="AE508">
        <v>0</v>
      </c>
    </row>
    <row r="509" spans="1:31" x14ac:dyDescent="0.25">
      <c r="A509" s="143">
        <v>46084</v>
      </c>
      <c r="B509" t="s">
        <v>807</v>
      </c>
      <c r="C509" t="s">
        <v>879</v>
      </c>
      <c r="D509">
        <v>-2950000</v>
      </c>
      <c r="E509" t="s">
        <v>880</v>
      </c>
      <c r="F509">
        <v>1</v>
      </c>
      <c r="G509">
        <v>2950000</v>
      </c>
      <c r="H509" t="s">
        <v>510</v>
      </c>
      <c r="I509" t="s">
        <v>10</v>
      </c>
      <c r="J509" t="s">
        <v>137</v>
      </c>
      <c r="K509" t="s">
        <v>473</v>
      </c>
      <c r="L509" t="s">
        <v>156</v>
      </c>
      <c r="M509">
        <v>0</v>
      </c>
      <c r="N509" t="s">
        <v>35</v>
      </c>
      <c r="O509" t="s">
        <v>492</v>
      </c>
      <c r="P509">
        <v>10</v>
      </c>
      <c r="Q509" t="s">
        <v>465</v>
      </c>
      <c r="R509">
        <v>1</v>
      </c>
      <c r="S509">
        <v>-2950000</v>
      </c>
      <c r="T509">
        <v>1</v>
      </c>
      <c r="U509" t="s">
        <v>199</v>
      </c>
      <c r="V509" t="s">
        <v>72</v>
      </c>
      <c r="W509" t="s">
        <v>73</v>
      </c>
      <c r="X509">
        <v>3.2417236735101898E-2</v>
      </c>
      <c r="Y509">
        <v>95630.848368550593</v>
      </c>
      <c r="Z509">
        <v>1</v>
      </c>
      <c r="AA509">
        <v>13</v>
      </c>
      <c r="AB509" t="s">
        <v>72</v>
      </c>
      <c r="AC509" t="s">
        <v>10</v>
      </c>
      <c r="AD509">
        <v>2950000</v>
      </c>
      <c r="AE509">
        <v>0</v>
      </c>
    </row>
    <row r="510" spans="1:31" x14ac:dyDescent="0.25">
      <c r="A510" s="143">
        <v>46084</v>
      </c>
      <c r="B510" t="s">
        <v>807</v>
      </c>
      <c r="C510" t="s">
        <v>879</v>
      </c>
      <c r="D510">
        <v>-2950000</v>
      </c>
      <c r="E510" t="s">
        <v>880</v>
      </c>
      <c r="F510">
        <v>1</v>
      </c>
      <c r="G510">
        <v>2950000</v>
      </c>
      <c r="H510" t="s">
        <v>510</v>
      </c>
      <c r="I510" t="s">
        <v>10</v>
      </c>
      <c r="J510" t="s">
        <v>137</v>
      </c>
      <c r="K510" t="s">
        <v>473</v>
      </c>
      <c r="L510" t="s">
        <v>156</v>
      </c>
      <c r="M510">
        <v>0</v>
      </c>
      <c r="N510" t="s">
        <v>35</v>
      </c>
      <c r="O510" t="s">
        <v>492</v>
      </c>
      <c r="P510">
        <v>10</v>
      </c>
      <c r="Q510" t="s">
        <v>465</v>
      </c>
      <c r="R510">
        <v>1</v>
      </c>
      <c r="S510">
        <v>-2950000</v>
      </c>
      <c r="T510">
        <v>1</v>
      </c>
      <c r="U510" t="s">
        <v>199</v>
      </c>
      <c r="V510" t="s">
        <v>77</v>
      </c>
      <c r="W510" t="s">
        <v>78</v>
      </c>
      <c r="X510">
        <v>7.0597149630605652E-3</v>
      </c>
      <c r="Y510">
        <v>20826.159141028667</v>
      </c>
      <c r="Z510">
        <v>2</v>
      </c>
      <c r="AA510">
        <v>13</v>
      </c>
      <c r="AB510" t="s">
        <v>77</v>
      </c>
      <c r="AC510" t="s">
        <v>10</v>
      </c>
      <c r="AD510">
        <v>2950000</v>
      </c>
      <c r="AE510">
        <v>0</v>
      </c>
    </row>
    <row r="511" spans="1:31" x14ac:dyDescent="0.25">
      <c r="A511" s="143">
        <v>46084</v>
      </c>
      <c r="B511" t="s">
        <v>807</v>
      </c>
      <c r="C511" t="s">
        <v>879</v>
      </c>
      <c r="D511">
        <v>-2950000</v>
      </c>
      <c r="E511" t="s">
        <v>880</v>
      </c>
      <c r="F511">
        <v>1</v>
      </c>
      <c r="G511">
        <v>2950000</v>
      </c>
      <c r="H511" t="s">
        <v>510</v>
      </c>
      <c r="I511" t="s">
        <v>10</v>
      </c>
      <c r="J511" t="s">
        <v>137</v>
      </c>
      <c r="K511" t="s">
        <v>473</v>
      </c>
      <c r="L511" t="s">
        <v>156</v>
      </c>
      <c r="M511">
        <v>0</v>
      </c>
      <c r="N511" t="s">
        <v>35</v>
      </c>
      <c r="O511" t="s">
        <v>492</v>
      </c>
      <c r="P511">
        <v>10</v>
      </c>
      <c r="Q511" t="s">
        <v>465</v>
      </c>
      <c r="R511">
        <v>1</v>
      </c>
      <c r="S511">
        <v>-2950000</v>
      </c>
      <c r="T511">
        <v>1</v>
      </c>
      <c r="U511" t="s">
        <v>199</v>
      </c>
      <c r="V511" t="s">
        <v>75</v>
      </c>
      <c r="W511" t="s">
        <v>76</v>
      </c>
      <c r="X511">
        <v>4.0653249223577111E-4</v>
      </c>
      <c r="Y511">
        <v>1199.2708520955248</v>
      </c>
      <c r="Z511">
        <v>10</v>
      </c>
      <c r="AA511">
        <v>13</v>
      </c>
      <c r="AB511" t="s">
        <v>75</v>
      </c>
      <c r="AC511" t="s">
        <v>10</v>
      </c>
      <c r="AD511">
        <v>2950000</v>
      </c>
      <c r="AE511">
        <v>0</v>
      </c>
    </row>
    <row r="512" spans="1:31" x14ac:dyDescent="0.25">
      <c r="A512" s="143">
        <v>46084</v>
      </c>
      <c r="B512" t="s">
        <v>807</v>
      </c>
      <c r="C512" t="s">
        <v>879</v>
      </c>
      <c r="D512">
        <v>-2950000</v>
      </c>
      <c r="E512" t="s">
        <v>880</v>
      </c>
      <c r="F512">
        <v>1</v>
      </c>
      <c r="G512">
        <v>2950000</v>
      </c>
      <c r="H512" t="s">
        <v>510</v>
      </c>
      <c r="I512" t="s">
        <v>10</v>
      </c>
      <c r="J512" t="s">
        <v>137</v>
      </c>
      <c r="K512" t="s">
        <v>473</v>
      </c>
      <c r="L512" t="s">
        <v>156</v>
      </c>
      <c r="M512">
        <v>0</v>
      </c>
      <c r="N512" t="s">
        <v>35</v>
      </c>
      <c r="O512" t="s">
        <v>492</v>
      </c>
      <c r="P512">
        <v>10</v>
      </c>
      <c r="Q512" t="s">
        <v>465</v>
      </c>
      <c r="R512">
        <v>1</v>
      </c>
      <c r="S512">
        <v>-2950000</v>
      </c>
      <c r="T512">
        <v>1</v>
      </c>
      <c r="U512" t="s">
        <v>199</v>
      </c>
      <c r="V512" t="s">
        <v>66</v>
      </c>
      <c r="W512" t="s">
        <v>67</v>
      </c>
      <c r="X512">
        <v>5.9791078481547098E-2</v>
      </c>
      <c r="Y512">
        <v>176383.68152056393</v>
      </c>
      <c r="Z512">
        <v>3</v>
      </c>
      <c r="AA512">
        <v>13</v>
      </c>
      <c r="AB512" t="s">
        <v>681</v>
      </c>
      <c r="AC512" t="s">
        <v>10</v>
      </c>
      <c r="AD512">
        <v>2950000</v>
      </c>
      <c r="AE512">
        <v>0</v>
      </c>
    </row>
    <row r="513" spans="1:31" x14ac:dyDescent="0.25">
      <c r="A513" s="143">
        <v>46084</v>
      </c>
      <c r="B513" t="s">
        <v>807</v>
      </c>
      <c r="C513" t="s">
        <v>879</v>
      </c>
      <c r="D513">
        <v>-2950000</v>
      </c>
      <c r="E513" t="s">
        <v>880</v>
      </c>
      <c r="F513">
        <v>1</v>
      </c>
      <c r="G513">
        <v>2950000</v>
      </c>
      <c r="H513" t="s">
        <v>510</v>
      </c>
      <c r="I513" t="s">
        <v>10</v>
      </c>
      <c r="J513" t="s">
        <v>137</v>
      </c>
      <c r="K513" t="s">
        <v>473</v>
      </c>
      <c r="L513" t="s">
        <v>156</v>
      </c>
      <c r="M513">
        <v>0</v>
      </c>
      <c r="N513" t="s">
        <v>35</v>
      </c>
      <c r="O513" t="s">
        <v>492</v>
      </c>
      <c r="P513">
        <v>10</v>
      </c>
      <c r="Q513" t="s">
        <v>465</v>
      </c>
      <c r="R513">
        <v>1</v>
      </c>
      <c r="S513">
        <v>-2950000</v>
      </c>
      <c r="T513">
        <v>1</v>
      </c>
      <c r="U513" t="s">
        <v>199</v>
      </c>
      <c r="V513" t="s">
        <v>63</v>
      </c>
      <c r="W513" t="s">
        <v>64</v>
      </c>
      <c r="X513">
        <v>4.8738124634855849E-3</v>
      </c>
      <c r="Y513">
        <v>14377.746767282475</v>
      </c>
      <c r="Z513">
        <v>4</v>
      </c>
      <c r="AA513">
        <v>13</v>
      </c>
      <c r="AB513" t="s">
        <v>682</v>
      </c>
      <c r="AC513" t="s">
        <v>10</v>
      </c>
      <c r="AD513">
        <v>2950000</v>
      </c>
      <c r="AE513">
        <v>0</v>
      </c>
    </row>
    <row r="514" spans="1:31" x14ac:dyDescent="0.25">
      <c r="A514" s="143">
        <v>46084</v>
      </c>
      <c r="B514" t="s">
        <v>807</v>
      </c>
      <c r="C514" t="s">
        <v>879</v>
      </c>
      <c r="D514">
        <v>-2950000</v>
      </c>
      <c r="E514" t="s">
        <v>880</v>
      </c>
      <c r="F514">
        <v>1</v>
      </c>
      <c r="G514">
        <v>2950000</v>
      </c>
      <c r="H514" t="s">
        <v>510</v>
      </c>
      <c r="I514" t="s">
        <v>10</v>
      </c>
      <c r="J514" t="s">
        <v>137</v>
      </c>
      <c r="K514" t="s">
        <v>473</v>
      </c>
      <c r="L514" t="s">
        <v>156</v>
      </c>
      <c r="M514">
        <v>0</v>
      </c>
      <c r="N514" t="s">
        <v>35</v>
      </c>
      <c r="O514" t="s">
        <v>492</v>
      </c>
      <c r="P514">
        <v>10</v>
      </c>
      <c r="Q514" t="s">
        <v>465</v>
      </c>
      <c r="R514">
        <v>1</v>
      </c>
      <c r="S514">
        <v>-2950000</v>
      </c>
      <c r="T514">
        <v>1</v>
      </c>
      <c r="U514" t="s">
        <v>199</v>
      </c>
      <c r="V514" t="s">
        <v>80</v>
      </c>
      <c r="W514" t="s">
        <v>81</v>
      </c>
      <c r="X514">
        <v>0.73411048911804788</v>
      </c>
      <c r="Y514">
        <v>2165625.9428982413</v>
      </c>
      <c r="Z514">
        <v>5</v>
      </c>
      <c r="AA514">
        <v>13</v>
      </c>
      <c r="AB514" t="s">
        <v>80</v>
      </c>
      <c r="AC514" t="s">
        <v>10</v>
      </c>
      <c r="AD514">
        <v>2950000</v>
      </c>
      <c r="AE514">
        <v>0</v>
      </c>
    </row>
    <row r="515" spans="1:31" x14ac:dyDescent="0.25">
      <c r="A515" s="143">
        <v>46084</v>
      </c>
      <c r="B515" t="s">
        <v>807</v>
      </c>
      <c r="C515" t="s">
        <v>879</v>
      </c>
      <c r="D515">
        <v>-2950000</v>
      </c>
      <c r="E515" t="s">
        <v>880</v>
      </c>
      <c r="F515">
        <v>1</v>
      </c>
      <c r="G515">
        <v>2950000</v>
      </c>
      <c r="H515" t="s">
        <v>510</v>
      </c>
      <c r="I515" t="s">
        <v>10</v>
      </c>
      <c r="J515" t="s">
        <v>137</v>
      </c>
      <c r="K515" t="s">
        <v>473</v>
      </c>
      <c r="L515" t="s">
        <v>156</v>
      </c>
      <c r="M515">
        <v>0</v>
      </c>
      <c r="N515" t="s">
        <v>35</v>
      </c>
      <c r="O515" t="s">
        <v>492</v>
      </c>
      <c r="P515">
        <v>10</v>
      </c>
      <c r="Q515" t="s">
        <v>465</v>
      </c>
      <c r="R515">
        <v>1</v>
      </c>
      <c r="S515">
        <v>-2950000</v>
      </c>
      <c r="T515">
        <v>1</v>
      </c>
      <c r="U515" t="s">
        <v>199</v>
      </c>
      <c r="V515" t="s">
        <v>50</v>
      </c>
      <c r="W515" t="s">
        <v>74</v>
      </c>
      <c r="X515">
        <v>1.4065386597374174E-2</v>
      </c>
      <c r="Y515">
        <v>41492.89046225381</v>
      </c>
      <c r="Z515">
        <v>6</v>
      </c>
      <c r="AA515">
        <v>13</v>
      </c>
      <c r="AB515" t="s">
        <v>50</v>
      </c>
      <c r="AC515" t="s">
        <v>10</v>
      </c>
      <c r="AD515">
        <v>2950000</v>
      </c>
      <c r="AE515">
        <v>0</v>
      </c>
    </row>
    <row r="516" spans="1:31" x14ac:dyDescent="0.25">
      <c r="A516" s="143">
        <v>46084</v>
      </c>
      <c r="B516" t="s">
        <v>807</v>
      </c>
      <c r="C516" t="s">
        <v>879</v>
      </c>
      <c r="D516">
        <v>-2950000</v>
      </c>
      <c r="E516" t="s">
        <v>880</v>
      </c>
      <c r="F516">
        <v>1</v>
      </c>
      <c r="G516">
        <v>2950000</v>
      </c>
      <c r="H516" t="s">
        <v>510</v>
      </c>
      <c r="I516" t="s">
        <v>10</v>
      </c>
      <c r="J516" t="s">
        <v>137</v>
      </c>
      <c r="K516" t="s">
        <v>473</v>
      </c>
      <c r="L516" t="s">
        <v>156</v>
      </c>
      <c r="M516">
        <v>0</v>
      </c>
      <c r="N516" t="s">
        <v>35</v>
      </c>
      <c r="O516" t="s">
        <v>492</v>
      </c>
      <c r="P516">
        <v>10</v>
      </c>
      <c r="Q516" t="s">
        <v>465</v>
      </c>
      <c r="R516">
        <v>1</v>
      </c>
      <c r="S516">
        <v>-2950000</v>
      </c>
      <c r="T516">
        <v>1</v>
      </c>
      <c r="U516" t="s">
        <v>199</v>
      </c>
      <c r="V516" t="s">
        <v>68</v>
      </c>
      <c r="W516" t="s">
        <v>69</v>
      </c>
      <c r="X516">
        <v>0.10760032914202722</v>
      </c>
      <c r="Y516">
        <v>317420.97096898028</v>
      </c>
      <c r="Z516">
        <v>7</v>
      </c>
      <c r="AA516">
        <v>13</v>
      </c>
      <c r="AB516" t="s">
        <v>68</v>
      </c>
      <c r="AC516" t="s">
        <v>10</v>
      </c>
      <c r="AD516">
        <v>2950000</v>
      </c>
      <c r="AE516">
        <v>0</v>
      </c>
    </row>
    <row r="517" spans="1:31" x14ac:dyDescent="0.25">
      <c r="A517" s="143">
        <v>46084</v>
      </c>
      <c r="B517" t="s">
        <v>807</v>
      </c>
      <c r="C517" t="s">
        <v>879</v>
      </c>
      <c r="D517">
        <v>-2950000</v>
      </c>
      <c r="E517" t="s">
        <v>880</v>
      </c>
      <c r="F517">
        <v>1</v>
      </c>
      <c r="G517">
        <v>2950000</v>
      </c>
      <c r="H517" t="s">
        <v>510</v>
      </c>
      <c r="I517" t="s">
        <v>10</v>
      </c>
      <c r="J517" t="s">
        <v>137</v>
      </c>
      <c r="K517" t="s">
        <v>473</v>
      </c>
      <c r="L517" t="s">
        <v>156</v>
      </c>
      <c r="M517">
        <v>0</v>
      </c>
      <c r="N517" t="s">
        <v>35</v>
      </c>
      <c r="O517" t="s">
        <v>492</v>
      </c>
      <c r="P517">
        <v>10</v>
      </c>
      <c r="Q517" t="s">
        <v>465</v>
      </c>
      <c r="R517">
        <v>1</v>
      </c>
      <c r="S517">
        <v>-2950000</v>
      </c>
      <c r="T517">
        <v>1</v>
      </c>
      <c r="U517" t="s">
        <v>199</v>
      </c>
      <c r="V517" t="s">
        <v>70</v>
      </c>
      <c r="W517" t="s">
        <v>71</v>
      </c>
      <c r="X517">
        <v>3.9675420007119738E-2</v>
      </c>
      <c r="Y517">
        <v>117042.48902100323</v>
      </c>
      <c r="Z517">
        <v>8</v>
      </c>
      <c r="AA517">
        <v>13</v>
      </c>
      <c r="AB517" t="s">
        <v>70</v>
      </c>
      <c r="AC517" t="s">
        <v>10</v>
      </c>
      <c r="AD517">
        <v>2950000</v>
      </c>
      <c r="AE517">
        <v>0</v>
      </c>
    </row>
    <row r="518" spans="1:31" x14ac:dyDescent="0.25">
      <c r="A518" s="143">
        <v>46084</v>
      </c>
      <c r="B518" t="s">
        <v>807</v>
      </c>
      <c r="C518" t="s">
        <v>879</v>
      </c>
      <c r="D518">
        <v>-2950000</v>
      </c>
      <c r="E518" t="s">
        <v>880</v>
      </c>
      <c r="F518">
        <v>1</v>
      </c>
      <c r="G518">
        <v>2950000</v>
      </c>
      <c r="H518" t="s">
        <v>510</v>
      </c>
      <c r="I518" t="s">
        <v>10</v>
      </c>
      <c r="J518" t="s">
        <v>137</v>
      </c>
      <c r="K518" t="s">
        <v>473</v>
      </c>
      <c r="L518" t="s">
        <v>156</v>
      </c>
      <c r="M518">
        <v>0</v>
      </c>
      <c r="N518" t="s">
        <v>35</v>
      </c>
      <c r="O518" t="s">
        <v>492</v>
      </c>
      <c r="P518">
        <v>10</v>
      </c>
      <c r="Q518" t="s">
        <v>465</v>
      </c>
      <c r="R518">
        <v>1</v>
      </c>
      <c r="S518">
        <v>-2950000</v>
      </c>
      <c r="T518">
        <v>1</v>
      </c>
      <c r="U518" t="s">
        <v>199</v>
      </c>
      <c r="V518" t="s">
        <v>181</v>
      </c>
      <c r="W518" t="s">
        <v>462</v>
      </c>
      <c r="X518">
        <v>0</v>
      </c>
      <c r="Y518">
        <v>0</v>
      </c>
      <c r="Z518">
        <v>9</v>
      </c>
      <c r="AA518">
        <v>13</v>
      </c>
      <c r="AB518" t="s">
        <v>181</v>
      </c>
      <c r="AC518" t="s">
        <v>10</v>
      </c>
      <c r="AD518">
        <v>2950000</v>
      </c>
      <c r="AE518">
        <v>0</v>
      </c>
    </row>
    <row r="519" spans="1:31" x14ac:dyDescent="0.25">
      <c r="A519" s="143">
        <v>46084</v>
      </c>
      <c r="B519" t="s">
        <v>834</v>
      </c>
      <c r="C519" t="s">
        <v>974</v>
      </c>
      <c r="D519">
        <v>-2950000</v>
      </c>
      <c r="E519" t="s">
        <v>975</v>
      </c>
      <c r="F519">
        <v>1</v>
      </c>
      <c r="G519">
        <v>2950000</v>
      </c>
      <c r="H519" t="s">
        <v>510</v>
      </c>
      <c r="I519" t="s">
        <v>10</v>
      </c>
      <c r="J519" t="s">
        <v>137</v>
      </c>
      <c r="K519" t="s">
        <v>473</v>
      </c>
      <c r="L519" t="s">
        <v>156</v>
      </c>
      <c r="M519">
        <v>0</v>
      </c>
      <c r="N519" t="s">
        <v>35</v>
      </c>
      <c r="O519" t="s">
        <v>492</v>
      </c>
      <c r="P519">
        <v>10</v>
      </c>
      <c r="Q519" t="s">
        <v>465</v>
      </c>
      <c r="R519">
        <v>1</v>
      </c>
      <c r="S519">
        <v>-2950000</v>
      </c>
      <c r="T519">
        <v>1</v>
      </c>
      <c r="U519" t="s">
        <v>199</v>
      </c>
      <c r="V519" t="s">
        <v>72</v>
      </c>
      <c r="W519" t="s">
        <v>73</v>
      </c>
      <c r="X519">
        <v>3.2417236735101898E-2</v>
      </c>
      <c r="Y519">
        <v>95630.848368550593</v>
      </c>
      <c r="Z519">
        <v>1</v>
      </c>
      <c r="AA519">
        <v>13</v>
      </c>
      <c r="AB519" t="s">
        <v>72</v>
      </c>
      <c r="AC519" t="s">
        <v>10</v>
      </c>
      <c r="AD519">
        <v>2950000</v>
      </c>
      <c r="AE519">
        <v>0</v>
      </c>
    </row>
    <row r="520" spans="1:31" x14ac:dyDescent="0.25">
      <c r="A520" s="143">
        <v>46084</v>
      </c>
      <c r="B520" t="s">
        <v>834</v>
      </c>
      <c r="C520" t="s">
        <v>974</v>
      </c>
      <c r="D520">
        <v>-2950000</v>
      </c>
      <c r="E520" t="s">
        <v>975</v>
      </c>
      <c r="F520">
        <v>1</v>
      </c>
      <c r="G520">
        <v>2950000</v>
      </c>
      <c r="H520" t="s">
        <v>510</v>
      </c>
      <c r="I520" t="s">
        <v>10</v>
      </c>
      <c r="J520" t="s">
        <v>137</v>
      </c>
      <c r="K520" t="s">
        <v>473</v>
      </c>
      <c r="L520" t="s">
        <v>156</v>
      </c>
      <c r="M520">
        <v>0</v>
      </c>
      <c r="N520" t="s">
        <v>35</v>
      </c>
      <c r="O520" t="s">
        <v>492</v>
      </c>
      <c r="P520">
        <v>10</v>
      </c>
      <c r="Q520" t="s">
        <v>465</v>
      </c>
      <c r="R520">
        <v>1</v>
      </c>
      <c r="S520">
        <v>-2950000</v>
      </c>
      <c r="T520">
        <v>1</v>
      </c>
      <c r="U520" t="s">
        <v>199</v>
      </c>
      <c r="V520" t="s">
        <v>77</v>
      </c>
      <c r="W520" t="s">
        <v>78</v>
      </c>
      <c r="X520">
        <v>7.0597149630605652E-3</v>
      </c>
      <c r="Y520">
        <v>20826.159141028667</v>
      </c>
      <c r="Z520">
        <v>2</v>
      </c>
      <c r="AA520">
        <v>13</v>
      </c>
      <c r="AB520" t="s">
        <v>77</v>
      </c>
      <c r="AC520" t="s">
        <v>10</v>
      </c>
      <c r="AD520">
        <v>2950000</v>
      </c>
      <c r="AE520">
        <v>0</v>
      </c>
    </row>
    <row r="521" spans="1:31" x14ac:dyDescent="0.25">
      <c r="A521" s="143">
        <v>46084</v>
      </c>
      <c r="B521" t="s">
        <v>834</v>
      </c>
      <c r="C521" t="s">
        <v>974</v>
      </c>
      <c r="D521">
        <v>-2950000</v>
      </c>
      <c r="E521" t="s">
        <v>975</v>
      </c>
      <c r="F521">
        <v>1</v>
      </c>
      <c r="G521">
        <v>2950000</v>
      </c>
      <c r="H521" t="s">
        <v>510</v>
      </c>
      <c r="I521" t="s">
        <v>10</v>
      </c>
      <c r="J521" t="s">
        <v>137</v>
      </c>
      <c r="K521" t="s">
        <v>473</v>
      </c>
      <c r="L521" t="s">
        <v>156</v>
      </c>
      <c r="M521">
        <v>0</v>
      </c>
      <c r="N521" t="s">
        <v>35</v>
      </c>
      <c r="O521" t="s">
        <v>492</v>
      </c>
      <c r="P521">
        <v>10</v>
      </c>
      <c r="Q521" t="s">
        <v>465</v>
      </c>
      <c r="R521">
        <v>1</v>
      </c>
      <c r="S521">
        <v>-2950000</v>
      </c>
      <c r="T521">
        <v>1</v>
      </c>
      <c r="U521" t="s">
        <v>199</v>
      </c>
      <c r="V521" t="s">
        <v>75</v>
      </c>
      <c r="W521" t="s">
        <v>76</v>
      </c>
      <c r="X521">
        <v>4.0653249223577111E-4</v>
      </c>
      <c r="Y521">
        <v>1199.2708520955248</v>
      </c>
      <c r="Z521">
        <v>10</v>
      </c>
      <c r="AA521">
        <v>13</v>
      </c>
      <c r="AB521" t="s">
        <v>75</v>
      </c>
      <c r="AC521" t="s">
        <v>10</v>
      </c>
      <c r="AD521">
        <v>2950000</v>
      </c>
      <c r="AE521">
        <v>0</v>
      </c>
    </row>
    <row r="522" spans="1:31" x14ac:dyDescent="0.25">
      <c r="A522" s="143">
        <v>46084</v>
      </c>
      <c r="B522" t="s">
        <v>834</v>
      </c>
      <c r="C522" t="s">
        <v>974</v>
      </c>
      <c r="D522">
        <v>-2950000</v>
      </c>
      <c r="E522" t="s">
        <v>975</v>
      </c>
      <c r="F522">
        <v>1</v>
      </c>
      <c r="G522">
        <v>2950000</v>
      </c>
      <c r="H522" t="s">
        <v>510</v>
      </c>
      <c r="I522" t="s">
        <v>10</v>
      </c>
      <c r="J522" t="s">
        <v>137</v>
      </c>
      <c r="K522" t="s">
        <v>473</v>
      </c>
      <c r="L522" t="s">
        <v>156</v>
      </c>
      <c r="M522">
        <v>0</v>
      </c>
      <c r="N522" t="s">
        <v>35</v>
      </c>
      <c r="O522" t="s">
        <v>492</v>
      </c>
      <c r="P522">
        <v>10</v>
      </c>
      <c r="Q522" t="s">
        <v>465</v>
      </c>
      <c r="R522">
        <v>1</v>
      </c>
      <c r="S522">
        <v>-2950000</v>
      </c>
      <c r="T522">
        <v>1</v>
      </c>
      <c r="U522" t="s">
        <v>199</v>
      </c>
      <c r="V522" t="s">
        <v>66</v>
      </c>
      <c r="W522" t="s">
        <v>67</v>
      </c>
      <c r="X522">
        <v>5.9791078481547098E-2</v>
      </c>
      <c r="Y522">
        <v>176383.68152056393</v>
      </c>
      <c r="Z522">
        <v>3</v>
      </c>
      <c r="AA522">
        <v>13</v>
      </c>
      <c r="AB522" t="s">
        <v>681</v>
      </c>
      <c r="AC522" t="s">
        <v>10</v>
      </c>
      <c r="AD522">
        <v>2950000</v>
      </c>
      <c r="AE522">
        <v>0</v>
      </c>
    </row>
    <row r="523" spans="1:31" x14ac:dyDescent="0.25">
      <c r="A523" s="143">
        <v>46084</v>
      </c>
      <c r="B523" t="s">
        <v>834</v>
      </c>
      <c r="C523" t="s">
        <v>974</v>
      </c>
      <c r="D523">
        <v>-2950000</v>
      </c>
      <c r="E523" t="s">
        <v>975</v>
      </c>
      <c r="F523">
        <v>1</v>
      </c>
      <c r="G523">
        <v>2950000</v>
      </c>
      <c r="H523" t="s">
        <v>510</v>
      </c>
      <c r="I523" t="s">
        <v>10</v>
      </c>
      <c r="J523" t="s">
        <v>137</v>
      </c>
      <c r="K523" t="s">
        <v>473</v>
      </c>
      <c r="L523" t="s">
        <v>156</v>
      </c>
      <c r="M523">
        <v>0</v>
      </c>
      <c r="N523" t="s">
        <v>35</v>
      </c>
      <c r="O523" t="s">
        <v>492</v>
      </c>
      <c r="P523">
        <v>10</v>
      </c>
      <c r="Q523" t="s">
        <v>465</v>
      </c>
      <c r="R523">
        <v>1</v>
      </c>
      <c r="S523">
        <v>-2950000</v>
      </c>
      <c r="T523">
        <v>1</v>
      </c>
      <c r="U523" t="s">
        <v>199</v>
      </c>
      <c r="V523" t="s">
        <v>63</v>
      </c>
      <c r="W523" t="s">
        <v>64</v>
      </c>
      <c r="X523">
        <v>4.8738124634855849E-3</v>
      </c>
      <c r="Y523">
        <v>14377.746767282475</v>
      </c>
      <c r="Z523">
        <v>4</v>
      </c>
      <c r="AA523">
        <v>13</v>
      </c>
      <c r="AB523" t="s">
        <v>682</v>
      </c>
      <c r="AC523" t="s">
        <v>10</v>
      </c>
      <c r="AD523">
        <v>2950000</v>
      </c>
      <c r="AE523">
        <v>0</v>
      </c>
    </row>
    <row r="524" spans="1:31" x14ac:dyDescent="0.25">
      <c r="A524" s="143">
        <v>46084</v>
      </c>
      <c r="B524" t="s">
        <v>834</v>
      </c>
      <c r="C524" t="s">
        <v>974</v>
      </c>
      <c r="D524">
        <v>-2950000</v>
      </c>
      <c r="E524" t="s">
        <v>975</v>
      </c>
      <c r="F524">
        <v>1</v>
      </c>
      <c r="G524">
        <v>2950000</v>
      </c>
      <c r="H524" t="s">
        <v>510</v>
      </c>
      <c r="I524" t="s">
        <v>10</v>
      </c>
      <c r="J524" t="s">
        <v>137</v>
      </c>
      <c r="K524" t="s">
        <v>473</v>
      </c>
      <c r="L524" t="s">
        <v>156</v>
      </c>
      <c r="M524">
        <v>0</v>
      </c>
      <c r="N524" t="s">
        <v>35</v>
      </c>
      <c r="O524" t="s">
        <v>492</v>
      </c>
      <c r="P524">
        <v>10</v>
      </c>
      <c r="Q524" t="s">
        <v>465</v>
      </c>
      <c r="R524">
        <v>1</v>
      </c>
      <c r="S524">
        <v>-2950000</v>
      </c>
      <c r="T524">
        <v>1</v>
      </c>
      <c r="U524" t="s">
        <v>199</v>
      </c>
      <c r="V524" t="s">
        <v>80</v>
      </c>
      <c r="W524" t="s">
        <v>81</v>
      </c>
      <c r="X524">
        <v>0.73411048911804788</v>
      </c>
      <c r="Y524">
        <v>2165625.9428982413</v>
      </c>
      <c r="Z524">
        <v>5</v>
      </c>
      <c r="AA524">
        <v>13</v>
      </c>
      <c r="AB524" t="s">
        <v>80</v>
      </c>
      <c r="AC524" t="s">
        <v>10</v>
      </c>
      <c r="AD524">
        <v>2950000</v>
      </c>
      <c r="AE524">
        <v>0</v>
      </c>
    </row>
    <row r="525" spans="1:31" x14ac:dyDescent="0.25">
      <c r="A525" s="143">
        <v>46084</v>
      </c>
      <c r="B525" t="s">
        <v>834</v>
      </c>
      <c r="C525" t="s">
        <v>974</v>
      </c>
      <c r="D525">
        <v>-2950000</v>
      </c>
      <c r="E525" t="s">
        <v>975</v>
      </c>
      <c r="F525">
        <v>1</v>
      </c>
      <c r="G525">
        <v>2950000</v>
      </c>
      <c r="H525" t="s">
        <v>510</v>
      </c>
      <c r="I525" t="s">
        <v>10</v>
      </c>
      <c r="J525" t="s">
        <v>137</v>
      </c>
      <c r="K525" t="s">
        <v>473</v>
      </c>
      <c r="L525" t="s">
        <v>156</v>
      </c>
      <c r="M525">
        <v>0</v>
      </c>
      <c r="N525" t="s">
        <v>35</v>
      </c>
      <c r="O525" t="s">
        <v>492</v>
      </c>
      <c r="P525">
        <v>10</v>
      </c>
      <c r="Q525" t="s">
        <v>465</v>
      </c>
      <c r="R525">
        <v>1</v>
      </c>
      <c r="S525">
        <v>-2950000</v>
      </c>
      <c r="T525">
        <v>1</v>
      </c>
      <c r="U525" t="s">
        <v>199</v>
      </c>
      <c r="V525" t="s">
        <v>50</v>
      </c>
      <c r="W525" t="s">
        <v>74</v>
      </c>
      <c r="X525">
        <v>1.4065386597374174E-2</v>
      </c>
      <c r="Y525">
        <v>41492.89046225381</v>
      </c>
      <c r="Z525">
        <v>6</v>
      </c>
      <c r="AA525">
        <v>13</v>
      </c>
      <c r="AB525" t="s">
        <v>50</v>
      </c>
      <c r="AC525" t="s">
        <v>10</v>
      </c>
      <c r="AD525">
        <v>2950000</v>
      </c>
      <c r="AE525">
        <v>0</v>
      </c>
    </row>
    <row r="526" spans="1:31" x14ac:dyDescent="0.25">
      <c r="A526" s="143">
        <v>46084</v>
      </c>
      <c r="B526" t="s">
        <v>834</v>
      </c>
      <c r="C526" t="s">
        <v>974</v>
      </c>
      <c r="D526">
        <v>-2950000</v>
      </c>
      <c r="E526" t="s">
        <v>975</v>
      </c>
      <c r="F526">
        <v>1</v>
      </c>
      <c r="G526">
        <v>2950000</v>
      </c>
      <c r="H526" t="s">
        <v>510</v>
      </c>
      <c r="I526" t="s">
        <v>10</v>
      </c>
      <c r="J526" t="s">
        <v>137</v>
      </c>
      <c r="K526" t="s">
        <v>473</v>
      </c>
      <c r="L526" t="s">
        <v>156</v>
      </c>
      <c r="M526">
        <v>0</v>
      </c>
      <c r="N526" t="s">
        <v>35</v>
      </c>
      <c r="O526" t="s">
        <v>492</v>
      </c>
      <c r="P526">
        <v>10</v>
      </c>
      <c r="Q526" t="s">
        <v>465</v>
      </c>
      <c r="R526">
        <v>1</v>
      </c>
      <c r="S526">
        <v>-2950000</v>
      </c>
      <c r="T526">
        <v>1</v>
      </c>
      <c r="U526" t="s">
        <v>199</v>
      </c>
      <c r="V526" t="s">
        <v>68</v>
      </c>
      <c r="W526" t="s">
        <v>69</v>
      </c>
      <c r="X526">
        <v>0.10760032914202722</v>
      </c>
      <c r="Y526">
        <v>317420.97096898028</v>
      </c>
      <c r="Z526">
        <v>7</v>
      </c>
      <c r="AA526">
        <v>13</v>
      </c>
      <c r="AB526" t="s">
        <v>68</v>
      </c>
      <c r="AC526" t="s">
        <v>10</v>
      </c>
      <c r="AD526">
        <v>2950000</v>
      </c>
      <c r="AE526">
        <v>0</v>
      </c>
    </row>
    <row r="527" spans="1:31" x14ac:dyDescent="0.25">
      <c r="A527" s="143">
        <v>46084</v>
      </c>
      <c r="B527" t="s">
        <v>834</v>
      </c>
      <c r="C527" t="s">
        <v>974</v>
      </c>
      <c r="D527">
        <v>-2950000</v>
      </c>
      <c r="E527" t="s">
        <v>975</v>
      </c>
      <c r="F527">
        <v>1</v>
      </c>
      <c r="G527">
        <v>2950000</v>
      </c>
      <c r="H527" t="s">
        <v>510</v>
      </c>
      <c r="I527" t="s">
        <v>10</v>
      </c>
      <c r="J527" t="s">
        <v>137</v>
      </c>
      <c r="K527" t="s">
        <v>473</v>
      </c>
      <c r="L527" t="s">
        <v>156</v>
      </c>
      <c r="M527">
        <v>0</v>
      </c>
      <c r="N527" t="s">
        <v>35</v>
      </c>
      <c r="O527" t="s">
        <v>492</v>
      </c>
      <c r="P527">
        <v>10</v>
      </c>
      <c r="Q527" t="s">
        <v>465</v>
      </c>
      <c r="R527">
        <v>1</v>
      </c>
      <c r="S527">
        <v>-2950000</v>
      </c>
      <c r="T527">
        <v>1</v>
      </c>
      <c r="U527" t="s">
        <v>199</v>
      </c>
      <c r="V527" t="s">
        <v>70</v>
      </c>
      <c r="W527" t="s">
        <v>71</v>
      </c>
      <c r="X527">
        <v>3.9675420007119738E-2</v>
      </c>
      <c r="Y527">
        <v>117042.48902100323</v>
      </c>
      <c r="Z527">
        <v>8</v>
      </c>
      <c r="AA527">
        <v>13</v>
      </c>
      <c r="AB527" t="s">
        <v>70</v>
      </c>
      <c r="AC527" t="s">
        <v>10</v>
      </c>
      <c r="AD527">
        <v>2950000</v>
      </c>
      <c r="AE527">
        <v>0</v>
      </c>
    </row>
    <row r="528" spans="1:31" x14ac:dyDescent="0.25">
      <c r="A528" s="143">
        <v>46084</v>
      </c>
      <c r="B528" t="s">
        <v>834</v>
      </c>
      <c r="C528" t="s">
        <v>974</v>
      </c>
      <c r="D528">
        <v>-2950000</v>
      </c>
      <c r="E528" t="s">
        <v>975</v>
      </c>
      <c r="F528">
        <v>1</v>
      </c>
      <c r="G528">
        <v>2950000</v>
      </c>
      <c r="H528" t="s">
        <v>510</v>
      </c>
      <c r="I528" t="s">
        <v>10</v>
      </c>
      <c r="J528" t="s">
        <v>137</v>
      </c>
      <c r="K528" t="s">
        <v>473</v>
      </c>
      <c r="L528" t="s">
        <v>156</v>
      </c>
      <c r="M528">
        <v>0</v>
      </c>
      <c r="N528" t="s">
        <v>35</v>
      </c>
      <c r="O528" t="s">
        <v>492</v>
      </c>
      <c r="P528">
        <v>10</v>
      </c>
      <c r="Q528" t="s">
        <v>465</v>
      </c>
      <c r="R528">
        <v>1</v>
      </c>
      <c r="S528">
        <v>-2950000</v>
      </c>
      <c r="T528">
        <v>1</v>
      </c>
      <c r="U528" t="s">
        <v>199</v>
      </c>
      <c r="V528" t="s">
        <v>181</v>
      </c>
      <c r="W528" t="s">
        <v>462</v>
      </c>
      <c r="X528">
        <v>0</v>
      </c>
      <c r="Y528">
        <v>0</v>
      </c>
      <c r="Z528">
        <v>9</v>
      </c>
      <c r="AA528">
        <v>13</v>
      </c>
      <c r="AB528" t="s">
        <v>181</v>
      </c>
      <c r="AC528" t="s">
        <v>10</v>
      </c>
      <c r="AD528">
        <v>2950000</v>
      </c>
      <c r="AE528">
        <v>0</v>
      </c>
    </row>
    <row r="529" spans="1:31" x14ac:dyDescent="0.25">
      <c r="A529" s="143">
        <v>46112</v>
      </c>
      <c r="B529" t="s">
        <v>1191</v>
      </c>
      <c r="C529" t="s">
        <v>1168</v>
      </c>
      <c r="D529">
        <v>-2907048.3287999998</v>
      </c>
      <c r="E529" t="s">
        <v>1165</v>
      </c>
      <c r="G529">
        <v>2907048.3287999998</v>
      </c>
      <c r="H529" t="s">
        <v>1192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350</v>
      </c>
      <c r="O529" t="s">
        <v>1193</v>
      </c>
      <c r="P529">
        <v>2</v>
      </c>
      <c r="Q529" t="s">
        <v>448</v>
      </c>
      <c r="R529">
        <v>1</v>
      </c>
      <c r="S529">
        <v>-2907048.3287999998</v>
      </c>
      <c r="U529" t="s">
        <v>199</v>
      </c>
      <c r="V529" t="s">
        <v>72</v>
      </c>
      <c r="W529" t="s">
        <v>351</v>
      </c>
      <c r="X529">
        <v>0.05</v>
      </c>
      <c r="Y529">
        <v>145352.41644</v>
      </c>
      <c r="Z529">
        <v>1</v>
      </c>
      <c r="AA529">
        <v>10</v>
      </c>
      <c r="AB529" t="s">
        <v>72</v>
      </c>
      <c r="AC529" t="s">
        <v>9</v>
      </c>
      <c r="AD529">
        <v>2907048.3287999993</v>
      </c>
      <c r="AE529">
        <v>0</v>
      </c>
    </row>
    <row r="530" spans="1:31" x14ac:dyDescent="0.25">
      <c r="A530" s="143">
        <v>46112</v>
      </c>
      <c r="B530" t="s">
        <v>1191</v>
      </c>
      <c r="C530" t="s">
        <v>1168</v>
      </c>
      <c r="D530">
        <v>-2907048.3287999998</v>
      </c>
      <c r="E530" t="s">
        <v>1165</v>
      </c>
      <c r="G530">
        <v>2907048.3287999998</v>
      </c>
      <c r="H530" t="s">
        <v>1192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350</v>
      </c>
      <c r="O530" t="s">
        <v>1193</v>
      </c>
      <c r="P530">
        <v>2</v>
      </c>
      <c r="Q530" t="s">
        <v>448</v>
      </c>
      <c r="R530">
        <v>1</v>
      </c>
      <c r="S530">
        <v>-2907048.3287999998</v>
      </c>
      <c r="U530" t="s">
        <v>199</v>
      </c>
      <c r="V530" t="s">
        <v>68</v>
      </c>
      <c r="W530" t="s">
        <v>352</v>
      </c>
      <c r="X530">
        <v>0.95</v>
      </c>
      <c r="Y530">
        <v>2761695.9123599995</v>
      </c>
      <c r="Z530">
        <v>7</v>
      </c>
      <c r="AA530">
        <v>10</v>
      </c>
      <c r="AB530" t="s">
        <v>68</v>
      </c>
      <c r="AC530" t="s">
        <v>9</v>
      </c>
      <c r="AD530">
        <v>2907048.3287999993</v>
      </c>
      <c r="AE530">
        <v>0</v>
      </c>
    </row>
    <row r="531" spans="1:31" x14ac:dyDescent="0.25">
      <c r="A531" s="143">
        <v>46091</v>
      </c>
      <c r="B531" t="s">
        <v>852</v>
      </c>
      <c r="C531" t="s">
        <v>1086</v>
      </c>
      <c r="D531">
        <v>-2850000</v>
      </c>
      <c r="E531" t="s">
        <v>1087</v>
      </c>
      <c r="F531">
        <v>1</v>
      </c>
      <c r="G531">
        <v>2850000</v>
      </c>
      <c r="H531" t="s">
        <v>510</v>
      </c>
      <c r="I531" t="s">
        <v>529</v>
      </c>
      <c r="J531" t="s">
        <v>137</v>
      </c>
      <c r="K531" t="s">
        <v>473</v>
      </c>
      <c r="L531" t="s">
        <v>156</v>
      </c>
      <c r="M531">
        <v>0</v>
      </c>
      <c r="N531" t="s">
        <v>35</v>
      </c>
      <c r="O531" t="s">
        <v>492</v>
      </c>
      <c r="P531">
        <v>10</v>
      </c>
      <c r="Q531" t="s">
        <v>465</v>
      </c>
      <c r="R531">
        <v>1</v>
      </c>
      <c r="S531">
        <v>-2850000</v>
      </c>
      <c r="T531">
        <v>1</v>
      </c>
      <c r="U531" t="s">
        <v>199</v>
      </c>
      <c r="V531" t="s">
        <v>72</v>
      </c>
      <c r="W531" t="s">
        <v>73</v>
      </c>
      <c r="X531">
        <v>3.2417236735101898E-2</v>
      </c>
      <c r="Y531">
        <v>92389.124695040417</v>
      </c>
      <c r="Z531">
        <v>1</v>
      </c>
      <c r="AA531">
        <v>13</v>
      </c>
      <c r="AB531" t="s">
        <v>72</v>
      </c>
      <c r="AC531" t="s">
        <v>10</v>
      </c>
      <c r="AD531">
        <v>2850000</v>
      </c>
      <c r="AE531">
        <v>0</v>
      </c>
    </row>
    <row r="532" spans="1:31" x14ac:dyDescent="0.25">
      <c r="A532" s="143">
        <v>46091</v>
      </c>
      <c r="B532" t="s">
        <v>852</v>
      </c>
      <c r="C532" t="s">
        <v>1086</v>
      </c>
      <c r="D532">
        <v>-2850000</v>
      </c>
      <c r="E532" t="s">
        <v>1087</v>
      </c>
      <c r="F532">
        <v>1</v>
      </c>
      <c r="G532">
        <v>2850000</v>
      </c>
      <c r="H532" t="s">
        <v>510</v>
      </c>
      <c r="I532" t="s">
        <v>529</v>
      </c>
      <c r="J532" t="s">
        <v>137</v>
      </c>
      <c r="K532" t="s">
        <v>473</v>
      </c>
      <c r="L532" t="s">
        <v>156</v>
      </c>
      <c r="M532">
        <v>0</v>
      </c>
      <c r="N532" t="s">
        <v>35</v>
      </c>
      <c r="O532" t="s">
        <v>492</v>
      </c>
      <c r="P532">
        <v>10</v>
      </c>
      <c r="Q532" t="s">
        <v>465</v>
      </c>
      <c r="R532">
        <v>1</v>
      </c>
      <c r="S532">
        <v>-2850000</v>
      </c>
      <c r="T532">
        <v>1</v>
      </c>
      <c r="U532" t="s">
        <v>199</v>
      </c>
      <c r="V532" t="s">
        <v>77</v>
      </c>
      <c r="W532" t="s">
        <v>78</v>
      </c>
      <c r="X532">
        <v>7.0597149630605652E-3</v>
      </c>
      <c r="Y532">
        <v>20120.18764472261</v>
      </c>
      <c r="Z532">
        <v>2</v>
      </c>
      <c r="AA532">
        <v>13</v>
      </c>
      <c r="AB532" t="s">
        <v>77</v>
      </c>
      <c r="AC532" t="s">
        <v>10</v>
      </c>
      <c r="AD532">
        <v>2850000</v>
      </c>
      <c r="AE532">
        <v>0</v>
      </c>
    </row>
    <row r="533" spans="1:31" x14ac:dyDescent="0.25">
      <c r="A533" s="143">
        <v>46091</v>
      </c>
      <c r="B533" t="s">
        <v>852</v>
      </c>
      <c r="C533" t="s">
        <v>1086</v>
      </c>
      <c r="D533">
        <v>-2850000</v>
      </c>
      <c r="E533" t="s">
        <v>1087</v>
      </c>
      <c r="F533">
        <v>1</v>
      </c>
      <c r="G533">
        <v>2850000</v>
      </c>
      <c r="H533" t="s">
        <v>510</v>
      </c>
      <c r="I533" t="s">
        <v>529</v>
      </c>
      <c r="J533" t="s">
        <v>137</v>
      </c>
      <c r="K533" t="s">
        <v>473</v>
      </c>
      <c r="L533" t="s">
        <v>156</v>
      </c>
      <c r="M533">
        <v>0</v>
      </c>
      <c r="N533" t="s">
        <v>35</v>
      </c>
      <c r="O533" t="s">
        <v>492</v>
      </c>
      <c r="P533">
        <v>10</v>
      </c>
      <c r="Q533" t="s">
        <v>465</v>
      </c>
      <c r="R533">
        <v>1</v>
      </c>
      <c r="S533">
        <v>-2850000</v>
      </c>
      <c r="T533">
        <v>1</v>
      </c>
      <c r="U533" t="s">
        <v>199</v>
      </c>
      <c r="V533" t="s">
        <v>75</v>
      </c>
      <c r="W533" t="s">
        <v>76</v>
      </c>
      <c r="X533">
        <v>4.0653249223577111E-4</v>
      </c>
      <c r="Y533">
        <v>1158.6176028719476</v>
      </c>
      <c r="Z533">
        <v>10</v>
      </c>
      <c r="AA533">
        <v>13</v>
      </c>
      <c r="AB533" t="s">
        <v>75</v>
      </c>
      <c r="AC533" t="s">
        <v>10</v>
      </c>
      <c r="AD533">
        <v>2850000</v>
      </c>
      <c r="AE533">
        <v>0</v>
      </c>
    </row>
    <row r="534" spans="1:31" x14ac:dyDescent="0.25">
      <c r="A534" s="143">
        <v>46091</v>
      </c>
      <c r="B534" t="s">
        <v>852</v>
      </c>
      <c r="C534" t="s">
        <v>1086</v>
      </c>
      <c r="D534">
        <v>-2850000</v>
      </c>
      <c r="E534" t="s">
        <v>1087</v>
      </c>
      <c r="F534">
        <v>1</v>
      </c>
      <c r="G534">
        <v>2850000</v>
      </c>
      <c r="H534" t="s">
        <v>510</v>
      </c>
      <c r="I534" t="s">
        <v>529</v>
      </c>
      <c r="J534" t="s">
        <v>137</v>
      </c>
      <c r="K534" t="s">
        <v>473</v>
      </c>
      <c r="L534" t="s">
        <v>156</v>
      </c>
      <c r="M534">
        <v>0</v>
      </c>
      <c r="N534" t="s">
        <v>35</v>
      </c>
      <c r="O534" t="s">
        <v>492</v>
      </c>
      <c r="P534">
        <v>10</v>
      </c>
      <c r="Q534" t="s">
        <v>465</v>
      </c>
      <c r="R534">
        <v>1</v>
      </c>
      <c r="S534">
        <v>-2850000</v>
      </c>
      <c r="T534">
        <v>1</v>
      </c>
      <c r="U534" t="s">
        <v>199</v>
      </c>
      <c r="V534" t="s">
        <v>66</v>
      </c>
      <c r="W534" t="s">
        <v>67</v>
      </c>
      <c r="X534">
        <v>5.9791078481547098E-2</v>
      </c>
      <c r="Y534">
        <v>170404.57367240923</v>
      </c>
      <c r="Z534">
        <v>3</v>
      </c>
      <c r="AA534">
        <v>13</v>
      </c>
      <c r="AB534" t="s">
        <v>681</v>
      </c>
      <c r="AC534" t="s">
        <v>10</v>
      </c>
      <c r="AD534">
        <v>2850000</v>
      </c>
      <c r="AE534">
        <v>0</v>
      </c>
    </row>
    <row r="535" spans="1:31" x14ac:dyDescent="0.25">
      <c r="A535" s="143">
        <v>46091</v>
      </c>
      <c r="B535" t="s">
        <v>852</v>
      </c>
      <c r="C535" t="s">
        <v>1086</v>
      </c>
      <c r="D535">
        <v>-2850000</v>
      </c>
      <c r="E535" t="s">
        <v>1087</v>
      </c>
      <c r="F535">
        <v>1</v>
      </c>
      <c r="G535">
        <v>2850000</v>
      </c>
      <c r="H535" t="s">
        <v>510</v>
      </c>
      <c r="I535" t="s">
        <v>529</v>
      </c>
      <c r="J535" t="s">
        <v>137</v>
      </c>
      <c r="K535" t="s">
        <v>473</v>
      </c>
      <c r="L535" t="s">
        <v>156</v>
      </c>
      <c r="M535">
        <v>0</v>
      </c>
      <c r="N535" t="s">
        <v>35</v>
      </c>
      <c r="O535" t="s">
        <v>492</v>
      </c>
      <c r="P535">
        <v>10</v>
      </c>
      <c r="Q535" t="s">
        <v>465</v>
      </c>
      <c r="R535">
        <v>1</v>
      </c>
      <c r="S535">
        <v>-2850000</v>
      </c>
      <c r="T535">
        <v>1</v>
      </c>
      <c r="U535" t="s">
        <v>199</v>
      </c>
      <c r="V535" t="s">
        <v>63</v>
      </c>
      <c r="W535" t="s">
        <v>64</v>
      </c>
      <c r="X535">
        <v>4.8738124634855849E-3</v>
      </c>
      <c r="Y535">
        <v>13890.365520933918</v>
      </c>
      <c r="Z535">
        <v>4</v>
      </c>
      <c r="AA535">
        <v>13</v>
      </c>
      <c r="AB535" t="s">
        <v>682</v>
      </c>
      <c r="AC535" t="s">
        <v>10</v>
      </c>
      <c r="AD535">
        <v>2850000</v>
      </c>
      <c r="AE535">
        <v>0</v>
      </c>
    </row>
    <row r="536" spans="1:31" x14ac:dyDescent="0.25">
      <c r="A536" s="143">
        <v>46091</v>
      </c>
      <c r="B536" t="s">
        <v>852</v>
      </c>
      <c r="C536" t="s">
        <v>1086</v>
      </c>
      <c r="D536">
        <v>-2850000</v>
      </c>
      <c r="E536" t="s">
        <v>1087</v>
      </c>
      <c r="F536">
        <v>1</v>
      </c>
      <c r="G536">
        <v>2850000</v>
      </c>
      <c r="H536" t="s">
        <v>510</v>
      </c>
      <c r="I536" t="s">
        <v>529</v>
      </c>
      <c r="J536" t="s">
        <v>137</v>
      </c>
      <c r="K536" t="s">
        <v>473</v>
      </c>
      <c r="L536" t="s">
        <v>156</v>
      </c>
      <c r="M536">
        <v>0</v>
      </c>
      <c r="N536" t="s">
        <v>35</v>
      </c>
      <c r="O536" t="s">
        <v>492</v>
      </c>
      <c r="P536">
        <v>10</v>
      </c>
      <c r="Q536" t="s">
        <v>465</v>
      </c>
      <c r="R536">
        <v>1</v>
      </c>
      <c r="S536">
        <v>-2850000</v>
      </c>
      <c r="T536">
        <v>1</v>
      </c>
      <c r="U536" t="s">
        <v>199</v>
      </c>
      <c r="V536" t="s">
        <v>80</v>
      </c>
      <c r="W536" t="s">
        <v>81</v>
      </c>
      <c r="X536">
        <v>0.73411048911804788</v>
      </c>
      <c r="Y536">
        <v>2092214.8939864365</v>
      </c>
      <c r="Z536">
        <v>5</v>
      </c>
      <c r="AA536">
        <v>13</v>
      </c>
      <c r="AB536" t="s">
        <v>80</v>
      </c>
      <c r="AC536" t="s">
        <v>10</v>
      </c>
      <c r="AD536">
        <v>2850000</v>
      </c>
      <c r="AE536">
        <v>0</v>
      </c>
    </row>
    <row r="537" spans="1:31" x14ac:dyDescent="0.25">
      <c r="A537" s="143">
        <v>46091</v>
      </c>
      <c r="B537" t="s">
        <v>852</v>
      </c>
      <c r="C537" t="s">
        <v>1086</v>
      </c>
      <c r="D537">
        <v>-2850000</v>
      </c>
      <c r="E537" t="s">
        <v>1087</v>
      </c>
      <c r="F537">
        <v>1</v>
      </c>
      <c r="G537">
        <v>2850000</v>
      </c>
      <c r="H537" t="s">
        <v>510</v>
      </c>
      <c r="I537" t="s">
        <v>529</v>
      </c>
      <c r="J537" t="s">
        <v>137</v>
      </c>
      <c r="K537" t="s">
        <v>473</v>
      </c>
      <c r="L537" t="s">
        <v>156</v>
      </c>
      <c r="M537">
        <v>0</v>
      </c>
      <c r="N537" t="s">
        <v>35</v>
      </c>
      <c r="O537" t="s">
        <v>492</v>
      </c>
      <c r="P537">
        <v>10</v>
      </c>
      <c r="Q537" t="s">
        <v>465</v>
      </c>
      <c r="R537">
        <v>1</v>
      </c>
      <c r="S537">
        <v>-2850000</v>
      </c>
      <c r="T537">
        <v>1</v>
      </c>
      <c r="U537" t="s">
        <v>199</v>
      </c>
      <c r="V537" t="s">
        <v>50</v>
      </c>
      <c r="W537" t="s">
        <v>74</v>
      </c>
      <c r="X537">
        <v>1.4065386597374174E-2</v>
      </c>
      <c r="Y537">
        <v>40086.351802516394</v>
      </c>
      <c r="Z537">
        <v>6</v>
      </c>
      <c r="AA537">
        <v>13</v>
      </c>
      <c r="AB537" t="s">
        <v>50</v>
      </c>
      <c r="AC537" t="s">
        <v>10</v>
      </c>
      <c r="AD537">
        <v>2850000</v>
      </c>
      <c r="AE537">
        <v>0</v>
      </c>
    </row>
    <row r="538" spans="1:31" x14ac:dyDescent="0.25">
      <c r="A538" s="143">
        <v>46091</v>
      </c>
      <c r="B538" t="s">
        <v>852</v>
      </c>
      <c r="C538" t="s">
        <v>1086</v>
      </c>
      <c r="D538">
        <v>-2850000</v>
      </c>
      <c r="E538" t="s">
        <v>1087</v>
      </c>
      <c r="F538">
        <v>1</v>
      </c>
      <c r="G538">
        <v>2850000</v>
      </c>
      <c r="H538" t="s">
        <v>510</v>
      </c>
      <c r="I538" t="s">
        <v>529</v>
      </c>
      <c r="J538" t="s">
        <v>137</v>
      </c>
      <c r="K538" t="s">
        <v>473</v>
      </c>
      <c r="L538" t="s">
        <v>156</v>
      </c>
      <c r="M538">
        <v>0</v>
      </c>
      <c r="N538" t="s">
        <v>35</v>
      </c>
      <c r="O538" t="s">
        <v>492</v>
      </c>
      <c r="P538">
        <v>10</v>
      </c>
      <c r="Q538" t="s">
        <v>465</v>
      </c>
      <c r="R538">
        <v>1</v>
      </c>
      <c r="S538">
        <v>-2850000</v>
      </c>
      <c r="T538">
        <v>1</v>
      </c>
      <c r="U538" t="s">
        <v>199</v>
      </c>
      <c r="V538" t="s">
        <v>68</v>
      </c>
      <c r="W538" t="s">
        <v>69</v>
      </c>
      <c r="X538">
        <v>0.10760032914202722</v>
      </c>
      <c r="Y538">
        <v>306660.93805477757</v>
      </c>
      <c r="Z538">
        <v>7</v>
      </c>
      <c r="AA538">
        <v>13</v>
      </c>
      <c r="AB538" t="s">
        <v>68</v>
      </c>
      <c r="AC538" t="s">
        <v>10</v>
      </c>
      <c r="AD538">
        <v>2850000</v>
      </c>
      <c r="AE538">
        <v>0</v>
      </c>
    </row>
    <row r="539" spans="1:31" x14ac:dyDescent="0.25">
      <c r="A539" s="143">
        <v>46091</v>
      </c>
      <c r="B539" t="s">
        <v>852</v>
      </c>
      <c r="C539" t="s">
        <v>1086</v>
      </c>
      <c r="D539">
        <v>-2850000</v>
      </c>
      <c r="E539" t="s">
        <v>1087</v>
      </c>
      <c r="F539">
        <v>1</v>
      </c>
      <c r="G539">
        <v>2850000</v>
      </c>
      <c r="H539" t="s">
        <v>510</v>
      </c>
      <c r="I539" t="s">
        <v>529</v>
      </c>
      <c r="J539" t="s">
        <v>137</v>
      </c>
      <c r="K539" t="s">
        <v>473</v>
      </c>
      <c r="L539" t="s">
        <v>156</v>
      </c>
      <c r="M539">
        <v>0</v>
      </c>
      <c r="N539" t="s">
        <v>35</v>
      </c>
      <c r="O539" t="s">
        <v>492</v>
      </c>
      <c r="P539">
        <v>10</v>
      </c>
      <c r="Q539" t="s">
        <v>465</v>
      </c>
      <c r="R539">
        <v>1</v>
      </c>
      <c r="S539">
        <v>-2850000</v>
      </c>
      <c r="T539">
        <v>1</v>
      </c>
      <c r="U539" t="s">
        <v>199</v>
      </c>
      <c r="V539" t="s">
        <v>70</v>
      </c>
      <c r="W539" t="s">
        <v>71</v>
      </c>
      <c r="X539">
        <v>3.9675420007119738E-2</v>
      </c>
      <c r="Y539">
        <v>113074.94702029125</v>
      </c>
      <c r="Z539">
        <v>8</v>
      </c>
      <c r="AA539">
        <v>13</v>
      </c>
      <c r="AB539" t="s">
        <v>70</v>
      </c>
      <c r="AC539" t="s">
        <v>10</v>
      </c>
      <c r="AD539">
        <v>2850000</v>
      </c>
      <c r="AE539">
        <v>0</v>
      </c>
    </row>
    <row r="540" spans="1:31" x14ac:dyDescent="0.25">
      <c r="A540" s="143">
        <v>46091</v>
      </c>
      <c r="B540" t="s">
        <v>852</v>
      </c>
      <c r="C540" t="s">
        <v>1086</v>
      </c>
      <c r="D540">
        <v>-2850000</v>
      </c>
      <c r="E540" t="s">
        <v>1087</v>
      </c>
      <c r="F540">
        <v>1</v>
      </c>
      <c r="G540">
        <v>2850000</v>
      </c>
      <c r="H540" t="s">
        <v>510</v>
      </c>
      <c r="I540" t="s">
        <v>529</v>
      </c>
      <c r="J540" t="s">
        <v>137</v>
      </c>
      <c r="K540" t="s">
        <v>473</v>
      </c>
      <c r="L540" t="s">
        <v>156</v>
      </c>
      <c r="M540">
        <v>0</v>
      </c>
      <c r="N540" t="s">
        <v>35</v>
      </c>
      <c r="O540" t="s">
        <v>492</v>
      </c>
      <c r="P540">
        <v>10</v>
      </c>
      <c r="Q540" t="s">
        <v>465</v>
      </c>
      <c r="R540">
        <v>1</v>
      </c>
      <c r="S540">
        <v>-2850000</v>
      </c>
      <c r="T540">
        <v>1</v>
      </c>
      <c r="U540" t="s">
        <v>199</v>
      </c>
      <c r="V540" t="s">
        <v>181</v>
      </c>
      <c r="W540" t="s">
        <v>462</v>
      </c>
      <c r="X540">
        <v>0</v>
      </c>
      <c r="Y540">
        <v>0</v>
      </c>
      <c r="Z540">
        <v>9</v>
      </c>
      <c r="AA540">
        <v>13</v>
      </c>
      <c r="AB540" t="s">
        <v>181</v>
      </c>
      <c r="AC540" t="s">
        <v>10</v>
      </c>
      <c r="AD540">
        <v>2850000</v>
      </c>
      <c r="AE540">
        <v>0</v>
      </c>
    </row>
    <row r="541" spans="1:31" x14ac:dyDescent="0.25">
      <c r="A541" s="143">
        <v>46112</v>
      </c>
      <c r="B541" t="s">
        <v>1191</v>
      </c>
      <c r="C541" t="s">
        <v>1151</v>
      </c>
      <c r="D541">
        <v>-2840051.1872</v>
      </c>
      <c r="E541" t="s">
        <v>42</v>
      </c>
      <c r="G541">
        <v>2840051.1872</v>
      </c>
      <c r="H541" t="s">
        <v>1192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341</v>
      </c>
      <c r="O541" t="s">
        <v>1193</v>
      </c>
      <c r="P541">
        <v>6</v>
      </c>
      <c r="Q541" t="s">
        <v>469</v>
      </c>
      <c r="R541">
        <v>1</v>
      </c>
      <c r="S541">
        <v>-2840051.1872</v>
      </c>
      <c r="U541" t="s">
        <v>199</v>
      </c>
      <c r="V541" t="s">
        <v>72</v>
      </c>
      <c r="W541" t="s">
        <v>344</v>
      </c>
      <c r="X541">
        <v>0.08</v>
      </c>
      <c r="Y541">
        <v>227204.09497600002</v>
      </c>
      <c r="Z541">
        <v>1</v>
      </c>
      <c r="AA541">
        <v>10</v>
      </c>
      <c r="AB541" t="s">
        <v>72</v>
      </c>
      <c r="AC541" t="s">
        <v>9</v>
      </c>
      <c r="AD541">
        <v>2840051.1872000005</v>
      </c>
      <c r="AE541">
        <v>0</v>
      </c>
    </row>
    <row r="542" spans="1:31" x14ac:dyDescent="0.25">
      <c r="A542" s="143">
        <v>46112</v>
      </c>
      <c r="B542" t="s">
        <v>1191</v>
      </c>
      <c r="C542" t="s">
        <v>1151</v>
      </c>
      <c r="D542">
        <v>-2840051.1872</v>
      </c>
      <c r="E542" t="s">
        <v>42</v>
      </c>
      <c r="G542">
        <v>2840051.1872</v>
      </c>
      <c r="H542" t="s">
        <v>1192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341</v>
      </c>
      <c r="O542" t="s">
        <v>1193</v>
      </c>
      <c r="P542">
        <v>6</v>
      </c>
      <c r="Q542" t="s">
        <v>469</v>
      </c>
      <c r="R542">
        <v>1</v>
      </c>
      <c r="S542">
        <v>-2840051.1872</v>
      </c>
      <c r="U542" t="s">
        <v>199</v>
      </c>
      <c r="V542" t="s">
        <v>193</v>
      </c>
      <c r="W542" t="s">
        <v>345</v>
      </c>
      <c r="X542">
        <v>0.09</v>
      </c>
      <c r="Y542">
        <v>255604.606848</v>
      </c>
      <c r="Z542">
        <v>3</v>
      </c>
      <c r="AA542">
        <v>10</v>
      </c>
      <c r="AB542" t="s">
        <v>681</v>
      </c>
      <c r="AC542" t="s">
        <v>9</v>
      </c>
      <c r="AD542">
        <v>2840051.1872000005</v>
      </c>
      <c r="AE542">
        <v>0</v>
      </c>
    </row>
    <row r="543" spans="1:31" x14ac:dyDescent="0.25">
      <c r="A543" s="143">
        <v>46112</v>
      </c>
      <c r="B543" t="s">
        <v>1191</v>
      </c>
      <c r="C543" t="s">
        <v>1151</v>
      </c>
      <c r="D543">
        <v>-2840051.1872</v>
      </c>
      <c r="E543" t="s">
        <v>42</v>
      </c>
      <c r="G543">
        <v>2840051.1872</v>
      </c>
      <c r="H543" t="s">
        <v>1192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341</v>
      </c>
      <c r="O543" t="s">
        <v>1193</v>
      </c>
      <c r="P543">
        <v>6</v>
      </c>
      <c r="Q543" t="s">
        <v>469</v>
      </c>
      <c r="R543">
        <v>1</v>
      </c>
      <c r="S543">
        <v>-2840051.1872</v>
      </c>
      <c r="U543" t="s">
        <v>199</v>
      </c>
      <c r="V543" t="s">
        <v>80</v>
      </c>
      <c r="W543" t="s">
        <v>343</v>
      </c>
      <c r="X543">
        <v>0.15</v>
      </c>
      <c r="Y543">
        <v>426007.67807999998</v>
      </c>
      <c r="Z543">
        <v>5</v>
      </c>
      <c r="AA543">
        <v>10</v>
      </c>
      <c r="AB543" t="s">
        <v>80</v>
      </c>
      <c r="AC543" t="s">
        <v>9</v>
      </c>
      <c r="AD543">
        <v>2840051.1872000005</v>
      </c>
      <c r="AE543">
        <v>0</v>
      </c>
    </row>
    <row r="544" spans="1:31" x14ac:dyDescent="0.25">
      <c r="A544" s="143">
        <v>46112</v>
      </c>
      <c r="B544" t="s">
        <v>1191</v>
      </c>
      <c r="C544" t="s">
        <v>1151</v>
      </c>
      <c r="D544">
        <v>-2840051.1872</v>
      </c>
      <c r="E544" t="s">
        <v>42</v>
      </c>
      <c r="G544">
        <v>2840051.1872</v>
      </c>
      <c r="H544" t="s">
        <v>1192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341</v>
      </c>
      <c r="O544" t="s">
        <v>1193</v>
      </c>
      <c r="P544">
        <v>6</v>
      </c>
      <c r="Q544" t="s">
        <v>469</v>
      </c>
      <c r="R544">
        <v>1</v>
      </c>
      <c r="S544">
        <v>-2840051.1872</v>
      </c>
      <c r="U544" t="s">
        <v>199</v>
      </c>
      <c r="V544" t="s">
        <v>50</v>
      </c>
      <c r="W544" t="s">
        <v>342</v>
      </c>
      <c r="X544">
        <v>0.4</v>
      </c>
      <c r="Y544">
        <v>1136020.4748800001</v>
      </c>
      <c r="Z544">
        <v>6</v>
      </c>
      <c r="AA544">
        <v>10</v>
      </c>
      <c r="AB544" t="s">
        <v>50</v>
      </c>
      <c r="AC544" t="s">
        <v>9</v>
      </c>
      <c r="AD544">
        <v>2840051.1872000005</v>
      </c>
      <c r="AE544">
        <v>0</v>
      </c>
    </row>
    <row r="545" spans="1:31" x14ac:dyDescent="0.25">
      <c r="A545" s="143">
        <v>46112</v>
      </c>
      <c r="B545" t="s">
        <v>1191</v>
      </c>
      <c r="C545" t="s">
        <v>1151</v>
      </c>
      <c r="D545">
        <v>-2840051.1872</v>
      </c>
      <c r="E545" t="s">
        <v>42</v>
      </c>
      <c r="G545">
        <v>2840051.1872</v>
      </c>
      <c r="H545" t="s">
        <v>1192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341</v>
      </c>
      <c r="O545" t="s">
        <v>1193</v>
      </c>
      <c r="P545">
        <v>6</v>
      </c>
      <c r="Q545" t="s">
        <v>469</v>
      </c>
      <c r="R545">
        <v>1</v>
      </c>
      <c r="S545">
        <v>-2840051.1872</v>
      </c>
      <c r="U545" t="s">
        <v>199</v>
      </c>
      <c r="V545" t="s">
        <v>68</v>
      </c>
      <c r="W545" t="s">
        <v>346</v>
      </c>
      <c r="X545">
        <v>0.08</v>
      </c>
      <c r="Y545">
        <v>227204.09497600002</v>
      </c>
      <c r="Z545">
        <v>7</v>
      </c>
      <c r="AA545">
        <v>10</v>
      </c>
      <c r="AB545" t="s">
        <v>68</v>
      </c>
      <c r="AC545" t="s">
        <v>9</v>
      </c>
      <c r="AD545">
        <v>2840051.1872000005</v>
      </c>
      <c r="AE545">
        <v>0</v>
      </c>
    </row>
    <row r="546" spans="1:31" x14ac:dyDescent="0.25">
      <c r="A546" s="143">
        <v>46112</v>
      </c>
      <c r="B546" t="s">
        <v>1191</v>
      </c>
      <c r="C546" t="s">
        <v>1151</v>
      </c>
      <c r="D546">
        <v>-2840051.1872</v>
      </c>
      <c r="E546" t="s">
        <v>42</v>
      </c>
      <c r="G546">
        <v>2840051.1872</v>
      </c>
      <c r="H546" t="s">
        <v>1192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341</v>
      </c>
      <c r="O546" t="s">
        <v>1193</v>
      </c>
      <c r="P546">
        <v>6</v>
      </c>
      <c r="Q546" t="s">
        <v>469</v>
      </c>
      <c r="R546">
        <v>1</v>
      </c>
      <c r="S546">
        <v>-2840051.1872</v>
      </c>
      <c r="U546" t="s">
        <v>199</v>
      </c>
      <c r="V546" t="s">
        <v>70</v>
      </c>
      <c r="W546" t="s">
        <v>456</v>
      </c>
      <c r="X546">
        <v>0.2</v>
      </c>
      <c r="Y546">
        <v>568010.23744000006</v>
      </c>
      <c r="Z546">
        <v>8</v>
      </c>
      <c r="AA546">
        <v>10</v>
      </c>
      <c r="AB546" t="s">
        <v>70</v>
      </c>
      <c r="AC546" t="s">
        <v>9</v>
      </c>
      <c r="AD546">
        <v>2840051.1872000005</v>
      </c>
      <c r="AE546">
        <v>0</v>
      </c>
    </row>
    <row r="547" spans="1:31" x14ac:dyDescent="0.25">
      <c r="A547" s="143">
        <v>46112</v>
      </c>
      <c r="B547" t="s">
        <v>1191</v>
      </c>
      <c r="C547" t="s">
        <v>1105</v>
      </c>
      <c r="D547">
        <v>-2796452.1338999998</v>
      </c>
      <c r="E547" t="s">
        <v>164</v>
      </c>
      <c r="G547">
        <v>2796452.1338999998</v>
      </c>
      <c r="H547" t="s">
        <v>1192</v>
      </c>
      <c r="I547" t="s">
        <v>9</v>
      </c>
      <c r="J547" t="s">
        <v>137</v>
      </c>
      <c r="K547" t="s">
        <v>512</v>
      </c>
      <c r="L547" t="s">
        <v>156</v>
      </c>
      <c r="M547">
        <v>0</v>
      </c>
      <c r="N547" t="s">
        <v>32</v>
      </c>
      <c r="O547" t="s">
        <v>1193</v>
      </c>
      <c r="P547">
        <v>10</v>
      </c>
      <c r="Q547" t="s">
        <v>467</v>
      </c>
      <c r="R547">
        <v>1</v>
      </c>
      <c r="S547">
        <v>-2796452.1338999998</v>
      </c>
      <c r="U547" t="s">
        <v>199</v>
      </c>
      <c r="V547" t="s">
        <v>72</v>
      </c>
      <c r="W547" t="s">
        <v>107</v>
      </c>
      <c r="X547">
        <v>7.7777777777777779E-2</v>
      </c>
      <c r="Y547">
        <v>217501.83263666666</v>
      </c>
      <c r="Z547">
        <v>1</v>
      </c>
      <c r="AA547">
        <v>10</v>
      </c>
      <c r="AB547" t="s">
        <v>72</v>
      </c>
      <c r="AC547" t="s">
        <v>9</v>
      </c>
      <c r="AD547">
        <v>1957516.4937300002</v>
      </c>
      <c r="AE547">
        <v>838935.64016999956</v>
      </c>
    </row>
    <row r="548" spans="1:31" x14ac:dyDescent="0.25">
      <c r="A548" s="143">
        <v>46112</v>
      </c>
      <c r="B548" t="s">
        <v>1191</v>
      </c>
      <c r="C548" t="s">
        <v>1105</v>
      </c>
      <c r="D548">
        <v>-2796452.1338999998</v>
      </c>
      <c r="E548" t="s">
        <v>164</v>
      </c>
      <c r="G548">
        <v>2796452.1338999998</v>
      </c>
      <c r="H548" t="s">
        <v>1192</v>
      </c>
      <c r="I548" t="s">
        <v>9</v>
      </c>
      <c r="J548" t="s">
        <v>137</v>
      </c>
      <c r="K548" t="s">
        <v>512</v>
      </c>
      <c r="L548" t="s">
        <v>156</v>
      </c>
      <c r="M548">
        <v>0</v>
      </c>
      <c r="N548" t="s">
        <v>32</v>
      </c>
      <c r="O548" t="s">
        <v>1193</v>
      </c>
      <c r="P548">
        <v>10</v>
      </c>
      <c r="Q548" t="s">
        <v>467</v>
      </c>
      <c r="R548">
        <v>1</v>
      </c>
      <c r="S548">
        <v>-2796452.1338999998</v>
      </c>
      <c r="U548" t="s">
        <v>199</v>
      </c>
      <c r="V548" t="s">
        <v>177</v>
      </c>
      <c r="W548" t="s">
        <v>317</v>
      </c>
      <c r="X548">
        <v>7.7777777777777779E-2</v>
      </c>
      <c r="Y548">
        <v>217501.83263666666</v>
      </c>
      <c r="Z548">
        <v>2</v>
      </c>
      <c r="AA548">
        <v>10</v>
      </c>
      <c r="AB548" t="s">
        <v>77</v>
      </c>
      <c r="AC548" t="s">
        <v>9</v>
      </c>
      <c r="AD548">
        <v>1957516.4937300002</v>
      </c>
      <c r="AE548">
        <v>838935.64016999956</v>
      </c>
    </row>
    <row r="549" spans="1:31" x14ac:dyDescent="0.25">
      <c r="A549" s="143">
        <v>46112</v>
      </c>
      <c r="B549" t="s">
        <v>1191</v>
      </c>
      <c r="C549" t="s">
        <v>1105</v>
      </c>
      <c r="D549">
        <v>-2796452.1338999998</v>
      </c>
      <c r="E549" t="s">
        <v>164</v>
      </c>
      <c r="G549">
        <v>2796452.1338999998</v>
      </c>
      <c r="H549" t="s">
        <v>1192</v>
      </c>
      <c r="I549" t="s">
        <v>9</v>
      </c>
      <c r="J549" t="s">
        <v>137</v>
      </c>
      <c r="K549" t="s">
        <v>512</v>
      </c>
      <c r="L549" t="s">
        <v>156</v>
      </c>
      <c r="M549">
        <v>0</v>
      </c>
      <c r="N549" t="s">
        <v>32</v>
      </c>
      <c r="O549" t="s">
        <v>1193</v>
      </c>
      <c r="P549">
        <v>10</v>
      </c>
      <c r="Q549" t="s">
        <v>467</v>
      </c>
      <c r="R549">
        <v>1</v>
      </c>
      <c r="S549">
        <v>-2796452.1338999998</v>
      </c>
      <c r="U549" t="s">
        <v>199</v>
      </c>
      <c r="V549" t="s">
        <v>175</v>
      </c>
      <c r="W549" t="s">
        <v>316</v>
      </c>
      <c r="X549">
        <v>7.7777777777777779E-2</v>
      </c>
      <c r="Y549">
        <v>217501.83263666666</v>
      </c>
      <c r="Z549">
        <v>10</v>
      </c>
      <c r="AA549">
        <v>10</v>
      </c>
      <c r="AB549" t="s">
        <v>75</v>
      </c>
      <c r="AC549" t="s">
        <v>9</v>
      </c>
      <c r="AD549">
        <v>1957516.4937300002</v>
      </c>
      <c r="AE549">
        <v>838935.64016999956</v>
      </c>
    </row>
    <row r="550" spans="1:31" x14ac:dyDescent="0.25">
      <c r="A550" s="143">
        <v>46112</v>
      </c>
      <c r="B550" t="s">
        <v>1191</v>
      </c>
      <c r="C550" t="s">
        <v>1105</v>
      </c>
      <c r="D550">
        <v>-2796452.1338999998</v>
      </c>
      <c r="E550" t="s">
        <v>164</v>
      </c>
      <c r="G550">
        <v>2796452.1338999998</v>
      </c>
      <c r="H550" t="s">
        <v>1192</v>
      </c>
      <c r="I550" t="s">
        <v>9</v>
      </c>
      <c r="J550" t="s">
        <v>137</v>
      </c>
      <c r="K550" t="s">
        <v>512</v>
      </c>
      <c r="L550" t="s">
        <v>156</v>
      </c>
      <c r="M550">
        <v>0</v>
      </c>
      <c r="N550" t="s">
        <v>32</v>
      </c>
      <c r="O550" t="s">
        <v>1193</v>
      </c>
      <c r="P550">
        <v>10</v>
      </c>
      <c r="Q550" t="s">
        <v>467</v>
      </c>
      <c r="R550">
        <v>1</v>
      </c>
      <c r="S550">
        <v>-2796452.1338999998</v>
      </c>
      <c r="U550" t="s">
        <v>199</v>
      </c>
      <c r="V550" t="s">
        <v>193</v>
      </c>
      <c r="W550" t="s">
        <v>320</v>
      </c>
      <c r="X550">
        <v>7.7777777777777779E-2</v>
      </c>
      <c r="Y550">
        <v>217501.83263666666</v>
      </c>
      <c r="Z550">
        <v>3</v>
      </c>
      <c r="AA550">
        <v>10</v>
      </c>
      <c r="AB550" t="s">
        <v>681</v>
      </c>
      <c r="AC550" t="s">
        <v>9</v>
      </c>
      <c r="AD550">
        <v>1957516.4937300002</v>
      </c>
      <c r="AE550">
        <v>838935.64016999956</v>
      </c>
    </row>
    <row r="551" spans="1:31" x14ac:dyDescent="0.25">
      <c r="A551" s="143">
        <v>46112</v>
      </c>
      <c r="B551" t="s">
        <v>1191</v>
      </c>
      <c r="C551" t="s">
        <v>1105</v>
      </c>
      <c r="D551">
        <v>-2796452.1338999998</v>
      </c>
      <c r="E551" t="s">
        <v>164</v>
      </c>
      <c r="G551">
        <v>2796452.1338999998</v>
      </c>
      <c r="H551" t="s">
        <v>1192</v>
      </c>
      <c r="I551" t="s">
        <v>9</v>
      </c>
      <c r="J551" t="s">
        <v>137</v>
      </c>
      <c r="K551" t="s">
        <v>512</v>
      </c>
      <c r="L551" t="s">
        <v>156</v>
      </c>
      <c r="M551">
        <v>0</v>
      </c>
      <c r="N551" t="s">
        <v>32</v>
      </c>
      <c r="O551" t="s">
        <v>1193</v>
      </c>
      <c r="P551">
        <v>10</v>
      </c>
      <c r="Q551" t="s">
        <v>467</v>
      </c>
      <c r="R551">
        <v>1</v>
      </c>
      <c r="S551">
        <v>-2796452.1338999998</v>
      </c>
      <c r="U551" t="s">
        <v>199</v>
      </c>
      <c r="V551" t="s">
        <v>191</v>
      </c>
      <c r="W551" t="s">
        <v>319</v>
      </c>
      <c r="X551">
        <v>7.7777777777777779E-2</v>
      </c>
      <c r="Y551">
        <v>217501.83263666666</v>
      </c>
      <c r="Z551">
        <v>4</v>
      </c>
      <c r="AA551">
        <v>10</v>
      </c>
      <c r="AB551" t="s">
        <v>682</v>
      </c>
      <c r="AC551" t="s">
        <v>9</v>
      </c>
      <c r="AD551">
        <v>1957516.4937300002</v>
      </c>
      <c r="AE551">
        <v>838935.64016999956</v>
      </c>
    </row>
    <row r="552" spans="1:31" x14ac:dyDescent="0.25">
      <c r="A552" s="143">
        <v>46112</v>
      </c>
      <c r="B552" t="s">
        <v>1191</v>
      </c>
      <c r="C552" t="s">
        <v>1105</v>
      </c>
      <c r="D552">
        <v>-2796452.1338999998</v>
      </c>
      <c r="E552" t="s">
        <v>164</v>
      </c>
      <c r="G552">
        <v>2796452.1338999998</v>
      </c>
      <c r="H552" t="s">
        <v>1192</v>
      </c>
      <c r="I552" t="s">
        <v>9</v>
      </c>
      <c r="J552" t="s">
        <v>137</v>
      </c>
      <c r="K552" t="s">
        <v>512</v>
      </c>
      <c r="L552" t="s">
        <v>156</v>
      </c>
      <c r="M552">
        <v>0</v>
      </c>
      <c r="N552" t="s">
        <v>32</v>
      </c>
      <c r="O552" t="s">
        <v>1193</v>
      </c>
      <c r="P552">
        <v>10</v>
      </c>
      <c r="Q552" t="s">
        <v>467</v>
      </c>
      <c r="R552">
        <v>1</v>
      </c>
      <c r="S552">
        <v>-2796452.1338999998</v>
      </c>
      <c r="U552" t="s">
        <v>199</v>
      </c>
      <c r="V552" t="s">
        <v>80</v>
      </c>
      <c r="W552" t="s">
        <v>109</v>
      </c>
      <c r="X552">
        <v>7.7777777777777779E-2</v>
      </c>
      <c r="Y552">
        <v>217501.83263666666</v>
      </c>
      <c r="Z552">
        <v>5</v>
      </c>
      <c r="AA552">
        <v>10</v>
      </c>
      <c r="AB552" t="s">
        <v>80</v>
      </c>
      <c r="AC552" t="s">
        <v>9</v>
      </c>
      <c r="AD552">
        <v>1957516.4937300002</v>
      </c>
      <c r="AE552">
        <v>838935.64016999956</v>
      </c>
    </row>
    <row r="553" spans="1:31" x14ac:dyDescent="0.25">
      <c r="A553" s="143">
        <v>46112</v>
      </c>
      <c r="B553" t="s">
        <v>1191</v>
      </c>
      <c r="C553" t="s">
        <v>1105</v>
      </c>
      <c r="D553">
        <v>-2796452.1338999998</v>
      </c>
      <c r="E553" t="s">
        <v>164</v>
      </c>
      <c r="G553">
        <v>2796452.1338999998</v>
      </c>
      <c r="H553" t="s">
        <v>1192</v>
      </c>
      <c r="I553" t="s">
        <v>9</v>
      </c>
      <c r="J553" t="s">
        <v>137</v>
      </c>
      <c r="K553" t="s">
        <v>512</v>
      </c>
      <c r="L553" t="s">
        <v>156</v>
      </c>
      <c r="M553">
        <v>0</v>
      </c>
      <c r="N553" t="s">
        <v>32</v>
      </c>
      <c r="O553" t="s">
        <v>1193</v>
      </c>
      <c r="P553">
        <v>10</v>
      </c>
      <c r="Q553" t="s">
        <v>467</v>
      </c>
      <c r="R553">
        <v>1</v>
      </c>
      <c r="S553">
        <v>-2796452.1338999998</v>
      </c>
      <c r="U553" t="s">
        <v>199</v>
      </c>
      <c r="V553" t="s">
        <v>50</v>
      </c>
      <c r="W553" t="s">
        <v>108</v>
      </c>
      <c r="X553">
        <v>7.7777777777777779E-2</v>
      </c>
      <c r="Y553">
        <v>217501.83263666666</v>
      </c>
      <c r="Z553">
        <v>6</v>
      </c>
      <c r="AA553">
        <v>10</v>
      </c>
      <c r="AB553" t="s">
        <v>50</v>
      </c>
      <c r="AC553" t="s">
        <v>9</v>
      </c>
      <c r="AD553">
        <v>1957516.4937300002</v>
      </c>
      <c r="AE553">
        <v>838935.64016999956</v>
      </c>
    </row>
    <row r="554" spans="1:31" x14ac:dyDescent="0.25">
      <c r="A554" s="143">
        <v>46112</v>
      </c>
      <c r="B554" t="s">
        <v>1191</v>
      </c>
      <c r="C554" t="s">
        <v>1105</v>
      </c>
      <c r="D554">
        <v>-2796452.1338999998</v>
      </c>
      <c r="E554" t="s">
        <v>164</v>
      </c>
      <c r="G554">
        <v>2796452.1338999998</v>
      </c>
      <c r="H554" t="s">
        <v>1192</v>
      </c>
      <c r="I554" t="s">
        <v>9</v>
      </c>
      <c r="J554" t="s">
        <v>137</v>
      </c>
      <c r="K554" t="s">
        <v>512</v>
      </c>
      <c r="L554" t="s">
        <v>156</v>
      </c>
      <c r="M554">
        <v>0</v>
      </c>
      <c r="N554" t="s">
        <v>32</v>
      </c>
      <c r="O554" t="s">
        <v>1193</v>
      </c>
      <c r="P554">
        <v>10</v>
      </c>
      <c r="Q554" t="s">
        <v>467</v>
      </c>
      <c r="R554">
        <v>1</v>
      </c>
      <c r="S554">
        <v>-2796452.1338999998</v>
      </c>
      <c r="U554" t="s">
        <v>199</v>
      </c>
      <c r="V554" t="s">
        <v>68</v>
      </c>
      <c r="W554" t="s">
        <v>106</v>
      </c>
      <c r="X554">
        <v>7.7777777777777779E-2</v>
      </c>
      <c r="Y554">
        <v>217501.83263666666</v>
      </c>
      <c r="Z554">
        <v>7</v>
      </c>
      <c r="AA554">
        <v>10</v>
      </c>
      <c r="AB554" t="s">
        <v>68</v>
      </c>
      <c r="AC554" t="s">
        <v>9</v>
      </c>
      <c r="AD554">
        <v>1957516.4937300002</v>
      </c>
      <c r="AE554">
        <v>838935.64016999956</v>
      </c>
    </row>
    <row r="555" spans="1:31" x14ac:dyDescent="0.25">
      <c r="A555" s="143">
        <v>46112</v>
      </c>
      <c r="B555" t="s">
        <v>1191</v>
      </c>
      <c r="C555" t="s">
        <v>1105</v>
      </c>
      <c r="D555">
        <v>-2796452.1338999998</v>
      </c>
      <c r="E555" t="s">
        <v>164</v>
      </c>
      <c r="G555">
        <v>2796452.1338999998</v>
      </c>
      <c r="H555" t="s">
        <v>1192</v>
      </c>
      <c r="I555" t="s">
        <v>9</v>
      </c>
      <c r="J555" t="s">
        <v>137</v>
      </c>
      <c r="K555" t="s">
        <v>512</v>
      </c>
      <c r="L555" t="s">
        <v>156</v>
      </c>
      <c r="M555">
        <v>0</v>
      </c>
      <c r="N555" t="s">
        <v>32</v>
      </c>
      <c r="O555" t="s">
        <v>1193</v>
      </c>
      <c r="P555">
        <v>10</v>
      </c>
      <c r="Q555" t="s">
        <v>467</v>
      </c>
      <c r="R555">
        <v>1</v>
      </c>
      <c r="S555">
        <v>-2796452.1338999998</v>
      </c>
      <c r="U555" t="s">
        <v>199</v>
      </c>
      <c r="V555" t="s">
        <v>70</v>
      </c>
      <c r="W555" t="s">
        <v>452</v>
      </c>
      <c r="X555">
        <v>7.7777777777777779E-2</v>
      </c>
      <c r="Y555">
        <v>217501.83263666666</v>
      </c>
      <c r="Z555">
        <v>8</v>
      </c>
      <c r="AA555">
        <v>10</v>
      </c>
      <c r="AB555" t="s">
        <v>70</v>
      </c>
      <c r="AC555" t="s">
        <v>9</v>
      </c>
      <c r="AD555">
        <v>1957516.4937300002</v>
      </c>
      <c r="AE555">
        <v>838935.64016999956</v>
      </c>
    </row>
    <row r="556" spans="1:31" x14ac:dyDescent="0.25">
      <c r="A556" s="143">
        <v>46112</v>
      </c>
      <c r="B556" t="s">
        <v>1191</v>
      </c>
      <c r="C556" t="s">
        <v>1105</v>
      </c>
      <c r="D556">
        <v>-2796452.1338999998</v>
      </c>
      <c r="E556" t="s">
        <v>164</v>
      </c>
      <c r="G556">
        <v>2796452.1338999998</v>
      </c>
      <c r="H556" t="s">
        <v>1192</v>
      </c>
      <c r="I556" t="s">
        <v>9</v>
      </c>
      <c r="J556" t="s">
        <v>137</v>
      </c>
      <c r="K556" t="s">
        <v>512</v>
      </c>
      <c r="L556" t="s">
        <v>156</v>
      </c>
      <c r="M556">
        <v>0</v>
      </c>
      <c r="N556" t="s">
        <v>32</v>
      </c>
      <c r="O556" t="s">
        <v>1193</v>
      </c>
      <c r="P556">
        <v>10</v>
      </c>
      <c r="Q556" t="s">
        <v>467</v>
      </c>
      <c r="R556">
        <v>1</v>
      </c>
      <c r="S556">
        <v>-2796452.1338999998</v>
      </c>
      <c r="U556" t="s">
        <v>199</v>
      </c>
      <c r="V556" t="s">
        <v>181</v>
      </c>
      <c r="W556" t="s">
        <v>318</v>
      </c>
      <c r="X556">
        <v>0</v>
      </c>
      <c r="Y556">
        <v>0</v>
      </c>
      <c r="Z556">
        <v>9</v>
      </c>
      <c r="AA556">
        <v>10</v>
      </c>
      <c r="AB556" t="s">
        <v>181</v>
      </c>
      <c r="AC556" t="s">
        <v>9</v>
      </c>
      <c r="AD556">
        <v>1957516.4937300002</v>
      </c>
      <c r="AE556">
        <v>838935.64016999956</v>
      </c>
    </row>
    <row r="557" spans="1:31" x14ac:dyDescent="0.25">
      <c r="A557" s="143">
        <v>46091</v>
      </c>
      <c r="B557" t="s">
        <v>837</v>
      </c>
      <c r="C557" t="s">
        <v>1007</v>
      </c>
      <c r="D557">
        <v>-2541000</v>
      </c>
      <c r="E557" t="s">
        <v>1008</v>
      </c>
      <c r="F557">
        <v>4</v>
      </c>
      <c r="G557">
        <v>420000</v>
      </c>
      <c r="H557" t="s">
        <v>510</v>
      </c>
      <c r="I557" t="s">
        <v>10</v>
      </c>
      <c r="J557" t="s">
        <v>137</v>
      </c>
      <c r="K557" t="s">
        <v>473</v>
      </c>
      <c r="L557" t="s">
        <v>156</v>
      </c>
      <c r="M557">
        <v>0</v>
      </c>
      <c r="N557" t="s">
        <v>39</v>
      </c>
      <c r="O557" t="s">
        <v>492</v>
      </c>
      <c r="P557">
        <v>1</v>
      </c>
      <c r="Q557" t="s">
        <v>50</v>
      </c>
      <c r="R557">
        <v>1</v>
      </c>
      <c r="S557">
        <v>-2541000</v>
      </c>
      <c r="T557">
        <v>4</v>
      </c>
      <c r="U557" t="s">
        <v>199</v>
      </c>
      <c r="V557" t="s">
        <v>50</v>
      </c>
      <c r="W557" t="s">
        <v>88</v>
      </c>
      <c r="X557">
        <v>1</v>
      </c>
      <c r="Y557">
        <v>2541000</v>
      </c>
      <c r="Z557">
        <v>6</v>
      </c>
      <c r="AA557">
        <v>13</v>
      </c>
      <c r="AB557" t="s">
        <v>50</v>
      </c>
      <c r="AC557" t="s">
        <v>10</v>
      </c>
      <c r="AD557">
        <v>2541000</v>
      </c>
      <c r="AE557">
        <v>0</v>
      </c>
    </row>
    <row r="558" spans="1:31" x14ac:dyDescent="0.25">
      <c r="A558" s="143">
        <v>46112</v>
      </c>
      <c r="B558" t="s">
        <v>1191</v>
      </c>
      <c r="C558" t="s">
        <v>1116</v>
      </c>
      <c r="D558">
        <v>-2367780</v>
      </c>
      <c r="E558" t="s">
        <v>1115</v>
      </c>
      <c r="G558">
        <v>2367780</v>
      </c>
      <c r="H558" t="s">
        <v>1192</v>
      </c>
      <c r="I558" t="s">
        <v>9</v>
      </c>
      <c r="J558" t="s">
        <v>137</v>
      </c>
      <c r="K558" t="s">
        <v>512</v>
      </c>
      <c r="L558" t="s">
        <v>138</v>
      </c>
      <c r="M558">
        <v>0</v>
      </c>
      <c r="N558" t="s">
        <v>373</v>
      </c>
      <c r="O558" t="s">
        <v>1193</v>
      </c>
      <c r="P558">
        <v>2</v>
      </c>
      <c r="Q558" t="s">
        <v>468</v>
      </c>
      <c r="R558">
        <v>1</v>
      </c>
      <c r="S558">
        <v>-2367780</v>
      </c>
      <c r="U558" t="s">
        <v>199</v>
      </c>
      <c r="V558" t="s">
        <v>193</v>
      </c>
      <c r="W558" t="s">
        <v>375</v>
      </c>
      <c r="X558">
        <v>0.15</v>
      </c>
      <c r="Y558">
        <v>355167</v>
      </c>
      <c r="Z558">
        <v>3</v>
      </c>
      <c r="AA558">
        <v>10</v>
      </c>
      <c r="AB558" t="s">
        <v>681</v>
      </c>
      <c r="AC558" t="s">
        <v>9</v>
      </c>
      <c r="AD558">
        <v>2367780</v>
      </c>
      <c r="AE558">
        <v>0</v>
      </c>
    </row>
    <row r="559" spans="1:31" x14ac:dyDescent="0.25">
      <c r="A559" s="143">
        <v>46112</v>
      </c>
      <c r="B559" t="s">
        <v>1191</v>
      </c>
      <c r="C559" t="s">
        <v>1116</v>
      </c>
      <c r="D559">
        <v>-2367780</v>
      </c>
      <c r="E559" t="s">
        <v>1115</v>
      </c>
      <c r="G559">
        <v>2367780</v>
      </c>
      <c r="H559" t="s">
        <v>1192</v>
      </c>
      <c r="I559" t="s">
        <v>9</v>
      </c>
      <c r="J559" t="s">
        <v>137</v>
      </c>
      <c r="K559" t="s">
        <v>512</v>
      </c>
      <c r="L559" t="s">
        <v>138</v>
      </c>
      <c r="M559">
        <v>0</v>
      </c>
      <c r="N559" t="s">
        <v>373</v>
      </c>
      <c r="O559" t="s">
        <v>1193</v>
      </c>
      <c r="P559">
        <v>2</v>
      </c>
      <c r="Q559" t="s">
        <v>468</v>
      </c>
      <c r="R559">
        <v>1</v>
      </c>
      <c r="S559">
        <v>-2367780</v>
      </c>
      <c r="U559" t="s">
        <v>199</v>
      </c>
      <c r="V559" t="s">
        <v>80</v>
      </c>
      <c r="W559" t="s">
        <v>374</v>
      </c>
      <c r="X559">
        <v>0.85</v>
      </c>
      <c r="Y559">
        <v>2012613</v>
      </c>
      <c r="Z559">
        <v>5</v>
      </c>
      <c r="AA559">
        <v>10</v>
      </c>
      <c r="AB559" t="s">
        <v>80</v>
      </c>
      <c r="AC559" t="s">
        <v>9</v>
      </c>
      <c r="AD559">
        <v>2367780</v>
      </c>
      <c r="AE559">
        <v>0</v>
      </c>
    </row>
    <row r="560" spans="1:31" x14ac:dyDescent="0.25">
      <c r="A560" s="143">
        <v>46082</v>
      </c>
      <c r="B560" t="s">
        <v>808</v>
      </c>
      <c r="C560" t="s">
        <v>881</v>
      </c>
      <c r="D560">
        <v>-2281258.98</v>
      </c>
      <c r="E560" t="s">
        <v>882</v>
      </c>
      <c r="F560">
        <v>1</v>
      </c>
      <c r="G560">
        <v>1885338</v>
      </c>
      <c r="H560" t="s">
        <v>510</v>
      </c>
      <c r="I560" t="s">
        <v>10</v>
      </c>
      <c r="J560" t="s">
        <v>137</v>
      </c>
      <c r="K560" t="s">
        <v>512</v>
      </c>
      <c r="L560" t="s">
        <v>156</v>
      </c>
      <c r="M560">
        <v>0</v>
      </c>
      <c r="N560" t="s">
        <v>35</v>
      </c>
      <c r="O560" t="s">
        <v>492</v>
      </c>
      <c r="P560">
        <v>10</v>
      </c>
      <c r="Q560" t="s">
        <v>465</v>
      </c>
      <c r="R560">
        <v>1</v>
      </c>
      <c r="S560">
        <v>-2281258.98</v>
      </c>
      <c r="T560">
        <v>1</v>
      </c>
      <c r="U560" t="s">
        <v>199</v>
      </c>
      <c r="V560" t="s">
        <v>72</v>
      </c>
      <c r="W560" t="s">
        <v>73</v>
      </c>
      <c r="X560">
        <v>3.2417236735101898E-2</v>
      </c>
      <c r="Y560">
        <v>73952.112408737084</v>
      </c>
      <c r="Z560">
        <v>1</v>
      </c>
      <c r="AA560">
        <v>13</v>
      </c>
      <c r="AB560" t="s">
        <v>72</v>
      </c>
      <c r="AC560" t="s">
        <v>10</v>
      </c>
      <c r="AD560">
        <v>2281258.9799999995</v>
      </c>
      <c r="AE560">
        <v>0</v>
      </c>
    </row>
    <row r="561" spans="1:31" x14ac:dyDescent="0.25">
      <c r="A561" s="143">
        <v>46082</v>
      </c>
      <c r="B561" t="s">
        <v>808</v>
      </c>
      <c r="C561" t="s">
        <v>881</v>
      </c>
      <c r="D561">
        <v>-2281258.98</v>
      </c>
      <c r="E561" t="s">
        <v>882</v>
      </c>
      <c r="F561">
        <v>1</v>
      </c>
      <c r="G561">
        <v>1885338</v>
      </c>
      <c r="H561" t="s">
        <v>510</v>
      </c>
      <c r="I561" t="s">
        <v>10</v>
      </c>
      <c r="J561" t="s">
        <v>137</v>
      </c>
      <c r="K561" t="s">
        <v>512</v>
      </c>
      <c r="L561" t="s">
        <v>156</v>
      </c>
      <c r="M561">
        <v>0</v>
      </c>
      <c r="N561" t="s">
        <v>35</v>
      </c>
      <c r="O561" t="s">
        <v>492</v>
      </c>
      <c r="P561">
        <v>10</v>
      </c>
      <c r="Q561" t="s">
        <v>465</v>
      </c>
      <c r="R561">
        <v>1</v>
      </c>
      <c r="S561">
        <v>-2281258.98</v>
      </c>
      <c r="T561">
        <v>1</v>
      </c>
      <c r="U561" t="s">
        <v>199</v>
      </c>
      <c r="V561" t="s">
        <v>77</v>
      </c>
      <c r="W561" t="s">
        <v>78</v>
      </c>
      <c r="X561">
        <v>7.0597149630605652E-3</v>
      </c>
      <c r="Y561">
        <v>16105.038155722283</v>
      </c>
      <c r="Z561">
        <v>2</v>
      </c>
      <c r="AA561">
        <v>13</v>
      </c>
      <c r="AB561" t="s">
        <v>77</v>
      </c>
      <c r="AC561" t="s">
        <v>10</v>
      </c>
      <c r="AD561">
        <v>2281258.9799999995</v>
      </c>
      <c r="AE561">
        <v>0</v>
      </c>
    </row>
    <row r="562" spans="1:31" x14ac:dyDescent="0.25">
      <c r="A562" s="143">
        <v>46082</v>
      </c>
      <c r="B562" t="s">
        <v>808</v>
      </c>
      <c r="C562" t="s">
        <v>881</v>
      </c>
      <c r="D562">
        <v>-2281258.98</v>
      </c>
      <c r="E562" t="s">
        <v>882</v>
      </c>
      <c r="F562">
        <v>1</v>
      </c>
      <c r="G562">
        <v>1885338</v>
      </c>
      <c r="H562" t="s">
        <v>510</v>
      </c>
      <c r="I562" t="s">
        <v>10</v>
      </c>
      <c r="J562" t="s">
        <v>137</v>
      </c>
      <c r="K562" t="s">
        <v>512</v>
      </c>
      <c r="L562" t="s">
        <v>156</v>
      </c>
      <c r="M562">
        <v>0</v>
      </c>
      <c r="N562" t="s">
        <v>35</v>
      </c>
      <c r="O562" t="s">
        <v>492</v>
      </c>
      <c r="P562">
        <v>10</v>
      </c>
      <c r="Q562" t="s">
        <v>465</v>
      </c>
      <c r="R562">
        <v>1</v>
      </c>
      <c r="S562">
        <v>-2281258.98</v>
      </c>
      <c r="T562">
        <v>1</v>
      </c>
      <c r="U562" t="s">
        <v>199</v>
      </c>
      <c r="V562" t="s">
        <v>75</v>
      </c>
      <c r="W562" t="s">
        <v>76</v>
      </c>
      <c r="X562">
        <v>4.0653249223577111E-4</v>
      </c>
      <c r="Y562">
        <v>927.40589857463306</v>
      </c>
      <c r="Z562">
        <v>10</v>
      </c>
      <c r="AA562">
        <v>13</v>
      </c>
      <c r="AB562" t="s">
        <v>75</v>
      </c>
      <c r="AC562" t="s">
        <v>10</v>
      </c>
      <c r="AD562">
        <v>2281258.9799999995</v>
      </c>
      <c r="AE562">
        <v>0</v>
      </c>
    </row>
    <row r="563" spans="1:31" x14ac:dyDescent="0.25">
      <c r="A563" s="143">
        <v>46082</v>
      </c>
      <c r="B563" t="s">
        <v>808</v>
      </c>
      <c r="C563" t="s">
        <v>881</v>
      </c>
      <c r="D563">
        <v>-2281258.98</v>
      </c>
      <c r="E563" t="s">
        <v>882</v>
      </c>
      <c r="F563">
        <v>1</v>
      </c>
      <c r="G563">
        <v>1885338</v>
      </c>
      <c r="H563" t="s">
        <v>510</v>
      </c>
      <c r="I563" t="s">
        <v>10</v>
      </c>
      <c r="J563" t="s">
        <v>137</v>
      </c>
      <c r="K563" t="s">
        <v>512</v>
      </c>
      <c r="L563" t="s">
        <v>156</v>
      </c>
      <c r="M563">
        <v>0</v>
      </c>
      <c r="N563" t="s">
        <v>35</v>
      </c>
      <c r="O563" t="s">
        <v>492</v>
      </c>
      <c r="P563">
        <v>10</v>
      </c>
      <c r="Q563" t="s">
        <v>465</v>
      </c>
      <c r="R563">
        <v>1</v>
      </c>
      <c r="S563">
        <v>-2281258.98</v>
      </c>
      <c r="T563">
        <v>1</v>
      </c>
      <c r="U563" t="s">
        <v>199</v>
      </c>
      <c r="V563" t="s">
        <v>66</v>
      </c>
      <c r="W563" t="s">
        <v>67</v>
      </c>
      <c r="X563">
        <v>5.9791078481547098E-2</v>
      </c>
      <c r="Y563">
        <v>136398.93470991409</v>
      </c>
      <c r="Z563">
        <v>3</v>
      </c>
      <c r="AA563">
        <v>13</v>
      </c>
      <c r="AB563" t="s">
        <v>681</v>
      </c>
      <c r="AC563" t="s">
        <v>10</v>
      </c>
      <c r="AD563">
        <v>2281258.9799999995</v>
      </c>
      <c r="AE563">
        <v>0</v>
      </c>
    </row>
    <row r="564" spans="1:31" x14ac:dyDescent="0.25">
      <c r="A564" s="143">
        <v>46082</v>
      </c>
      <c r="B564" t="s">
        <v>808</v>
      </c>
      <c r="C564" t="s">
        <v>881</v>
      </c>
      <c r="D564">
        <v>-2281258.98</v>
      </c>
      <c r="E564" t="s">
        <v>882</v>
      </c>
      <c r="F564">
        <v>1</v>
      </c>
      <c r="G564">
        <v>1885338</v>
      </c>
      <c r="H564" t="s">
        <v>510</v>
      </c>
      <c r="I564" t="s">
        <v>10</v>
      </c>
      <c r="J564" t="s">
        <v>137</v>
      </c>
      <c r="K564" t="s">
        <v>512</v>
      </c>
      <c r="L564" t="s">
        <v>156</v>
      </c>
      <c r="M564">
        <v>0</v>
      </c>
      <c r="N564" t="s">
        <v>35</v>
      </c>
      <c r="O564" t="s">
        <v>492</v>
      </c>
      <c r="P564">
        <v>10</v>
      </c>
      <c r="Q564" t="s">
        <v>465</v>
      </c>
      <c r="R564">
        <v>1</v>
      </c>
      <c r="S564">
        <v>-2281258.98</v>
      </c>
      <c r="T564">
        <v>1</v>
      </c>
      <c r="U564" t="s">
        <v>199</v>
      </c>
      <c r="V564" t="s">
        <v>63</v>
      </c>
      <c r="W564" t="s">
        <v>64</v>
      </c>
      <c r="X564">
        <v>4.8738124634855849E-3</v>
      </c>
      <c r="Y564">
        <v>11118.428449162413</v>
      </c>
      <c r="Z564">
        <v>4</v>
      </c>
      <c r="AA564">
        <v>13</v>
      </c>
      <c r="AB564" t="s">
        <v>682</v>
      </c>
      <c r="AC564" t="s">
        <v>10</v>
      </c>
      <c r="AD564">
        <v>2281258.9799999995</v>
      </c>
      <c r="AE564">
        <v>0</v>
      </c>
    </row>
    <row r="565" spans="1:31" x14ac:dyDescent="0.25">
      <c r="A565" s="143">
        <v>46082</v>
      </c>
      <c r="B565" t="s">
        <v>808</v>
      </c>
      <c r="C565" t="s">
        <v>881</v>
      </c>
      <c r="D565">
        <v>-2281258.98</v>
      </c>
      <c r="E565" t="s">
        <v>882</v>
      </c>
      <c r="F565">
        <v>1</v>
      </c>
      <c r="G565">
        <v>1885338</v>
      </c>
      <c r="H565" t="s">
        <v>510</v>
      </c>
      <c r="I565" t="s">
        <v>10</v>
      </c>
      <c r="J565" t="s">
        <v>137</v>
      </c>
      <c r="K565" t="s">
        <v>512</v>
      </c>
      <c r="L565" t="s">
        <v>156</v>
      </c>
      <c r="M565">
        <v>0</v>
      </c>
      <c r="N565" t="s">
        <v>35</v>
      </c>
      <c r="O565" t="s">
        <v>492</v>
      </c>
      <c r="P565">
        <v>10</v>
      </c>
      <c r="Q565" t="s">
        <v>465</v>
      </c>
      <c r="R565">
        <v>1</v>
      </c>
      <c r="S565">
        <v>-2281258.98</v>
      </c>
      <c r="T565">
        <v>1</v>
      </c>
      <c r="U565" t="s">
        <v>199</v>
      </c>
      <c r="V565" t="s">
        <v>80</v>
      </c>
      <c r="W565" t="s">
        <v>81</v>
      </c>
      <c r="X565">
        <v>0.73411048911804788</v>
      </c>
      <c r="Y565">
        <v>1674696.145612739</v>
      </c>
      <c r="Z565">
        <v>5</v>
      </c>
      <c r="AA565">
        <v>13</v>
      </c>
      <c r="AB565" t="s">
        <v>80</v>
      </c>
      <c r="AC565" t="s">
        <v>10</v>
      </c>
      <c r="AD565">
        <v>2281258.9799999995</v>
      </c>
      <c r="AE565">
        <v>0</v>
      </c>
    </row>
    <row r="566" spans="1:31" x14ac:dyDescent="0.25">
      <c r="A566" s="143">
        <v>46082</v>
      </c>
      <c r="B566" t="s">
        <v>808</v>
      </c>
      <c r="C566" t="s">
        <v>881</v>
      </c>
      <c r="D566">
        <v>-2281258.98</v>
      </c>
      <c r="E566" t="s">
        <v>882</v>
      </c>
      <c r="F566">
        <v>1</v>
      </c>
      <c r="G566">
        <v>1885338</v>
      </c>
      <c r="H566" t="s">
        <v>510</v>
      </c>
      <c r="I566" t="s">
        <v>10</v>
      </c>
      <c r="J566" t="s">
        <v>137</v>
      </c>
      <c r="K566" t="s">
        <v>512</v>
      </c>
      <c r="L566" t="s">
        <v>156</v>
      </c>
      <c r="M566">
        <v>0</v>
      </c>
      <c r="N566" t="s">
        <v>35</v>
      </c>
      <c r="O566" t="s">
        <v>492</v>
      </c>
      <c r="P566">
        <v>10</v>
      </c>
      <c r="Q566" t="s">
        <v>465</v>
      </c>
      <c r="R566">
        <v>1</v>
      </c>
      <c r="S566">
        <v>-2281258.98</v>
      </c>
      <c r="T566">
        <v>1</v>
      </c>
      <c r="U566" t="s">
        <v>199</v>
      </c>
      <c r="V566" t="s">
        <v>50</v>
      </c>
      <c r="W566" t="s">
        <v>74</v>
      </c>
      <c r="X566">
        <v>1.4065386597374174E-2</v>
      </c>
      <c r="Y566">
        <v>32086.789482431479</v>
      </c>
      <c r="Z566">
        <v>6</v>
      </c>
      <c r="AA566">
        <v>13</v>
      </c>
      <c r="AB566" t="s">
        <v>50</v>
      </c>
      <c r="AC566" t="s">
        <v>10</v>
      </c>
      <c r="AD566">
        <v>2281258.9799999995</v>
      </c>
      <c r="AE566">
        <v>0</v>
      </c>
    </row>
    <row r="567" spans="1:31" x14ac:dyDescent="0.25">
      <c r="A567" s="143">
        <v>46082</v>
      </c>
      <c r="B567" t="s">
        <v>808</v>
      </c>
      <c r="C567" t="s">
        <v>881</v>
      </c>
      <c r="D567">
        <v>-2281258.98</v>
      </c>
      <c r="E567" t="s">
        <v>882</v>
      </c>
      <c r="F567">
        <v>1</v>
      </c>
      <c r="G567">
        <v>1885338</v>
      </c>
      <c r="H567" t="s">
        <v>510</v>
      </c>
      <c r="I567" t="s">
        <v>10</v>
      </c>
      <c r="J567" t="s">
        <v>137</v>
      </c>
      <c r="K567" t="s">
        <v>512</v>
      </c>
      <c r="L567" t="s">
        <v>156</v>
      </c>
      <c r="M567">
        <v>0</v>
      </c>
      <c r="N567" t="s">
        <v>35</v>
      </c>
      <c r="O567" t="s">
        <v>492</v>
      </c>
      <c r="P567">
        <v>10</v>
      </c>
      <c r="Q567" t="s">
        <v>465</v>
      </c>
      <c r="R567">
        <v>1</v>
      </c>
      <c r="S567">
        <v>-2281258.98</v>
      </c>
      <c r="T567">
        <v>1</v>
      </c>
      <c r="U567" t="s">
        <v>199</v>
      </c>
      <c r="V567" t="s">
        <v>68</v>
      </c>
      <c r="W567" t="s">
        <v>69</v>
      </c>
      <c r="X567">
        <v>0.10760032914202722</v>
      </c>
      <c r="Y567">
        <v>245464.21710620529</v>
      </c>
      <c r="Z567">
        <v>7</v>
      </c>
      <c r="AA567">
        <v>13</v>
      </c>
      <c r="AB567" t="s">
        <v>68</v>
      </c>
      <c r="AC567" t="s">
        <v>10</v>
      </c>
      <c r="AD567">
        <v>2281258.9799999995</v>
      </c>
      <c r="AE567">
        <v>0</v>
      </c>
    </row>
    <row r="568" spans="1:31" x14ac:dyDescent="0.25">
      <c r="A568" s="143">
        <v>46082</v>
      </c>
      <c r="B568" t="s">
        <v>808</v>
      </c>
      <c r="C568" t="s">
        <v>881</v>
      </c>
      <c r="D568">
        <v>-2281258.98</v>
      </c>
      <c r="E568" t="s">
        <v>882</v>
      </c>
      <c r="F568">
        <v>1</v>
      </c>
      <c r="G568">
        <v>1885338</v>
      </c>
      <c r="H568" t="s">
        <v>510</v>
      </c>
      <c r="I568" t="s">
        <v>10</v>
      </c>
      <c r="J568" t="s">
        <v>137</v>
      </c>
      <c r="K568" t="s">
        <v>512</v>
      </c>
      <c r="L568" t="s">
        <v>156</v>
      </c>
      <c r="M568">
        <v>0</v>
      </c>
      <c r="N568" t="s">
        <v>35</v>
      </c>
      <c r="O568" t="s">
        <v>492</v>
      </c>
      <c r="P568">
        <v>10</v>
      </c>
      <c r="Q568" t="s">
        <v>465</v>
      </c>
      <c r="R568">
        <v>1</v>
      </c>
      <c r="S568">
        <v>-2281258.98</v>
      </c>
      <c r="T568">
        <v>1</v>
      </c>
      <c r="U568" t="s">
        <v>199</v>
      </c>
      <c r="V568" t="s">
        <v>70</v>
      </c>
      <c r="W568" t="s">
        <v>71</v>
      </c>
      <c r="X568">
        <v>3.9675420007119738E-2</v>
      </c>
      <c r="Y568">
        <v>90509.908176513563</v>
      </c>
      <c r="Z568">
        <v>8</v>
      </c>
      <c r="AA568">
        <v>13</v>
      </c>
      <c r="AB568" t="s">
        <v>70</v>
      </c>
      <c r="AC568" t="s">
        <v>10</v>
      </c>
      <c r="AD568">
        <v>2281258.9799999995</v>
      </c>
      <c r="AE568">
        <v>0</v>
      </c>
    </row>
    <row r="569" spans="1:31" x14ac:dyDescent="0.25">
      <c r="A569" s="143">
        <v>46082</v>
      </c>
      <c r="B569" t="s">
        <v>808</v>
      </c>
      <c r="C569" t="s">
        <v>881</v>
      </c>
      <c r="D569">
        <v>-2281258.98</v>
      </c>
      <c r="E569" t="s">
        <v>882</v>
      </c>
      <c r="F569">
        <v>1</v>
      </c>
      <c r="G569">
        <v>1885338</v>
      </c>
      <c r="H569" t="s">
        <v>510</v>
      </c>
      <c r="I569" t="s">
        <v>10</v>
      </c>
      <c r="J569" t="s">
        <v>137</v>
      </c>
      <c r="K569" t="s">
        <v>512</v>
      </c>
      <c r="L569" t="s">
        <v>156</v>
      </c>
      <c r="M569">
        <v>0</v>
      </c>
      <c r="N569" t="s">
        <v>35</v>
      </c>
      <c r="O569" t="s">
        <v>492</v>
      </c>
      <c r="P569">
        <v>10</v>
      </c>
      <c r="Q569" t="s">
        <v>465</v>
      </c>
      <c r="R569">
        <v>1</v>
      </c>
      <c r="S569">
        <v>-2281258.98</v>
      </c>
      <c r="T569">
        <v>1</v>
      </c>
      <c r="U569" t="s">
        <v>199</v>
      </c>
      <c r="V569" t="s">
        <v>181</v>
      </c>
      <c r="W569" t="s">
        <v>462</v>
      </c>
      <c r="X569">
        <v>0</v>
      </c>
      <c r="Y569">
        <v>0</v>
      </c>
      <c r="Z569">
        <v>9</v>
      </c>
      <c r="AA569">
        <v>13</v>
      </c>
      <c r="AB569" t="s">
        <v>181</v>
      </c>
      <c r="AC569" t="s">
        <v>10</v>
      </c>
      <c r="AD569">
        <v>2281258.9799999995</v>
      </c>
      <c r="AE569">
        <v>0</v>
      </c>
    </row>
    <row r="570" spans="1:31" x14ac:dyDescent="0.25">
      <c r="A570" s="143">
        <v>46094</v>
      </c>
      <c r="B570" t="s">
        <v>976</v>
      </c>
      <c r="C570" t="s">
        <v>977</v>
      </c>
      <c r="D570">
        <v>-2153800</v>
      </c>
      <c r="E570" t="s">
        <v>978</v>
      </c>
      <c r="F570">
        <v>1</v>
      </c>
      <c r="G570">
        <v>1780000</v>
      </c>
      <c r="H570" t="s">
        <v>510</v>
      </c>
      <c r="I570" t="s">
        <v>10</v>
      </c>
      <c r="J570" t="s">
        <v>137</v>
      </c>
      <c r="K570" t="s">
        <v>473</v>
      </c>
      <c r="L570" t="s">
        <v>156</v>
      </c>
      <c r="M570">
        <v>0</v>
      </c>
      <c r="N570" t="s">
        <v>35</v>
      </c>
      <c r="O570" t="s">
        <v>492</v>
      </c>
      <c r="P570">
        <v>10</v>
      </c>
      <c r="Q570" t="s">
        <v>465</v>
      </c>
      <c r="R570">
        <v>1</v>
      </c>
      <c r="S570">
        <v>-2153800</v>
      </c>
      <c r="T570">
        <v>1</v>
      </c>
      <c r="U570" t="s">
        <v>199</v>
      </c>
      <c r="V570" t="s">
        <v>72</v>
      </c>
      <c r="W570" t="s">
        <v>73</v>
      </c>
      <c r="X570">
        <v>3.2417236735101898E-2</v>
      </c>
      <c r="Y570">
        <v>69820.244480062465</v>
      </c>
      <c r="Z570">
        <v>1</v>
      </c>
      <c r="AA570">
        <v>13</v>
      </c>
      <c r="AB570" t="s">
        <v>72</v>
      </c>
      <c r="AC570" t="s">
        <v>10</v>
      </c>
      <c r="AD570">
        <v>2153799.9999999995</v>
      </c>
      <c r="AE570">
        <v>0</v>
      </c>
    </row>
    <row r="571" spans="1:31" x14ac:dyDescent="0.25">
      <c r="A571" s="143">
        <v>46094</v>
      </c>
      <c r="B571" t="s">
        <v>976</v>
      </c>
      <c r="C571" t="s">
        <v>977</v>
      </c>
      <c r="D571">
        <v>-2153800</v>
      </c>
      <c r="E571" t="s">
        <v>978</v>
      </c>
      <c r="F571">
        <v>1</v>
      </c>
      <c r="G571">
        <v>1780000</v>
      </c>
      <c r="H571" t="s">
        <v>510</v>
      </c>
      <c r="I571" t="s">
        <v>10</v>
      </c>
      <c r="J571" t="s">
        <v>137</v>
      </c>
      <c r="K571" t="s">
        <v>473</v>
      </c>
      <c r="L571" t="s">
        <v>156</v>
      </c>
      <c r="M571">
        <v>0</v>
      </c>
      <c r="N571" t="s">
        <v>35</v>
      </c>
      <c r="O571" t="s">
        <v>492</v>
      </c>
      <c r="P571">
        <v>10</v>
      </c>
      <c r="Q571" t="s">
        <v>465</v>
      </c>
      <c r="R571">
        <v>1</v>
      </c>
      <c r="S571">
        <v>-2153800</v>
      </c>
      <c r="T571">
        <v>1</v>
      </c>
      <c r="U571" t="s">
        <v>199</v>
      </c>
      <c r="V571" t="s">
        <v>77</v>
      </c>
      <c r="W571" t="s">
        <v>78</v>
      </c>
      <c r="X571">
        <v>7.0597149630605652E-3</v>
      </c>
      <c r="Y571">
        <v>15205.214087439845</v>
      </c>
      <c r="Z571">
        <v>2</v>
      </c>
      <c r="AA571">
        <v>13</v>
      </c>
      <c r="AB571" t="s">
        <v>77</v>
      </c>
      <c r="AC571" t="s">
        <v>10</v>
      </c>
      <c r="AD571">
        <v>2153799.9999999995</v>
      </c>
      <c r="AE571">
        <v>0</v>
      </c>
    </row>
    <row r="572" spans="1:31" x14ac:dyDescent="0.25">
      <c r="A572" s="143">
        <v>46094</v>
      </c>
      <c r="B572" t="s">
        <v>976</v>
      </c>
      <c r="C572" t="s">
        <v>977</v>
      </c>
      <c r="D572">
        <v>-2153800</v>
      </c>
      <c r="E572" t="s">
        <v>978</v>
      </c>
      <c r="F572">
        <v>1</v>
      </c>
      <c r="G572">
        <v>1780000</v>
      </c>
      <c r="H572" t="s">
        <v>510</v>
      </c>
      <c r="I572" t="s">
        <v>10</v>
      </c>
      <c r="J572" t="s">
        <v>137</v>
      </c>
      <c r="K572" t="s">
        <v>473</v>
      </c>
      <c r="L572" t="s">
        <v>156</v>
      </c>
      <c r="M572">
        <v>0</v>
      </c>
      <c r="N572" t="s">
        <v>35</v>
      </c>
      <c r="O572" t="s">
        <v>492</v>
      </c>
      <c r="P572">
        <v>10</v>
      </c>
      <c r="Q572" t="s">
        <v>465</v>
      </c>
      <c r="R572">
        <v>1</v>
      </c>
      <c r="S572">
        <v>-2153800</v>
      </c>
      <c r="T572">
        <v>1</v>
      </c>
      <c r="U572" t="s">
        <v>199</v>
      </c>
      <c r="V572" t="s">
        <v>75</v>
      </c>
      <c r="W572" t="s">
        <v>76</v>
      </c>
      <c r="X572">
        <v>4.0653249223577111E-4</v>
      </c>
      <c r="Y572">
        <v>875.58968177740383</v>
      </c>
      <c r="Z572">
        <v>10</v>
      </c>
      <c r="AA572">
        <v>13</v>
      </c>
      <c r="AB572" t="s">
        <v>75</v>
      </c>
      <c r="AC572" t="s">
        <v>10</v>
      </c>
      <c r="AD572">
        <v>2153799.9999999995</v>
      </c>
      <c r="AE572">
        <v>0</v>
      </c>
    </row>
    <row r="573" spans="1:31" x14ac:dyDescent="0.25">
      <c r="A573" s="143">
        <v>46094</v>
      </c>
      <c r="B573" t="s">
        <v>976</v>
      </c>
      <c r="C573" t="s">
        <v>977</v>
      </c>
      <c r="D573">
        <v>-2153800</v>
      </c>
      <c r="E573" t="s">
        <v>978</v>
      </c>
      <c r="F573">
        <v>1</v>
      </c>
      <c r="G573">
        <v>1780000</v>
      </c>
      <c r="H573" t="s">
        <v>510</v>
      </c>
      <c r="I573" t="s">
        <v>10</v>
      </c>
      <c r="J573" t="s">
        <v>137</v>
      </c>
      <c r="K573" t="s">
        <v>473</v>
      </c>
      <c r="L573" t="s">
        <v>156</v>
      </c>
      <c r="M573">
        <v>0</v>
      </c>
      <c r="N573" t="s">
        <v>35</v>
      </c>
      <c r="O573" t="s">
        <v>492</v>
      </c>
      <c r="P573">
        <v>10</v>
      </c>
      <c r="Q573" t="s">
        <v>465</v>
      </c>
      <c r="R573">
        <v>1</v>
      </c>
      <c r="S573">
        <v>-2153800</v>
      </c>
      <c r="T573">
        <v>1</v>
      </c>
      <c r="U573" t="s">
        <v>199</v>
      </c>
      <c r="V573" t="s">
        <v>66</v>
      </c>
      <c r="W573" t="s">
        <v>67</v>
      </c>
      <c r="X573">
        <v>5.9791078481547098E-2</v>
      </c>
      <c r="Y573">
        <v>128778.02483355613</v>
      </c>
      <c r="Z573">
        <v>3</v>
      </c>
      <c r="AA573">
        <v>13</v>
      </c>
      <c r="AB573" t="s">
        <v>681</v>
      </c>
      <c r="AC573" t="s">
        <v>10</v>
      </c>
      <c r="AD573">
        <v>2153799.9999999995</v>
      </c>
      <c r="AE573">
        <v>0</v>
      </c>
    </row>
    <row r="574" spans="1:31" x14ac:dyDescent="0.25">
      <c r="A574" s="143">
        <v>46094</v>
      </c>
      <c r="B574" t="s">
        <v>976</v>
      </c>
      <c r="C574" t="s">
        <v>977</v>
      </c>
      <c r="D574">
        <v>-2153800</v>
      </c>
      <c r="E574" t="s">
        <v>978</v>
      </c>
      <c r="F574">
        <v>1</v>
      </c>
      <c r="G574">
        <v>1780000</v>
      </c>
      <c r="H574" t="s">
        <v>510</v>
      </c>
      <c r="I574" t="s">
        <v>10</v>
      </c>
      <c r="J574" t="s">
        <v>137</v>
      </c>
      <c r="K574" t="s">
        <v>473</v>
      </c>
      <c r="L574" t="s">
        <v>156</v>
      </c>
      <c r="M574">
        <v>0</v>
      </c>
      <c r="N574" t="s">
        <v>35</v>
      </c>
      <c r="O574" t="s">
        <v>492</v>
      </c>
      <c r="P574">
        <v>10</v>
      </c>
      <c r="Q574" t="s">
        <v>465</v>
      </c>
      <c r="R574">
        <v>1</v>
      </c>
      <c r="S574">
        <v>-2153800</v>
      </c>
      <c r="T574">
        <v>1</v>
      </c>
      <c r="U574" t="s">
        <v>199</v>
      </c>
      <c r="V574" t="s">
        <v>63</v>
      </c>
      <c r="W574" t="s">
        <v>64</v>
      </c>
      <c r="X574">
        <v>4.8738124634855849E-3</v>
      </c>
      <c r="Y574">
        <v>10497.217283855252</v>
      </c>
      <c r="Z574">
        <v>4</v>
      </c>
      <c r="AA574">
        <v>13</v>
      </c>
      <c r="AB574" t="s">
        <v>682</v>
      </c>
      <c r="AC574" t="s">
        <v>10</v>
      </c>
      <c r="AD574">
        <v>2153799.9999999995</v>
      </c>
      <c r="AE574">
        <v>0</v>
      </c>
    </row>
    <row r="575" spans="1:31" x14ac:dyDescent="0.25">
      <c r="A575" s="143">
        <v>46094</v>
      </c>
      <c r="B575" t="s">
        <v>976</v>
      </c>
      <c r="C575" t="s">
        <v>977</v>
      </c>
      <c r="D575">
        <v>-2153800</v>
      </c>
      <c r="E575" t="s">
        <v>978</v>
      </c>
      <c r="F575">
        <v>1</v>
      </c>
      <c r="G575">
        <v>1780000</v>
      </c>
      <c r="H575" t="s">
        <v>510</v>
      </c>
      <c r="I575" t="s">
        <v>10</v>
      </c>
      <c r="J575" t="s">
        <v>137</v>
      </c>
      <c r="K575" t="s">
        <v>473</v>
      </c>
      <c r="L575" t="s">
        <v>156</v>
      </c>
      <c r="M575">
        <v>0</v>
      </c>
      <c r="N575" t="s">
        <v>35</v>
      </c>
      <c r="O575" t="s">
        <v>492</v>
      </c>
      <c r="P575">
        <v>10</v>
      </c>
      <c r="Q575" t="s">
        <v>465</v>
      </c>
      <c r="R575">
        <v>1</v>
      </c>
      <c r="S575">
        <v>-2153800</v>
      </c>
      <c r="T575">
        <v>1</v>
      </c>
      <c r="U575" t="s">
        <v>199</v>
      </c>
      <c r="V575" t="s">
        <v>80</v>
      </c>
      <c r="W575" t="s">
        <v>81</v>
      </c>
      <c r="X575">
        <v>0.73411048911804788</v>
      </c>
      <c r="Y575">
        <v>1581127.1714624516</v>
      </c>
      <c r="Z575">
        <v>5</v>
      </c>
      <c r="AA575">
        <v>13</v>
      </c>
      <c r="AB575" t="s">
        <v>80</v>
      </c>
      <c r="AC575" t="s">
        <v>10</v>
      </c>
      <c r="AD575">
        <v>2153799.9999999995</v>
      </c>
      <c r="AE575">
        <v>0</v>
      </c>
    </row>
    <row r="576" spans="1:31" x14ac:dyDescent="0.25">
      <c r="A576" s="143">
        <v>46094</v>
      </c>
      <c r="B576" t="s">
        <v>976</v>
      </c>
      <c r="C576" t="s">
        <v>977</v>
      </c>
      <c r="D576">
        <v>-2153800</v>
      </c>
      <c r="E576" t="s">
        <v>978</v>
      </c>
      <c r="F576">
        <v>1</v>
      </c>
      <c r="G576">
        <v>1780000</v>
      </c>
      <c r="H576" t="s">
        <v>510</v>
      </c>
      <c r="I576" t="s">
        <v>10</v>
      </c>
      <c r="J576" t="s">
        <v>137</v>
      </c>
      <c r="K576" t="s">
        <v>473</v>
      </c>
      <c r="L576" t="s">
        <v>156</v>
      </c>
      <c r="M576">
        <v>0</v>
      </c>
      <c r="N576" t="s">
        <v>35</v>
      </c>
      <c r="O576" t="s">
        <v>492</v>
      </c>
      <c r="P576">
        <v>10</v>
      </c>
      <c r="Q576" t="s">
        <v>465</v>
      </c>
      <c r="R576">
        <v>1</v>
      </c>
      <c r="S576">
        <v>-2153800</v>
      </c>
      <c r="T576">
        <v>1</v>
      </c>
      <c r="U576" t="s">
        <v>199</v>
      </c>
      <c r="V576" t="s">
        <v>50</v>
      </c>
      <c r="W576" t="s">
        <v>74</v>
      </c>
      <c r="X576">
        <v>1.4065386597374174E-2</v>
      </c>
      <c r="Y576">
        <v>30294.029653424495</v>
      </c>
      <c r="Z576">
        <v>6</v>
      </c>
      <c r="AA576">
        <v>13</v>
      </c>
      <c r="AB576" t="s">
        <v>50</v>
      </c>
      <c r="AC576" t="s">
        <v>10</v>
      </c>
      <c r="AD576">
        <v>2153799.9999999995</v>
      </c>
      <c r="AE576">
        <v>0</v>
      </c>
    </row>
    <row r="577" spans="1:31" x14ac:dyDescent="0.25">
      <c r="A577" s="143">
        <v>46094</v>
      </c>
      <c r="B577" t="s">
        <v>976</v>
      </c>
      <c r="C577" t="s">
        <v>977</v>
      </c>
      <c r="D577">
        <v>-2153800</v>
      </c>
      <c r="E577" t="s">
        <v>978</v>
      </c>
      <c r="F577">
        <v>1</v>
      </c>
      <c r="G577">
        <v>1780000</v>
      </c>
      <c r="H577" t="s">
        <v>510</v>
      </c>
      <c r="I577" t="s">
        <v>10</v>
      </c>
      <c r="J577" t="s">
        <v>137</v>
      </c>
      <c r="K577" t="s">
        <v>473</v>
      </c>
      <c r="L577" t="s">
        <v>156</v>
      </c>
      <c r="M577">
        <v>0</v>
      </c>
      <c r="N577" t="s">
        <v>35</v>
      </c>
      <c r="O577" t="s">
        <v>492</v>
      </c>
      <c r="P577">
        <v>10</v>
      </c>
      <c r="Q577" t="s">
        <v>465</v>
      </c>
      <c r="R577">
        <v>1</v>
      </c>
      <c r="S577">
        <v>-2153800</v>
      </c>
      <c r="T577">
        <v>1</v>
      </c>
      <c r="U577" t="s">
        <v>199</v>
      </c>
      <c r="V577" t="s">
        <v>68</v>
      </c>
      <c r="W577" t="s">
        <v>69</v>
      </c>
      <c r="X577">
        <v>0.10760032914202722</v>
      </c>
      <c r="Y577">
        <v>231749.58890609822</v>
      </c>
      <c r="Z577">
        <v>7</v>
      </c>
      <c r="AA577">
        <v>13</v>
      </c>
      <c r="AB577" t="s">
        <v>68</v>
      </c>
      <c r="AC577" t="s">
        <v>10</v>
      </c>
      <c r="AD577">
        <v>2153799.9999999995</v>
      </c>
      <c r="AE577">
        <v>0</v>
      </c>
    </row>
    <row r="578" spans="1:31" x14ac:dyDescent="0.25">
      <c r="A578" s="143">
        <v>46094</v>
      </c>
      <c r="B578" t="s">
        <v>976</v>
      </c>
      <c r="C578" t="s">
        <v>977</v>
      </c>
      <c r="D578">
        <v>-2153800</v>
      </c>
      <c r="E578" t="s">
        <v>978</v>
      </c>
      <c r="F578">
        <v>1</v>
      </c>
      <c r="G578">
        <v>1780000</v>
      </c>
      <c r="H578" t="s">
        <v>510</v>
      </c>
      <c r="I578" t="s">
        <v>10</v>
      </c>
      <c r="J578" t="s">
        <v>137</v>
      </c>
      <c r="K578" t="s">
        <v>473</v>
      </c>
      <c r="L578" t="s">
        <v>156</v>
      </c>
      <c r="M578">
        <v>0</v>
      </c>
      <c r="N578" t="s">
        <v>35</v>
      </c>
      <c r="O578" t="s">
        <v>492</v>
      </c>
      <c r="P578">
        <v>10</v>
      </c>
      <c r="Q578" t="s">
        <v>465</v>
      </c>
      <c r="R578">
        <v>1</v>
      </c>
      <c r="S578">
        <v>-2153800</v>
      </c>
      <c r="T578">
        <v>1</v>
      </c>
      <c r="U578" t="s">
        <v>199</v>
      </c>
      <c r="V578" t="s">
        <v>70</v>
      </c>
      <c r="W578" t="s">
        <v>71</v>
      </c>
      <c r="X578">
        <v>3.9675420007119738E-2</v>
      </c>
      <c r="Y578">
        <v>85452.919611334495</v>
      </c>
      <c r="Z578">
        <v>8</v>
      </c>
      <c r="AA578">
        <v>13</v>
      </c>
      <c r="AB578" t="s">
        <v>70</v>
      </c>
      <c r="AC578" t="s">
        <v>10</v>
      </c>
      <c r="AD578">
        <v>2153799.9999999995</v>
      </c>
      <c r="AE578">
        <v>0</v>
      </c>
    </row>
    <row r="579" spans="1:31" x14ac:dyDescent="0.25">
      <c r="A579" s="143">
        <v>46094</v>
      </c>
      <c r="B579" t="s">
        <v>976</v>
      </c>
      <c r="C579" t="s">
        <v>977</v>
      </c>
      <c r="D579">
        <v>-2153800</v>
      </c>
      <c r="E579" t="s">
        <v>978</v>
      </c>
      <c r="F579">
        <v>1</v>
      </c>
      <c r="G579">
        <v>1780000</v>
      </c>
      <c r="H579" t="s">
        <v>510</v>
      </c>
      <c r="I579" t="s">
        <v>10</v>
      </c>
      <c r="J579" t="s">
        <v>137</v>
      </c>
      <c r="K579" t="s">
        <v>473</v>
      </c>
      <c r="L579" t="s">
        <v>156</v>
      </c>
      <c r="M579">
        <v>0</v>
      </c>
      <c r="N579" t="s">
        <v>35</v>
      </c>
      <c r="O579" t="s">
        <v>492</v>
      </c>
      <c r="P579">
        <v>10</v>
      </c>
      <c r="Q579" t="s">
        <v>465</v>
      </c>
      <c r="R579">
        <v>1</v>
      </c>
      <c r="S579">
        <v>-2153800</v>
      </c>
      <c r="T579">
        <v>1</v>
      </c>
      <c r="U579" t="s">
        <v>199</v>
      </c>
      <c r="V579" t="s">
        <v>181</v>
      </c>
      <c r="W579" t="s">
        <v>462</v>
      </c>
      <c r="X579">
        <v>0</v>
      </c>
      <c r="Y579">
        <v>0</v>
      </c>
      <c r="Z579">
        <v>9</v>
      </c>
      <c r="AA579">
        <v>13</v>
      </c>
      <c r="AB579" t="s">
        <v>181</v>
      </c>
      <c r="AC579" t="s">
        <v>10</v>
      </c>
      <c r="AD579">
        <v>2153799.9999999995</v>
      </c>
      <c r="AE579">
        <v>0</v>
      </c>
    </row>
    <row r="580" spans="1:31" x14ac:dyDescent="0.25">
      <c r="A580" s="143">
        <v>46112</v>
      </c>
      <c r="B580" t="s">
        <v>1191</v>
      </c>
      <c r="C580" t="s">
        <v>1137</v>
      </c>
      <c r="D580">
        <v>-1976612.585</v>
      </c>
      <c r="E580" t="s">
        <v>166</v>
      </c>
      <c r="G580">
        <v>1976612.585</v>
      </c>
      <c r="H580" t="s">
        <v>1192</v>
      </c>
      <c r="I580" t="s">
        <v>9</v>
      </c>
      <c r="J580" t="s">
        <v>137</v>
      </c>
      <c r="K580" t="s">
        <v>512</v>
      </c>
      <c r="L580" t="s">
        <v>156</v>
      </c>
      <c r="M580">
        <v>0</v>
      </c>
      <c r="N580" t="s">
        <v>379</v>
      </c>
      <c r="O580" t="s">
        <v>1193</v>
      </c>
      <c r="P580">
        <v>10</v>
      </c>
      <c r="Q580" t="s">
        <v>467</v>
      </c>
      <c r="R580">
        <v>1</v>
      </c>
      <c r="S580">
        <v>-1976612.585</v>
      </c>
      <c r="U580" t="s">
        <v>199</v>
      </c>
      <c r="V580" t="s">
        <v>72</v>
      </c>
      <c r="W580" t="s">
        <v>385</v>
      </c>
      <c r="X580">
        <v>0.11</v>
      </c>
      <c r="Y580">
        <v>217427.38435000001</v>
      </c>
      <c r="Z580">
        <v>1</v>
      </c>
      <c r="AA580">
        <v>10</v>
      </c>
      <c r="AB580" t="s">
        <v>72</v>
      </c>
      <c r="AC580" t="s">
        <v>9</v>
      </c>
      <c r="AD580">
        <v>1838249.7040499998</v>
      </c>
      <c r="AE580">
        <v>138362.88095000014</v>
      </c>
    </row>
    <row r="581" spans="1:31" x14ac:dyDescent="0.25">
      <c r="A581" s="143">
        <v>46112</v>
      </c>
      <c r="B581" t="s">
        <v>1191</v>
      </c>
      <c r="C581" t="s">
        <v>1137</v>
      </c>
      <c r="D581">
        <v>-1976612.585</v>
      </c>
      <c r="E581" t="s">
        <v>166</v>
      </c>
      <c r="G581">
        <v>1976612.585</v>
      </c>
      <c r="H581" t="s">
        <v>1192</v>
      </c>
      <c r="I581" t="s">
        <v>9</v>
      </c>
      <c r="J581" t="s">
        <v>137</v>
      </c>
      <c r="K581" t="s">
        <v>512</v>
      </c>
      <c r="L581" t="s">
        <v>156</v>
      </c>
      <c r="M581">
        <v>0</v>
      </c>
      <c r="N581" t="s">
        <v>379</v>
      </c>
      <c r="O581" t="s">
        <v>1193</v>
      </c>
      <c r="P581">
        <v>10</v>
      </c>
      <c r="Q581" t="s">
        <v>467</v>
      </c>
      <c r="R581">
        <v>1</v>
      </c>
      <c r="S581">
        <v>-1976612.585</v>
      </c>
      <c r="U581" t="s">
        <v>199</v>
      </c>
      <c r="V581" t="s">
        <v>177</v>
      </c>
      <c r="W581" t="s">
        <v>382</v>
      </c>
      <c r="X581">
        <v>0.08</v>
      </c>
      <c r="Y581">
        <v>158129.0068</v>
      </c>
      <c r="Z581">
        <v>2</v>
      </c>
      <c r="AA581">
        <v>10</v>
      </c>
      <c r="AB581" t="s">
        <v>77</v>
      </c>
      <c r="AC581" t="s">
        <v>9</v>
      </c>
      <c r="AD581">
        <v>1838249.7040499998</v>
      </c>
      <c r="AE581">
        <v>138362.88095000014</v>
      </c>
    </row>
    <row r="582" spans="1:31" x14ac:dyDescent="0.25">
      <c r="A582" s="143">
        <v>46112</v>
      </c>
      <c r="B582" t="s">
        <v>1191</v>
      </c>
      <c r="C582" t="s">
        <v>1137</v>
      </c>
      <c r="D582">
        <v>-1976612.585</v>
      </c>
      <c r="E582" t="s">
        <v>166</v>
      </c>
      <c r="G582">
        <v>1976612.585</v>
      </c>
      <c r="H582" t="s">
        <v>1192</v>
      </c>
      <c r="I582" t="s">
        <v>9</v>
      </c>
      <c r="J582" t="s">
        <v>137</v>
      </c>
      <c r="K582" t="s">
        <v>512</v>
      </c>
      <c r="L582" t="s">
        <v>156</v>
      </c>
      <c r="M582">
        <v>0</v>
      </c>
      <c r="N582" t="s">
        <v>379</v>
      </c>
      <c r="O582" t="s">
        <v>1193</v>
      </c>
      <c r="P582">
        <v>10</v>
      </c>
      <c r="Q582" t="s">
        <v>467</v>
      </c>
      <c r="R582">
        <v>1</v>
      </c>
      <c r="S582">
        <v>-1976612.585</v>
      </c>
      <c r="U582" t="s">
        <v>199</v>
      </c>
      <c r="V582" t="s">
        <v>175</v>
      </c>
      <c r="W582" t="s">
        <v>381</v>
      </c>
      <c r="X582">
        <v>0</v>
      </c>
      <c r="Y582">
        <v>0</v>
      </c>
      <c r="Z582">
        <v>10</v>
      </c>
      <c r="AA582">
        <v>10</v>
      </c>
      <c r="AB582" t="s">
        <v>75</v>
      </c>
      <c r="AC582" t="s">
        <v>9</v>
      </c>
      <c r="AD582">
        <v>1838249.7040499998</v>
      </c>
      <c r="AE582">
        <v>138362.88095000014</v>
      </c>
    </row>
    <row r="583" spans="1:31" x14ac:dyDescent="0.25">
      <c r="A583" s="143">
        <v>46112</v>
      </c>
      <c r="B583" t="s">
        <v>1191</v>
      </c>
      <c r="C583" t="s">
        <v>1137</v>
      </c>
      <c r="D583">
        <v>-1976612.585</v>
      </c>
      <c r="E583" t="s">
        <v>166</v>
      </c>
      <c r="G583">
        <v>1976612.585</v>
      </c>
      <c r="H583" t="s">
        <v>1192</v>
      </c>
      <c r="I583" t="s">
        <v>9</v>
      </c>
      <c r="J583" t="s">
        <v>137</v>
      </c>
      <c r="K583" t="s">
        <v>512</v>
      </c>
      <c r="L583" t="s">
        <v>156</v>
      </c>
      <c r="M583">
        <v>0</v>
      </c>
      <c r="N583" t="s">
        <v>379</v>
      </c>
      <c r="O583" t="s">
        <v>1193</v>
      </c>
      <c r="P583">
        <v>10</v>
      </c>
      <c r="Q583" t="s">
        <v>467</v>
      </c>
      <c r="R583">
        <v>1</v>
      </c>
      <c r="S583">
        <v>-1976612.585</v>
      </c>
      <c r="U583" t="s">
        <v>199</v>
      </c>
      <c r="V583" t="s">
        <v>193</v>
      </c>
      <c r="W583" t="s">
        <v>387</v>
      </c>
      <c r="X583">
        <v>0.11</v>
      </c>
      <c r="Y583">
        <v>217427.38435000001</v>
      </c>
      <c r="Z583">
        <v>3</v>
      </c>
      <c r="AA583">
        <v>10</v>
      </c>
      <c r="AB583" t="s">
        <v>681</v>
      </c>
      <c r="AC583" t="s">
        <v>9</v>
      </c>
      <c r="AD583">
        <v>1838249.7040499998</v>
      </c>
      <c r="AE583">
        <v>138362.88095000014</v>
      </c>
    </row>
    <row r="584" spans="1:31" x14ac:dyDescent="0.25">
      <c r="A584" s="143">
        <v>46112</v>
      </c>
      <c r="B584" t="s">
        <v>1191</v>
      </c>
      <c r="C584" t="s">
        <v>1137</v>
      </c>
      <c r="D584">
        <v>-1976612.585</v>
      </c>
      <c r="E584" t="s">
        <v>166</v>
      </c>
      <c r="G584">
        <v>1976612.585</v>
      </c>
      <c r="H584" t="s">
        <v>1192</v>
      </c>
      <c r="I584" t="s">
        <v>9</v>
      </c>
      <c r="J584" t="s">
        <v>137</v>
      </c>
      <c r="K584" t="s">
        <v>512</v>
      </c>
      <c r="L584" t="s">
        <v>156</v>
      </c>
      <c r="M584">
        <v>0</v>
      </c>
      <c r="N584" t="s">
        <v>379</v>
      </c>
      <c r="O584" t="s">
        <v>1193</v>
      </c>
      <c r="P584">
        <v>10</v>
      </c>
      <c r="Q584" t="s">
        <v>467</v>
      </c>
      <c r="R584">
        <v>1</v>
      </c>
      <c r="S584">
        <v>-1976612.585</v>
      </c>
      <c r="U584" t="s">
        <v>199</v>
      </c>
      <c r="V584" t="s">
        <v>191</v>
      </c>
      <c r="W584" t="s">
        <v>386</v>
      </c>
      <c r="X584">
        <v>0.19</v>
      </c>
      <c r="Y584">
        <v>375556.39114999998</v>
      </c>
      <c r="Z584">
        <v>4</v>
      </c>
      <c r="AA584">
        <v>10</v>
      </c>
      <c r="AB584" t="s">
        <v>682</v>
      </c>
      <c r="AC584" t="s">
        <v>9</v>
      </c>
      <c r="AD584">
        <v>1838249.7040499998</v>
      </c>
      <c r="AE584">
        <v>138362.88095000014</v>
      </c>
    </row>
    <row r="585" spans="1:31" x14ac:dyDescent="0.25">
      <c r="A585" s="143">
        <v>46112</v>
      </c>
      <c r="B585" t="s">
        <v>1191</v>
      </c>
      <c r="C585" t="s">
        <v>1137</v>
      </c>
      <c r="D585">
        <v>-1976612.585</v>
      </c>
      <c r="E585" t="s">
        <v>166</v>
      </c>
      <c r="G585">
        <v>1976612.585</v>
      </c>
      <c r="H585" t="s">
        <v>1192</v>
      </c>
      <c r="I585" t="s">
        <v>9</v>
      </c>
      <c r="J585" t="s">
        <v>137</v>
      </c>
      <c r="K585" t="s">
        <v>512</v>
      </c>
      <c r="L585" t="s">
        <v>156</v>
      </c>
      <c r="M585">
        <v>0</v>
      </c>
      <c r="N585" t="s">
        <v>379</v>
      </c>
      <c r="O585" t="s">
        <v>1193</v>
      </c>
      <c r="P585">
        <v>10</v>
      </c>
      <c r="Q585" t="s">
        <v>467</v>
      </c>
      <c r="R585">
        <v>1</v>
      </c>
      <c r="S585">
        <v>-1976612.585</v>
      </c>
      <c r="U585" t="s">
        <v>199</v>
      </c>
      <c r="V585" t="s">
        <v>80</v>
      </c>
      <c r="W585" t="s">
        <v>384</v>
      </c>
      <c r="X585">
        <v>0.11</v>
      </c>
      <c r="Y585">
        <v>217427.38435000001</v>
      </c>
      <c r="Z585">
        <v>5</v>
      </c>
      <c r="AA585">
        <v>10</v>
      </c>
      <c r="AB585" t="s">
        <v>80</v>
      </c>
      <c r="AC585" t="s">
        <v>9</v>
      </c>
      <c r="AD585">
        <v>1838249.7040499998</v>
      </c>
      <c r="AE585">
        <v>138362.88095000014</v>
      </c>
    </row>
    <row r="586" spans="1:31" x14ac:dyDescent="0.25">
      <c r="A586" s="143">
        <v>46112</v>
      </c>
      <c r="B586" t="s">
        <v>1191</v>
      </c>
      <c r="C586" t="s">
        <v>1137</v>
      </c>
      <c r="D586">
        <v>-1976612.585</v>
      </c>
      <c r="E586" t="s">
        <v>166</v>
      </c>
      <c r="G586">
        <v>1976612.585</v>
      </c>
      <c r="H586" t="s">
        <v>1192</v>
      </c>
      <c r="I586" t="s">
        <v>9</v>
      </c>
      <c r="J586" t="s">
        <v>137</v>
      </c>
      <c r="K586" t="s">
        <v>512</v>
      </c>
      <c r="L586" t="s">
        <v>156</v>
      </c>
      <c r="M586">
        <v>0</v>
      </c>
      <c r="N586" t="s">
        <v>379</v>
      </c>
      <c r="O586" t="s">
        <v>1193</v>
      </c>
      <c r="P586">
        <v>10</v>
      </c>
      <c r="Q586" t="s">
        <v>467</v>
      </c>
      <c r="R586">
        <v>1</v>
      </c>
      <c r="S586">
        <v>-1976612.585</v>
      </c>
      <c r="U586" t="s">
        <v>199</v>
      </c>
      <c r="V586" t="s">
        <v>50</v>
      </c>
      <c r="W586" t="s">
        <v>380</v>
      </c>
      <c r="X586">
        <v>0.11</v>
      </c>
      <c r="Y586">
        <v>217427.38435000001</v>
      </c>
      <c r="Z586">
        <v>6</v>
      </c>
      <c r="AA586">
        <v>10</v>
      </c>
      <c r="AB586" t="s">
        <v>50</v>
      </c>
      <c r="AC586" t="s">
        <v>9</v>
      </c>
      <c r="AD586">
        <v>1838249.7040499998</v>
      </c>
      <c r="AE586">
        <v>138362.88095000014</v>
      </c>
    </row>
    <row r="587" spans="1:31" x14ac:dyDescent="0.25">
      <c r="A587" s="143">
        <v>46112</v>
      </c>
      <c r="B587" t="s">
        <v>1191</v>
      </c>
      <c r="C587" t="s">
        <v>1137</v>
      </c>
      <c r="D587">
        <v>-1976612.585</v>
      </c>
      <c r="E587" t="s">
        <v>166</v>
      </c>
      <c r="G587">
        <v>1976612.585</v>
      </c>
      <c r="H587" t="s">
        <v>1192</v>
      </c>
      <c r="I587" t="s">
        <v>9</v>
      </c>
      <c r="J587" t="s">
        <v>137</v>
      </c>
      <c r="K587" t="s">
        <v>512</v>
      </c>
      <c r="L587" t="s">
        <v>156</v>
      </c>
      <c r="M587">
        <v>0</v>
      </c>
      <c r="N587" t="s">
        <v>379</v>
      </c>
      <c r="O587" t="s">
        <v>1193</v>
      </c>
      <c r="P587">
        <v>10</v>
      </c>
      <c r="Q587" t="s">
        <v>467</v>
      </c>
      <c r="R587">
        <v>1</v>
      </c>
      <c r="S587">
        <v>-1976612.585</v>
      </c>
      <c r="U587" t="s">
        <v>199</v>
      </c>
      <c r="V587" t="s">
        <v>68</v>
      </c>
      <c r="W587" t="s">
        <v>388</v>
      </c>
      <c r="X587">
        <v>0.11</v>
      </c>
      <c r="Y587">
        <v>217427.38435000001</v>
      </c>
      <c r="Z587">
        <v>7</v>
      </c>
      <c r="AA587">
        <v>10</v>
      </c>
      <c r="AB587" t="s">
        <v>68</v>
      </c>
      <c r="AC587" t="s">
        <v>9</v>
      </c>
      <c r="AD587">
        <v>1838249.7040499998</v>
      </c>
      <c r="AE587">
        <v>138362.88095000014</v>
      </c>
    </row>
    <row r="588" spans="1:31" x14ac:dyDescent="0.25">
      <c r="A588" s="143">
        <v>46112</v>
      </c>
      <c r="B588" t="s">
        <v>1191</v>
      </c>
      <c r="C588" t="s">
        <v>1137</v>
      </c>
      <c r="D588">
        <v>-1976612.585</v>
      </c>
      <c r="E588" t="s">
        <v>166</v>
      </c>
      <c r="G588">
        <v>1976612.585</v>
      </c>
      <c r="H588" t="s">
        <v>1192</v>
      </c>
      <c r="I588" t="s">
        <v>9</v>
      </c>
      <c r="J588" t="s">
        <v>137</v>
      </c>
      <c r="K588" t="s">
        <v>512</v>
      </c>
      <c r="L588" t="s">
        <v>156</v>
      </c>
      <c r="M588">
        <v>0</v>
      </c>
      <c r="N588" t="s">
        <v>379</v>
      </c>
      <c r="O588" t="s">
        <v>1193</v>
      </c>
      <c r="P588">
        <v>10</v>
      </c>
      <c r="Q588" t="s">
        <v>467</v>
      </c>
      <c r="R588">
        <v>1</v>
      </c>
      <c r="S588">
        <v>-1976612.585</v>
      </c>
      <c r="U588" t="s">
        <v>199</v>
      </c>
      <c r="V588" t="s">
        <v>70</v>
      </c>
      <c r="W588" t="s">
        <v>459</v>
      </c>
      <c r="X588">
        <v>0.11</v>
      </c>
      <c r="Y588">
        <v>217427.38435000001</v>
      </c>
      <c r="Z588">
        <v>8</v>
      </c>
      <c r="AA588">
        <v>10</v>
      </c>
      <c r="AB588" t="s">
        <v>70</v>
      </c>
      <c r="AC588" t="s">
        <v>9</v>
      </c>
      <c r="AD588">
        <v>1838249.7040499998</v>
      </c>
      <c r="AE588">
        <v>138362.88095000014</v>
      </c>
    </row>
    <row r="589" spans="1:31" x14ac:dyDescent="0.25">
      <c r="A589" s="143">
        <v>46112</v>
      </c>
      <c r="B589" t="s">
        <v>1191</v>
      </c>
      <c r="C589" t="s">
        <v>1137</v>
      </c>
      <c r="D589">
        <v>-1976612.585</v>
      </c>
      <c r="E589" t="s">
        <v>166</v>
      </c>
      <c r="G589">
        <v>1976612.585</v>
      </c>
      <c r="H589" t="s">
        <v>1192</v>
      </c>
      <c r="I589" t="s">
        <v>9</v>
      </c>
      <c r="J589" t="s">
        <v>137</v>
      </c>
      <c r="K589" t="s">
        <v>512</v>
      </c>
      <c r="L589" t="s">
        <v>156</v>
      </c>
      <c r="M589">
        <v>0</v>
      </c>
      <c r="N589" t="s">
        <v>379</v>
      </c>
      <c r="O589" t="s">
        <v>1193</v>
      </c>
      <c r="P589">
        <v>10</v>
      </c>
      <c r="Q589" t="s">
        <v>467</v>
      </c>
      <c r="R589">
        <v>1</v>
      </c>
      <c r="S589">
        <v>-1976612.585</v>
      </c>
      <c r="U589" t="s">
        <v>199</v>
      </c>
      <c r="V589" t="s">
        <v>181</v>
      </c>
      <c r="W589" t="s">
        <v>383</v>
      </c>
      <c r="X589">
        <v>0</v>
      </c>
      <c r="Y589">
        <v>0</v>
      </c>
      <c r="Z589">
        <v>9</v>
      </c>
      <c r="AA589">
        <v>10</v>
      </c>
      <c r="AB589" t="s">
        <v>181</v>
      </c>
      <c r="AC589" t="s">
        <v>9</v>
      </c>
      <c r="AD589">
        <v>1838249.7040499998</v>
      </c>
      <c r="AE589">
        <v>138362.88095000014</v>
      </c>
    </row>
    <row r="590" spans="1:31" x14ac:dyDescent="0.25">
      <c r="A590" s="143">
        <v>46112</v>
      </c>
      <c r="B590" t="s">
        <v>1191</v>
      </c>
      <c r="C590" t="s">
        <v>1149</v>
      </c>
      <c r="D590">
        <v>-1929687.1014</v>
      </c>
      <c r="E590" t="s">
        <v>42</v>
      </c>
      <c r="G590">
        <v>1929687.1014</v>
      </c>
      <c r="H590" t="s">
        <v>1192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341</v>
      </c>
      <c r="O590" t="s">
        <v>1193</v>
      </c>
      <c r="P590">
        <v>6</v>
      </c>
      <c r="Q590" t="s">
        <v>469</v>
      </c>
      <c r="R590">
        <v>1</v>
      </c>
      <c r="S590">
        <v>-1929687.1014</v>
      </c>
      <c r="U590" t="s">
        <v>199</v>
      </c>
      <c r="V590" t="s">
        <v>72</v>
      </c>
      <c r="W590" t="s">
        <v>344</v>
      </c>
      <c r="X590">
        <v>0.08</v>
      </c>
      <c r="Y590">
        <v>154374.968112</v>
      </c>
      <c r="Z590">
        <v>1</v>
      </c>
      <c r="AA590">
        <v>10</v>
      </c>
      <c r="AB590" t="s">
        <v>72</v>
      </c>
      <c r="AC590" t="s">
        <v>9</v>
      </c>
      <c r="AD590">
        <v>1929687.1014</v>
      </c>
      <c r="AE590">
        <v>0</v>
      </c>
    </row>
    <row r="591" spans="1:31" x14ac:dyDescent="0.25">
      <c r="A591" s="143">
        <v>46112</v>
      </c>
      <c r="B591" t="s">
        <v>1191</v>
      </c>
      <c r="C591" t="s">
        <v>1149</v>
      </c>
      <c r="D591">
        <v>-1929687.1014</v>
      </c>
      <c r="E591" t="s">
        <v>42</v>
      </c>
      <c r="G591">
        <v>1929687.1014</v>
      </c>
      <c r="H591" t="s">
        <v>1192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341</v>
      </c>
      <c r="O591" t="s">
        <v>1193</v>
      </c>
      <c r="P591">
        <v>6</v>
      </c>
      <c r="Q591" t="s">
        <v>469</v>
      </c>
      <c r="R591">
        <v>1</v>
      </c>
      <c r="S591">
        <v>-1929687.1014</v>
      </c>
      <c r="U591" t="s">
        <v>199</v>
      </c>
      <c r="V591" t="s">
        <v>193</v>
      </c>
      <c r="W591" t="s">
        <v>345</v>
      </c>
      <c r="X591">
        <v>0.09</v>
      </c>
      <c r="Y591">
        <v>173671.83912600001</v>
      </c>
      <c r="Z591">
        <v>3</v>
      </c>
      <c r="AA591">
        <v>10</v>
      </c>
      <c r="AB591" t="s">
        <v>681</v>
      </c>
      <c r="AC591" t="s">
        <v>9</v>
      </c>
      <c r="AD591">
        <v>1929687.1014</v>
      </c>
      <c r="AE591">
        <v>0</v>
      </c>
    </row>
    <row r="592" spans="1:31" x14ac:dyDescent="0.25">
      <c r="A592" s="143">
        <v>46112</v>
      </c>
      <c r="B592" t="s">
        <v>1191</v>
      </c>
      <c r="C592" t="s">
        <v>1149</v>
      </c>
      <c r="D592">
        <v>-1929687.1014</v>
      </c>
      <c r="E592" t="s">
        <v>42</v>
      </c>
      <c r="G592">
        <v>1929687.1014</v>
      </c>
      <c r="H592" t="s">
        <v>1192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341</v>
      </c>
      <c r="O592" t="s">
        <v>1193</v>
      </c>
      <c r="P592">
        <v>6</v>
      </c>
      <c r="Q592" t="s">
        <v>469</v>
      </c>
      <c r="R592">
        <v>1</v>
      </c>
      <c r="S592">
        <v>-1929687.1014</v>
      </c>
      <c r="U592" t="s">
        <v>199</v>
      </c>
      <c r="V592" t="s">
        <v>80</v>
      </c>
      <c r="W592" t="s">
        <v>343</v>
      </c>
      <c r="X592">
        <v>0.15</v>
      </c>
      <c r="Y592">
        <v>289453.06520999997</v>
      </c>
      <c r="Z592">
        <v>5</v>
      </c>
      <c r="AA592">
        <v>10</v>
      </c>
      <c r="AB592" t="s">
        <v>80</v>
      </c>
      <c r="AC592" t="s">
        <v>9</v>
      </c>
      <c r="AD592">
        <v>1929687.1014</v>
      </c>
      <c r="AE592">
        <v>0</v>
      </c>
    </row>
    <row r="593" spans="1:31" x14ac:dyDescent="0.25">
      <c r="A593" s="143">
        <v>46112</v>
      </c>
      <c r="B593" t="s">
        <v>1191</v>
      </c>
      <c r="C593" t="s">
        <v>1149</v>
      </c>
      <c r="D593">
        <v>-1929687.1014</v>
      </c>
      <c r="E593" t="s">
        <v>42</v>
      </c>
      <c r="G593">
        <v>1929687.1014</v>
      </c>
      <c r="H593" t="s">
        <v>1192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341</v>
      </c>
      <c r="O593" t="s">
        <v>1193</v>
      </c>
      <c r="P593">
        <v>6</v>
      </c>
      <c r="Q593" t="s">
        <v>469</v>
      </c>
      <c r="R593">
        <v>1</v>
      </c>
      <c r="S593">
        <v>-1929687.1014</v>
      </c>
      <c r="U593" t="s">
        <v>199</v>
      </c>
      <c r="V593" t="s">
        <v>50</v>
      </c>
      <c r="W593" t="s">
        <v>342</v>
      </c>
      <c r="X593">
        <v>0.4</v>
      </c>
      <c r="Y593">
        <v>771874.84056000004</v>
      </c>
      <c r="Z593">
        <v>6</v>
      </c>
      <c r="AA593">
        <v>10</v>
      </c>
      <c r="AB593" t="s">
        <v>50</v>
      </c>
      <c r="AC593" t="s">
        <v>9</v>
      </c>
      <c r="AD593">
        <v>1929687.1014</v>
      </c>
      <c r="AE593">
        <v>0</v>
      </c>
    </row>
    <row r="594" spans="1:31" x14ac:dyDescent="0.25">
      <c r="A594" s="143">
        <v>46112</v>
      </c>
      <c r="B594" t="s">
        <v>1191</v>
      </c>
      <c r="C594" t="s">
        <v>1149</v>
      </c>
      <c r="D594">
        <v>-1929687.1014</v>
      </c>
      <c r="E594" t="s">
        <v>42</v>
      </c>
      <c r="G594">
        <v>1929687.1014</v>
      </c>
      <c r="H594" t="s">
        <v>1192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341</v>
      </c>
      <c r="O594" t="s">
        <v>1193</v>
      </c>
      <c r="P594">
        <v>6</v>
      </c>
      <c r="Q594" t="s">
        <v>469</v>
      </c>
      <c r="R594">
        <v>1</v>
      </c>
      <c r="S594">
        <v>-1929687.1014</v>
      </c>
      <c r="U594" t="s">
        <v>199</v>
      </c>
      <c r="V594" t="s">
        <v>68</v>
      </c>
      <c r="W594" t="s">
        <v>346</v>
      </c>
      <c r="X594">
        <v>0.08</v>
      </c>
      <c r="Y594">
        <v>154374.968112</v>
      </c>
      <c r="Z594">
        <v>7</v>
      </c>
      <c r="AA594">
        <v>10</v>
      </c>
      <c r="AB594" t="s">
        <v>68</v>
      </c>
      <c r="AC594" t="s">
        <v>9</v>
      </c>
      <c r="AD594">
        <v>1929687.1014</v>
      </c>
      <c r="AE594">
        <v>0</v>
      </c>
    </row>
    <row r="595" spans="1:31" x14ac:dyDescent="0.25">
      <c r="A595" s="143">
        <v>46112</v>
      </c>
      <c r="B595" t="s">
        <v>1191</v>
      </c>
      <c r="C595" t="s">
        <v>1149</v>
      </c>
      <c r="D595">
        <v>-1929687.1014</v>
      </c>
      <c r="E595" t="s">
        <v>42</v>
      </c>
      <c r="G595">
        <v>1929687.1014</v>
      </c>
      <c r="H595" t="s">
        <v>1192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341</v>
      </c>
      <c r="O595" t="s">
        <v>1193</v>
      </c>
      <c r="P595">
        <v>6</v>
      </c>
      <c r="Q595" t="s">
        <v>469</v>
      </c>
      <c r="R595">
        <v>1</v>
      </c>
      <c r="S595">
        <v>-1929687.1014</v>
      </c>
      <c r="U595" t="s">
        <v>199</v>
      </c>
      <c r="V595" t="s">
        <v>70</v>
      </c>
      <c r="W595" t="s">
        <v>456</v>
      </c>
      <c r="X595">
        <v>0.2</v>
      </c>
      <c r="Y595">
        <v>385937.42028000002</v>
      </c>
      <c r="Z595">
        <v>8</v>
      </c>
      <c r="AA595">
        <v>10</v>
      </c>
      <c r="AB595" t="s">
        <v>70</v>
      </c>
      <c r="AC595" t="s">
        <v>9</v>
      </c>
      <c r="AD595">
        <v>1929687.1014</v>
      </c>
      <c r="AE595">
        <v>0</v>
      </c>
    </row>
    <row r="596" spans="1:31" x14ac:dyDescent="0.25">
      <c r="A596" s="143">
        <v>46111</v>
      </c>
      <c r="B596" t="s">
        <v>663</v>
      </c>
      <c r="C596" t="s">
        <v>764</v>
      </c>
      <c r="D596">
        <v>-1472000</v>
      </c>
      <c r="E596" t="s">
        <v>665</v>
      </c>
      <c r="F596">
        <v>1000</v>
      </c>
      <c r="G596">
        <v>1472</v>
      </c>
      <c r="H596" t="s">
        <v>144</v>
      </c>
      <c r="I596" t="s">
        <v>18</v>
      </c>
      <c r="J596" t="s">
        <v>137</v>
      </c>
      <c r="K596" t="s">
        <v>473</v>
      </c>
      <c r="L596" t="s">
        <v>138</v>
      </c>
      <c r="M596">
        <v>0</v>
      </c>
      <c r="N596" t="s">
        <v>45</v>
      </c>
      <c r="O596" t="s">
        <v>492</v>
      </c>
      <c r="P596">
        <v>1</v>
      </c>
      <c r="Q596" t="s">
        <v>70</v>
      </c>
      <c r="R596">
        <v>1</v>
      </c>
      <c r="S596">
        <v>-1472000</v>
      </c>
      <c r="T596">
        <v>1000</v>
      </c>
      <c r="U596" t="s">
        <v>199</v>
      </c>
      <c r="V596" t="s">
        <v>70</v>
      </c>
      <c r="W596" t="s">
        <v>86</v>
      </c>
      <c r="X596">
        <v>1</v>
      </c>
      <c r="Y596">
        <v>1472000</v>
      </c>
      <c r="Z596">
        <v>8</v>
      </c>
      <c r="AA596">
        <v>1</v>
      </c>
      <c r="AB596" t="s">
        <v>70</v>
      </c>
      <c r="AC596" t="s">
        <v>18</v>
      </c>
      <c r="AD596">
        <v>1472000</v>
      </c>
      <c r="AE596">
        <v>0</v>
      </c>
    </row>
    <row r="597" spans="1:31" x14ac:dyDescent="0.25">
      <c r="A597" s="143">
        <v>46087</v>
      </c>
      <c r="B597" t="s">
        <v>962</v>
      </c>
      <c r="C597" t="s">
        <v>963</v>
      </c>
      <c r="D597">
        <v>-1445000</v>
      </c>
      <c r="E597" t="s">
        <v>964</v>
      </c>
      <c r="F597">
        <v>1</v>
      </c>
      <c r="G597">
        <v>1445000</v>
      </c>
      <c r="H597" t="s">
        <v>510</v>
      </c>
      <c r="I597" t="s">
        <v>22</v>
      </c>
      <c r="J597" t="s">
        <v>137</v>
      </c>
      <c r="K597" t="s">
        <v>473</v>
      </c>
      <c r="L597" t="s">
        <v>156</v>
      </c>
      <c r="M597">
        <v>0</v>
      </c>
      <c r="N597" t="s">
        <v>35</v>
      </c>
      <c r="O597" t="s">
        <v>492</v>
      </c>
      <c r="P597">
        <v>10</v>
      </c>
      <c r="Q597" t="s">
        <v>465</v>
      </c>
      <c r="R597">
        <v>1</v>
      </c>
      <c r="S597">
        <v>-1445000</v>
      </c>
      <c r="T597">
        <v>1</v>
      </c>
      <c r="U597" t="s">
        <v>199</v>
      </c>
      <c r="V597" t="s">
        <v>72</v>
      </c>
      <c r="W597" t="s">
        <v>73</v>
      </c>
      <c r="X597">
        <v>3.2417236735101898E-2</v>
      </c>
      <c r="Y597">
        <v>46842.907082222242</v>
      </c>
      <c r="Z597">
        <v>1</v>
      </c>
      <c r="AA597">
        <v>2</v>
      </c>
      <c r="AB597" t="s">
        <v>72</v>
      </c>
      <c r="AC597" t="s">
        <v>22</v>
      </c>
      <c r="AD597">
        <v>1445000</v>
      </c>
      <c r="AE597">
        <v>0</v>
      </c>
    </row>
    <row r="598" spans="1:31" x14ac:dyDescent="0.25">
      <c r="A598" s="143">
        <v>46087</v>
      </c>
      <c r="B598" t="s">
        <v>962</v>
      </c>
      <c r="C598" t="s">
        <v>963</v>
      </c>
      <c r="D598">
        <v>-1445000</v>
      </c>
      <c r="E598" t="s">
        <v>964</v>
      </c>
      <c r="F598">
        <v>1</v>
      </c>
      <c r="G598">
        <v>1445000</v>
      </c>
      <c r="H598" t="s">
        <v>510</v>
      </c>
      <c r="I598" t="s">
        <v>22</v>
      </c>
      <c r="J598" t="s">
        <v>137</v>
      </c>
      <c r="K598" t="s">
        <v>473</v>
      </c>
      <c r="L598" t="s">
        <v>156</v>
      </c>
      <c r="M598">
        <v>0</v>
      </c>
      <c r="N598" t="s">
        <v>35</v>
      </c>
      <c r="O598" t="s">
        <v>492</v>
      </c>
      <c r="P598">
        <v>10</v>
      </c>
      <c r="Q598" t="s">
        <v>465</v>
      </c>
      <c r="R598">
        <v>1</v>
      </c>
      <c r="S598">
        <v>-1445000</v>
      </c>
      <c r="T598">
        <v>1</v>
      </c>
      <c r="U598" t="s">
        <v>199</v>
      </c>
      <c r="V598" t="s">
        <v>77</v>
      </c>
      <c r="W598" t="s">
        <v>78</v>
      </c>
      <c r="X598">
        <v>7.0597149630605652E-3</v>
      </c>
      <c r="Y598">
        <v>10201.288121622516</v>
      </c>
      <c r="Z598">
        <v>2</v>
      </c>
      <c r="AA598">
        <v>2</v>
      </c>
      <c r="AB598" t="s">
        <v>77</v>
      </c>
      <c r="AC598" t="s">
        <v>22</v>
      </c>
      <c r="AD598">
        <v>1445000</v>
      </c>
      <c r="AE598">
        <v>0</v>
      </c>
    </row>
    <row r="599" spans="1:31" x14ac:dyDescent="0.25">
      <c r="A599" s="143">
        <v>46087</v>
      </c>
      <c r="B599" t="s">
        <v>962</v>
      </c>
      <c r="C599" t="s">
        <v>963</v>
      </c>
      <c r="D599">
        <v>-1445000</v>
      </c>
      <c r="E599" t="s">
        <v>964</v>
      </c>
      <c r="F599">
        <v>1</v>
      </c>
      <c r="G599">
        <v>1445000</v>
      </c>
      <c r="H599" t="s">
        <v>510</v>
      </c>
      <c r="I599" t="s">
        <v>22</v>
      </c>
      <c r="J599" t="s">
        <v>137</v>
      </c>
      <c r="K599" t="s">
        <v>473</v>
      </c>
      <c r="L599" t="s">
        <v>156</v>
      </c>
      <c r="M599">
        <v>0</v>
      </c>
      <c r="N599" t="s">
        <v>35</v>
      </c>
      <c r="O599" t="s">
        <v>492</v>
      </c>
      <c r="P599">
        <v>10</v>
      </c>
      <c r="Q599" t="s">
        <v>465</v>
      </c>
      <c r="R599">
        <v>1</v>
      </c>
      <c r="S599">
        <v>-1445000</v>
      </c>
      <c r="T599">
        <v>1</v>
      </c>
      <c r="U599" t="s">
        <v>199</v>
      </c>
      <c r="V599" t="s">
        <v>75</v>
      </c>
      <c r="W599" t="s">
        <v>76</v>
      </c>
      <c r="X599">
        <v>4.0653249223577111E-4</v>
      </c>
      <c r="Y599">
        <v>587.43945128068924</v>
      </c>
      <c r="Z599">
        <v>10</v>
      </c>
      <c r="AA599">
        <v>2</v>
      </c>
      <c r="AB599" t="s">
        <v>75</v>
      </c>
      <c r="AC599" t="s">
        <v>22</v>
      </c>
      <c r="AD599">
        <v>1445000</v>
      </c>
      <c r="AE599">
        <v>0</v>
      </c>
    </row>
    <row r="600" spans="1:31" x14ac:dyDescent="0.25">
      <c r="A600" s="143">
        <v>46087</v>
      </c>
      <c r="B600" t="s">
        <v>962</v>
      </c>
      <c r="C600" t="s">
        <v>963</v>
      </c>
      <c r="D600">
        <v>-1445000</v>
      </c>
      <c r="E600" t="s">
        <v>964</v>
      </c>
      <c r="F600">
        <v>1</v>
      </c>
      <c r="G600">
        <v>1445000</v>
      </c>
      <c r="H600" t="s">
        <v>510</v>
      </c>
      <c r="I600" t="s">
        <v>22</v>
      </c>
      <c r="J600" t="s">
        <v>137</v>
      </c>
      <c r="K600" t="s">
        <v>473</v>
      </c>
      <c r="L600" t="s">
        <v>156</v>
      </c>
      <c r="M600">
        <v>0</v>
      </c>
      <c r="N600" t="s">
        <v>35</v>
      </c>
      <c r="O600" t="s">
        <v>492</v>
      </c>
      <c r="P600">
        <v>10</v>
      </c>
      <c r="Q600" t="s">
        <v>465</v>
      </c>
      <c r="R600">
        <v>1</v>
      </c>
      <c r="S600">
        <v>-1445000</v>
      </c>
      <c r="T600">
        <v>1</v>
      </c>
      <c r="U600" t="s">
        <v>199</v>
      </c>
      <c r="V600" t="s">
        <v>66</v>
      </c>
      <c r="W600" t="s">
        <v>67</v>
      </c>
      <c r="X600">
        <v>5.9791078481547098E-2</v>
      </c>
      <c r="Y600">
        <v>86398.108405835563</v>
      </c>
      <c r="Z600">
        <v>3</v>
      </c>
      <c r="AA600">
        <v>2</v>
      </c>
      <c r="AB600" t="s">
        <v>681</v>
      </c>
      <c r="AC600" t="s">
        <v>22</v>
      </c>
      <c r="AD600">
        <v>1445000</v>
      </c>
      <c r="AE600">
        <v>0</v>
      </c>
    </row>
    <row r="601" spans="1:31" x14ac:dyDescent="0.25">
      <c r="A601" s="143">
        <v>46087</v>
      </c>
      <c r="B601" t="s">
        <v>962</v>
      </c>
      <c r="C601" t="s">
        <v>963</v>
      </c>
      <c r="D601">
        <v>-1445000</v>
      </c>
      <c r="E601" t="s">
        <v>964</v>
      </c>
      <c r="F601">
        <v>1</v>
      </c>
      <c r="G601">
        <v>1445000</v>
      </c>
      <c r="H601" t="s">
        <v>510</v>
      </c>
      <c r="I601" t="s">
        <v>22</v>
      </c>
      <c r="J601" t="s">
        <v>137</v>
      </c>
      <c r="K601" t="s">
        <v>473</v>
      </c>
      <c r="L601" t="s">
        <v>156</v>
      </c>
      <c r="M601">
        <v>0</v>
      </c>
      <c r="N601" t="s">
        <v>35</v>
      </c>
      <c r="O601" t="s">
        <v>492</v>
      </c>
      <c r="P601">
        <v>10</v>
      </c>
      <c r="Q601" t="s">
        <v>465</v>
      </c>
      <c r="R601">
        <v>1</v>
      </c>
      <c r="S601">
        <v>-1445000</v>
      </c>
      <c r="T601">
        <v>1</v>
      </c>
      <c r="U601" t="s">
        <v>199</v>
      </c>
      <c r="V601" t="s">
        <v>63</v>
      </c>
      <c r="W601" t="s">
        <v>64</v>
      </c>
      <c r="X601">
        <v>4.8738124634855849E-3</v>
      </c>
      <c r="Y601">
        <v>7042.6590097366698</v>
      </c>
      <c r="Z601">
        <v>4</v>
      </c>
      <c r="AA601">
        <v>2</v>
      </c>
      <c r="AB601" t="s">
        <v>682</v>
      </c>
      <c r="AC601" t="s">
        <v>22</v>
      </c>
      <c r="AD601">
        <v>1445000</v>
      </c>
      <c r="AE601">
        <v>0</v>
      </c>
    </row>
    <row r="602" spans="1:31" x14ac:dyDescent="0.25">
      <c r="A602" s="143">
        <v>46087</v>
      </c>
      <c r="B602" t="s">
        <v>962</v>
      </c>
      <c r="C602" t="s">
        <v>963</v>
      </c>
      <c r="D602">
        <v>-1445000</v>
      </c>
      <c r="E602" t="s">
        <v>964</v>
      </c>
      <c r="F602">
        <v>1</v>
      </c>
      <c r="G602">
        <v>1445000</v>
      </c>
      <c r="H602" t="s">
        <v>510</v>
      </c>
      <c r="I602" t="s">
        <v>22</v>
      </c>
      <c r="J602" t="s">
        <v>137</v>
      </c>
      <c r="K602" t="s">
        <v>473</v>
      </c>
      <c r="L602" t="s">
        <v>156</v>
      </c>
      <c r="M602">
        <v>0</v>
      </c>
      <c r="N602" t="s">
        <v>35</v>
      </c>
      <c r="O602" t="s">
        <v>492</v>
      </c>
      <c r="P602">
        <v>10</v>
      </c>
      <c r="Q602" t="s">
        <v>465</v>
      </c>
      <c r="R602">
        <v>1</v>
      </c>
      <c r="S602">
        <v>-1445000</v>
      </c>
      <c r="T602">
        <v>1</v>
      </c>
      <c r="U602" t="s">
        <v>199</v>
      </c>
      <c r="V602" t="s">
        <v>80</v>
      </c>
      <c r="W602" t="s">
        <v>81</v>
      </c>
      <c r="X602">
        <v>0.73411048911804788</v>
      </c>
      <c r="Y602">
        <v>1060789.6567755791</v>
      </c>
      <c r="Z602">
        <v>5</v>
      </c>
      <c r="AA602">
        <v>2</v>
      </c>
      <c r="AB602" t="s">
        <v>80</v>
      </c>
      <c r="AC602" t="s">
        <v>22</v>
      </c>
      <c r="AD602">
        <v>1445000</v>
      </c>
      <c r="AE602">
        <v>0</v>
      </c>
    </row>
    <row r="603" spans="1:31" x14ac:dyDescent="0.25">
      <c r="A603" s="143">
        <v>46087</v>
      </c>
      <c r="B603" t="s">
        <v>962</v>
      </c>
      <c r="C603" t="s">
        <v>963</v>
      </c>
      <c r="D603">
        <v>-1445000</v>
      </c>
      <c r="E603" t="s">
        <v>964</v>
      </c>
      <c r="F603">
        <v>1</v>
      </c>
      <c r="G603">
        <v>1445000</v>
      </c>
      <c r="H603" t="s">
        <v>510</v>
      </c>
      <c r="I603" t="s">
        <v>22</v>
      </c>
      <c r="J603" t="s">
        <v>137</v>
      </c>
      <c r="K603" t="s">
        <v>473</v>
      </c>
      <c r="L603" t="s">
        <v>156</v>
      </c>
      <c r="M603">
        <v>0</v>
      </c>
      <c r="N603" t="s">
        <v>35</v>
      </c>
      <c r="O603" t="s">
        <v>492</v>
      </c>
      <c r="P603">
        <v>10</v>
      </c>
      <c r="Q603" t="s">
        <v>465</v>
      </c>
      <c r="R603">
        <v>1</v>
      </c>
      <c r="S603">
        <v>-1445000</v>
      </c>
      <c r="T603">
        <v>1</v>
      </c>
      <c r="U603" t="s">
        <v>199</v>
      </c>
      <c r="V603" t="s">
        <v>50</v>
      </c>
      <c r="W603" t="s">
        <v>74</v>
      </c>
      <c r="X603">
        <v>1.4065386597374174E-2</v>
      </c>
      <c r="Y603">
        <v>20324.48363320568</v>
      </c>
      <c r="Z603">
        <v>6</v>
      </c>
      <c r="AA603">
        <v>2</v>
      </c>
      <c r="AB603" t="s">
        <v>50</v>
      </c>
      <c r="AC603" t="s">
        <v>22</v>
      </c>
      <c r="AD603">
        <v>1445000</v>
      </c>
      <c r="AE603">
        <v>0</v>
      </c>
    </row>
    <row r="604" spans="1:31" x14ac:dyDescent="0.25">
      <c r="A604" s="143">
        <v>46087</v>
      </c>
      <c r="B604" t="s">
        <v>962</v>
      </c>
      <c r="C604" t="s">
        <v>963</v>
      </c>
      <c r="D604">
        <v>-1445000</v>
      </c>
      <c r="E604" t="s">
        <v>964</v>
      </c>
      <c r="F604">
        <v>1</v>
      </c>
      <c r="G604">
        <v>1445000</v>
      </c>
      <c r="H604" t="s">
        <v>510</v>
      </c>
      <c r="I604" t="s">
        <v>22</v>
      </c>
      <c r="J604" t="s">
        <v>137</v>
      </c>
      <c r="K604" t="s">
        <v>473</v>
      </c>
      <c r="L604" t="s">
        <v>156</v>
      </c>
      <c r="M604">
        <v>0</v>
      </c>
      <c r="N604" t="s">
        <v>35</v>
      </c>
      <c r="O604" t="s">
        <v>492</v>
      </c>
      <c r="P604">
        <v>10</v>
      </c>
      <c r="Q604" t="s">
        <v>465</v>
      </c>
      <c r="R604">
        <v>1</v>
      </c>
      <c r="S604">
        <v>-1445000</v>
      </c>
      <c r="T604">
        <v>1</v>
      </c>
      <c r="U604" t="s">
        <v>199</v>
      </c>
      <c r="V604" t="s">
        <v>68</v>
      </c>
      <c r="W604" t="s">
        <v>69</v>
      </c>
      <c r="X604">
        <v>0.10760032914202722</v>
      </c>
      <c r="Y604">
        <v>155482.47561022933</v>
      </c>
      <c r="Z604">
        <v>7</v>
      </c>
      <c r="AA604">
        <v>2</v>
      </c>
      <c r="AB604" t="s">
        <v>68</v>
      </c>
      <c r="AC604" t="s">
        <v>22</v>
      </c>
      <c r="AD604">
        <v>1445000</v>
      </c>
      <c r="AE604">
        <v>0</v>
      </c>
    </row>
    <row r="605" spans="1:31" x14ac:dyDescent="0.25">
      <c r="A605" s="143">
        <v>46087</v>
      </c>
      <c r="B605" t="s">
        <v>962</v>
      </c>
      <c r="C605" t="s">
        <v>963</v>
      </c>
      <c r="D605">
        <v>-1445000</v>
      </c>
      <c r="E605" t="s">
        <v>964</v>
      </c>
      <c r="F605">
        <v>1</v>
      </c>
      <c r="G605">
        <v>1445000</v>
      </c>
      <c r="H605" t="s">
        <v>510</v>
      </c>
      <c r="I605" t="s">
        <v>22</v>
      </c>
      <c r="J605" t="s">
        <v>137</v>
      </c>
      <c r="K605" t="s">
        <v>473</v>
      </c>
      <c r="L605" t="s">
        <v>156</v>
      </c>
      <c r="M605">
        <v>0</v>
      </c>
      <c r="N605" t="s">
        <v>35</v>
      </c>
      <c r="O605" t="s">
        <v>492</v>
      </c>
      <c r="P605">
        <v>10</v>
      </c>
      <c r="Q605" t="s">
        <v>465</v>
      </c>
      <c r="R605">
        <v>1</v>
      </c>
      <c r="S605">
        <v>-1445000</v>
      </c>
      <c r="T605">
        <v>1</v>
      </c>
      <c r="U605" t="s">
        <v>199</v>
      </c>
      <c r="V605" t="s">
        <v>70</v>
      </c>
      <c r="W605" t="s">
        <v>71</v>
      </c>
      <c r="X605">
        <v>3.9675420007119738E-2</v>
      </c>
      <c r="Y605">
        <v>57330.981910288021</v>
      </c>
      <c r="Z605">
        <v>8</v>
      </c>
      <c r="AA605">
        <v>2</v>
      </c>
      <c r="AB605" t="s">
        <v>70</v>
      </c>
      <c r="AC605" t="s">
        <v>22</v>
      </c>
      <c r="AD605">
        <v>1445000</v>
      </c>
      <c r="AE605">
        <v>0</v>
      </c>
    </row>
    <row r="606" spans="1:31" x14ac:dyDescent="0.25">
      <c r="A606" s="143">
        <v>46087</v>
      </c>
      <c r="B606" t="s">
        <v>962</v>
      </c>
      <c r="C606" t="s">
        <v>963</v>
      </c>
      <c r="D606">
        <v>-1445000</v>
      </c>
      <c r="E606" t="s">
        <v>964</v>
      </c>
      <c r="F606">
        <v>1</v>
      </c>
      <c r="G606">
        <v>1445000</v>
      </c>
      <c r="H606" t="s">
        <v>510</v>
      </c>
      <c r="I606" t="s">
        <v>22</v>
      </c>
      <c r="J606" t="s">
        <v>137</v>
      </c>
      <c r="K606" t="s">
        <v>473</v>
      </c>
      <c r="L606" t="s">
        <v>156</v>
      </c>
      <c r="M606">
        <v>0</v>
      </c>
      <c r="N606" t="s">
        <v>35</v>
      </c>
      <c r="O606" t="s">
        <v>492</v>
      </c>
      <c r="P606">
        <v>10</v>
      </c>
      <c r="Q606" t="s">
        <v>465</v>
      </c>
      <c r="R606">
        <v>1</v>
      </c>
      <c r="S606">
        <v>-1445000</v>
      </c>
      <c r="T606">
        <v>1</v>
      </c>
      <c r="U606" t="s">
        <v>199</v>
      </c>
      <c r="V606" t="s">
        <v>181</v>
      </c>
      <c r="W606" t="s">
        <v>462</v>
      </c>
      <c r="X606">
        <v>0</v>
      </c>
      <c r="Y606">
        <v>0</v>
      </c>
      <c r="Z606">
        <v>9</v>
      </c>
      <c r="AA606">
        <v>2</v>
      </c>
      <c r="AB606" t="s">
        <v>181</v>
      </c>
      <c r="AC606" t="s">
        <v>22</v>
      </c>
      <c r="AD606">
        <v>1445000</v>
      </c>
      <c r="AE606">
        <v>0</v>
      </c>
    </row>
    <row r="607" spans="1:31" x14ac:dyDescent="0.25">
      <c r="A607" s="143">
        <v>46091</v>
      </c>
      <c r="B607" t="s">
        <v>824</v>
      </c>
      <c r="C607" t="s">
        <v>927</v>
      </c>
      <c r="D607">
        <v>-1435000</v>
      </c>
      <c r="E607" t="s">
        <v>928</v>
      </c>
      <c r="F607">
        <v>1</v>
      </c>
      <c r="G607">
        <v>1435000</v>
      </c>
      <c r="H607" t="s">
        <v>510</v>
      </c>
      <c r="I607" t="s">
        <v>22</v>
      </c>
      <c r="J607" t="s">
        <v>137</v>
      </c>
      <c r="K607" t="s">
        <v>473</v>
      </c>
      <c r="L607" t="s">
        <v>138</v>
      </c>
      <c r="M607">
        <v>0</v>
      </c>
      <c r="N607" t="s">
        <v>34</v>
      </c>
      <c r="O607" t="s">
        <v>492</v>
      </c>
      <c r="P607">
        <v>1</v>
      </c>
      <c r="Q607" t="s">
        <v>80</v>
      </c>
      <c r="R607">
        <v>1</v>
      </c>
      <c r="S607">
        <v>-1435000</v>
      </c>
      <c r="T607">
        <v>1</v>
      </c>
      <c r="U607" t="s">
        <v>199</v>
      </c>
      <c r="V607" t="s">
        <v>80</v>
      </c>
      <c r="W607" t="s">
        <v>93</v>
      </c>
      <c r="X607">
        <v>1</v>
      </c>
      <c r="Y607">
        <v>1435000</v>
      </c>
      <c r="Z607">
        <v>5</v>
      </c>
      <c r="AA607">
        <v>2</v>
      </c>
      <c r="AB607" t="s">
        <v>80</v>
      </c>
      <c r="AC607" t="s">
        <v>22</v>
      </c>
      <c r="AD607">
        <v>1435000</v>
      </c>
      <c r="AE607">
        <v>0</v>
      </c>
    </row>
    <row r="608" spans="1:31" x14ac:dyDescent="0.25">
      <c r="A608" s="143">
        <v>46108</v>
      </c>
      <c r="B608" t="s">
        <v>1038</v>
      </c>
      <c r="C608" t="s">
        <v>1039</v>
      </c>
      <c r="D608">
        <v>-1417000.01</v>
      </c>
      <c r="E608" t="s">
        <v>1040</v>
      </c>
      <c r="F608">
        <v>1</v>
      </c>
      <c r="G608">
        <v>1171074.3899999999</v>
      </c>
      <c r="H608" t="s">
        <v>510</v>
      </c>
      <c r="I608" t="s">
        <v>12</v>
      </c>
      <c r="J608" t="s">
        <v>137</v>
      </c>
      <c r="K608" t="s">
        <v>473</v>
      </c>
      <c r="L608" t="s">
        <v>156</v>
      </c>
      <c r="M608">
        <v>0</v>
      </c>
      <c r="N608" t="s">
        <v>35</v>
      </c>
      <c r="O608" t="s">
        <v>492</v>
      </c>
      <c r="P608">
        <v>10</v>
      </c>
      <c r="Q608" t="s">
        <v>465</v>
      </c>
      <c r="R608">
        <v>1</v>
      </c>
      <c r="S608">
        <v>-1417000.01</v>
      </c>
      <c r="T608">
        <v>1</v>
      </c>
      <c r="U608" t="s">
        <v>199</v>
      </c>
      <c r="V608" t="s">
        <v>72</v>
      </c>
      <c r="W608" t="s">
        <v>73</v>
      </c>
      <c r="X608">
        <v>3.2417236735101898E-2</v>
      </c>
      <c r="Y608">
        <v>45935.22477781176</v>
      </c>
      <c r="Z608">
        <v>1</v>
      </c>
      <c r="AA608">
        <v>11</v>
      </c>
      <c r="AB608" t="s">
        <v>72</v>
      </c>
      <c r="AC608" t="s">
        <v>12</v>
      </c>
      <c r="AD608">
        <v>1417000.0099999998</v>
      </c>
      <c r="AE608">
        <v>0</v>
      </c>
    </row>
    <row r="609" spans="1:31" x14ac:dyDescent="0.25">
      <c r="A609" s="143">
        <v>46108</v>
      </c>
      <c r="B609" t="s">
        <v>1038</v>
      </c>
      <c r="C609" t="s">
        <v>1039</v>
      </c>
      <c r="D609">
        <v>-1417000.01</v>
      </c>
      <c r="E609" t="s">
        <v>1040</v>
      </c>
      <c r="F609">
        <v>1</v>
      </c>
      <c r="G609">
        <v>1171074.3899999999</v>
      </c>
      <c r="H609" t="s">
        <v>510</v>
      </c>
      <c r="I609" t="s">
        <v>12</v>
      </c>
      <c r="J609" t="s">
        <v>137</v>
      </c>
      <c r="K609" t="s">
        <v>473</v>
      </c>
      <c r="L609" t="s">
        <v>156</v>
      </c>
      <c r="M609">
        <v>0</v>
      </c>
      <c r="N609" t="s">
        <v>35</v>
      </c>
      <c r="O609" t="s">
        <v>492</v>
      </c>
      <c r="P609">
        <v>10</v>
      </c>
      <c r="Q609" t="s">
        <v>465</v>
      </c>
      <c r="R609">
        <v>1</v>
      </c>
      <c r="S609">
        <v>-1417000.01</v>
      </c>
      <c r="T609">
        <v>1</v>
      </c>
      <c r="U609" t="s">
        <v>199</v>
      </c>
      <c r="V609" t="s">
        <v>77</v>
      </c>
      <c r="W609" t="s">
        <v>78</v>
      </c>
      <c r="X609">
        <v>7.0597149630605652E-3</v>
      </c>
      <c r="Y609">
        <v>10003.616173253971</v>
      </c>
      <c r="Z609">
        <v>2</v>
      </c>
      <c r="AA609">
        <v>11</v>
      </c>
      <c r="AB609" t="s">
        <v>77</v>
      </c>
      <c r="AC609" t="s">
        <v>12</v>
      </c>
      <c r="AD609">
        <v>1417000.0099999998</v>
      </c>
      <c r="AE609">
        <v>0</v>
      </c>
    </row>
    <row r="610" spans="1:31" x14ac:dyDescent="0.25">
      <c r="A610" s="143">
        <v>46108</v>
      </c>
      <c r="B610" t="s">
        <v>1038</v>
      </c>
      <c r="C610" t="s">
        <v>1039</v>
      </c>
      <c r="D610">
        <v>-1417000.01</v>
      </c>
      <c r="E610" t="s">
        <v>1040</v>
      </c>
      <c r="F610">
        <v>1</v>
      </c>
      <c r="G610">
        <v>1171074.3899999999</v>
      </c>
      <c r="H610" t="s">
        <v>510</v>
      </c>
      <c r="I610" t="s">
        <v>12</v>
      </c>
      <c r="J610" t="s">
        <v>137</v>
      </c>
      <c r="K610" t="s">
        <v>473</v>
      </c>
      <c r="L610" t="s">
        <v>156</v>
      </c>
      <c r="M610">
        <v>0</v>
      </c>
      <c r="N610" t="s">
        <v>35</v>
      </c>
      <c r="O610" t="s">
        <v>492</v>
      </c>
      <c r="P610">
        <v>10</v>
      </c>
      <c r="Q610" t="s">
        <v>465</v>
      </c>
      <c r="R610">
        <v>1</v>
      </c>
      <c r="S610">
        <v>-1417000.01</v>
      </c>
      <c r="T610">
        <v>1</v>
      </c>
      <c r="U610" t="s">
        <v>199</v>
      </c>
      <c r="V610" t="s">
        <v>75</v>
      </c>
      <c r="W610" t="s">
        <v>76</v>
      </c>
      <c r="X610">
        <v>4.0653249223577111E-4</v>
      </c>
      <c r="Y610">
        <v>576.05654556341256</v>
      </c>
      <c r="Z610">
        <v>10</v>
      </c>
      <c r="AA610">
        <v>11</v>
      </c>
      <c r="AB610" t="s">
        <v>75</v>
      </c>
      <c r="AC610" t="s">
        <v>12</v>
      </c>
      <c r="AD610">
        <v>1417000.0099999998</v>
      </c>
      <c r="AE610">
        <v>0</v>
      </c>
    </row>
    <row r="611" spans="1:31" x14ac:dyDescent="0.25">
      <c r="A611" s="143">
        <v>46108</v>
      </c>
      <c r="B611" t="s">
        <v>1038</v>
      </c>
      <c r="C611" t="s">
        <v>1039</v>
      </c>
      <c r="D611">
        <v>-1417000.01</v>
      </c>
      <c r="E611" t="s">
        <v>1040</v>
      </c>
      <c r="F611">
        <v>1</v>
      </c>
      <c r="G611">
        <v>1171074.3899999999</v>
      </c>
      <c r="H611" t="s">
        <v>510</v>
      </c>
      <c r="I611" t="s">
        <v>12</v>
      </c>
      <c r="J611" t="s">
        <v>137</v>
      </c>
      <c r="K611" t="s">
        <v>473</v>
      </c>
      <c r="L611" t="s">
        <v>156</v>
      </c>
      <c r="M611">
        <v>0</v>
      </c>
      <c r="N611" t="s">
        <v>35</v>
      </c>
      <c r="O611" t="s">
        <v>492</v>
      </c>
      <c r="P611">
        <v>10</v>
      </c>
      <c r="Q611" t="s">
        <v>465</v>
      </c>
      <c r="R611">
        <v>1</v>
      </c>
      <c r="S611">
        <v>-1417000.01</v>
      </c>
      <c r="T611">
        <v>1</v>
      </c>
      <c r="U611" t="s">
        <v>199</v>
      </c>
      <c r="V611" t="s">
        <v>66</v>
      </c>
      <c r="W611" t="s">
        <v>67</v>
      </c>
      <c r="X611">
        <v>5.9791078481547098E-2</v>
      </c>
      <c r="Y611">
        <v>84723.958806263021</v>
      </c>
      <c r="Z611">
        <v>3</v>
      </c>
      <c r="AA611">
        <v>11</v>
      </c>
      <c r="AB611" t="s">
        <v>681</v>
      </c>
      <c r="AC611" t="s">
        <v>12</v>
      </c>
      <c r="AD611">
        <v>1417000.0099999998</v>
      </c>
      <c r="AE611">
        <v>0</v>
      </c>
    </row>
    <row r="612" spans="1:31" x14ac:dyDescent="0.25">
      <c r="A612" s="143">
        <v>46108</v>
      </c>
      <c r="B612" t="s">
        <v>1038</v>
      </c>
      <c r="C612" t="s">
        <v>1039</v>
      </c>
      <c r="D612">
        <v>-1417000.01</v>
      </c>
      <c r="E612" t="s">
        <v>1040</v>
      </c>
      <c r="F612">
        <v>1</v>
      </c>
      <c r="G612">
        <v>1171074.3899999999</v>
      </c>
      <c r="H612" t="s">
        <v>510</v>
      </c>
      <c r="I612" t="s">
        <v>12</v>
      </c>
      <c r="J612" t="s">
        <v>137</v>
      </c>
      <c r="K612" t="s">
        <v>473</v>
      </c>
      <c r="L612" t="s">
        <v>156</v>
      </c>
      <c r="M612">
        <v>0</v>
      </c>
      <c r="N612" t="s">
        <v>35</v>
      </c>
      <c r="O612" t="s">
        <v>492</v>
      </c>
      <c r="P612">
        <v>10</v>
      </c>
      <c r="Q612" t="s">
        <v>465</v>
      </c>
      <c r="R612">
        <v>1</v>
      </c>
      <c r="S612">
        <v>-1417000.01</v>
      </c>
      <c r="T612">
        <v>1</v>
      </c>
      <c r="U612" t="s">
        <v>199</v>
      </c>
      <c r="V612" t="s">
        <v>63</v>
      </c>
      <c r="W612" t="s">
        <v>64</v>
      </c>
      <c r="X612">
        <v>4.8738124634855849E-3</v>
      </c>
      <c r="Y612">
        <v>6906.1923094971989</v>
      </c>
      <c r="Z612">
        <v>4</v>
      </c>
      <c r="AA612">
        <v>11</v>
      </c>
      <c r="AB612" t="s">
        <v>682</v>
      </c>
      <c r="AC612" t="s">
        <v>12</v>
      </c>
      <c r="AD612">
        <v>1417000.0099999998</v>
      </c>
      <c r="AE612">
        <v>0</v>
      </c>
    </row>
    <row r="613" spans="1:31" x14ac:dyDescent="0.25">
      <c r="A613" s="143">
        <v>46108</v>
      </c>
      <c r="B613" t="s">
        <v>1038</v>
      </c>
      <c r="C613" t="s">
        <v>1039</v>
      </c>
      <c r="D613">
        <v>-1417000.01</v>
      </c>
      <c r="E613" t="s">
        <v>1040</v>
      </c>
      <c r="F613">
        <v>1</v>
      </c>
      <c r="G613">
        <v>1171074.3899999999</v>
      </c>
      <c r="H613" t="s">
        <v>510</v>
      </c>
      <c r="I613" t="s">
        <v>12</v>
      </c>
      <c r="J613" t="s">
        <v>137</v>
      </c>
      <c r="K613" t="s">
        <v>473</v>
      </c>
      <c r="L613" t="s">
        <v>156</v>
      </c>
      <c r="M613">
        <v>0</v>
      </c>
      <c r="N613" t="s">
        <v>35</v>
      </c>
      <c r="O613" t="s">
        <v>492</v>
      </c>
      <c r="P613">
        <v>10</v>
      </c>
      <c r="Q613" t="s">
        <v>465</v>
      </c>
      <c r="R613">
        <v>1</v>
      </c>
      <c r="S613">
        <v>-1417000.01</v>
      </c>
      <c r="T613">
        <v>1</v>
      </c>
      <c r="U613" t="s">
        <v>199</v>
      </c>
      <c r="V613" t="s">
        <v>80</v>
      </c>
      <c r="W613" t="s">
        <v>81</v>
      </c>
      <c r="X613">
        <v>0.73411048911804788</v>
      </c>
      <c r="Y613">
        <v>1040234.5704213787</v>
      </c>
      <c r="Z613">
        <v>5</v>
      </c>
      <c r="AA613">
        <v>11</v>
      </c>
      <c r="AB613" t="s">
        <v>80</v>
      </c>
      <c r="AC613" t="s">
        <v>12</v>
      </c>
      <c r="AD613">
        <v>1417000.0099999998</v>
      </c>
      <c r="AE613">
        <v>0</v>
      </c>
    </row>
    <row r="614" spans="1:31" x14ac:dyDescent="0.25">
      <c r="A614" s="143">
        <v>46108</v>
      </c>
      <c r="B614" t="s">
        <v>1038</v>
      </c>
      <c r="C614" t="s">
        <v>1039</v>
      </c>
      <c r="D614">
        <v>-1417000.01</v>
      </c>
      <c r="E614" t="s">
        <v>1040</v>
      </c>
      <c r="F614">
        <v>1</v>
      </c>
      <c r="G614">
        <v>1171074.3899999999</v>
      </c>
      <c r="H614" t="s">
        <v>510</v>
      </c>
      <c r="I614" t="s">
        <v>12</v>
      </c>
      <c r="J614" t="s">
        <v>137</v>
      </c>
      <c r="K614" t="s">
        <v>473</v>
      </c>
      <c r="L614" t="s">
        <v>156</v>
      </c>
      <c r="M614">
        <v>0</v>
      </c>
      <c r="N614" t="s">
        <v>35</v>
      </c>
      <c r="O614" t="s">
        <v>492</v>
      </c>
      <c r="P614">
        <v>10</v>
      </c>
      <c r="Q614" t="s">
        <v>465</v>
      </c>
      <c r="R614">
        <v>1</v>
      </c>
      <c r="S614">
        <v>-1417000.01</v>
      </c>
      <c r="T614">
        <v>1</v>
      </c>
      <c r="U614" t="s">
        <v>199</v>
      </c>
      <c r="V614" t="s">
        <v>50</v>
      </c>
      <c r="W614" t="s">
        <v>74</v>
      </c>
      <c r="X614">
        <v>1.4065386597374174E-2</v>
      </c>
      <c r="Y614">
        <v>19930.652949133069</v>
      </c>
      <c r="Z614">
        <v>6</v>
      </c>
      <c r="AA614">
        <v>11</v>
      </c>
      <c r="AB614" t="s">
        <v>50</v>
      </c>
      <c r="AC614" t="s">
        <v>12</v>
      </c>
      <c r="AD614">
        <v>1417000.0099999998</v>
      </c>
      <c r="AE614">
        <v>0</v>
      </c>
    </row>
    <row r="615" spans="1:31" x14ac:dyDescent="0.25">
      <c r="A615" s="143">
        <v>46108</v>
      </c>
      <c r="B615" t="s">
        <v>1038</v>
      </c>
      <c r="C615" t="s">
        <v>1039</v>
      </c>
      <c r="D615">
        <v>-1417000.01</v>
      </c>
      <c r="E615" t="s">
        <v>1040</v>
      </c>
      <c r="F615">
        <v>1</v>
      </c>
      <c r="G615">
        <v>1171074.3899999999</v>
      </c>
      <c r="H615" t="s">
        <v>510</v>
      </c>
      <c r="I615" t="s">
        <v>12</v>
      </c>
      <c r="J615" t="s">
        <v>137</v>
      </c>
      <c r="K615" t="s">
        <v>473</v>
      </c>
      <c r="L615" t="s">
        <v>156</v>
      </c>
      <c r="M615">
        <v>0</v>
      </c>
      <c r="N615" t="s">
        <v>35</v>
      </c>
      <c r="O615" t="s">
        <v>492</v>
      </c>
      <c r="P615">
        <v>10</v>
      </c>
      <c r="Q615" t="s">
        <v>465</v>
      </c>
      <c r="R615">
        <v>1</v>
      </c>
      <c r="S615">
        <v>-1417000.01</v>
      </c>
      <c r="T615">
        <v>1</v>
      </c>
      <c r="U615" t="s">
        <v>199</v>
      </c>
      <c r="V615" t="s">
        <v>68</v>
      </c>
      <c r="W615" t="s">
        <v>69</v>
      </c>
      <c r="X615">
        <v>0.10760032914202722</v>
      </c>
      <c r="Y615">
        <v>152469.66747025587</v>
      </c>
      <c r="Z615">
        <v>7</v>
      </c>
      <c r="AA615">
        <v>11</v>
      </c>
      <c r="AB615" t="s">
        <v>68</v>
      </c>
      <c r="AC615" t="s">
        <v>12</v>
      </c>
      <c r="AD615">
        <v>1417000.0099999998</v>
      </c>
      <c r="AE615">
        <v>0</v>
      </c>
    </row>
    <row r="616" spans="1:31" x14ac:dyDescent="0.25">
      <c r="A616" s="143">
        <v>46108</v>
      </c>
      <c r="B616" t="s">
        <v>1038</v>
      </c>
      <c r="C616" t="s">
        <v>1039</v>
      </c>
      <c r="D616">
        <v>-1417000.01</v>
      </c>
      <c r="E616" t="s">
        <v>1040</v>
      </c>
      <c r="F616">
        <v>1</v>
      </c>
      <c r="G616">
        <v>1171074.3899999999</v>
      </c>
      <c r="H616" t="s">
        <v>510</v>
      </c>
      <c r="I616" t="s">
        <v>12</v>
      </c>
      <c r="J616" t="s">
        <v>137</v>
      </c>
      <c r="K616" t="s">
        <v>473</v>
      </c>
      <c r="L616" t="s">
        <v>156</v>
      </c>
      <c r="M616">
        <v>0</v>
      </c>
      <c r="N616" t="s">
        <v>35</v>
      </c>
      <c r="O616" t="s">
        <v>492</v>
      </c>
      <c r="P616">
        <v>10</v>
      </c>
      <c r="Q616" t="s">
        <v>465</v>
      </c>
      <c r="R616">
        <v>1</v>
      </c>
      <c r="S616">
        <v>-1417000.01</v>
      </c>
      <c r="T616">
        <v>1</v>
      </c>
      <c r="U616" t="s">
        <v>199</v>
      </c>
      <c r="V616" t="s">
        <v>70</v>
      </c>
      <c r="W616" t="s">
        <v>71</v>
      </c>
      <c r="X616">
        <v>3.9675420007119738E-2</v>
      </c>
      <c r="Y616">
        <v>56220.070546842871</v>
      </c>
      <c r="Z616">
        <v>8</v>
      </c>
      <c r="AA616">
        <v>11</v>
      </c>
      <c r="AB616" t="s">
        <v>70</v>
      </c>
      <c r="AC616" t="s">
        <v>12</v>
      </c>
      <c r="AD616">
        <v>1417000.0099999998</v>
      </c>
      <c r="AE616">
        <v>0</v>
      </c>
    </row>
    <row r="617" spans="1:31" x14ac:dyDescent="0.25">
      <c r="A617" s="143">
        <v>46108</v>
      </c>
      <c r="B617" t="s">
        <v>1038</v>
      </c>
      <c r="C617" t="s">
        <v>1039</v>
      </c>
      <c r="D617">
        <v>-1417000.01</v>
      </c>
      <c r="E617" t="s">
        <v>1040</v>
      </c>
      <c r="F617">
        <v>1</v>
      </c>
      <c r="G617">
        <v>1171074.3899999999</v>
      </c>
      <c r="H617" t="s">
        <v>510</v>
      </c>
      <c r="I617" t="s">
        <v>12</v>
      </c>
      <c r="J617" t="s">
        <v>137</v>
      </c>
      <c r="K617" t="s">
        <v>473</v>
      </c>
      <c r="L617" t="s">
        <v>156</v>
      </c>
      <c r="M617">
        <v>0</v>
      </c>
      <c r="N617" t="s">
        <v>35</v>
      </c>
      <c r="O617" t="s">
        <v>492</v>
      </c>
      <c r="P617">
        <v>10</v>
      </c>
      <c r="Q617" t="s">
        <v>465</v>
      </c>
      <c r="R617">
        <v>1</v>
      </c>
      <c r="S617">
        <v>-1417000.01</v>
      </c>
      <c r="T617">
        <v>1</v>
      </c>
      <c r="U617" t="s">
        <v>199</v>
      </c>
      <c r="V617" t="s">
        <v>181</v>
      </c>
      <c r="W617" t="s">
        <v>462</v>
      </c>
      <c r="X617">
        <v>0</v>
      </c>
      <c r="Y617">
        <v>0</v>
      </c>
      <c r="Z617">
        <v>9</v>
      </c>
      <c r="AA617">
        <v>11</v>
      </c>
      <c r="AB617" t="s">
        <v>181</v>
      </c>
      <c r="AC617" t="s">
        <v>12</v>
      </c>
      <c r="AD617">
        <v>1417000.0099999998</v>
      </c>
      <c r="AE617">
        <v>0</v>
      </c>
    </row>
    <row r="618" spans="1:31" x14ac:dyDescent="0.25">
      <c r="A618" s="143">
        <v>46092</v>
      </c>
      <c r="B618" t="s">
        <v>1061</v>
      </c>
      <c r="C618" t="s">
        <v>1064</v>
      </c>
      <c r="D618">
        <v>-1401180</v>
      </c>
      <c r="E618" t="s">
        <v>1065</v>
      </c>
      <c r="F618">
        <v>1</v>
      </c>
      <c r="G618">
        <v>1158000</v>
      </c>
      <c r="H618" t="s">
        <v>510</v>
      </c>
      <c r="I618" t="s">
        <v>12</v>
      </c>
      <c r="J618" t="s">
        <v>137</v>
      </c>
      <c r="K618" t="s">
        <v>473</v>
      </c>
      <c r="L618" t="s">
        <v>156</v>
      </c>
      <c r="M618">
        <v>0</v>
      </c>
      <c r="N618" t="s">
        <v>35</v>
      </c>
      <c r="O618" t="s">
        <v>492</v>
      </c>
      <c r="P618">
        <v>10</v>
      </c>
      <c r="Q618" t="s">
        <v>465</v>
      </c>
      <c r="R618">
        <v>1</v>
      </c>
      <c r="S618">
        <v>-1401180</v>
      </c>
      <c r="T618">
        <v>1</v>
      </c>
      <c r="U618" t="s">
        <v>199</v>
      </c>
      <c r="V618" t="s">
        <v>72</v>
      </c>
      <c r="W618" t="s">
        <v>73</v>
      </c>
      <c r="X618">
        <v>3.2417236735101898E-2</v>
      </c>
      <c r="Y618">
        <v>45422.383768490079</v>
      </c>
      <c r="Z618">
        <v>1</v>
      </c>
      <c r="AA618">
        <v>11</v>
      </c>
      <c r="AB618" t="s">
        <v>72</v>
      </c>
      <c r="AC618" t="s">
        <v>12</v>
      </c>
      <c r="AD618">
        <v>1401179.9999999998</v>
      </c>
      <c r="AE618">
        <v>0</v>
      </c>
    </row>
    <row r="619" spans="1:31" x14ac:dyDescent="0.25">
      <c r="A619" s="143">
        <v>46092</v>
      </c>
      <c r="B619" t="s">
        <v>1061</v>
      </c>
      <c r="C619" t="s">
        <v>1064</v>
      </c>
      <c r="D619">
        <v>-1401180</v>
      </c>
      <c r="E619" t="s">
        <v>1065</v>
      </c>
      <c r="F619">
        <v>1</v>
      </c>
      <c r="G619">
        <v>1158000</v>
      </c>
      <c r="H619" t="s">
        <v>510</v>
      </c>
      <c r="I619" t="s">
        <v>12</v>
      </c>
      <c r="J619" t="s">
        <v>137</v>
      </c>
      <c r="K619" t="s">
        <v>473</v>
      </c>
      <c r="L619" t="s">
        <v>156</v>
      </c>
      <c r="M619">
        <v>0</v>
      </c>
      <c r="N619" t="s">
        <v>35</v>
      </c>
      <c r="O619" t="s">
        <v>492</v>
      </c>
      <c r="P619">
        <v>10</v>
      </c>
      <c r="Q619" t="s">
        <v>465</v>
      </c>
      <c r="R619">
        <v>1</v>
      </c>
      <c r="S619">
        <v>-1401180</v>
      </c>
      <c r="T619">
        <v>1</v>
      </c>
      <c r="U619" t="s">
        <v>199</v>
      </c>
      <c r="V619" t="s">
        <v>77</v>
      </c>
      <c r="W619" t="s">
        <v>78</v>
      </c>
      <c r="X619">
        <v>7.0597149630605652E-3</v>
      </c>
      <c r="Y619">
        <v>9891.9314119412029</v>
      </c>
      <c r="Z619">
        <v>2</v>
      </c>
      <c r="AA619">
        <v>11</v>
      </c>
      <c r="AB619" t="s">
        <v>77</v>
      </c>
      <c r="AC619" t="s">
        <v>12</v>
      </c>
      <c r="AD619">
        <v>1401179.9999999998</v>
      </c>
      <c r="AE619">
        <v>0</v>
      </c>
    </row>
    <row r="620" spans="1:31" x14ac:dyDescent="0.25">
      <c r="A620" s="143">
        <v>46092</v>
      </c>
      <c r="B620" t="s">
        <v>1061</v>
      </c>
      <c r="C620" t="s">
        <v>1064</v>
      </c>
      <c r="D620">
        <v>-1401180</v>
      </c>
      <c r="E620" t="s">
        <v>1065</v>
      </c>
      <c r="F620">
        <v>1</v>
      </c>
      <c r="G620">
        <v>1158000</v>
      </c>
      <c r="H620" t="s">
        <v>510</v>
      </c>
      <c r="I620" t="s">
        <v>12</v>
      </c>
      <c r="J620" t="s">
        <v>137</v>
      </c>
      <c r="K620" t="s">
        <v>473</v>
      </c>
      <c r="L620" t="s">
        <v>156</v>
      </c>
      <c r="M620">
        <v>0</v>
      </c>
      <c r="N620" t="s">
        <v>35</v>
      </c>
      <c r="O620" t="s">
        <v>492</v>
      </c>
      <c r="P620">
        <v>10</v>
      </c>
      <c r="Q620" t="s">
        <v>465</v>
      </c>
      <c r="R620">
        <v>1</v>
      </c>
      <c r="S620">
        <v>-1401180</v>
      </c>
      <c r="T620">
        <v>1</v>
      </c>
      <c r="U620" t="s">
        <v>199</v>
      </c>
      <c r="V620" t="s">
        <v>75</v>
      </c>
      <c r="W620" t="s">
        <v>76</v>
      </c>
      <c r="X620">
        <v>4.0653249223577111E-4</v>
      </c>
      <c r="Y620">
        <v>569.62519747091778</v>
      </c>
      <c r="Z620">
        <v>10</v>
      </c>
      <c r="AA620">
        <v>11</v>
      </c>
      <c r="AB620" t="s">
        <v>75</v>
      </c>
      <c r="AC620" t="s">
        <v>12</v>
      </c>
      <c r="AD620">
        <v>1401179.9999999998</v>
      </c>
      <c r="AE620">
        <v>0</v>
      </c>
    </row>
    <row r="621" spans="1:31" x14ac:dyDescent="0.25">
      <c r="A621" s="143">
        <v>46092</v>
      </c>
      <c r="B621" t="s">
        <v>1061</v>
      </c>
      <c r="C621" t="s">
        <v>1064</v>
      </c>
      <c r="D621">
        <v>-1401180</v>
      </c>
      <c r="E621" t="s">
        <v>1065</v>
      </c>
      <c r="F621">
        <v>1</v>
      </c>
      <c r="G621">
        <v>1158000</v>
      </c>
      <c r="H621" t="s">
        <v>510</v>
      </c>
      <c r="I621" t="s">
        <v>12</v>
      </c>
      <c r="J621" t="s">
        <v>137</v>
      </c>
      <c r="K621" t="s">
        <v>473</v>
      </c>
      <c r="L621" t="s">
        <v>156</v>
      </c>
      <c r="M621">
        <v>0</v>
      </c>
      <c r="N621" t="s">
        <v>35</v>
      </c>
      <c r="O621" t="s">
        <v>492</v>
      </c>
      <c r="P621">
        <v>10</v>
      </c>
      <c r="Q621" t="s">
        <v>465</v>
      </c>
      <c r="R621">
        <v>1</v>
      </c>
      <c r="S621">
        <v>-1401180</v>
      </c>
      <c r="T621">
        <v>1</v>
      </c>
      <c r="U621" t="s">
        <v>199</v>
      </c>
      <c r="V621" t="s">
        <v>66</v>
      </c>
      <c r="W621" t="s">
        <v>67</v>
      </c>
      <c r="X621">
        <v>5.9791078481547098E-2</v>
      </c>
      <c r="Y621">
        <v>83778.063346774157</v>
      </c>
      <c r="Z621">
        <v>3</v>
      </c>
      <c r="AA621">
        <v>11</v>
      </c>
      <c r="AB621" t="s">
        <v>681</v>
      </c>
      <c r="AC621" t="s">
        <v>12</v>
      </c>
      <c r="AD621">
        <v>1401179.9999999998</v>
      </c>
      <c r="AE621">
        <v>0</v>
      </c>
    </row>
    <row r="622" spans="1:31" x14ac:dyDescent="0.25">
      <c r="A622" s="143">
        <v>46092</v>
      </c>
      <c r="B622" t="s">
        <v>1061</v>
      </c>
      <c r="C622" t="s">
        <v>1064</v>
      </c>
      <c r="D622">
        <v>-1401180</v>
      </c>
      <c r="E622" t="s">
        <v>1065</v>
      </c>
      <c r="F622">
        <v>1</v>
      </c>
      <c r="G622">
        <v>1158000</v>
      </c>
      <c r="H622" t="s">
        <v>510</v>
      </c>
      <c r="I622" t="s">
        <v>12</v>
      </c>
      <c r="J622" t="s">
        <v>137</v>
      </c>
      <c r="K622" t="s">
        <v>473</v>
      </c>
      <c r="L622" t="s">
        <v>156</v>
      </c>
      <c r="M622">
        <v>0</v>
      </c>
      <c r="N622" t="s">
        <v>35</v>
      </c>
      <c r="O622" t="s">
        <v>492</v>
      </c>
      <c r="P622">
        <v>10</v>
      </c>
      <c r="Q622" t="s">
        <v>465</v>
      </c>
      <c r="R622">
        <v>1</v>
      </c>
      <c r="S622">
        <v>-1401180</v>
      </c>
      <c r="T622">
        <v>1</v>
      </c>
      <c r="U622" t="s">
        <v>199</v>
      </c>
      <c r="V622" t="s">
        <v>63</v>
      </c>
      <c r="W622" t="s">
        <v>64</v>
      </c>
      <c r="X622">
        <v>4.8738124634855849E-3</v>
      </c>
      <c r="Y622">
        <v>6829.0885475867317</v>
      </c>
      <c r="Z622">
        <v>4</v>
      </c>
      <c r="AA622">
        <v>11</v>
      </c>
      <c r="AB622" t="s">
        <v>682</v>
      </c>
      <c r="AC622" t="s">
        <v>12</v>
      </c>
      <c r="AD622">
        <v>1401179.9999999998</v>
      </c>
      <c r="AE622">
        <v>0</v>
      </c>
    </row>
    <row r="623" spans="1:31" x14ac:dyDescent="0.25">
      <c r="A623" s="143">
        <v>46092</v>
      </c>
      <c r="B623" t="s">
        <v>1061</v>
      </c>
      <c r="C623" t="s">
        <v>1064</v>
      </c>
      <c r="D623">
        <v>-1401180</v>
      </c>
      <c r="E623" t="s">
        <v>1065</v>
      </c>
      <c r="F623">
        <v>1</v>
      </c>
      <c r="G623">
        <v>1158000</v>
      </c>
      <c r="H623" t="s">
        <v>510</v>
      </c>
      <c r="I623" t="s">
        <v>12</v>
      </c>
      <c r="J623" t="s">
        <v>137</v>
      </c>
      <c r="K623" t="s">
        <v>473</v>
      </c>
      <c r="L623" t="s">
        <v>156</v>
      </c>
      <c r="M623">
        <v>0</v>
      </c>
      <c r="N623" t="s">
        <v>35</v>
      </c>
      <c r="O623" t="s">
        <v>492</v>
      </c>
      <c r="P623">
        <v>10</v>
      </c>
      <c r="Q623" t="s">
        <v>465</v>
      </c>
      <c r="R623">
        <v>1</v>
      </c>
      <c r="S623">
        <v>-1401180</v>
      </c>
      <c r="T623">
        <v>1</v>
      </c>
      <c r="U623" t="s">
        <v>199</v>
      </c>
      <c r="V623" t="s">
        <v>80</v>
      </c>
      <c r="W623" t="s">
        <v>81</v>
      </c>
      <c r="X623">
        <v>0.73411048911804788</v>
      </c>
      <c r="Y623">
        <v>1028620.9351424263</v>
      </c>
      <c r="Z623">
        <v>5</v>
      </c>
      <c r="AA623">
        <v>11</v>
      </c>
      <c r="AB623" t="s">
        <v>80</v>
      </c>
      <c r="AC623" t="s">
        <v>12</v>
      </c>
      <c r="AD623">
        <v>1401179.9999999998</v>
      </c>
      <c r="AE623">
        <v>0</v>
      </c>
    </row>
    <row r="624" spans="1:31" x14ac:dyDescent="0.25">
      <c r="A624" s="143">
        <v>46092</v>
      </c>
      <c r="B624" t="s">
        <v>1061</v>
      </c>
      <c r="C624" t="s">
        <v>1064</v>
      </c>
      <c r="D624">
        <v>-1401180</v>
      </c>
      <c r="E624" t="s">
        <v>1065</v>
      </c>
      <c r="F624">
        <v>1</v>
      </c>
      <c r="G624">
        <v>1158000</v>
      </c>
      <c r="H624" t="s">
        <v>510</v>
      </c>
      <c r="I624" t="s">
        <v>12</v>
      </c>
      <c r="J624" t="s">
        <v>137</v>
      </c>
      <c r="K624" t="s">
        <v>473</v>
      </c>
      <c r="L624" t="s">
        <v>156</v>
      </c>
      <c r="M624">
        <v>0</v>
      </c>
      <c r="N624" t="s">
        <v>35</v>
      </c>
      <c r="O624" t="s">
        <v>492</v>
      </c>
      <c r="P624">
        <v>10</v>
      </c>
      <c r="Q624" t="s">
        <v>465</v>
      </c>
      <c r="R624">
        <v>1</v>
      </c>
      <c r="S624">
        <v>-1401180</v>
      </c>
      <c r="T624">
        <v>1</v>
      </c>
      <c r="U624" t="s">
        <v>199</v>
      </c>
      <c r="V624" t="s">
        <v>50</v>
      </c>
      <c r="W624" t="s">
        <v>74</v>
      </c>
      <c r="X624">
        <v>1.4065386597374174E-2</v>
      </c>
      <c r="Y624">
        <v>19708.138392508743</v>
      </c>
      <c r="Z624">
        <v>6</v>
      </c>
      <c r="AA624">
        <v>11</v>
      </c>
      <c r="AB624" t="s">
        <v>50</v>
      </c>
      <c r="AC624" t="s">
        <v>12</v>
      </c>
      <c r="AD624">
        <v>1401179.9999999998</v>
      </c>
      <c r="AE624">
        <v>0</v>
      </c>
    </row>
    <row r="625" spans="1:31" x14ac:dyDescent="0.25">
      <c r="A625" s="143">
        <v>46092</v>
      </c>
      <c r="B625" t="s">
        <v>1061</v>
      </c>
      <c r="C625" t="s">
        <v>1064</v>
      </c>
      <c r="D625">
        <v>-1401180</v>
      </c>
      <c r="E625" t="s">
        <v>1065</v>
      </c>
      <c r="F625">
        <v>1</v>
      </c>
      <c r="G625">
        <v>1158000</v>
      </c>
      <c r="H625" t="s">
        <v>510</v>
      </c>
      <c r="I625" t="s">
        <v>12</v>
      </c>
      <c r="J625" t="s">
        <v>137</v>
      </c>
      <c r="K625" t="s">
        <v>473</v>
      </c>
      <c r="L625" t="s">
        <v>156</v>
      </c>
      <c r="M625">
        <v>0</v>
      </c>
      <c r="N625" t="s">
        <v>35</v>
      </c>
      <c r="O625" t="s">
        <v>492</v>
      </c>
      <c r="P625">
        <v>10</v>
      </c>
      <c r="Q625" t="s">
        <v>465</v>
      </c>
      <c r="R625">
        <v>1</v>
      </c>
      <c r="S625">
        <v>-1401180</v>
      </c>
      <c r="T625">
        <v>1</v>
      </c>
      <c r="U625" t="s">
        <v>199</v>
      </c>
      <c r="V625" t="s">
        <v>68</v>
      </c>
      <c r="W625" t="s">
        <v>69</v>
      </c>
      <c r="X625">
        <v>0.10760032914202722</v>
      </c>
      <c r="Y625">
        <v>150767.4291872257</v>
      </c>
      <c r="Z625">
        <v>7</v>
      </c>
      <c r="AA625">
        <v>11</v>
      </c>
      <c r="AB625" t="s">
        <v>68</v>
      </c>
      <c r="AC625" t="s">
        <v>12</v>
      </c>
      <c r="AD625">
        <v>1401179.9999999998</v>
      </c>
      <c r="AE625">
        <v>0</v>
      </c>
    </row>
    <row r="626" spans="1:31" x14ac:dyDescent="0.25">
      <c r="A626" s="143">
        <v>46092</v>
      </c>
      <c r="B626" t="s">
        <v>1061</v>
      </c>
      <c r="C626" t="s">
        <v>1064</v>
      </c>
      <c r="D626">
        <v>-1401180</v>
      </c>
      <c r="E626" t="s">
        <v>1065</v>
      </c>
      <c r="F626">
        <v>1</v>
      </c>
      <c r="G626">
        <v>1158000</v>
      </c>
      <c r="H626" t="s">
        <v>510</v>
      </c>
      <c r="I626" t="s">
        <v>12</v>
      </c>
      <c r="J626" t="s">
        <v>137</v>
      </c>
      <c r="K626" t="s">
        <v>473</v>
      </c>
      <c r="L626" t="s">
        <v>156</v>
      </c>
      <c r="M626">
        <v>0</v>
      </c>
      <c r="N626" t="s">
        <v>35</v>
      </c>
      <c r="O626" t="s">
        <v>492</v>
      </c>
      <c r="P626">
        <v>10</v>
      </c>
      <c r="Q626" t="s">
        <v>465</v>
      </c>
      <c r="R626">
        <v>1</v>
      </c>
      <c r="S626">
        <v>-1401180</v>
      </c>
      <c r="T626">
        <v>1</v>
      </c>
      <c r="U626" t="s">
        <v>199</v>
      </c>
      <c r="V626" t="s">
        <v>70</v>
      </c>
      <c r="W626" t="s">
        <v>71</v>
      </c>
      <c r="X626">
        <v>3.9675420007119738E-2</v>
      </c>
      <c r="Y626">
        <v>55592.405005576038</v>
      </c>
      <c r="Z626">
        <v>8</v>
      </c>
      <c r="AA626">
        <v>11</v>
      </c>
      <c r="AB626" t="s">
        <v>70</v>
      </c>
      <c r="AC626" t="s">
        <v>12</v>
      </c>
      <c r="AD626">
        <v>1401179.9999999998</v>
      </c>
      <c r="AE626">
        <v>0</v>
      </c>
    </row>
    <row r="627" spans="1:31" x14ac:dyDescent="0.25">
      <c r="A627" s="143">
        <v>46092</v>
      </c>
      <c r="B627" t="s">
        <v>1061</v>
      </c>
      <c r="C627" t="s">
        <v>1064</v>
      </c>
      <c r="D627">
        <v>-1401180</v>
      </c>
      <c r="E627" t="s">
        <v>1065</v>
      </c>
      <c r="F627">
        <v>1</v>
      </c>
      <c r="G627">
        <v>1158000</v>
      </c>
      <c r="H627" t="s">
        <v>510</v>
      </c>
      <c r="I627" t="s">
        <v>12</v>
      </c>
      <c r="J627" t="s">
        <v>137</v>
      </c>
      <c r="K627" t="s">
        <v>473</v>
      </c>
      <c r="L627" t="s">
        <v>156</v>
      </c>
      <c r="M627">
        <v>0</v>
      </c>
      <c r="N627" t="s">
        <v>35</v>
      </c>
      <c r="O627" t="s">
        <v>492</v>
      </c>
      <c r="P627">
        <v>10</v>
      </c>
      <c r="Q627" t="s">
        <v>465</v>
      </c>
      <c r="R627">
        <v>1</v>
      </c>
      <c r="S627">
        <v>-1401180</v>
      </c>
      <c r="T627">
        <v>1</v>
      </c>
      <c r="U627" t="s">
        <v>199</v>
      </c>
      <c r="V627" t="s">
        <v>181</v>
      </c>
      <c r="W627" t="s">
        <v>462</v>
      </c>
      <c r="X627">
        <v>0</v>
      </c>
      <c r="Y627">
        <v>0</v>
      </c>
      <c r="Z627">
        <v>9</v>
      </c>
      <c r="AA627">
        <v>11</v>
      </c>
      <c r="AB627" t="s">
        <v>181</v>
      </c>
      <c r="AC627" t="s">
        <v>12</v>
      </c>
      <c r="AD627">
        <v>1401179.9999999998</v>
      </c>
      <c r="AE627">
        <v>0</v>
      </c>
    </row>
    <row r="628" spans="1:31" x14ac:dyDescent="0.25">
      <c r="A628" s="143">
        <v>46092</v>
      </c>
      <c r="B628" t="s">
        <v>841</v>
      </c>
      <c r="C628" t="s">
        <v>1037</v>
      </c>
      <c r="D628">
        <v>-1366791.18</v>
      </c>
      <c r="E628" t="s">
        <v>842</v>
      </c>
      <c r="F628">
        <v>1</v>
      </c>
      <c r="G628">
        <v>1065000</v>
      </c>
      <c r="H628" t="s">
        <v>510</v>
      </c>
      <c r="I628" t="s">
        <v>14</v>
      </c>
      <c r="J628" t="s">
        <v>137</v>
      </c>
      <c r="K628" t="s">
        <v>473</v>
      </c>
      <c r="L628" t="s">
        <v>156</v>
      </c>
      <c r="M628">
        <v>0</v>
      </c>
      <c r="N628" t="s">
        <v>35</v>
      </c>
      <c r="O628" t="s">
        <v>492</v>
      </c>
      <c r="P628">
        <v>10</v>
      </c>
      <c r="Q628" t="s">
        <v>465</v>
      </c>
      <c r="R628">
        <v>1</v>
      </c>
      <c r="S628">
        <v>-1366791.18</v>
      </c>
      <c r="T628">
        <v>1</v>
      </c>
      <c r="U628" t="s">
        <v>199</v>
      </c>
      <c r="V628" t="s">
        <v>72</v>
      </c>
      <c r="W628" t="s">
        <v>73</v>
      </c>
      <c r="X628">
        <v>3.2417236735101898E-2</v>
      </c>
      <c r="Y628">
        <v>44307.593249509271</v>
      </c>
      <c r="Z628">
        <v>1</v>
      </c>
      <c r="AA628">
        <v>5</v>
      </c>
      <c r="AB628" t="s">
        <v>72</v>
      </c>
      <c r="AC628" t="s">
        <v>14</v>
      </c>
      <c r="AD628">
        <v>1366791.18</v>
      </c>
      <c r="AE628">
        <v>0</v>
      </c>
    </row>
    <row r="629" spans="1:31" x14ac:dyDescent="0.25">
      <c r="A629" s="143">
        <v>46092</v>
      </c>
      <c r="B629" t="s">
        <v>841</v>
      </c>
      <c r="C629" t="s">
        <v>1037</v>
      </c>
      <c r="D629">
        <v>-1366791.18</v>
      </c>
      <c r="E629" t="s">
        <v>842</v>
      </c>
      <c r="F629">
        <v>1</v>
      </c>
      <c r="G629">
        <v>1065000</v>
      </c>
      <c r="H629" t="s">
        <v>510</v>
      </c>
      <c r="I629" t="s">
        <v>14</v>
      </c>
      <c r="J629" t="s">
        <v>137</v>
      </c>
      <c r="K629" t="s">
        <v>473</v>
      </c>
      <c r="L629" t="s">
        <v>156</v>
      </c>
      <c r="M629">
        <v>0</v>
      </c>
      <c r="N629" t="s">
        <v>35</v>
      </c>
      <c r="O629" t="s">
        <v>492</v>
      </c>
      <c r="P629">
        <v>10</v>
      </c>
      <c r="Q629" t="s">
        <v>465</v>
      </c>
      <c r="R629">
        <v>1</v>
      </c>
      <c r="S629">
        <v>-1366791.18</v>
      </c>
      <c r="T629">
        <v>1</v>
      </c>
      <c r="U629" t="s">
        <v>199</v>
      </c>
      <c r="V629" t="s">
        <v>77</v>
      </c>
      <c r="W629" t="s">
        <v>78</v>
      </c>
      <c r="X629">
        <v>7.0597149630605652E-3</v>
      </c>
      <c r="Y629">
        <v>9649.156144825205</v>
      </c>
      <c r="Z629">
        <v>2</v>
      </c>
      <c r="AA629">
        <v>5</v>
      </c>
      <c r="AB629" t="s">
        <v>77</v>
      </c>
      <c r="AC629" t="s">
        <v>14</v>
      </c>
      <c r="AD629">
        <v>1366791.18</v>
      </c>
      <c r="AE629">
        <v>0</v>
      </c>
    </row>
    <row r="630" spans="1:31" x14ac:dyDescent="0.25">
      <c r="A630" s="143">
        <v>46092</v>
      </c>
      <c r="B630" t="s">
        <v>841</v>
      </c>
      <c r="C630" t="s">
        <v>1037</v>
      </c>
      <c r="D630">
        <v>-1366791.18</v>
      </c>
      <c r="E630" t="s">
        <v>842</v>
      </c>
      <c r="F630">
        <v>1</v>
      </c>
      <c r="G630">
        <v>1065000</v>
      </c>
      <c r="H630" t="s">
        <v>510</v>
      </c>
      <c r="I630" t="s">
        <v>14</v>
      </c>
      <c r="J630" t="s">
        <v>137</v>
      </c>
      <c r="K630" t="s">
        <v>473</v>
      </c>
      <c r="L630" t="s">
        <v>156</v>
      </c>
      <c r="M630">
        <v>0</v>
      </c>
      <c r="N630" t="s">
        <v>35</v>
      </c>
      <c r="O630" t="s">
        <v>492</v>
      </c>
      <c r="P630">
        <v>10</v>
      </c>
      <c r="Q630" t="s">
        <v>465</v>
      </c>
      <c r="R630">
        <v>1</v>
      </c>
      <c r="S630">
        <v>-1366791.18</v>
      </c>
      <c r="T630">
        <v>1</v>
      </c>
      <c r="U630" t="s">
        <v>199</v>
      </c>
      <c r="V630" t="s">
        <v>75</v>
      </c>
      <c r="W630" t="s">
        <v>76</v>
      </c>
      <c r="X630">
        <v>4.0653249223577111E-4</v>
      </c>
      <c r="Y630">
        <v>555.64502477127041</v>
      </c>
      <c r="Z630">
        <v>10</v>
      </c>
      <c r="AA630">
        <v>5</v>
      </c>
      <c r="AB630" t="s">
        <v>75</v>
      </c>
      <c r="AC630" t="s">
        <v>14</v>
      </c>
      <c r="AD630">
        <v>1366791.18</v>
      </c>
      <c r="AE630">
        <v>0</v>
      </c>
    </row>
    <row r="631" spans="1:31" x14ac:dyDescent="0.25">
      <c r="A631" s="143">
        <v>46092</v>
      </c>
      <c r="B631" t="s">
        <v>841</v>
      </c>
      <c r="C631" t="s">
        <v>1037</v>
      </c>
      <c r="D631">
        <v>-1366791.18</v>
      </c>
      <c r="E631" t="s">
        <v>842</v>
      </c>
      <c r="F631">
        <v>1</v>
      </c>
      <c r="G631">
        <v>1065000</v>
      </c>
      <c r="H631" t="s">
        <v>510</v>
      </c>
      <c r="I631" t="s">
        <v>14</v>
      </c>
      <c r="J631" t="s">
        <v>137</v>
      </c>
      <c r="K631" t="s">
        <v>473</v>
      </c>
      <c r="L631" t="s">
        <v>156</v>
      </c>
      <c r="M631">
        <v>0</v>
      </c>
      <c r="N631" t="s">
        <v>35</v>
      </c>
      <c r="O631" t="s">
        <v>492</v>
      </c>
      <c r="P631">
        <v>10</v>
      </c>
      <c r="Q631" t="s">
        <v>465</v>
      </c>
      <c r="R631">
        <v>1</v>
      </c>
      <c r="S631">
        <v>-1366791.18</v>
      </c>
      <c r="T631">
        <v>1</v>
      </c>
      <c r="U631" t="s">
        <v>199</v>
      </c>
      <c r="V631" t="s">
        <v>66</v>
      </c>
      <c r="W631" t="s">
        <v>67</v>
      </c>
      <c r="X631">
        <v>5.9791078481547098E-2</v>
      </c>
      <c r="Y631">
        <v>81721.918711266364</v>
      </c>
      <c r="Z631">
        <v>3</v>
      </c>
      <c r="AA631">
        <v>5</v>
      </c>
      <c r="AB631" t="s">
        <v>681</v>
      </c>
      <c r="AC631" t="s">
        <v>14</v>
      </c>
      <c r="AD631">
        <v>1366791.18</v>
      </c>
      <c r="AE631">
        <v>0</v>
      </c>
    </row>
    <row r="632" spans="1:31" x14ac:dyDescent="0.25">
      <c r="A632" s="143">
        <v>46092</v>
      </c>
      <c r="B632" t="s">
        <v>841</v>
      </c>
      <c r="C632" t="s">
        <v>1037</v>
      </c>
      <c r="D632">
        <v>-1366791.18</v>
      </c>
      <c r="E632" t="s">
        <v>842</v>
      </c>
      <c r="F632">
        <v>1</v>
      </c>
      <c r="G632">
        <v>1065000</v>
      </c>
      <c r="H632" t="s">
        <v>510</v>
      </c>
      <c r="I632" t="s">
        <v>14</v>
      </c>
      <c r="J632" t="s">
        <v>137</v>
      </c>
      <c r="K632" t="s">
        <v>473</v>
      </c>
      <c r="L632" t="s">
        <v>156</v>
      </c>
      <c r="M632">
        <v>0</v>
      </c>
      <c r="N632" t="s">
        <v>35</v>
      </c>
      <c r="O632" t="s">
        <v>492</v>
      </c>
      <c r="P632">
        <v>10</v>
      </c>
      <c r="Q632" t="s">
        <v>465</v>
      </c>
      <c r="R632">
        <v>1</v>
      </c>
      <c r="S632">
        <v>-1366791.18</v>
      </c>
      <c r="T632">
        <v>1</v>
      </c>
      <c r="U632" t="s">
        <v>199</v>
      </c>
      <c r="V632" t="s">
        <v>63</v>
      </c>
      <c r="W632" t="s">
        <v>64</v>
      </c>
      <c r="X632">
        <v>4.8738124634855849E-3</v>
      </c>
      <c r="Y632">
        <v>6661.4838880661691</v>
      </c>
      <c r="Z632">
        <v>4</v>
      </c>
      <c r="AA632">
        <v>5</v>
      </c>
      <c r="AB632" t="s">
        <v>682</v>
      </c>
      <c r="AC632" t="s">
        <v>14</v>
      </c>
      <c r="AD632">
        <v>1366791.18</v>
      </c>
      <c r="AE632">
        <v>0</v>
      </c>
    </row>
    <row r="633" spans="1:31" x14ac:dyDescent="0.25">
      <c r="A633" s="143">
        <v>46092</v>
      </c>
      <c r="B633" t="s">
        <v>841</v>
      </c>
      <c r="C633" t="s">
        <v>1037</v>
      </c>
      <c r="D633">
        <v>-1366791.18</v>
      </c>
      <c r="E633" t="s">
        <v>842</v>
      </c>
      <c r="F633">
        <v>1</v>
      </c>
      <c r="G633">
        <v>1065000</v>
      </c>
      <c r="H633" t="s">
        <v>510</v>
      </c>
      <c r="I633" t="s">
        <v>14</v>
      </c>
      <c r="J633" t="s">
        <v>137</v>
      </c>
      <c r="K633" t="s">
        <v>473</v>
      </c>
      <c r="L633" t="s">
        <v>156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>
        <v>-1366791.18</v>
      </c>
      <c r="T633">
        <v>1</v>
      </c>
      <c r="U633" t="s">
        <v>199</v>
      </c>
      <c r="V633" t="s">
        <v>80</v>
      </c>
      <c r="W633" t="s">
        <v>81</v>
      </c>
      <c r="X633">
        <v>0.73411048911804788</v>
      </c>
      <c r="Y633">
        <v>1003375.7416720338</v>
      </c>
      <c r="Z633">
        <v>5</v>
      </c>
      <c r="AA633">
        <v>5</v>
      </c>
      <c r="AB633" t="s">
        <v>80</v>
      </c>
      <c r="AC633" t="s">
        <v>14</v>
      </c>
      <c r="AD633">
        <v>1366791.18</v>
      </c>
      <c r="AE633">
        <v>0</v>
      </c>
    </row>
    <row r="634" spans="1:31" x14ac:dyDescent="0.25">
      <c r="A634" s="143">
        <v>46092</v>
      </c>
      <c r="B634" t="s">
        <v>841</v>
      </c>
      <c r="C634" t="s">
        <v>1037</v>
      </c>
      <c r="D634">
        <v>-1366791.18</v>
      </c>
      <c r="E634" t="s">
        <v>842</v>
      </c>
      <c r="F634">
        <v>1</v>
      </c>
      <c r="G634">
        <v>1065000</v>
      </c>
      <c r="H634" t="s">
        <v>510</v>
      </c>
      <c r="I634" t="s">
        <v>14</v>
      </c>
      <c r="J634" t="s">
        <v>137</v>
      </c>
      <c r="K634" t="s">
        <v>473</v>
      </c>
      <c r="L634" t="s">
        <v>156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>
        <v>-1366791.18</v>
      </c>
      <c r="T634">
        <v>1</v>
      </c>
      <c r="U634" t="s">
        <v>199</v>
      </c>
      <c r="V634" t="s">
        <v>50</v>
      </c>
      <c r="W634" t="s">
        <v>74</v>
      </c>
      <c r="X634">
        <v>1.4065386597374174E-2</v>
      </c>
      <c r="Y634">
        <v>19224.446344581229</v>
      </c>
      <c r="Z634">
        <v>6</v>
      </c>
      <c r="AA634">
        <v>5</v>
      </c>
      <c r="AB634" t="s">
        <v>50</v>
      </c>
      <c r="AC634" t="s">
        <v>14</v>
      </c>
      <c r="AD634">
        <v>1366791.18</v>
      </c>
      <c r="AE634">
        <v>0</v>
      </c>
    </row>
    <row r="635" spans="1:31" x14ac:dyDescent="0.25">
      <c r="A635" s="143">
        <v>46092</v>
      </c>
      <c r="B635" t="s">
        <v>841</v>
      </c>
      <c r="C635" t="s">
        <v>1037</v>
      </c>
      <c r="D635">
        <v>-1366791.18</v>
      </c>
      <c r="E635" t="s">
        <v>842</v>
      </c>
      <c r="F635">
        <v>1</v>
      </c>
      <c r="G635">
        <v>1065000</v>
      </c>
      <c r="H635" t="s">
        <v>510</v>
      </c>
      <c r="I635" t="s">
        <v>14</v>
      </c>
      <c r="J635" t="s">
        <v>137</v>
      </c>
      <c r="K635" t="s">
        <v>473</v>
      </c>
      <c r="L635" t="s">
        <v>156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>
        <v>-1366791.18</v>
      </c>
      <c r="T635">
        <v>1</v>
      </c>
      <c r="U635" t="s">
        <v>199</v>
      </c>
      <c r="V635" t="s">
        <v>68</v>
      </c>
      <c r="W635" t="s">
        <v>69</v>
      </c>
      <c r="X635">
        <v>0.10760032914202722</v>
      </c>
      <c r="Y635">
        <v>147067.18083641975</v>
      </c>
      <c r="Z635">
        <v>7</v>
      </c>
      <c r="AA635">
        <v>5</v>
      </c>
      <c r="AB635" t="s">
        <v>68</v>
      </c>
      <c r="AC635" t="s">
        <v>14</v>
      </c>
      <c r="AD635">
        <v>1366791.18</v>
      </c>
      <c r="AE635">
        <v>0</v>
      </c>
    </row>
    <row r="636" spans="1:31" x14ac:dyDescent="0.25">
      <c r="A636" s="143">
        <v>46092</v>
      </c>
      <c r="B636" t="s">
        <v>841</v>
      </c>
      <c r="C636" t="s">
        <v>1037</v>
      </c>
      <c r="D636">
        <v>-1366791.18</v>
      </c>
      <c r="E636" t="s">
        <v>842</v>
      </c>
      <c r="F636">
        <v>1</v>
      </c>
      <c r="G636">
        <v>1065000</v>
      </c>
      <c r="H636" t="s">
        <v>510</v>
      </c>
      <c r="I636" t="s">
        <v>14</v>
      </c>
      <c r="J636" t="s">
        <v>137</v>
      </c>
      <c r="K636" t="s">
        <v>473</v>
      </c>
      <c r="L636" t="s">
        <v>156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>
        <v>-1366791.18</v>
      </c>
      <c r="T636">
        <v>1</v>
      </c>
      <c r="U636" t="s">
        <v>199</v>
      </c>
      <c r="V636" t="s">
        <v>70</v>
      </c>
      <c r="W636" t="s">
        <v>71</v>
      </c>
      <c r="X636">
        <v>3.9675420007119738E-2</v>
      </c>
      <c r="Y636">
        <v>54228.014128526796</v>
      </c>
      <c r="Z636">
        <v>8</v>
      </c>
      <c r="AA636">
        <v>5</v>
      </c>
      <c r="AB636" t="s">
        <v>70</v>
      </c>
      <c r="AC636" t="s">
        <v>14</v>
      </c>
      <c r="AD636">
        <v>1366791.18</v>
      </c>
      <c r="AE636">
        <v>0</v>
      </c>
    </row>
    <row r="637" spans="1:31" x14ac:dyDescent="0.25">
      <c r="A637" s="143">
        <v>46092</v>
      </c>
      <c r="B637" t="s">
        <v>841</v>
      </c>
      <c r="C637" t="s">
        <v>1037</v>
      </c>
      <c r="D637">
        <v>-1366791.18</v>
      </c>
      <c r="E637" t="s">
        <v>842</v>
      </c>
      <c r="F637">
        <v>1</v>
      </c>
      <c r="G637">
        <v>1065000</v>
      </c>
      <c r="H637" t="s">
        <v>510</v>
      </c>
      <c r="I637" t="s">
        <v>14</v>
      </c>
      <c r="J637" t="s">
        <v>137</v>
      </c>
      <c r="K637" t="s">
        <v>473</v>
      </c>
      <c r="L637" t="s">
        <v>156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>
        <v>-1366791.18</v>
      </c>
      <c r="T637">
        <v>1</v>
      </c>
      <c r="U637" t="s">
        <v>199</v>
      </c>
      <c r="V637" t="s">
        <v>181</v>
      </c>
      <c r="W637" t="s">
        <v>462</v>
      </c>
      <c r="X637">
        <v>0</v>
      </c>
      <c r="Y637">
        <v>0</v>
      </c>
      <c r="Z637">
        <v>9</v>
      </c>
      <c r="AA637">
        <v>5</v>
      </c>
      <c r="AB637" t="s">
        <v>181</v>
      </c>
      <c r="AC637" t="s">
        <v>14</v>
      </c>
      <c r="AD637">
        <v>1366791.18</v>
      </c>
      <c r="AE637">
        <v>0</v>
      </c>
    </row>
    <row r="638" spans="1:31" x14ac:dyDescent="0.25">
      <c r="A638" s="143">
        <v>46111</v>
      </c>
      <c r="B638" t="s">
        <v>20</v>
      </c>
      <c r="C638" t="s">
        <v>792</v>
      </c>
      <c r="D638">
        <v>-1338535.2</v>
      </c>
      <c r="E638" t="s">
        <v>20</v>
      </c>
      <c r="F638">
        <v>1828.6</v>
      </c>
      <c r="G638">
        <v>0.5</v>
      </c>
      <c r="H638" t="s">
        <v>510</v>
      </c>
      <c r="I638" t="s">
        <v>20</v>
      </c>
      <c r="J638" t="s">
        <v>137</v>
      </c>
      <c r="K638" t="s">
        <v>473</v>
      </c>
      <c r="L638" t="s">
        <v>138</v>
      </c>
      <c r="M638">
        <v>0</v>
      </c>
      <c r="N638" t="s">
        <v>34</v>
      </c>
      <c r="O638" t="s">
        <v>493</v>
      </c>
      <c r="P638">
        <v>1</v>
      </c>
      <c r="Q638" t="s">
        <v>80</v>
      </c>
      <c r="R638">
        <v>1</v>
      </c>
      <c r="S638">
        <v>-1338535.2</v>
      </c>
      <c r="T638">
        <v>1828.6</v>
      </c>
      <c r="U638" t="s">
        <v>199</v>
      </c>
      <c r="V638" t="s">
        <v>80</v>
      </c>
      <c r="W638" t="s">
        <v>93</v>
      </c>
      <c r="X638">
        <v>1</v>
      </c>
      <c r="Y638">
        <v>1338535.2</v>
      </c>
      <c r="Z638">
        <v>5</v>
      </c>
      <c r="AA638">
        <v>4</v>
      </c>
      <c r="AB638" t="s">
        <v>80</v>
      </c>
      <c r="AC638" t="s">
        <v>20</v>
      </c>
      <c r="AD638">
        <v>1338535.2</v>
      </c>
      <c r="AE638">
        <v>0</v>
      </c>
    </row>
    <row r="639" spans="1:31" x14ac:dyDescent="0.25">
      <c r="A639" s="143">
        <v>46091</v>
      </c>
      <c r="B639" t="s">
        <v>838</v>
      </c>
      <c r="C639" t="s">
        <v>1009</v>
      </c>
      <c r="D639">
        <v>-1208811.78</v>
      </c>
      <c r="E639" t="s">
        <v>1010</v>
      </c>
      <c r="F639">
        <v>150</v>
      </c>
      <c r="G639">
        <v>6660.12</v>
      </c>
      <c r="H639" t="s">
        <v>510</v>
      </c>
      <c r="I639" t="s">
        <v>11</v>
      </c>
      <c r="J639" t="s">
        <v>137</v>
      </c>
      <c r="K639" t="s">
        <v>473</v>
      </c>
      <c r="L639" t="s">
        <v>138</v>
      </c>
      <c r="M639">
        <v>0</v>
      </c>
      <c r="N639" t="s">
        <v>35</v>
      </c>
      <c r="O639" t="s">
        <v>492</v>
      </c>
      <c r="P639">
        <v>10</v>
      </c>
      <c r="Q639" t="s">
        <v>465</v>
      </c>
      <c r="R639">
        <v>1</v>
      </c>
      <c r="S639">
        <v>-1208811.78</v>
      </c>
      <c r="T639">
        <v>150</v>
      </c>
      <c r="U639" t="s">
        <v>199</v>
      </c>
      <c r="V639" t="s">
        <v>72</v>
      </c>
      <c r="W639" t="s">
        <v>73</v>
      </c>
      <c r="X639">
        <v>3.2417236735101898E-2</v>
      </c>
      <c r="Y639">
        <v>39186.337640439917</v>
      </c>
      <c r="Z639">
        <v>1</v>
      </c>
      <c r="AA639">
        <v>3</v>
      </c>
      <c r="AB639" t="s">
        <v>72</v>
      </c>
      <c r="AC639" t="s">
        <v>11</v>
      </c>
      <c r="AD639">
        <v>1208811.78</v>
      </c>
      <c r="AE639">
        <v>0</v>
      </c>
    </row>
    <row r="640" spans="1:31" x14ac:dyDescent="0.25">
      <c r="A640" s="143">
        <v>46091</v>
      </c>
      <c r="B640" t="s">
        <v>838</v>
      </c>
      <c r="C640" t="s">
        <v>1009</v>
      </c>
      <c r="D640">
        <v>-1208811.78</v>
      </c>
      <c r="E640" t="s">
        <v>1010</v>
      </c>
      <c r="F640">
        <v>150</v>
      </c>
      <c r="G640">
        <v>6660.12</v>
      </c>
      <c r="H640" t="s">
        <v>510</v>
      </c>
      <c r="I640" t="s">
        <v>11</v>
      </c>
      <c r="J640" t="s">
        <v>137</v>
      </c>
      <c r="K640" t="s">
        <v>473</v>
      </c>
      <c r="L640" t="s">
        <v>138</v>
      </c>
      <c r="M640">
        <v>0</v>
      </c>
      <c r="N640" t="s">
        <v>35</v>
      </c>
      <c r="O640" t="s">
        <v>492</v>
      </c>
      <c r="P640">
        <v>10</v>
      </c>
      <c r="Q640" t="s">
        <v>465</v>
      </c>
      <c r="R640">
        <v>1</v>
      </c>
      <c r="S640">
        <v>-1208811.78</v>
      </c>
      <c r="T640">
        <v>150</v>
      </c>
      <c r="U640" t="s">
        <v>199</v>
      </c>
      <c r="V640" t="s">
        <v>77</v>
      </c>
      <c r="W640" t="s">
        <v>78</v>
      </c>
      <c r="X640">
        <v>7.0597149630605652E-3</v>
      </c>
      <c r="Y640">
        <v>8533.8666107898771</v>
      </c>
      <c r="Z640">
        <v>2</v>
      </c>
      <c r="AA640">
        <v>3</v>
      </c>
      <c r="AB640" t="s">
        <v>77</v>
      </c>
      <c r="AC640" t="s">
        <v>11</v>
      </c>
      <c r="AD640">
        <v>1208811.78</v>
      </c>
      <c r="AE640">
        <v>0</v>
      </c>
    </row>
    <row r="641" spans="1:31" x14ac:dyDescent="0.25">
      <c r="A641" s="143">
        <v>46091</v>
      </c>
      <c r="B641" t="s">
        <v>838</v>
      </c>
      <c r="C641" t="s">
        <v>1009</v>
      </c>
      <c r="D641">
        <v>-1208811.78</v>
      </c>
      <c r="E641" t="s">
        <v>1010</v>
      </c>
      <c r="F641">
        <v>150</v>
      </c>
      <c r="G641">
        <v>6660.12</v>
      </c>
      <c r="H641" t="s">
        <v>510</v>
      </c>
      <c r="I641" t="s">
        <v>11</v>
      </c>
      <c r="J641" t="s">
        <v>137</v>
      </c>
      <c r="K641" t="s">
        <v>473</v>
      </c>
      <c r="L641" t="s">
        <v>138</v>
      </c>
      <c r="M641">
        <v>0</v>
      </c>
      <c r="N641" t="s">
        <v>35</v>
      </c>
      <c r="O641" t="s">
        <v>492</v>
      </c>
      <c r="P641">
        <v>10</v>
      </c>
      <c r="Q641" t="s">
        <v>465</v>
      </c>
      <c r="R641">
        <v>1</v>
      </c>
      <c r="S641">
        <v>-1208811.78</v>
      </c>
      <c r="T641">
        <v>150</v>
      </c>
      <c r="U641" t="s">
        <v>199</v>
      </c>
      <c r="V641" t="s">
        <v>75</v>
      </c>
      <c r="W641" t="s">
        <v>76</v>
      </c>
      <c r="X641">
        <v>4.0653249223577111E-4</v>
      </c>
      <c r="Y641">
        <v>491.42126556735866</v>
      </c>
      <c r="Z641">
        <v>10</v>
      </c>
      <c r="AA641">
        <v>3</v>
      </c>
      <c r="AB641" t="s">
        <v>75</v>
      </c>
      <c r="AC641" t="s">
        <v>11</v>
      </c>
      <c r="AD641">
        <v>1208811.78</v>
      </c>
      <c r="AE641">
        <v>0</v>
      </c>
    </row>
    <row r="642" spans="1:31" x14ac:dyDescent="0.25">
      <c r="A642" s="143">
        <v>46091</v>
      </c>
      <c r="B642" t="s">
        <v>838</v>
      </c>
      <c r="C642" t="s">
        <v>1009</v>
      </c>
      <c r="D642">
        <v>-1208811.78</v>
      </c>
      <c r="E642" t="s">
        <v>1010</v>
      </c>
      <c r="F642">
        <v>150</v>
      </c>
      <c r="G642">
        <v>6660.12</v>
      </c>
      <c r="H642" t="s">
        <v>510</v>
      </c>
      <c r="I642" t="s">
        <v>11</v>
      </c>
      <c r="J642" t="s">
        <v>137</v>
      </c>
      <c r="K642" t="s">
        <v>473</v>
      </c>
      <c r="L642" t="s">
        <v>138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>
        <v>-1208811.78</v>
      </c>
      <c r="T642">
        <v>150</v>
      </c>
      <c r="U642" t="s">
        <v>199</v>
      </c>
      <c r="V642" t="s">
        <v>66</v>
      </c>
      <c r="W642" t="s">
        <v>67</v>
      </c>
      <c r="X642">
        <v>5.9791078481547098E-2</v>
      </c>
      <c r="Y642">
        <v>72276.160007398648</v>
      </c>
      <c r="Z642">
        <v>3</v>
      </c>
      <c r="AA642">
        <v>3</v>
      </c>
      <c r="AB642" t="s">
        <v>681</v>
      </c>
      <c r="AC642" t="s">
        <v>11</v>
      </c>
      <c r="AD642">
        <v>1208811.78</v>
      </c>
      <c r="AE642">
        <v>0</v>
      </c>
    </row>
    <row r="643" spans="1:31" x14ac:dyDescent="0.25">
      <c r="A643" s="143">
        <v>46091</v>
      </c>
      <c r="B643" t="s">
        <v>838</v>
      </c>
      <c r="C643" t="s">
        <v>1009</v>
      </c>
      <c r="D643">
        <v>-1208811.78</v>
      </c>
      <c r="E643" t="s">
        <v>1010</v>
      </c>
      <c r="F643">
        <v>150</v>
      </c>
      <c r="G643">
        <v>6660.12</v>
      </c>
      <c r="H643" t="s">
        <v>510</v>
      </c>
      <c r="I643" t="s">
        <v>11</v>
      </c>
      <c r="J643" t="s">
        <v>137</v>
      </c>
      <c r="K643" t="s">
        <v>473</v>
      </c>
      <c r="L643" t="s">
        <v>138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>
        <v>-1208811.78</v>
      </c>
      <c r="T643">
        <v>150</v>
      </c>
      <c r="U643" t="s">
        <v>199</v>
      </c>
      <c r="V643" t="s">
        <v>63</v>
      </c>
      <c r="W643" t="s">
        <v>64</v>
      </c>
      <c r="X643">
        <v>4.8738124634855849E-3</v>
      </c>
      <c r="Y643">
        <v>5891.521919372195</v>
      </c>
      <c r="Z643">
        <v>4</v>
      </c>
      <c r="AA643">
        <v>3</v>
      </c>
      <c r="AB643" t="s">
        <v>682</v>
      </c>
      <c r="AC643" t="s">
        <v>11</v>
      </c>
      <c r="AD643">
        <v>1208811.78</v>
      </c>
      <c r="AE643">
        <v>0</v>
      </c>
    </row>
    <row r="644" spans="1:31" x14ac:dyDescent="0.25">
      <c r="A644" s="143">
        <v>46091</v>
      </c>
      <c r="B644" t="s">
        <v>838</v>
      </c>
      <c r="C644" t="s">
        <v>1009</v>
      </c>
      <c r="D644">
        <v>-1208811.78</v>
      </c>
      <c r="E644" t="s">
        <v>1010</v>
      </c>
      <c r="F644">
        <v>150</v>
      </c>
      <c r="G644">
        <v>6660.12</v>
      </c>
      <c r="H644" t="s">
        <v>510</v>
      </c>
      <c r="I644" t="s">
        <v>11</v>
      </c>
      <c r="J644" t="s">
        <v>137</v>
      </c>
      <c r="K644" t="s">
        <v>473</v>
      </c>
      <c r="L644" t="s">
        <v>138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>
        <v>-1208811.78</v>
      </c>
      <c r="T644">
        <v>150</v>
      </c>
      <c r="U644" t="s">
        <v>199</v>
      </c>
      <c r="V644" t="s">
        <v>80</v>
      </c>
      <c r="W644" t="s">
        <v>81</v>
      </c>
      <c r="X644">
        <v>0.73411048911804788</v>
      </c>
      <c r="Y644">
        <v>887401.40706745815</v>
      </c>
      <c r="Z644">
        <v>5</v>
      </c>
      <c r="AA644">
        <v>3</v>
      </c>
      <c r="AB644" t="s">
        <v>80</v>
      </c>
      <c r="AC644" t="s">
        <v>11</v>
      </c>
      <c r="AD644">
        <v>1208811.78</v>
      </c>
      <c r="AE644">
        <v>0</v>
      </c>
    </row>
    <row r="645" spans="1:31" x14ac:dyDescent="0.25">
      <c r="A645" s="143">
        <v>46091</v>
      </c>
      <c r="B645" t="s">
        <v>838</v>
      </c>
      <c r="C645" t="s">
        <v>1009</v>
      </c>
      <c r="D645">
        <v>-1208811.78</v>
      </c>
      <c r="E645" t="s">
        <v>1010</v>
      </c>
      <c r="F645">
        <v>150</v>
      </c>
      <c r="G645">
        <v>6660.12</v>
      </c>
      <c r="H645" t="s">
        <v>510</v>
      </c>
      <c r="I645" t="s">
        <v>11</v>
      </c>
      <c r="J645" t="s">
        <v>137</v>
      </c>
      <c r="K645" t="s">
        <v>473</v>
      </c>
      <c r="L645" t="s">
        <v>138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>
        <v>-1208811.78</v>
      </c>
      <c r="T645">
        <v>150</v>
      </c>
      <c r="U645" t="s">
        <v>199</v>
      </c>
      <c r="V645" t="s">
        <v>50</v>
      </c>
      <c r="W645" t="s">
        <v>74</v>
      </c>
      <c r="X645">
        <v>1.4065386597374174E-2</v>
      </c>
      <c r="Y645">
        <v>17002.405009160018</v>
      </c>
      <c r="Z645">
        <v>6</v>
      </c>
      <c r="AA645">
        <v>3</v>
      </c>
      <c r="AB645" t="s">
        <v>50</v>
      </c>
      <c r="AC645" t="s">
        <v>11</v>
      </c>
      <c r="AD645">
        <v>1208811.78</v>
      </c>
      <c r="AE645">
        <v>0</v>
      </c>
    </row>
    <row r="646" spans="1:31" x14ac:dyDescent="0.25">
      <c r="A646" s="143">
        <v>46091</v>
      </c>
      <c r="B646" t="s">
        <v>838</v>
      </c>
      <c r="C646" t="s">
        <v>1009</v>
      </c>
      <c r="D646">
        <v>-1208811.78</v>
      </c>
      <c r="E646" t="s">
        <v>1010</v>
      </c>
      <c r="F646">
        <v>150</v>
      </c>
      <c r="G646">
        <v>6660.12</v>
      </c>
      <c r="H646" t="s">
        <v>510</v>
      </c>
      <c r="I646" t="s">
        <v>11</v>
      </c>
      <c r="J646" t="s">
        <v>137</v>
      </c>
      <c r="K646" t="s">
        <v>473</v>
      </c>
      <c r="L646" t="s">
        <v>138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>
        <v>-1208811.78</v>
      </c>
      <c r="T646">
        <v>150</v>
      </c>
      <c r="U646" t="s">
        <v>199</v>
      </c>
      <c r="V646" t="s">
        <v>68</v>
      </c>
      <c r="W646" t="s">
        <v>69</v>
      </c>
      <c r="X646">
        <v>0.10760032914202722</v>
      </c>
      <c r="Y646">
        <v>130068.5453987598</v>
      </c>
      <c r="Z646">
        <v>7</v>
      </c>
      <c r="AA646">
        <v>3</v>
      </c>
      <c r="AB646" t="s">
        <v>68</v>
      </c>
      <c r="AC646" t="s">
        <v>11</v>
      </c>
      <c r="AD646">
        <v>1208811.78</v>
      </c>
      <c r="AE646">
        <v>0</v>
      </c>
    </row>
    <row r="647" spans="1:31" x14ac:dyDescent="0.25">
      <c r="A647" s="143">
        <v>46091</v>
      </c>
      <c r="B647" t="s">
        <v>838</v>
      </c>
      <c r="C647" t="s">
        <v>1009</v>
      </c>
      <c r="D647">
        <v>-1208811.78</v>
      </c>
      <c r="E647" t="s">
        <v>1010</v>
      </c>
      <c r="F647">
        <v>150</v>
      </c>
      <c r="G647">
        <v>6660.12</v>
      </c>
      <c r="H647" t="s">
        <v>510</v>
      </c>
      <c r="I647" t="s">
        <v>11</v>
      </c>
      <c r="J647" t="s">
        <v>137</v>
      </c>
      <c r="K647" t="s">
        <v>473</v>
      </c>
      <c r="L647" t="s">
        <v>138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>
        <v>-1208811.78</v>
      </c>
      <c r="T647">
        <v>150</v>
      </c>
      <c r="U647" t="s">
        <v>199</v>
      </c>
      <c r="V647" t="s">
        <v>70</v>
      </c>
      <c r="W647" t="s">
        <v>71</v>
      </c>
      <c r="X647">
        <v>3.9675420007119738E-2</v>
      </c>
      <c r="Y647">
        <v>47960.115081054028</v>
      </c>
      <c r="Z647">
        <v>8</v>
      </c>
      <c r="AA647">
        <v>3</v>
      </c>
      <c r="AB647" t="s">
        <v>70</v>
      </c>
      <c r="AC647" t="s">
        <v>11</v>
      </c>
      <c r="AD647">
        <v>1208811.78</v>
      </c>
      <c r="AE647">
        <v>0</v>
      </c>
    </row>
    <row r="648" spans="1:31" x14ac:dyDescent="0.25">
      <c r="A648" s="143">
        <v>46091</v>
      </c>
      <c r="B648" t="s">
        <v>838</v>
      </c>
      <c r="C648" t="s">
        <v>1009</v>
      </c>
      <c r="D648">
        <v>-1208811.78</v>
      </c>
      <c r="E648" t="s">
        <v>1010</v>
      </c>
      <c r="F648">
        <v>150</v>
      </c>
      <c r="G648">
        <v>6660.12</v>
      </c>
      <c r="H648" t="s">
        <v>510</v>
      </c>
      <c r="I648" t="s">
        <v>11</v>
      </c>
      <c r="J648" t="s">
        <v>137</v>
      </c>
      <c r="K648" t="s">
        <v>473</v>
      </c>
      <c r="L648" t="s">
        <v>138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>
        <v>-1208811.78</v>
      </c>
      <c r="T648">
        <v>150</v>
      </c>
      <c r="U648" t="s">
        <v>199</v>
      </c>
      <c r="V648" t="s">
        <v>181</v>
      </c>
      <c r="W648" t="s">
        <v>462</v>
      </c>
      <c r="X648">
        <v>0</v>
      </c>
      <c r="Y648">
        <v>0</v>
      </c>
      <c r="Z648">
        <v>9</v>
      </c>
      <c r="AA648">
        <v>3</v>
      </c>
      <c r="AB648" t="s">
        <v>181</v>
      </c>
      <c r="AC648" t="s">
        <v>11</v>
      </c>
      <c r="AD648">
        <v>1208811.78</v>
      </c>
      <c r="AE648">
        <v>0</v>
      </c>
    </row>
    <row r="649" spans="1:31" x14ac:dyDescent="0.25">
      <c r="A649" s="143">
        <v>46090</v>
      </c>
      <c r="B649" t="s">
        <v>885</v>
      </c>
      <c r="C649" t="s">
        <v>886</v>
      </c>
      <c r="D649">
        <v>-1128930</v>
      </c>
      <c r="E649" t="s">
        <v>887</v>
      </c>
      <c r="F649">
        <v>1</v>
      </c>
      <c r="G649">
        <v>933000</v>
      </c>
      <c r="H649" t="s">
        <v>510</v>
      </c>
      <c r="I649" t="s">
        <v>12</v>
      </c>
      <c r="J649" t="s">
        <v>137</v>
      </c>
      <c r="K649" t="s">
        <v>473</v>
      </c>
      <c r="L649" t="s">
        <v>138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>
        <v>-1128930</v>
      </c>
      <c r="T649">
        <v>1</v>
      </c>
      <c r="U649" t="s">
        <v>199</v>
      </c>
      <c r="V649" t="s">
        <v>72</v>
      </c>
      <c r="W649" t="s">
        <v>73</v>
      </c>
      <c r="X649">
        <v>3.2417236735101898E-2</v>
      </c>
      <c r="Y649">
        <v>36596.791067358587</v>
      </c>
      <c r="Z649">
        <v>1</v>
      </c>
      <c r="AA649">
        <v>11</v>
      </c>
      <c r="AB649" t="s">
        <v>72</v>
      </c>
      <c r="AC649" t="s">
        <v>12</v>
      </c>
      <c r="AD649">
        <v>1128930</v>
      </c>
      <c r="AE649">
        <v>0</v>
      </c>
    </row>
    <row r="650" spans="1:31" x14ac:dyDescent="0.25">
      <c r="A650" s="143">
        <v>46090</v>
      </c>
      <c r="B650" t="s">
        <v>885</v>
      </c>
      <c r="C650" t="s">
        <v>886</v>
      </c>
      <c r="D650">
        <v>-1128930</v>
      </c>
      <c r="E650" t="s">
        <v>887</v>
      </c>
      <c r="F650">
        <v>1</v>
      </c>
      <c r="G650">
        <v>933000</v>
      </c>
      <c r="H650" t="s">
        <v>510</v>
      </c>
      <c r="I650" t="s">
        <v>12</v>
      </c>
      <c r="J650" t="s">
        <v>137</v>
      </c>
      <c r="K650" t="s">
        <v>473</v>
      </c>
      <c r="L650" t="s">
        <v>138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>
        <v>-1128930</v>
      </c>
      <c r="T650">
        <v>1</v>
      </c>
      <c r="U650" t="s">
        <v>199</v>
      </c>
      <c r="V650" t="s">
        <v>77</v>
      </c>
      <c r="W650" t="s">
        <v>78</v>
      </c>
      <c r="X650">
        <v>7.0597149630605652E-3</v>
      </c>
      <c r="Y650">
        <v>7969.9240132479636</v>
      </c>
      <c r="Z650">
        <v>2</v>
      </c>
      <c r="AA650">
        <v>11</v>
      </c>
      <c r="AB650" t="s">
        <v>77</v>
      </c>
      <c r="AC650" t="s">
        <v>12</v>
      </c>
      <c r="AD650">
        <v>1128930</v>
      </c>
      <c r="AE650">
        <v>0</v>
      </c>
    </row>
    <row r="651" spans="1:31" x14ac:dyDescent="0.25">
      <c r="A651" s="143">
        <v>46090</v>
      </c>
      <c r="B651" t="s">
        <v>885</v>
      </c>
      <c r="C651" t="s">
        <v>886</v>
      </c>
      <c r="D651">
        <v>-1128930</v>
      </c>
      <c r="E651" t="s">
        <v>887</v>
      </c>
      <c r="F651">
        <v>1</v>
      </c>
      <c r="G651">
        <v>933000</v>
      </c>
      <c r="H651" t="s">
        <v>510</v>
      </c>
      <c r="I651" t="s">
        <v>12</v>
      </c>
      <c r="J651" t="s">
        <v>137</v>
      </c>
      <c r="K651" t="s">
        <v>473</v>
      </c>
      <c r="L651" t="s">
        <v>138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>
        <v>-1128930</v>
      </c>
      <c r="T651">
        <v>1</v>
      </c>
      <c r="U651" t="s">
        <v>199</v>
      </c>
      <c r="V651" t="s">
        <v>75</v>
      </c>
      <c r="W651" t="s">
        <v>76</v>
      </c>
      <c r="X651">
        <v>4.0653249223577111E-4</v>
      </c>
      <c r="Y651">
        <v>458.94672645972906</v>
      </c>
      <c r="Z651">
        <v>10</v>
      </c>
      <c r="AA651">
        <v>11</v>
      </c>
      <c r="AB651" t="s">
        <v>75</v>
      </c>
      <c r="AC651" t="s">
        <v>12</v>
      </c>
      <c r="AD651">
        <v>1128930</v>
      </c>
      <c r="AE651">
        <v>0</v>
      </c>
    </row>
    <row r="652" spans="1:31" x14ac:dyDescent="0.25">
      <c r="A652" s="143">
        <v>46090</v>
      </c>
      <c r="B652" t="s">
        <v>885</v>
      </c>
      <c r="C652" t="s">
        <v>886</v>
      </c>
      <c r="D652">
        <v>-1128930</v>
      </c>
      <c r="E652" t="s">
        <v>887</v>
      </c>
      <c r="F652">
        <v>1</v>
      </c>
      <c r="G652">
        <v>933000</v>
      </c>
      <c r="H652" t="s">
        <v>510</v>
      </c>
      <c r="I652" t="s">
        <v>12</v>
      </c>
      <c r="J652" t="s">
        <v>137</v>
      </c>
      <c r="K652" t="s">
        <v>473</v>
      </c>
      <c r="L652" t="s">
        <v>138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>
        <v>-1128930</v>
      </c>
      <c r="T652">
        <v>1</v>
      </c>
      <c r="U652" t="s">
        <v>199</v>
      </c>
      <c r="V652" t="s">
        <v>66</v>
      </c>
      <c r="W652" t="s">
        <v>67</v>
      </c>
      <c r="X652">
        <v>5.9791078481547098E-2</v>
      </c>
      <c r="Y652">
        <v>67499.942230172965</v>
      </c>
      <c r="Z652">
        <v>3</v>
      </c>
      <c r="AA652">
        <v>11</v>
      </c>
      <c r="AB652" t="s">
        <v>681</v>
      </c>
      <c r="AC652" t="s">
        <v>12</v>
      </c>
      <c r="AD652">
        <v>1128930</v>
      </c>
      <c r="AE652">
        <v>0</v>
      </c>
    </row>
    <row r="653" spans="1:31" x14ac:dyDescent="0.25">
      <c r="A653" s="143">
        <v>46090</v>
      </c>
      <c r="B653" t="s">
        <v>885</v>
      </c>
      <c r="C653" t="s">
        <v>886</v>
      </c>
      <c r="D653">
        <v>-1128930</v>
      </c>
      <c r="E653" t="s">
        <v>887</v>
      </c>
      <c r="F653">
        <v>1</v>
      </c>
      <c r="G653">
        <v>933000</v>
      </c>
      <c r="H653" t="s">
        <v>510</v>
      </c>
      <c r="I653" t="s">
        <v>12</v>
      </c>
      <c r="J653" t="s">
        <v>137</v>
      </c>
      <c r="K653" t="s">
        <v>473</v>
      </c>
      <c r="L653" t="s">
        <v>138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>
        <v>-1128930</v>
      </c>
      <c r="T653">
        <v>1</v>
      </c>
      <c r="U653" t="s">
        <v>199</v>
      </c>
      <c r="V653" t="s">
        <v>63</v>
      </c>
      <c r="W653" t="s">
        <v>64</v>
      </c>
      <c r="X653">
        <v>4.8738124634855849E-3</v>
      </c>
      <c r="Y653">
        <v>5502.1931044027815</v>
      </c>
      <c r="Z653">
        <v>4</v>
      </c>
      <c r="AA653">
        <v>11</v>
      </c>
      <c r="AB653" t="s">
        <v>682</v>
      </c>
      <c r="AC653" t="s">
        <v>12</v>
      </c>
      <c r="AD653">
        <v>1128930</v>
      </c>
      <c r="AE653">
        <v>0</v>
      </c>
    </row>
    <row r="654" spans="1:31" x14ac:dyDescent="0.25">
      <c r="A654" s="143">
        <v>46090</v>
      </c>
      <c r="B654" t="s">
        <v>885</v>
      </c>
      <c r="C654" t="s">
        <v>886</v>
      </c>
      <c r="D654">
        <v>-1128930</v>
      </c>
      <c r="E654" t="s">
        <v>887</v>
      </c>
      <c r="F654">
        <v>1</v>
      </c>
      <c r="G654">
        <v>933000</v>
      </c>
      <c r="H654" t="s">
        <v>510</v>
      </c>
      <c r="I654" t="s">
        <v>12</v>
      </c>
      <c r="J654" t="s">
        <v>137</v>
      </c>
      <c r="K654" t="s">
        <v>473</v>
      </c>
      <c r="L654" t="s">
        <v>138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>
        <v>-1128930</v>
      </c>
      <c r="T654">
        <v>1</v>
      </c>
      <c r="U654" t="s">
        <v>199</v>
      </c>
      <c r="V654" t="s">
        <v>80</v>
      </c>
      <c r="W654" t="s">
        <v>81</v>
      </c>
      <c r="X654">
        <v>0.73411048911804788</v>
      </c>
      <c r="Y654">
        <v>828759.35448003781</v>
      </c>
      <c r="Z654">
        <v>5</v>
      </c>
      <c r="AA654">
        <v>11</v>
      </c>
      <c r="AB654" t="s">
        <v>80</v>
      </c>
      <c r="AC654" t="s">
        <v>12</v>
      </c>
      <c r="AD654">
        <v>1128930</v>
      </c>
      <c r="AE654">
        <v>0</v>
      </c>
    </row>
    <row r="655" spans="1:31" x14ac:dyDescent="0.25">
      <c r="A655" s="143">
        <v>46090</v>
      </c>
      <c r="B655" t="s">
        <v>885</v>
      </c>
      <c r="C655" t="s">
        <v>886</v>
      </c>
      <c r="D655">
        <v>-1128930</v>
      </c>
      <c r="E655" t="s">
        <v>887</v>
      </c>
      <c r="F655">
        <v>1</v>
      </c>
      <c r="G655">
        <v>933000</v>
      </c>
      <c r="H655" t="s">
        <v>510</v>
      </c>
      <c r="I655" t="s">
        <v>12</v>
      </c>
      <c r="J655" t="s">
        <v>137</v>
      </c>
      <c r="K655" t="s">
        <v>473</v>
      </c>
      <c r="L655" t="s">
        <v>138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>
        <v>-1128930</v>
      </c>
      <c r="T655">
        <v>1</v>
      </c>
      <c r="U655" t="s">
        <v>199</v>
      </c>
      <c r="V655" t="s">
        <v>50</v>
      </c>
      <c r="W655" t="s">
        <v>74</v>
      </c>
      <c r="X655">
        <v>1.4065386597374174E-2</v>
      </c>
      <c r="Y655">
        <v>15878.836891373625</v>
      </c>
      <c r="Z655">
        <v>6</v>
      </c>
      <c r="AA655">
        <v>11</v>
      </c>
      <c r="AB655" t="s">
        <v>50</v>
      </c>
      <c r="AC655" t="s">
        <v>12</v>
      </c>
      <c r="AD655">
        <v>1128930</v>
      </c>
      <c r="AE655">
        <v>0</v>
      </c>
    </row>
    <row r="656" spans="1:31" x14ac:dyDescent="0.25">
      <c r="A656" s="143">
        <v>46090</v>
      </c>
      <c r="B656" t="s">
        <v>885</v>
      </c>
      <c r="C656" t="s">
        <v>886</v>
      </c>
      <c r="D656">
        <v>-1128930</v>
      </c>
      <c r="E656" t="s">
        <v>887</v>
      </c>
      <c r="F656">
        <v>1</v>
      </c>
      <c r="G656">
        <v>933000</v>
      </c>
      <c r="H656" t="s">
        <v>510</v>
      </c>
      <c r="I656" t="s">
        <v>12</v>
      </c>
      <c r="J656" t="s">
        <v>137</v>
      </c>
      <c r="K656" t="s">
        <v>473</v>
      </c>
      <c r="L656" t="s">
        <v>138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>
        <v>-1128930</v>
      </c>
      <c r="T656">
        <v>1</v>
      </c>
      <c r="U656" t="s">
        <v>199</v>
      </c>
      <c r="V656" t="s">
        <v>68</v>
      </c>
      <c r="W656" t="s">
        <v>69</v>
      </c>
      <c r="X656">
        <v>0.10760032914202722</v>
      </c>
      <c r="Y656">
        <v>121473.23957830878</v>
      </c>
      <c r="Z656">
        <v>7</v>
      </c>
      <c r="AA656">
        <v>11</v>
      </c>
      <c r="AB656" t="s">
        <v>68</v>
      </c>
      <c r="AC656" t="s">
        <v>12</v>
      </c>
      <c r="AD656">
        <v>1128930</v>
      </c>
      <c r="AE656">
        <v>0</v>
      </c>
    </row>
    <row r="657" spans="1:31" x14ac:dyDescent="0.25">
      <c r="A657" s="143">
        <v>46090</v>
      </c>
      <c r="B657" t="s">
        <v>885</v>
      </c>
      <c r="C657" t="s">
        <v>886</v>
      </c>
      <c r="D657">
        <v>-1128930</v>
      </c>
      <c r="E657" t="s">
        <v>887</v>
      </c>
      <c r="F657">
        <v>1</v>
      </c>
      <c r="G657">
        <v>933000</v>
      </c>
      <c r="H657" t="s">
        <v>510</v>
      </c>
      <c r="I657" t="s">
        <v>12</v>
      </c>
      <c r="J657" t="s">
        <v>137</v>
      </c>
      <c r="K657" t="s">
        <v>473</v>
      </c>
      <c r="L657" t="s">
        <v>138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>
        <v>-1128930</v>
      </c>
      <c r="T657">
        <v>1</v>
      </c>
      <c r="U657" t="s">
        <v>199</v>
      </c>
      <c r="V657" t="s">
        <v>70</v>
      </c>
      <c r="W657" t="s">
        <v>71</v>
      </c>
      <c r="X657">
        <v>3.9675420007119738E-2</v>
      </c>
      <c r="Y657">
        <v>44790.771908637689</v>
      </c>
      <c r="Z657">
        <v>8</v>
      </c>
      <c r="AA657">
        <v>11</v>
      </c>
      <c r="AB657" t="s">
        <v>70</v>
      </c>
      <c r="AC657" t="s">
        <v>12</v>
      </c>
      <c r="AD657">
        <v>1128930</v>
      </c>
      <c r="AE657">
        <v>0</v>
      </c>
    </row>
    <row r="658" spans="1:31" x14ac:dyDescent="0.25">
      <c r="A658" s="143">
        <v>46090</v>
      </c>
      <c r="B658" t="s">
        <v>885</v>
      </c>
      <c r="C658" t="s">
        <v>886</v>
      </c>
      <c r="D658">
        <v>-1128930</v>
      </c>
      <c r="E658" t="s">
        <v>887</v>
      </c>
      <c r="F658">
        <v>1</v>
      </c>
      <c r="G658">
        <v>933000</v>
      </c>
      <c r="H658" t="s">
        <v>510</v>
      </c>
      <c r="I658" t="s">
        <v>12</v>
      </c>
      <c r="J658" t="s">
        <v>137</v>
      </c>
      <c r="K658" t="s">
        <v>473</v>
      </c>
      <c r="L658" t="s">
        <v>138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>
        <v>-1128930</v>
      </c>
      <c r="T658">
        <v>1</v>
      </c>
      <c r="U658" t="s">
        <v>199</v>
      </c>
      <c r="V658" t="s">
        <v>181</v>
      </c>
      <c r="W658" t="s">
        <v>462</v>
      </c>
      <c r="X658">
        <v>0</v>
      </c>
      <c r="Y658">
        <v>0</v>
      </c>
      <c r="Z658">
        <v>9</v>
      </c>
      <c r="AA658">
        <v>11</v>
      </c>
      <c r="AB658" t="s">
        <v>181</v>
      </c>
      <c r="AC658" t="s">
        <v>12</v>
      </c>
      <c r="AD658">
        <v>1128930</v>
      </c>
      <c r="AE658">
        <v>0</v>
      </c>
    </row>
    <row r="659" spans="1:31" x14ac:dyDescent="0.25">
      <c r="A659" s="143">
        <v>46112</v>
      </c>
      <c r="B659" t="s">
        <v>1191</v>
      </c>
      <c r="C659" t="s">
        <v>1108</v>
      </c>
      <c r="D659">
        <v>-1100000</v>
      </c>
      <c r="E659" t="s">
        <v>164</v>
      </c>
      <c r="G659">
        <v>1100000</v>
      </c>
      <c r="H659" t="s">
        <v>1192</v>
      </c>
      <c r="I659" t="s">
        <v>9</v>
      </c>
      <c r="J659" t="s">
        <v>137</v>
      </c>
      <c r="K659" t="s">
        <v>512</v>
      </c>
      <c r="L659" t="s">
        <v>156</v>
      </c>
      <c r="M659">
        <v>0</v>
      </c>
      <c r="N659" t="s">
        <v>32</v>
      </c>
      <c r="O659" t="s">
        <v>1193</v>
      </c>
      <c r="P659">
        <v>10</v>
      </c>
      <c r="Q659" t="s">
        <v>467</v>
      </c>
      <c r="R659">
        <v>1</v>
      </c>
      <c r="S659">
        <v>-1100000</v>
      </c>
      <c r="U659" t="s">
        <v>199</v>
      </c>
      <c r="V659" t="s">
        <v>72</v>
      </c>
      <c r="W659" t="s">
        <v>107</v>
      </c>
      <c r="X659">
        <v>7.7777777777777779E-2</v>
      </c>
      <c r="Y659">
        <v>85555.555555555562</v>
      </c>
      <c r="Z659">
        <v>1</v>
      </c>
      <c r="AA659">
        <v>10</v>
      </c>
      <c r="AB659" t="s">
        <v>72</v>
      </c>
      <c r="AC659" t="s">
        <v>9</v>
      </c>
      <c r="AD659">
        <v>770000</v>
      </c>
      <c r="AE659">
        <v>330000</v>
      </c>
    </row>
    <row r="660" spans="1:31" x14ac:dyDescent="0.25">
      <c r="A660" s="143">
        <v>46112</v>
      </c>
      <c r="B660" t="s">
        <v>1191</v>
      </c>
      <c r="C660" t="s">
        <v>1108</v>
      </c>
      <c r="D660">
        <v>-1100000</v>
      </c>
      <c r="E660" t="s">
        <v>164</v>
      </c>
      <c r="G660">
        <v>1100000</v>
      </c>
      <c r="H660" t="s">
        <v>1192</v>
      </c>
      <c r="I660" t="s">
        <v>9</v>
      </c>
      <c r="J660" t="s">
        <v>137</v>
      </c>
      <c r="K660" t="s">
        <v>512</v>
      </c>
      <c r="L660" t="s">
        <v>156</v>
      </c>
      <c r="M660">
        <v>0</v>
      </c>
      <c r="N660" t="s">
        <v>32</v>
      </c>
      <c r="O660" t="s">
        <v>1193</v>
      </c>
      <c r="P660">
        <v>10</v>
      </c>
      <c r="Q660" t="s">
        <v>467</v>
      </c>
      <c r="R660">
        <v>1</v>
      </c>
      <c r="S660">
        <v>-1100000</v>
      </c>
      <c r="U660" t="s">
        <v>199</v>
      </c>
      <c r="V660" t="s">
        <v>177</v>
      </c>
      <c r="W660" t="s">
        <v>317</v>
      </c>
      <c r="X660">
        <v>7.7777777777777779E-2</v>
      </c>
      <c r="Y660">
        <v>85555.555555555562</v>
      </c>
      <c r="Z660">
        <v>2</v>
      </c>
      <c r="AA660">
        <v>10</v>
      </c>
      <c r="AB660" t="s">
        <v>77</v>
      </c>
      <c r="AC660" t="s">
        <v>9</v>
      </c>
      <c r="AD660">
        <v>770000</v>
      </c>
      <c r="AE660">
        <v>330000</v>
      </c>
    </row>
    <row r="661" spans="1:31" x14ac:dyDescent="0.25">
      <c r="A661" s="143">
        <v>46112</v>
      </c>
      <c r="B661" t="s">
        <v>1191</v>
      </c>
      <c r="C661" t="s">
        <v>1108</v>
      </c>
      <c r="D661">
        <v>-1100000</v>
      </c>
      <c r="E661" t="s">
        <v>164</v>
      </c>
      <c r="G661">
        <v>1100000</v>
      </c>
      <c r="H661" t="s">
        <v>1192</v>
      </c>
      <c r="I661" t="s">
        <v>9</v>
      </c>
      <c r="J661" t="s">
        <v>137</v>
      </c>
      <c r="K661" t="s">
        <v>512</v>
      </c>
      <c r="L661" t="s">
        <v>156</v>
      </c>
      <c r="M661">
        <v>0</v>
      </c>
      <c r="N661" t="s">
        <v>32</v>
      </c>
      <c r="O661" t="s">
        <v>1193</v>
      </c>
      <c r="P661">
        <v>10</v>
      </c>
      <c r="Q661" t="s">
        <v>467</v>
      </c>
      <c r="R661">
        <v>1</v>
      </c>
      <c r="S661">
        <v>-1100000</v>
      </c>
      <c r="U661" t="s">
        <v>199</v>
      </c>
      <c r="V661" t="s">
        <v>175</v>
      </c>
      <c r="W661" t="s">
        <v>316</v>
      </c>
      <c r="X661">
        <v>7.7777777777777779E-2</v>
      </c>
      <c r="Y661">
        <v>85555.555555555562</v>
      </c>
      <c r="Z661">
        <v>10</v>
      </c>
      <c r="AA661">
        <v>10</v>
      </c>
      <c r="AB661" t="s">
        <v>75</v>
      </c>
      <c r="AC661" t="s">
        <v>9</v>
      </c>
      <c r="AD661">
        <v>770000</v>
      </c>
      <c r="AE661">
        <v>330000</v>
      </c>
    </row>
    <row r="662" spans="1:31" x14ac:dyDescent="0.25">
      <c r="A662" s="143">
        <v>46112</v>
      </c>
      <c r="B662" t="s">
        <v>1191</v>
      </c>
      <c r="C662" t="s">
        <v>1108</v>
      </c>
      <c r="D662">
        <v>-1100000</v>
      </c>
      <c r="E662" t="s">
        <v>164</v>
      </c>
      <c r="G662">
        <v>1100000</v>
      </c>
      <c r="H662" t="s">
        <v>1192</v>
      </c>
      <c r="I662" t="s">
        <v>9</v>
      </c>
      <c r="J662" t="s">
        <v>137</v>
      </c>
      <c r="K662" t="s">
        <v>512</v>
      </c>
      <c r="L662" t="s">
        <v>156</v>
      </c>
      <c r="M662">
        <v>0</v>
      </c>
      <c r="N662" t="s">
        <v>32</v>
      </c>
      <c r="O662" t="s">
        <v>1193</v>
      </c>
      <c r="P662">
        <v>10</v>
      </c>
      <c r="Q662" t="s">
        <v>467</v>
      </c>
      <c r="R662">
        <v>1</v>
      </c>
      <c r="S662">
        <v>-1100000</v>
      </c>
      <c r="U662" t="s">
        <v>199</v>
      </c>
      <c r="V662" t="s">
        <v>193</v>
      </c>
      <c r="W662" t="s">
        <v>320</v>
      </c>
      <c r="X662">
        <v>7.7777777777777779E-2</v>
      </c>
      <c r="Y662">
        <v>85555.555555555562</v>
      </c>
      <c r="Z662">
        <v>3</v>
      </c>
      <c r="AA662">
        <v>10</v>
      </c>
      <c r="AB662" t="s">
        <v>681</v>
      </c>
      <c r="AC662" t="s">
        <v>9</v>
      </c>
      <c r="AD662">
        <v>770000</v>
      </c>
      <c r="AE662">
        <v>330000</v>
      </c>
    </row>
    <row r="663" spans="1:31" x14ac:dyDescent="0.25">
      <c r="A663" s="143">
        <v>46112</v>
      </c>
      <c r="B663" t="s">
        <v>1191</v>
      </c>
      <c r="C663" t="s">
        <v>1108</v>
      </c>
      <c r="D663">
        <v>-1100000</v>
      </c>
      <c r="E663" t="s">
        <v>164</v>
      </c>
      <c r="G663">
        <v>1100000</v>
      </c>
      <c r="H663" t="s">
        <v>1192</v>
      </c>
      <c r="I663" t="s">
        <v>9</v>
      </c>
      <c r="J663" t="s">
        <v>137</v>
      </c>
      <c r="K663" t="s">
        <v>512</v>
      </c>
      <c r="L663" t="s">
        <v>156</v>
      </c>
      <c r="M663">
        <v>0</v>
      </c>
      <c r="N663" t="s">
        <v>32</v>
      </c>
      <c r="O663" t="s">
        <v>1193</v>
      </c>
      <c r="P663">
        <v>10</v>
      </c>
      <c r="Q663" t="s">
        <v>467</v>
      </c>
      <c r="R663">
        <v>1</v>
      </c>
      <c r="S663">
        <v>-1100000</v>
      </c>
      <c r="U663" t="s">
        <v>199</v>
      </c>
      <c r="V663" t="s">
        <v>191</v>
      </c>
      <c r="W663" t="s">
        <v>319</v>
      </c>
      <c r="X663">
        <v>7.7777777777777779E-2</v>
      </c>
      <c r="Y663">
        <v>85555.555555555562</v>
      </c>
      <c r="Z663">
        <v>4</v>
      </c>
      <c r="AA663">
        <v>10</v>
      </c>
      <c r="AB663" t="s">
        <v>682</v>
      </c>
      <c r="AC663" t="s">
        <v>9</v>
      </c>
      <c r="AD663">
        <v>770000</v>
      </c>
      <c r="AE663">
        <v>330000</v>
      </c>
    </row>
    <row r="664" spans="1:31" x14ac:dyDescent="0.25">
      <c r="A664" s="143">
        <v>46112</v>
      </c>
      <c r="B664" t="s">
        <v>1191</v>
      </c>
      <c r="C664" t="s">
        <v>1108</v>
      </c>
      <c r="D664">
        <v>-1100000</v>
      </c>
      <c r="E664" t="s">
        <v>164</v>
      </c>
      <c r="G664">
        <v>1100000</v>
      </c>
      <c r="H664" t="s">
        <v>1192</v>
      </c>
      <c r="I664" t="s">
        <v>9</v>
      </c>
      <c r="J664" t="s">
        <v>137</v>
      </c>
      <c r="K664" t="s">
        <v>512</v>
      </c>
      <c r="L664" t="s">
        <v>156</v>
      </c>
      <c r="M664">
        <v>0</v>
      </c>
      <c r="N664" t="s">
        <v>32</v>
      </c>
      <c r="O664" t="s">
        <v>1193</v>
      </c>
      <c r="P664">
        <v>10</v>
      </c>
      <c r="Q664" t="s">
        <v>467</v>
      </c>
      <c r="R664">
        <v>1</v>
      </c>
      <c r="S664">
        <v>-1100000</v>
      </c>
      <c r="U664" t="s">
        <v>199</v>
      </c>
      <c r="V664" t="s">
        <v>80</v>
      </c>
      <c r="W664" t="s">
        <v>109</v>
      </c>
      <c r="X664">
        <v>7.7777777777777779E-2</v>
      </c>
      <c r="Y664">
        <v>85555.555555555562</v>
      </c>
      <c r="Z664">
        <v>5</v>
      </c>
      <c r="AA664">
        <v>10</v>
      </c>
      <c r="AB664" t="s">
        <v>80</v>
      </c>
      <c r="AC664" t="s">
        <v>9</v>
      </c>
      <c r="AD664">
        <v>770000</v>
      </c>
      <c r="AE664">
        <v>330000</v>
      </c>
    </row>
    <row r="665" spans="1:31" x14ac:dyDescent="0.25">
      <c r="A665" s="143">
        <v>46112</v>
      </c>
      <c r="B665" t="s">
        <v>1191</v>
      </c>
      <c r="C665" t="s">
        <v>1108</v>
      </c>
      <c r="D665">
        <v>-1100000</v>
      </c>
      <c r="E665" t="s">
        <v>164</v>
      </c>
      <c r="G665">
        <v>1100000</v>
      </c>
      <c r="H665" t="s">
        <v>1192</v>
      </c>
      <c r="I665" t="s">
        <v>9</v>
      </c>
      <c r="J665" t="s">
        <v>137</v>
      </c>
      <c r="K665" t="s">
        <v>512</v>
      </c>
      <c r="L665" t="s">
        <v>156</v>
      </c>
      <c r="M665">
        <v>0</v>
      </c>
      <c r="N665" t="s">
        <v>32</v>
      </c>
      <c r="O665" t="s">
        <v>1193</v>
      </c>
      <c r="P665">
        <v>10</v>
      </c>
      <c r="Q665" t="s">
        <v>467</v>
      </c>
      <c r="R665">
        <v>1</v>
      </c>
      <c r="S665">
        <v>-1100000</v>
      </c>
      <c r="U665" t="s">
        <v>199</v>
      </c>
      <c r="V665" t="s">
        <v>50</v>
      </c>
      <c r="W665" t="s">
        <v>108</v>
      </c>
      <c r="X665">
        <v>7.7777777777777779E-2</v>
      </c>
      <c r="Y665">
        <v>85555.555555555562</v>
      </c>
      <c r="Z665">
        <v>6</v>
      </c>
      <c r="AA665">
        <v>10</v>
      </c>
      <c r="AB665" t="s">
        <v>50</v>
      </c>
      <c r="AC665" t="s">
        <v>9</v>
      </c>
      <c r="AD665">
        <v>770000</v>
      </c>
      <c r="AE665">
        <v>330000</v>
      </c>
    </row>
    <row r="666" spans="1:31" x14ac:dyDescent="0.25">
      <c r="A666" s="143">
        <v>46112</v>
      </c>
      <c r="B666" t="s">
        <v>1191</v>
      </c>
      <c r="C666" t="s">
        <v>1108</v>
      </c>
      <c r="D666">
        <v>-1100000</v>
      </c>
      <c r="E666" t="s">
        <v>164</v>
      </c>
      <c r="G666">
        <v>1100000</v>
      </c>
      <c r="H666" t="s">
        <v>1192</v>
      </c>
      <c r="I666" t="s">
        <v>9</v>
      </c>
      <c r="J666" t="s">
        <v>137</v>
      </c>
      <c r="K666" t="s">
        <v>512</v>
      </c>
      <c r="L666" t="s">
        <v>156</v>
      </c>
      <c r="M666">
        <v>0</v>
      </c>
      <c r="N666" t="s">
        <v>32</v>
      </c>
      <c r="O666" t="s">
        <v>1193</v>
      </c>
      <c r="P666">
        <v>10</v>
      </c>
      <c r="Q666" t="s">
        <v>467</v>
      </c>
      <c r="R666">
        <v>1</v>
      </c>
      <c r="S666">
        <v>-1100000</v>
      </c>
      <c r="U666" t="s">
        <v>199</v>
      </c>
      <c r="V666" t="s">
        <v>68</v>
      </c>
      <c r="W666" t="s">
        <v>106</v>
      </c>
      <c r="X666">
        <v>7.7777777777777779E-2</v>
      </c>
      <c r="Y666">
        <v>85555.555555555562</v>
      </c>
      <c r="Z666">
        <v>7</v>
      </c>
      <c r="AA666">
        <v>10</v>
      </c>
      <c r="AB666" t="s">
        <v>68</v>
      </c>
      <c r="AC666" t="s">
        <v>9</v>
      </c>
      <c r="AD666">
        <v>770000</v>
      </c>
      <c r="AE666">
        <v>330000</v>
      </c>
    </row>
    <row r="667" spans="1:31" x14ac:dyDescent="0.25">
      <c r="A667" s="143">
        <v>46112</v>
      </c>
      <c r="B667" t="s">
        <v>1191</v>
      </c>
      <c r="C667" t="s">
        <v>1108</v>
      </c>
      <c r="D667">
        <v>-1100000</v>
      </c>
      <c r="E667" t="s">
        <v>164</v>
      </c>
      <c r="G667">
        <v>1100000</v>
      </c>
      <c r="H667" t="s">
        <v>1192</v>
      </c>
      <c r="I667" t="s">
        <v>9</v>
      </c>
      <c r="J667" t="s">
        <v>137</v>
      </c>
      <c r="K667" t="s">
        <v>512</v>
      </c>
      <c r="L667" t="s">
        <v>156</v>
      </c>
      <c r="M667">
        <v>0</v>
      </c>
      <c r="N667" t="s">
        <v>32</v>
      </c>
      <c r="O667" t="s">
        <v>1193</v>
      </c>
      <c r="P667">
        <v>10</v>
      </c>
      <c r="Q667" t="s">
        <v>467</v>
      </c>
      <c r="R667">
        <v>1</v>
      </c>
      <c r="S667">
        <v>-1100000</v>
      </c>
      <c r="U667" t="s">
        <v>199</v>
      </c>
      <c r="V667" t="s">
        <v>70</v>
      </c>
      <c r="W667" t="s">
        <v>452</v>
      </c>
      <c r="X667">
        <v>7.7777777777777779E-2</v>
      </c>
      <c r="Y667">
        <v>85555.555555555562</v>
      </c>
      <c r="Z667">
        <v>8</v>
      </c>
      <c r="AA667">
        <v>10</v>
      </c>
      <c r="AB667" t="s">
        <v>70</v>
      </c>
      <c r="AC667" t="s">
        <v>9</v>
      </c>
      <c r="AD667">
        <v>770000</v>
      </c>
      <c r="AE667">
        <v>330000</v>
      </c>
    </row>
    <row r="668" spans="1:31" x14ac:dyDescent="0.25">
      <c r="A668" s="143">
        <v>46112</v>
      </c>
      <c r="B668" t="s">
        <v>1191</v>
      </c>
      <c r="C668" t="s">
        <v>1108</v>
      </c>
      <c r="D668">
        <v>-1100000</v>
      </c>
      <c r="E668" t="s">
        <v>164</v>
      </c>
      <c r="G668">
        <v>1100000</v>
      </c>
      <c r="H668" t="s">
        <v>1192</v>
      </c>
      <c r="I668" t="s">
        <v>9</v>
      </c>
      <c r="J668" t="s">
        <v>137</v>
      </c>
      <c r="K668" t="s">
        <v>512</v>
      </c>
      <c r="L668" t="s">
        <v>156</v>
      </c>
      <c r="M668">
        <v>0</v>
      </c>
      <c r="N668" t="s">
        <v>32</v>
      </c>
      <c r="O668" t="s">
        <v>1193</v>
      </c>
      <c r="P668">
        <v>10</v>
      </c>
      <c r="Q668" t="s">
        <v>467</v>
      </c>
      <c r="R668">
        <v>1</v>
      </c>
      <c r="S668">
        <v>-1100000</v>
      </c>
      <c r="U668" t="s">
        <v>199</v>
      </c>
      <c r="V668" t="s">
        <v>181</v>
      </c>
      <c r="W668" t="s">
        <v>318</v>
      </c>
      <c r="X668">
        <v>0</v>
      </c>
      <c r="Y668">
        <v>0</v>
      </c>
      <c r="Z668">
        <v>9</v>
      </c>
      <c r="AA668">
        <v>10</v>
      </c>
      <c r="AB668" t="s">
        <v>181</v>
      </c>
      <c r="AC668" t="s">
        <v>9</v>
      </c>
      <c r="AD668">
        <v>770000</v>
      </c>
      <c r="AE668">
        <v>330000</v>
      </c>
    </row>
    <row r="669" spans="1:31" x14ac:dyDescent="0.25">
      <c r="A669" s="143">
        <v>46083</v>
      </c>
      <c r="B669" t="s">
        <v>1011</v>
      </c>
      <c r="C669" t="s">
        <v>1012</v>
      </c>
      <c r="D669">
        <v>-1050045.01</v>
      </c>
      <c r="E669" t="s">
        <v>1013</v>
      </c>
      <c r="F669">
        <v>1</v>
      </c>
      <c r="G669">
        <v>867805.79</v>
      </c>
      <c r="H669" t="s">
        <v>510</v>
      </c>
      <c r="I669" t="s">
        <v>17</v>
      </c>
      <c r="J669" t="s">
        <v>157</v>
      </c>
      <c r="K669" t="s">
        <v>473</v>
      </c>
      <c r="L669" t="s">
        <v>138</v>
      </c>
      <c r="M669">
        <v>0</v>
      </c>
      <c r="N669" t="s">
        <v>35</v>
      </c>
      <c r="O669" t="s">
        <v>492</v>
      </c>
      <c r="P669">
        <v>10</v>
      </c>
      <c r="Q669" t="s">
        <v>465</v>
      </c>
      <c r="R669">
        <v>1</v>
      </c>
      <c r="S669">
        <v>-1050045.01</v>
      </c>
      <c r="T669">
        <v>1</v>
      </c>
      <c r="U669" t="s">
        <v>199</v>
      </c>
      <c r="V669" t="s">
        <v>72</v>
      </c>
      <c r="W669" t="s">
        <v>73</v>
      </c>
      <c r="X669">
        <v>3.2417236735101898E-2</v>
      </c>
      <c r="Y669">
        <v>34039.557671682443</v>
      </c>
      <c r="Z669">
        <v>1</v>
      </c>
      <c r="AA669" t="s">
        <v>157</v>
      </c>
      <c r="AB669" t="s">
        <v>72</v>
      </c>
      <c r="AC669" t="s">
        <v>17</v>
      </c>
      <c r="AD669">
        <v>1050045.01</v>
      </c>
      <c r="AE669">
        <v>0</v>
      </c>
    </row>
    <row r="670" spans="1:31" x14ac:dyDescent="0.25">
      <c r="A670" s="143">
        <v>46083</v>
      </c>
      <c r="B670" t="s">
        <v>1011</v>
      </c>
      <c r="C670" t="s">
        <v>1012</v>
      </c>
      <c r="D670">
        <v>-1050045.01</v>
      </c>
      <c r="E670" t="s">
        <v>1013</v>
      </c>
      <c r="F670">
        <v>1</v>
      </c>
      <c r="G670">
        <v>867805.79</v>
      </c>
      <c r="H670" t="s">
        <v>510</v>
      </c>
      <c r="I670" t="s">
        <v>17</v>
      </c>
      <c r="J670" t="s">
        <v>157</v>
      </c>
      <c r="K670" t="s">
        <v>473</v>
      </c>
      <c r="L670" t="s">
        <v>138</v>
      </c>
      <c r="M670">
        <v>0</v>
      </c>
      <c r="N670" t="s">
        <v>35</v>
      </c>
      <c r="O670" t="s">
        <v>492</v>
      </c>
      <c r="P670">
        <v>10</v>
      </c>
      <c r="Q670" t="s">
        <v>465</v>
      </c>
      <c r="R670">
        <v>1</v>
      </c>
      <c r="S670">
        <v>-1050045.01</v>
      </c>
      <c r="T670">
        <v>1</v>
      </c>
      <c r="U670" t="s">
        <v>199</v>
      </c>
      <c r="V670" t="s">
        <v>77</v>
      </c>
      <c r="W670" t="s">
        <v>78</v>
      </c>
      <c r="X670">
        <v>7.0597149630605652E-3</v>
      </c>
      <c r="Y670">
        <v>7413.0184689840808</v>
      </c>
      <c r="Z670">
        <v>2</v>
      </c>
      <c r="AA670" t="s">
        <v>157</v>
      </c>
      <c r="AB670" t="s">
        <v>77</v>
      </c>
      <c r="AC670" t="s">
        <v>17</v>
      </c>
      <c r="AD670">
        <v>1050045.01</v>
      </c>
      <c r="AE670">
        <v>0</v>
      </c>
    </row>
    <row r="671" spans="1:31" x14ac:dyDescent="0.25">
      <c r="A671" s="143">
        <v>46083</v>
      </c>
      <c r="B671" t="s">
        <v>1011</v>
      </c>
      <c r="C671" t="s">
        <v>1012</v>
      </c>
      <c r="D671">
        <v>-1050045.01</v>
      </c>
      <c r="E671" t="s">
        <v>1013</v>
      </c>
      <c r="F671">
        <v>1</v>
      </c>
      <c r="G671">
        <v>867805.79</v>
      </c>
      <c r="H671" t="s">
        <v>510</v>
      </c>
      <c r="I671" t="s">
        <v>17</v>
      </c>
      <c r="J671" t="s">
        <v>157</v>
      </c>
      <c r="K671" t="s">
        <v>473</v>
      </c>
      <c r="L671" t="s">
        <v>138</v>
      </c>
      <c r="M671">
        <v>0</v>
      </c>
      <c r="N671" t="s">
        <v>35</v>
      </c>
      <c r="O671" t="s">
        <v>492</v>
      </c>
      <c r="P671">
        <v>10</v>
      </c>
      <c r="Q671" t="s">
        <v>465</v>
      </c>
      <c r="R671">
        <v>1</v>
      </c>
      <c r="S671">
        <v>-1050045.01</v>
      </c>
      <c r="T671">
        <v>1</v>
      </c>
      <c r="U671" t="s">
        <v>199</v>
      </c>
      <c r="V671" t="s">
        <v>75</v>
      </c>
      <c r="W671" t="s">
        <v>76</v>
      </c>
      <c r="X671">
        <v>4.0653249223577111E-4</v>
      </c>
      <c r="Y671">
        <v>426.87741487503519</v>
      </c>
      <c r="Z671">
        <v>10</v>
      </c>
      <c r="AA671" t="s">
        <v>157</v>
      </c>
      <c r="AB671" t="s">
        <v>75</v>
      </c>
      <c r="AC671" t="s">
        <v>17</v>
      </c>
      <c r="AD671">
        <v>1050045.01</v>
      </c>
      <c r="AE671">
        <v>0</v>
      </c>
    </row>
    <row r="672" spans="1:31" x14ac:dyDescent="0.25">
      <c r="A672" s="143">
        <v>46083</v>
      </c>
      <c r="B672" t="s">
        <v>1011</v>
      </c>
      <c r="C672" t="s">
        <v>1012</v>
      </c>
      <c r="D672">
        <v>-1050045.01</v>
      </c>
      <c r="E672" t="s">
        <v>1013</v>
      </c>
      <c r="F672">
        <v>1</v>
      </c>
      <c r="G672">
        <v>867805.79</v>
      </c>
      <c r="H672" t="s">
        <v>510</v>
      </c>
      <c r="I672" t="s">
        <v>17</v>
      </c>
      <c r="J672" t="s">
        <v>157</v>
      </c>
      <c r="K672" t="s">
        <v>473</v>
      </c>
      <c r="L672" t="s">
        <v>138</v>
      </c>
      <c r="M672">
        <v>0</v>
      </c>
      <c r="N672" t="s">
        <v>35</v>
      </c>
      <c r="O672" t="s">
        <v>492</v>
      </c>
      <c r="P672">
        <v>10</v>
      </c>
      <c r="Q672" t="s">
        <v>465</v>
      </c>
      <c r="R672">
        <v>1</v>
      </c>
      <c r="S672">
        <v>-1050045.01</v>
      </c>
      <c r="T672">
        <v>1</v>
      </c>
      <c r="U672" t="s">
        <v>199</v>
      </c>
      <c r="V672" t="s">
        <v>66</v>
      </c>
      <c r="W672" t="s">
        <v>67</v>
      </c>
      <c r="X672">
        <v>5.9791078481547098E-2</v>
      </c>
      <c r="Y672">
        <v>62783.323602066906</v>
      </c>
      <c r="Z672">
        <v>3</v>
      </c>
      <c r="AA672" t="s">
        <v>157</v>
      </c>
      <c r="AB672" t="s">
        <v>681</v>
      </c>
      <c r="AC672" t="s">
        <v>17</v>
      </c>
      <c r="AD672">
        <v>1050045.01</v>
      </c>
      <c r="AE672">
        <v>0</v>
      </c>
    </row>
    <row r="673" spans="1:31" x14ac:dyDescent="0.25">
      <c r="A673" s="143">
        <v>46083</v>
      </c>
      <c r="B673" t="s">
        <v>1011</v>
      </c>
      <c r="C673" t="s">
        <v>1012</v>
      </c>
      <c r="D673">
        <v>-1050045.01</v>
      </c>
      <c r="E673" t="s">
        <v>1013</v>
      </c>
      <c r="F673">
        <v>1</v>
      </c>
      <c r="G673">
        <v>867805.79</v>
      </c>
      <c r="H673" t="s">
        <v>510</v>
      </c>
      <c r="I673" t="s">
        <v>17</v>
      </c>
      <c r="J673" t="s">
        <v>157</v>
      </c>
      <c r="K673" t="s">
        <v>473</v>
      </c>
      <c r="L673" t="s">
        <v>138</v>
      </c>
      <c r="M673">
        <v>0</v>
      </c>
      <c r="N673" t="s">
        <v>35</v>
      </c>
      <c r="O673" t="s">
        <v>492</v>
      </c>
      <c r="P673">
        <v>10</v>
      </c>
      <c r="Q673" t="s">
        <v>465</v>
      </c>
      <c r="R673">
        <v>1</v>
      </c>
      <c r="S673">
        <v>-1050045.01</v>
      </c>
      <c r="T673">
        <v>1</v>
      </c>
      <c r="U673" t="s">
        <v>199</v>
      </c>
      <c r="V673" t="s">
        <v>63</v>
      </c>
      <c r="W673" t="s">
        <v>64</v>
      </c>
      <c r="X673">
        <v>4.8738124634855849E-3</v>
      </c>
      <c r="Y673">
        <v>5117.7224569588461</v>
      </c>
      <c r="Z673">
        <v>4</v>
      </c>
      <c r="AA673" t="s">
        <v>157</v>
      </c>
      <c r="AB673" t="s">
        <v>682</v>
      </c>
      <c r="AC673" t="s">
        <v>17</v>
      </c>
      <c r="AD673">
        <v>1050045.01</v>
      </c>
      <c r="AE673">
        <v>0</v>
      </c>
    </row>
    <row r="674" spans="1:31" x14ac:dyDescent="0.25">
      <c r="A674" s="143">
        <v>46083</v>
      </c>
      <c r="B674" t="s">
        <v>1011</v>
      </c>
      <c r="C674" t="s">
        <v>1012</v>
      </c>
      <c r="D674">
        <v>-1050045.01</v>
      </c>
      <c r="E674" t="s">
        <v>1013</v>
      </c>
      <c r="F674">
        <v>1</v>
      </c>
      <c r="G674">
        <v>867805.79</v>
      </c>
      <c r="H674" t="s">
        <v>510</v>
      </c>
      <c r="I674" t="s">
        <v>17</v>
      </c>
      <c r="J674" t="s">
        <v>157</v>
      </c>
      <c r="K674" t="s">
        <v>473</v>
      </c>
      <c r="L674" t="s">
        <v>138</v>
      </c>
      <c r="M674">
        <v>0</v>
      </c>
      <c r="N674" t="s">
        <v>35</v>
      </c>
      <c r="O674" t="s">
        <v>492</v>
      </c>
      <c r="P674">
        <v>10</v>
      </c>
      <c r="Q674" t="s">
        <v>465</v>
      </c>
      <c r="R674">
        <v>1</v>
      </c>
      <c r="S674">
        <v>-1050045.01</v>
      </c>
      <c r="T674">
        <v>1</v>
      </c>
      <c r="U674" t="s">
        <v>199</v>
      </c>
      <c r="V674" t="s">
        <v>80</v>
      </c>
      <c r="W674" t="s">
        <v>81</v>
      </c>
      <c r="X674">
        <v>0.73411048911804788</v>
      </c>
      <c r="Y674">
        <v>770849.05588706548</v>
      </c>
      <c r="Z674">
        <v>5</v>
      </c>
      <c r="AA674" t="s">
        <v>157</v>
      </c>
      <c r="AB674" t="s">
        <v>80</v>
      </c>
      <c r="AC674" t="s">
        <v>17</v>
      </c>
      <c r="AD674">
        <v>1050045.01</v>
      </c>
      <c r="AE674">
        <v>0</v>
      </c>
    </row>
    <row r="675" spans="1:31" x14ac:dyDescent="0.25">
      <c r="A675" s="143">
        <v>46083</v>
      </c>
      <c r="B675" t="s">
        <v>1011</v>
      </c>
      <c r="C675" t="s">
        <v>1012</v>
      </c>
      <c r="D675">
        <v>-1050045.01</v>
      </c>
      <c r="E675" t="s">
        <v>1013</v>
      </c>
      <c r="F675">
        <v>1</v>
      </c>
      <c r="G675">
        <v>867805.79</v>
      </c>
      <c r="H675" t="s">
        <v>510</v>
      </c>
      <c r="I675" t="s">
        <v>17</v>
      </c>
      <c r="J675" t="s">
        <v>157</v>
      </c>
      <c r="K675" t="s">
        <v>473</v>
      </c>
      <c r="L675" t="s">
        <v>138</v>
      </c>
      <c r="M675">
        <v>0</v>
      </c>
      <c r="N675" t="s">
        <v>35</v>
      </c>
      <c r="O675" t="s">
        <v>492</v>
      </c>
      <c r="P675">
        <v>10</v>
      </c>
      <c r="Q675" t="s">
        <v>465</v>
      </c>
      <c r="R675">
        <v>1</v>
      </c>
      <c r="S675">
        <v>-1050045.01</v>
      </c>
      <c r="T675">
        <v>1</v>
      </c>
      <c r="U675" t="s">
        <v>199</v>
      </c>
      <c r="V675" t="s">
        <v>50</v>
      </c>
      <c r="W675" t="s">
        <v>74</v>
      </c>
      <c r="X675">
        <v>1.4065386597374174E-2</v>
      </c>
      <c r="Y675">
        <v>14769.289010293631</v>
      </c>
      <c r="Z675">
        <v>6</v>
      </c>
      <c r="AA675" t="s">
        <v>157</v>
      </c>
      <c r="AB675" t="s">
        <v>50</v>
      </c>
      <c r="AC675" t="s">
        <v>17</v>
      </c>
      <c r="AD675">
        <v>1050045.01</v>
      </c>
      <c r="AE675">
        <v>0</v>
      </c>
    </row>
    <row r="676" spans="1:31" x14ac:dyDescent="0.25">
      <c r="A676" s="143">
        <v>46083</v>
      </c>
      <c r="B676" t="s">
        <v>1011</v>
      </c>
      <c r="C676" t="s">
        <v>1012</v>
      </c>
      <c r="D676">
        <v>-1050045.01</v>
      </c>
      <c r="E676" t="s">
        <v>1013</v>
      </c>
      <c r="F676">
        <v>1</v>
      </c>
      <c r="G676">
        <v>867805.79</v>
      </c>
      <c r="H676" t="s">
        <v>510</v>
      </c>
      <c r="I676" t="s">
        <v>17</v>
      </c>
      <c r="J676" t="s">
        <v>157</v>
      </c>
      <c r="K676" t="s">
        <v>473</v>
      </c>
      <c r="L676" t="s">
        <v>138</v>
      </c>
      <c r="M676">
        <v>0</v>
      </c>
      <c r="N676" t="s">
        <v>35</v>
      </c>
      <c r="O676" t="s">
        <v>492</v>
      </c>
      <c r="P676">
        <v>10</v>
      </c>
      <c r="Q676" t="s">
        <v>465</v>
      </c>
      <c r="R676">
        <v>1</v>
      </c>
      <c r="S676">
        <v>-1050045.01</v>
      </c>
      <c r="T676">
        <v>1</v>
      </c>
      <c r="U676" t="s">
        <v>199</v>
      </c>
      <c r="V676" t="s">
        <v>68</v>
      </c>
      <c r="W676" t="s">
        <v>69</v>
      </c>
      <c r="X676">
        <v>0.10760032914202722</v>
      </c>
      <c r="Y676">
        <v>112985.18868994326</v>
      </c>
      <c r="Z676">
        <v>7</v>
      </c>
      <c r="AA676" t="s">
        <v>157</v>
      </c>
      <c r="AB676" t="s">
        <v>68</v>
      </c>
      <c r="AC676" t="s">
        <v>17</v>
      </c>
      <c r="AD676">
        <v>1050045.01</v>
      </c>
      <c r="AE676">
        <v>0</v>
      </c>
    </row>
    <row r="677" spans="1:31" x14ac:dyDescent="0.25">
      <c r="A677" s="143">
        <v>46083</v>
      </c>
      <c r="B677" t="s">
        <v>1011</v>
      </c>
      <c r="C677" t="s">
        <v>1012</v>
      </c>
      <c r="D677">
        <v>-1050045.01</v>
      </c>
      <c r="E677" t="s">
        <v>1013</v>
      </c>
      <c r="F677">
        <v>1</v>
      </c>
      <c r="G677">
        <v>867805.79</v>
      </c>
      <c r="H677" t="s">
        <v>510</v>
      </c>
      <c r="I677" t="s">
        <v>17</v>
      </c>
      <c r="J677" t="s">
        <v>157</v>
      </c>
      <c r="K677" t="s">
        <v>473</v>
      </c>
      <c r="L677" t="s">
        <v>138</v>
      </c>
      <c r="M677">
        <v>0</v>
      </c>
      <c r="N677" t="s">
        <v>35</v>
      </c>
      <c r="O677" t="s">
        <v>492</v>
      </c>
      <c r="P677">
        <v>10</v>
      </c>
      <c r="Q677" t="s">
        <v>465</v>
      </c>
      <c r="R677">
        <v>1</v>
      </c>
      <c r="S677">
        <v>-1050045.01</v>
      </c>
      <c r="T677">
        <v>1</v>
      </c>
      <c r="U677" t="s">
        <v>199</v>
      </c>
      <c r="V677" t="s">
        <v>70</v>
      </c>
      <c r="W677" t="s">
        <v>71</v>
      </c>
      <c r="X677">
        <v>3.9675420007119738E-2</v>
      </c>
      <c r="Y677">
        <v>41660.976798130243</v>
      </c>
      <c r="Z677">
        <v>8</v>
      </c>
      <c r="AA677" t="s">
        <v>157</v>
      </c>
      <c r="AB677" t="s">
        <v>70</v>
      </c>
      <c r="AC677" t="s">
        <v>17</v>
      </c>
      <c r="AD677">
        <v>1050045.01</v>
      </c>
      <c r="AE677">
        <v>0</v>
      </c>
    </row>
    <row r="678" spans="1:31" x14ac:dyDescent="0.25">
      <c r="A678" s="143">
        <v>46083</v>
      </c>
      <c r="B678" t="s">
        <v>1011</v>
      </c>
      <c r="C678" t="s">
        <v>1012</v>
      </c>
      <c r="D678">
        <v>-1050045.01</v>
      </c>
      <c r="E678" t="s">
        <v>1013</v>
      </c>
      <c r="F678">
        <v>1</v>
      </c>
      <c r="G678">
        <v>867805.79</v>
      </c>
      <c r="H678" t="s">
        <v>510</v>
      </c>
      <c r="I678" t="s">
        <v>17</v>
      </c>
      <c r="J678" t="s">
        <v>157</v>
      </c>
      <c r="K678" t="s">
        <v>473</v>
      </c>
      <c r="L678" t="s">
        <v>138</v>
      </c>
      <c r="M678">
        <v>0</v>
      </c>
      <c r="N678" t="s">
        <v>35</v>
      </c>
      <c r="O678" t="s">
        <v>492</v>
      </c>
      <c r="P678">
        <v>10</v>
      </c>
      <c r="Q678" t="s">
        <v>465</v>
      </c>
      <c r="R678">
        <v>1</v>
      </c>
      <c r="S678">
        <v>-1050045.01</v>
      </c>
      <c r="T678">
        <v>1</v>
      </c>
      <c r="U678" t="s">
        <v>199</v>
      </c>
      <c r="V678" t="s">
        <v>181</v>
      </c>
      <c r="W678" t="s">
        <v>462</v>
      </c>
      <c r="X678">
        <v>0</v>
      </c>
      <c r="Y678">
        <v>0</v>
      </c>
      <c r="Z678">
        <v>9</v>
      </c>
      <c r="AA678" t="s">
        <v>157</v>
      </c>
      <c r="AB678" t="s">
        <v>181</v>
      </c>
      <c r="AC678" t="s">
        <v>17</v>
      </c>
      <c r="AD678">
        <v>1050045.01</v>
      </c>
      <c r="AE678">
        <v>0</v>
      </c>
    </row>
    <row r="679" spans="1:31" x14ac:dyDescent="0.25">
      <c r="A679" s="143">
        <v>46085</v>
      </c>
      <c r="B679" t="s">
        <v>849</v>
      </c>
      <c r="C679" t="s">
        <v>1076</v>
      </c>
      <c r="D679">
        <v>-926025.46</v>
      </c>
      <c r="E679" t="s">
        <v>1077</v>
      </c>
      <c r="F679">
        <v>1</v>
      </c>
      <c r="G679">
        <v>765310.3</v>
      </c>
      <c r="H679" t="s">
        <v>510</v>
      </c>
      <c r="I679" t="s">
        <v>10</v>
      </c>
      <c r="J679" t="s">
        <v>137</v>
      </c>
      <c r="K679" t="s">
        <v>473</v>
      </c>
      <c r="L679" t="s">
        <v>156</v>
      </c>
      <c r="M679">
        <v>0</v>
      </c>
      <c r="N679" t="s">
        <v>35</v>
      </c>
      <c r="O679" t="s">
        <v>492</v>
      </c>
      <c r="P679">
        <v>10</v>
      </c>
      <c r="Q679" t="s">
        <v>465</v>
      </c>
      <c r="R679">
        <v>1</v>
      </c>
      <c r="S679">
        <v>-926025.46</v>
      </c>
      <c r="T679">
        <v>1</v>
      </c>
      <c r="U679" t="s">
        <v>199</v>
      </c>
      <c r="V679" t="s">
        <v>72</v>
      </c>
      <c r="W679" t="s">
        <v>73</v>
      </c>
      <c r="X679">
        <v>3.2417236735101898E-2</v>
      </c>
      <c r="Y679">
        <v>30019.186559551632</v>
      </c>
      <c r="Z679">
        <v>1</v>
      </c>
      <c r="AA679">
        <v>13</v>
      </c>
      <c r="AB679" t="s">
        <v>72</v>
      </c>
      <c r="AC679" t="s">
        <v>10</v>
      </c>
      <c r="AD679">
        <v>926025.46</v>
      </c>
      <c r="AE679">
        <v>0</v>
      </c>
    </row>
    <row r="680" spans="1:31" x14ac:dyDescent="0.25">
      <c r="A680" s="143">
        <v>46085</v>
      </c>
      <c r="B680" t="s">
        <v>849</v>
      </c>
      <c r="C680" t="s">
        <v>1076</v>
      </c>
      <c r="D680">
        <v>-926025.46</v>
      </c>
      <c r="E680" t="s">
        <v>1077</v>
      </c>
      <c r="F680">
        <v>1</v>
      </c>
      <c r="G680">
        <v>765310.3</v>
      </c>
      <c r="H680" t="s">
        <v>510</v>
      </c>
      <c r="I680" t="s">
        <v>10</v>
      </c>
      <c r="J680" t="s">
        <v>137</v>
      </c>
      <c r="K680" t="s">
        <v>473</v>
      </c>
      <c r="L680" t="s">
        <v>156</v>
      </c>
      <c r="M680">
        <v>0</v>
      </c>
      <c r="N680" t="s">
        <v>35</v>
      </c>
      <c r="O680" t="s">
        <v>492</v>
      </c>
      <c r="P680">
        <v>10</v>
      </c>
      <c r="Q680" t="s">
        <v>465</v>
      </c>
      <c r="R680">
        <v>1</v>
      </c>
      <c r="S680">
        <v>-926025.46</v>
      </c>
      <c r="T680">
        <v>1</v>
      </c>
      <c r="U680" t="s">
        <v>199</v>
      </c>
      <c r="V680" t="s">
        <v>77</v>
      </c>
      <c r="W680" t="s">
        <v>78</v>
      </c>
      <c r="X680">
        <v>7.0597149630605652E-3</v>
      </c>
      <c r="Y680">
        <v>6537.4757961370424</v>
      </c>
      <c r="Z680">
        <v>2</v>
      </c>
      <c r="AA680">
        <v>13</v>
      </c>
      <c r="AB680" t="s">
        <v>77</v>
      </c>
      <c r="AC680" t="s">
        <v>10</v>
      </c>
      <c r="AD680">
        <v>926025.46</v>
      </c>
      <c r="AE680">
        <v>0</v>
      </c>
    </row>
    <row r="681" spans="1:31" x14ac:dyDescent="0.25">
      <c r="A681" s="143">
        <v>46085</v>
      </c>
      <c r="B681" t="s">
        <v>849</v>
      </c>
      <c r="C681" t="s">
        <v>1076</v>
      </c>
      <c r="D681">
        <v>-926025.46</v>
      </c>
      <c r="E681" t="s">
        <v>1077</v>
      </c>
      <c r="F681">
        <v>1</v>
      </c>
      <c r="G681">
        <v>765310.3</v>
      </c>
      <c r="H681" t="s">
        <v>510</v>
      </c>
      <c r="I681" t="s">
        <v>10</v>
      </c>
      <c r="J681" t="s">
        <v>137</v>
      </c>
      <c r="K681" t="s">
        <v>473</v>
      </c>
      <c r="L681" t="s">
        <v>156</v>
      </c>
      <c r="M681">
        <v>0</v>
      </c>
      <c r="N681" t="s">
        <v>35</v>
      </c>
      <c r="O681" t="s">
        <v>492</v>
      </c>
      <c r="P681">
        <v>10</v>
      </c>
      <c r="Q681" t="s">
        <v>465</v>
      </c>
      <c r="R681">
        <v>1</v>
      </c>
      <c r="S681">
        <v>-926025.46</v>
      </c>
      <c r="T681">
        <v>1</v>
      </c>
      <c r="U681" t="s">
        <v>199</v>
      </c>
      <c r="V681" t="s">
        <v>75</v>
      </c>
      <c r="W681" t="s">
        <v>76</v>
      </c>
      <c r="X681">
        <v>4.0653249223577111E-4</v>
      </c>
      <c r="Y681">
        <v>376.45943812757633</v>
      </c>
      <c r="Z681">
        <v>10</v>
      </c>
      <c r="AA681">
        <v>13</v>
      </c>
      <c r="AB681" t="s">
        <v>75</v>
      </c>
      <c r="AC681" t="s">
        <v>10</v>
      </c>
      <c r="AD681">
        <v>926025.46</v>
      </c>
      <c r="AE681">
        <v>0</v>
      </c>
    </row>
    <row r="682" spans="1:31" x14ac:dyDescent="0.25">
      <c r="A682" s="143">
        <v>46085</v>
      </c>
      <c r="B682" t="s">
        <v>849</v>
      </c>
      <c r="C682" t="s">
        <v>1076</v>
      </c>
      <c r="D682">
        <v>-926025.46</v>
      </c>
      <c r="E682" t="s">
        <v>1077</v>
      </c>
      <c r="F682">
        <v>1</v>
      </c>
      <c r="G682">
        <v>765310.3</v>
      </c>
      <c r="H682" t="s">
        <v>510</v>
      </c>
      <c r="I682" t="s">
        <v>10</v>
      </c>
      <c r="J682" t="s">
        <v>137</v>
      </c>
      <c r="K682" t="s">
        <v>473</v>
      </c>
      <c r="L682" t="s">
        <v>156</v>
      </c>
      <c r="M682">
        <v>0</v>
      </c>
      <c r="N682" t="s">
        <v>35</v>
      </c>
      <c r="O682" t="s">
        <v>492</v>
      </c>
      <c r="P682">
        <v>10</v>
      </c>
      <c r="Q682" t="s">
        <v>465</v>
      </c>
      <c r="R682">
        <v>1</v>
      </c>
      <c r="S682">
        <v>-926025.46</v>
      </c>
      <c r="T682">
        <v>1</v>
      </c>
      <c r="U682" t="s">
        <v>199</v>
      </c>
      <c r="V682" t="s">
        <v>66</v>
      </c>
      <c r="W682" t="s">
        <v>67</v>
      </c>
      <c r="X682">
        <v>5.9791078481547098E-2</v>
      </c>
      <c r="Y682">
        <v>55368.06095477075</v>
      </c>
      <c r="Z682">
        <v>3</v>
      </c>
      <c r="AA682">
        <v>13</v>
      </c>
      <c r="AB682" t="s">
        <v>681</v>
      </c>
      <c r="AC682" t="s">
        <v>10</v>
      </c>
      <c r="AD682">
        <v>926025.46</v>
      </c>
      <c r="AE682">
        <v>0</v>
      </c>
    </row>
    <row r="683" spans="1:31" x14ac:dyDescent="0.25">
      <c r="A683" s="143">
        <v>46085</v>
      </c>
      <c r="B683" t="s">
        <v>849</v>
      </c>
      <c r="C683" t="s">
        <v>1076</v>
      </c>
      <c r="D683">
        <v>-926025.46</v>
      </c>
      <c r="E683" t="s">
        <v>1077</v>
      </c>
      <c r="F683">
        <v>1</v>
      </c>
      <c r="G683">
        <v>765310.3</v>
      </c>
      <c r="H683" t="s">
        <v>510</v>
      </c>
      <c r="I683" t="s">
        <v>10</v>
      </c>
      <c r="J683" t="s">
        <v>137</v>
      </c>
      <c r="K683" t="s">
        <v>473</v>
      </c>
      <c r="L683" t="s">
        <v>156</v>
      </c>
      <c r="M683">
        <v>0</v>
      </c>
      <c r="N683" t="s">
        <v>35</v>
      </c>
      <c r="O683" t="s">
        <v>492</v>
      </c>
      <c r="P683">
        <v>10</v>
      </c>
      <c r="Q683" t="s">
        <v>465</v>
      </c>
      <c r="R683">
        <v>1</v>
      </c>
      <c r="S683">
        <v>-926025.46</v>
      </c>
      <c r="T683">
        <v>1</v>
      </c>
      <c r="U683" t="s">
        <v>199</v>
      </c>
      <c r="V683" t="s">
        <v>63</v>
      </c>
      <c r="W683" t="s">
        <v>64</v>
      </c>
      <c r="X683">
        <v>4.8738124634855849E-3</v>
      </c>
      <c r="Y683">
        <v>4513.2744284529717</v>
      </c>
      <c r="Z683">
        <v>4</v>
      </c>
      <c r="AA683">
        <v>13</v>
      </c>
      <c r="AB683" t="s">
        <v>682</v>
      </c>
      <c r="AC683" t="s">
        <v>10</v>
      </c>
      <c r="AD683">
        <v>926025.46</v>
      </c>
      <c r="AE683">
        <v>0</v>
      </c>
    </row>
    <row r="684" spans="1:31" x14ac:dyDescent="0.25">
      <c r="A684" s="143">
        <v>46085</v>
      </c>
      <c r="B684" t="s">
        <v>849</v>
      </c>
      <c r="C684" t="s">
        <v>1076</v>
      </c>
      <c r="D684">
        <v>-926025.46</v>
      </c>
      <c r="E684" t="s">
        <v>1077</v>
      </c>
      <c r="F684">
        <v>1</v>
      </c>
      <c r="G684">
        <v>765310.3</v>
      </c>
      <c r="H684" t="s">
        <v>510</v>
      </c>
      <c r="I684" t="s">
        <v>10</v>
      </c>
      <c r="J684" t="s">
        <v>137</v>
      </c>
      <c r="K684" t="s">
        <v>473</v>
      </c>
      <c r="L684" t="s">
        <v>156</v>
      </c>
      <c r="M684">
        <v>0</v>
      </c>
      <c r="N684" t="s">
        <v>35</v>
      </c>
      <c r="O684" t="s">
        <v>492</v>
      </c>
      <c r="P684">
        <v>10</v>
      </c>
      <c r="Q684" t="s">
        <v>465</v>
      </c>
      <c r="R684">
        <v>1</v>
      </c>
      <c r="S684">
        <v>-926025.46</v>
      </c>
      <c r="T684">
        <v>1</v>
      </c>
      <c r="U684" t="s">
        <v>199</v>
      </c>
      <c r="V684" t="s">
        <v>80</v>
      </c>
      <c r="W684" t="s">
        <v>81</v>
      </c>
      <c r="X684">
        <v>0.73411048911804788</v>
      </c>
      <c r="Y684">
        <v>679805.00337636529</v>
      </c>
      <c r="Z684">
        <v>5</v>
      </c>
      <c r="AA684">
        <v>13</v>
      </c>
      <c r="AB684" t="s">
        <v>80</v>
      </c>
      <c r="AC684" t="s">
        <v>10</v>
      </c>
      <c r="AD684">
        <v>926025.46</v>
      </c>
      <c r="AE684">
        <v>0</v>
      </c>
    </row>
    <row r="685" spans="1:31" x14ac:dyDescent="0.25">
      <c r="A685" s="143">
        <v>46085</v>
      </c>
      <c r="B685" t="s">
        <v>849</v>
      </c>
      <c r="C685" t="s">
        <v>1076</v>
      </c>
      <c r="D685">
        <v>-926025.46</v>
      </c>
      <c r="E685" t="s">
        <v>1077</v>
      </c>
      <c r="F685">
        <v>1</v>
      </c>
      <c r="G685">
        <v>765310.3</v>
      </c>
      <c r="H685" t="s">
        <v>510</v>
      </c>
      <c r="I685" t="s">
        <v>10</v>
      </c>
      <c r="J685" t="s">
        <v>137</v>
      </c>
      <c r="K685" t="s">
        <v>473</v>
      </c>
      <c r="L685" t="s">
        <v>156</v>
      </c>
      <c r="M685">
        <v>0</v>
      </c>
      <c r="N685" t="s">
        <v>35</v>
      </c>
      <c r="O685" t="s">
        <v>492</v>
      </c>
      <c r="P685">
        <v>10</v>
      </c>
      <c r="Q685" t="s">
        <v>465</v>
      </c>
      <c r="R685">
        <v>1</v>
      </c>
      <c r="S685">
        <v>-926025.46</v>
      </c>
      <c r="T685">
        <v>1</v>
      </c>
      <c r="U685" t="s">
        <v>199</v>
      </c>
      <c r="V685" t="s">
        <v>50</v>
      </c>
      <c r="W685" t="s">
        <v>74</v>
      </c>
      <c r="X685">
        <v>1.4065386597374174E-2</v>
      </c>
      <c r="Y685">
        <v>13024.906093911253</v>
      </c>
      <c r="Z685">
        <v>6</v>
      </c>
      <c r="AA685">
        <v>13</v>
      </c>
      <c r="AB685" t="s">
        <v>50</v>
      </c>
      <c r="AC685" t="s">
        <v>10</v>
      </c>
      <c r="AD685">
        <v>926025.46</v>
      </c>
      <c r="AE685">
        <v>0</v>
      </c>
    </row>
    <row r="686" spans="1:31" x14ac:dyDescent="0.25">
      <c r="A686" s="143">
        <v>46085</v>
      </c>
      <c r="B686" t="s">
        <v>849</v>
      </c>
      <c r="C686" t="s">
        <v>1076</v>
      </c>
      <c r="D686">
        <v>-926025.46</v>
      </c>
      <c r="E686" t="s">
        <v>1077</v>
      </c>
      <c r="F686">
        <v>1</v>
      </c>
      <c r="G686">
        <v>765310.3</v>
      </c>
      <c r="H686" t="s">
        <v>510</v>
      </c>
      <c r="I686" t="s">
        <v>10</v>
      </c>
      <c r="J686" t="s">
        <v>137</v>
      </c>
      <c r="K686" t="s">
        <v>473</v>
      </c>
      <c r="L686" t="s">
        <v>156</v>
      </c>
      <c r="M686">
        <v>0</v>
      </c>
      <c r="N686" t="s">
        <v>35</v>
      </c>
      <c r="O686" t="s">
        <v>492</v>
      </c>
      <c r="P686">
        <v>10</v>
      </c>
      <c r="Q686" t="s">
        <v>465</v>
      </c>
      <c r="R686">
        <v>1</v>
      </c>
      <c r="S686">
        <v>-926025.46</v>
      </c>
      <c r="T686">
        <v>1</v>
      </c>
      <c r="U686" t="s">
        <v>199</v>
      </c>
      <c r="V686" t="s">
        <v>68</v>
      </c>
      <c r="W686" t="s">
        <v>69</v>
      </c>
      <c r="X686">
        <v>0.10760032914202722</v>
      </c>
      <c r="Y686">
        <v>99640.644289897158</v>
      </c>
      <c r="Z686">
        <v>7</v>
      </c>
      <c r="AA686">
        <v>13</v>
      </c>
      <c r="AB686" t="s">
        <v>68</v>
      </c>
      <c r="AC686" t="s">
        <v>10</v>
      </c>
      <c r="AD686">
        <v>926025.46</v>
      </c>
      <c r="AE686">
        <v>0</v>
      </c>
    </row>
    <row r="687" spans="1:31" x14ac:dyDescent="0.25">
      <c r="A687" s="143">
        <v>46085</v>
      </c>
      <c r="B687" t="s">
        <v>849</v>
      </c>
      <c r="C687" t="s">
        <v>1076</v>
      </c>
      <c r="D687">
        <v>-926025.46</v>
      </c>
      <c r="E687" t="s">
        <v>1077</v>
      </c>
      <c r="F687">
        <v>1</v>
      </c>
      <c r="G687">
        <v>765310.3</v>
      </c>
      <c r="H687" t="s">
        <v>510</v>
      </c>
      <c r="I687" t="s">
        <v>10</v>
      </c>
      <c r="J687" t="s">
        <v>137</v>
      </c>
      <c r="K687" t="s">
        <v>473</v>
      </c>
      <c r="L687" t="s">
        <v>156</v>
      </c>
      <c r="M687">
        <v>0</v>
      </c>
      <c r="N687" t="s">
        <v>35</v>
      </c>
      <c r="O687" t="s">
        <v>492</v>
      </c>
      <c r="P687">
        <v>10</v>
      </c>
      <c r="Q687" t="s">
        <v>465</v>
      </c>
      <c r="R687">
        <v>1</v>
      </c>
      <c r="S687">
        <v>-926025.46</v>
      </c>
      <c r="T687">
        <v>1</v>
      </c>
      <c r="U687" t="s">
        <v>199</v>
      </c>
      <c r="V687" t="s">
        <v>70</v>
      </c>
      <c r="W687" t="s">
        <v>71</v>
      </c>
      <c r="X687">
        <v>3.9675420007119738E-2</v>
      </c>
      <c r="Y687">
        <v>36740.449062786254</v>
      </c>
      <c r="Z687">
        <v>8</v>
      </c>
      <c r="AA687">
        <v>13</v>
      </c>
      <c r="AB687" t="s">
        <v>70</v>
      </c>
      <c r="AC687" t="s">
        <v>10</v>
      </c>
      <c r="AD687">
        <v>926025.46</v>
      </c>
      <c r="AE687">
        <v>0</v>
      </c>
    </row>
    <row r="688" spans="1:31" x14ac:dyDescent="0.25">
      <c r="A688" s="143">
        <v>46085</v>
      </c>
      <c r="B688" t="s">
        <v>849</v>
      </c>
      <c r="C688" t="s">
        <v>1076</v>
      </c>
      <c r="D688">
        <v>-926025.46</v>
      </c>
      <c r="E688" t="s">
        <v>1077</v>
      </c>
      <c r="F688">
        <v>1</v>
      </c>
      <c r="G688">
        <v>765310.3</v>
      </c>
      <c r="H688" t="s">
        <v>510</v>
      </c>
      <c r="I688" t="s">
        <v>10</v>
      </c>
      <c r="J688" t="s">
        <v>137</v>
      </c>
      <c r="K688" t="s">
        <v>473</v>
      </c>
      <c r="L688" t="s">
        <v>156</v>
      </c>
      <c r="M688">
        <v>0</v>
      </c>
      <c r="N688" t="s">
        <v>35</v>
      </c>
      <c r="O688" t="s">
        <v>492</v>
      </c>
      <c r="P688">
        <v>10</v>
      </c>
      <c r="Q688" t="s">
        <v>465</v>
      </c>
      <c r="R688">
        <v>1</v>
      </c>
      <c r="S688">
        <v>-926025.46</v>
      </c>
      <c r="T688">
        <v>1</v>
      </c>
      <c r="U688" t="s">
        <v>199</v>
      </c>
      <c r="V688" t="s">
        <v>181</v>
      </c>
      <c r="W688" t="s">
        <v>462</v>
      </c>
      <c r="X688">
        <v>0</v>
      </c>
      <c r="Y688">
        <v>0</v>
      </c>
      <c r="Z688">
        <v>9</v>
      </c>
      <c r="AA688">
        <v>13</v>
      </c>
      <c r="AB688" t="s">
        <v>181</v>
      </c>
      <c r="AC688" t="s">
        <v>10</v>
      </c>
      <c r="AD688">
        <v>926025.46</v>
      </c>
      <c r="AE688">
        <v>0</v>
      </c>
    </row>
    <row r="689" spans="1:31" x14ac:dyDescent="0.25">
      <c r="A689" s="143">
        <v>46091</v>
      </c>
      <c r="B689" t="s">
        <v>848</v>
      </c>
      <c r="C689" t="s">
        <v>1074</v>
      </c>
      <c r="D689">
        <v>-907182.26</v>
      </c>
      <c r="E689" t="s">
        <v>1075</v>
      </c>
      <c r="F689">
        <v>1</v>
      </c>
      <c r="G689">
        <v>730426.5</v>
      </c>
      <c r="H689" t="s">
        <v>510</v>
      </c>
      <c r="I689" t="s">
        <v>10</v>
      </c>
      <c r="J689" t="s">
        <v>137</v>
      </c>
      <c r="K689" t="s">
        <v>473</v>
      </c>
      <c r="L689" t="s">
        <v>156</v>
      </c>
      <c r="M689">
        <v>0</v>
      </c>
      <c r="N689" t="s">
        <v>35</v>
      </c>
      <c r="O689" t="s">
        <v>492</v>
      </c>
      <c r="P689">
        <v>10</v>
      </c>
      <c r="Q689" t="s">
        <v>465</v>
      </c>
      <c r="R689">
        <v>1</v>
      </c>
      <c r="S689">
        <v>-907182.26</v>
      </c>
      <c r="T689">
        <v>1</v>
      </c>
      <c r="U689" t="s">
        <v>199</v>
      </c>
      <c r="V689" t="s">
        <v>72</v>
      </c>
      <c r="W689" t="s">
        <v>73</v>
      </c>
      <c r="X689">
        <v>3.2417236735101898E-2</v>
      </c>
      <c r="Y689">
        <v>29408.342084304761</v>
      </c>
      <c r="Z689">
        <v>1</v>
      </c>
      <c r="AA689">
        <v>13</v>
      </c>
      <c r="AB689" t="s">
        <v>72</v>
      </c>
      <c r="AC689" t="s">
        <v>10</v>
      </c>
      <c r="AD689">
        <v>907182.26</v>
      </c>
      <c r="AE689">
        <v>0</v>
      </c>
    </row>
    <row r="690" spans="1:31" x14ac:dyDescent="0.25">
      <c r="A690" s="143">
        <v>46091</v>
      </c>
      <c r="B690" t="s">
        <v>848</v>
      </c>
      <c r="C690" t="s">
        <v>1074</v>
      </c>
      <c r="D690">
        <v>-907182.26</v>
      </c>
      <c r="E690" t="s">
        <v>1075</v>
      </c>
      <c r="F690">
        <v>1</v>
      </c>
      <c r="G690">
        <v>730426.5</v>
      </c>
      <c r="H690" t="s">
        <v>510</v>
      </c>
      <c r="I690" t="s">
        <v>10</v>
      </c>
      <c r="J690" t="s">
        <v>137</v>
      </c>
      <c r="K690" t="s">
        <v>473</v>
      </c>
      <c r="L690" t="s">
        <v>156</v>
      </c>
      <c r="M690">
        <v>0</v>
      </c>
      <c r="N690" t="s">
        <v>35</v>
      </c>
      <c r="O690" t="s">
        <v>492</v>
      </c>
      <c r="P690">
        <v>10</v>
      </c>
      <c r="Q690" t="s">
        <v>465</v>
      </c>
      <c r="R690">
        <v>1</v>
      </c>
      <c r="S690">
        <v>-907182.26</v>
      </c>
      <c r="T690">
        <v>1</v>
      </c>
      <c r="U690" t="s">
        <v>199</v>
      </c>
      <c r="V690" t="s">
        <v>77</v>
      </c>
      <c r="W690" t="s">
        <v>78</v>
      </c>
      <c r="X690">
        <v>7.0597149630605652E-3</v>
      </c>
      <c r="Y690">
        <v>6404.4481751451003</v>
      </c>
      <c r="Z690">
        <v>2</v>
      </c>
      <c r="AA690">
        <v>13</v>
      </c>
      <c r="AB690" t="s">
        <v>77</v>
      </c>
      <c r="AC690" t="s">
        <v>10</v>
      </c>
      <c r="AD690">
        <v>907182.26</v>
      </c>
      <c r="AE690">
        <v>0</v>
      </c>
    </row>
    <row r="691" spans="1:31" x14ac:dyDescent="0.25">
      <c r="A691" s="143">
        <v>46091</v>
      </c>
      <c r="B691" t="s">
        <v>848</v>
      </c>
      <c r="C691" t="s">
        <v>1074</v>
      </c>
      <c r="D691">
        <v>-907182.26</v>
      </c>
      <c r="E691" t="s">
        <v>1075</v>
      </c>
      <c r="F691">
        <v>1</v>
      </c>
      <c r="G691">
        <v>730426.5</v>
      </c>
      <c r="H691" t="s">
        <v>510</v>
      </c>
      <c r="I691" t="s">
        <v>10</v>
      </c>
      <c r="J691" t="s">
        <v>137</v>
      </c>
      <c r="K691" t="s">
        <v>473</v>
      </c>
      <c r="L691" t="s">
        <v>156</v>
      </c>
      <c r="M691">
        <v>0</v>
      </c>
      <c r="N691" t="s">
        <v>35</v>
      </c>
      <c r="O691" t="s">
        <v>492</v>
      </c>
      <c r="P691">
        <v>10</v>
      </c>
      <c r="Q691" t="s">
        <v>465</v>
      </c>
      <c r="R691">
        <v>1</v>
      </c>
      <c r="S691">
        <v>-907182.26</v>
      </c>
      <c r="T691">
        <v>1</v>
      </c>
      <c r="U691" t="s">
        <v>199</v>
      </c>
      <c r="V691" t="s">
        <v>75</v>
      </c>
      <c r="W691" t="s">
        <v>76</v>
      </c>
      <c r="X691">
        <v>4.0653249223577111E-4</v>
      </c>
      <c r="Y691">
        <v>368.7990650698793</v>
      </c>
      <c r="Z691">
        <v>10</v>
      </c>
      <c r="AA691">
        <v>13</v>
      </c>
      <c r="AB691" t="s">
        <v>75</v>
      </c>
      <c r="AC691" t="s">
        <v>10</v>
      </c>
      <c r="AD691">
        <v>907182.26</v>
      </c>
      <c r="AE691">
        <v>0</v>
      </c>
    </row>
    <row r="692" spans="1:31" x14ac:dyDescent="0.25">
      <c r="A692" s="143">
        <v>46091</v>
      </c>
      <c r="B692" t="s">
        <v>848</v>
      </c>
      <c r="C692" t="s">
        <v>1074</v>
      </c>
      <c r="D692">
        <v>-907182.26</v>
      </c>
      <c r="E692" t="s">
        <v>1075</v>
      </c>
      <c r="F692">
        <v>1</v>
      </c>
      <c r="G692">
        <v>730426.5</v>
      </c>
      <c r="H692" t="s">
        <v>510</v>
      </c>
      <c r="I692" t="s">
        <v>10</v>
      </c>
      <c r="J692" t="s">
        <v>137</v>
      </c>
      <c r="K692" t="s">
        <v>473</v>
      </c>
      <c r="L692" t="s">
        <v>156</v>
      </c>
      <c r="M692">
        <v>0</v>
      </c>
      <c r="N692" t="s">
        <v>35</v>
      </c>
      <c r="O692" t="s">
        <v>492</v>
      </c>
      <c r="P692">
        <v>10</v>
      </c>
      <c r="Q692" t="s">
        <v>465</v>
      </c>
      <c r="R692">
        <v>1</v>
      </c>
      <c r="S692">
        <v>-907182.26</v>
      </c>
      <c r="T692">
        <v>1</v>
      </c>
      <c r="U692" t="s">
        <v>199</v>
      </c>
      <c r="V692" t="s">
        <v>66</v>
      </c>
      <c r="W692" t="s">
        <v>67</v>
      </c>
      <c r="X692">
        <v>5.9791078481547098E-2</v>
      </c>
      <c r="Y692">
        <v>54241.405704727265</v>
      </c>
      <c r="Z692">
        <v>3</v>
      </c>
      <c r="AA692">
        <v>13</v>
      </c>
      <c r="AB692" t="s">
        <v>681</v>
      </c>
      <c r="AC692" t="s">
        <v>10</v>
      </c>
      <c r="AD692">
        <v>907182.26</v>
      </c>
      <c r="AE692">
        <v>0</v>
      </c>
    </row>
    <row r="693" spans="1:31" x14ac:dyDescent="0.25">
      <c r="A693" s="143">
        <v>46091</v>
      </c>
      <c r="B693" t="s">
        <v>848</v>
      </c>
      <c r="C693" t="s">
        <v>1074</v>
      </c>
      <c r="D693">
        <v>-907182.26</v>
      </c>
      <c r="E693" t="s">
        <v>1075</v>
      </c>
      <c r="F693">
        <v>1</v>
      </c>
      <c r="G693">
        <v>730426.5</v>
      </c>
      <c r="H693" t="s">
        <v>510</v>
      </c>
      <c r="I693" t="s">
        <v>10</v>
      </c>
      <c r="J693" t="s">
        <v>137</v>
      </c>
      <c r="K693" t="s">
        <v>473</v>
      </c>
      <c r="L693" t="s">
        <v>156</v>
      </c>
      <c r="M693">
        <v>0</v>
      </c>
      <c r="N693" t="s">
        <v>35</v>
      </c>
      <c r="O693" t="s">
        <v>492</v>
      </c>
      <c r="P693">
        <v>10</v>
      </c>
      <c r="Q693" t="s">
        <v>465</v>
      </c>
      <c r="R693">
        <v>1</v>
      </c>
      <c r="S693">
        <v>-907182.26</v>
      </c>
      <c r="T693">
        <v>1</v>
      </c>
      <c r="U693" t="s">
        <v>199</v>
      </c>
      <c r="V693" t="s">
        <v>63</v>
      </c>
      <c r="W693" t="s">
        <v>64</v>
      </c>
      <c r="X693">
        <v>4.8738124634855849E-3</v>
      </c>
      <c r="Y693">
        <v>4421.4362054410203</v>
      </c>
      <c r="Z693">
        <v>4</v>
      </c>
      <c r="AA693">
        <v>13</v>
      </c>
      <c r="AB693" t="s">
        <v>682</v>
      </c>
      <c r="AC693" t="s">
        <v>10</v>
      </c>
      <c r="AD693">
        <v>907182.26</v>
      </c>
      <c r="AE693">
        <v>0</v>
      </c>
    </row>
    <row r="694" spans="1:31" x14ac:dyDescent="0.25">
      <c r="A694" s="143">
        <v>46091</v>
      </c>
      <c r="B694" t="s">
        <v>848</v>
      </c>
      <c r="C694" t="s">
        <v>1074</v>
      </c>
      <c r="D694">
        <v>-907182.26</v>
      </c>
      <c r="E694" t="s">
        <v>1075</v>
      </c>
      <c r="F694">
        <v>1</v>
      </c>
      <c r="G694">
        <v>730426.5</v>
      </c>
      <c r="H694" t="s">
        <v>510</v>
      </c>
      <c r="I694" t="s">
        <v>10</v>
      </c>
      <c r="J694" t="s">
        <v>137</v>
      </c>
      <c r="K694" t="s">
        <v>473</v>
      </c>
      <c r="L694" t="s">
        <v>156</v>
      </c>
      <c r="M694">
        <v>0</v>
      </c>
      <c r="N694" t="s">
        <v>35</v>
      </c>
      <c r="O694" t="s">
        <v>492</v>
      </c>
      <c r="P694">
        <v>10</v>
      </c>
      <c r="Q694" t="s">
        <v>465</v>
      </c>
      <c r="R694">
        <v>1</v>
      </c>
      <c r="S694">
        <v>-907182.26</v>
      </c>
      <c r="T694">
        <v>1</v>
      </c>
      <c r="U694" t="s">
        <v>199</v>
      </c>
      <c r="V694" t="s">
        <v>80</v>
      </c>
      <c r="W694" t="s">
        <v>81</v>
      </c>
      <c r="X694">
        <v>0.73411048911804788</v>
      </c>
      <c r="Y694">
        <v>665972.01260781614</v>
      </c>
      <c r="Z694">
        <v>5</v>
      </c>
      <c r="AA694">
        <v>13</v>
      </c>
      <c r="AB694" t="s">
        <v>80</v>
      </c>
      <c r="AC694" t="s">
        <v>10</v>
      </c>
      <c r="AD694">
        <v>907182.26</v>
      </c>
      <c r="AE694">
        <v>0</v>
      </c>
    </row>
    <row r="695" spans="1:31" x14ac:dyDescent="0.25">
      <c r="A695" s="143">
        <v>46091</v>
      </c>
      <c r="B695" t="s">
        <v>848</v>
      </c>
      <c r="C695" t="s">
        <v>1074</v>
      </c>
      <c r="D695">
        <v>-907182.26</v>
      </c>
      <c r="E695" t="s">
        <v>1075</v>
      </c>
      <c r="F695">
        <v>1</v>
      </c>
      <c r="G695">
        <v>730426.5</v>
      </c>
      <c r="H695" t="s">
        <v>510</v>
      </c>
      <c r="I695" t="s">
        <v>10</v>
      </c>
      <c r="J695" t="s">
        <v>137</v>
      </c>
      <c r="K695" t="s">
        <v>473</v>
      </c>
      <c r="L695" t="s">
        <v>156</v>
      </c>
      <c r="M695">
        <v>0</v>
      </c>
      <c r="N695" t="s">
        <v>35</v>
      </c>
      <c r="O695" t="s">
        <v>492</v>
      </c>
      <c r="P695">
        <v>10</v>
      </c>
      <c r="Q695" t="s">
        <v>465</v>
      </c>
      <c r="R695">
        <v>1</v>
      </c>
      <c r="S695">
        <v>-907182.26</v>
      </c>
      <c r="T695">
        <v>1</v>
      </c>
      <c r="U695" t="s">
        <v>199</v>
      </c>
      <c r="V695" t="s">
        <v>50</v>
      </c>
      <c r="W695" t="s">
        <v>74</v>
      </c>
      <c r="X695">
        <v>1.4065386597374174E-2</v>
      </c>
      <c r="Y695">
        <v>12759.869201179614</v>
      </c>
      <c r="Z695">
        <v>6</v>
      </c>
      <c r="AA695">
        <v>13</v>
      </c>
      <c r="AB695" t="s">
        <v>50</v>
      </c>
      <c r="AC695" t="s">
        <v>10</v>
      </c>
      <c r="AD695">
        <v>907182.26</v>
      </c>
      <c r="AE695">
        <v>0</v>
      </c>
    </row>
    <row r="696" spans="1:31" x14ac:dyDescent="0.25">
      <c r="A696" s="143">
        <v>46091</v>
      </c>
      <c r="B696" t="s">
        <v>848</v>
      </c>
      <c r="C696" t="s">
        <v>1074</v>
      </c>
      <c r="D696">
        <v>-907182.26</v>
      </c>
      <c r="E696" t="s">
        <v>1075</v>
      </c>
      <c r="F696">
        <v>1</v>
      </c>
      <c r="G696">
        <v>730426.5</v>
      </c>
      <c r="H696" t="s">
        <v>510</v>
      </c>
      <c r="I696" t="s">
        <v>10</v>
      </c>
      <c r="J696" t="s">
        <v>137</v>
      </c>
      <c r="K696" t="s">
        <v>473</v>
      </c>
      <c r="L696" t="s">
        <v>156</v>
      </c>
      <c r="M696">
        <v>0</v>
      </c>
      <c r="N696" t="s">
        <v>35</v>
      </c>
      <c r="O696" t="s">
        <v>492</v>
      </c>
      <c r="P696">
        <v>10</v>
      </c>
      <c r="Q696" t="s">
        <v>465</v>
      </c>
      <c r="R696">
        <v>1</v>
      </c>
      <c r="S696">
        <v>-907182.26</v>
      </c>
      <c r="T696">
        <v>1</v>
      </c>
      <c r="U696" t="s">
        <v>199</v>
      </c>
      <c r="V696" t="s">
        <v>68</v>
      </c>
      <c r="W696" t="s">
        <v>69</v>
      </c>
      <c r="X696">
        <v>0.10760032914202722</v>
      </c>
      <c r="Y696">
        <v>97613.109767808113</v>
      </c>
      <c r="Z696">
        <v>7</v>
      </c>
      <c r="AA696">
        <v>13</v>
      </c>
      <c r="AB696" t="s">
        <v>68</v>
      </c>
      <c r="AC696" t="s">
        <v>10</v>
      </c>
      <c r="AD696">
        <v>907182.26</v>
      </c>
      <c r="AE696">
        <v>0</v>
      </c>
    </row>
    <row r="697" spans="1:31" x14ac:dyDescent="0.25">
      <c r="A697" s="143">
        <v>46091</v>
      </c>
      <c r="B697" t="s">
        <v>848</v>
      </c>
      <c r="C697" t="s">
        <v>1074</v>
      </c>
      <c r="D697">
        <v>-907182.26</v>
      </c>
      <c r="E697" t="s">
        <v>1075</v>
      </c>
      <c r="F697">
        <v>1</v>
      </c>
      <c r="G697">
        <v>730426.5</v>
      </c>
      <c r="H697" t="s">
        <v>510</v>
      </c>
      <c r="I697" t="s">
        <v>10</v>
      </c>
      <c r="J697" t="s">
        <v>137</v>
      </c>
      <c r="K697" t="s">
        <v>473</v>
      </c>
      <c r="L697" t="s">
        <v>156</v>
      </c>
      <c r="M697">
        <v>0</v>
      </c>
      <c r="N697" t="s">
        <v>35</v>
      </c>
      <c r="O697" t="s">
        <v>492</v>
      </c>
      <c r="P697">
        <v>10</v>
      </c>
      <c r="Q697" t="s">
        <v>465</v>
      </c>
      <c r="R697">
        <v>1</v>
      </c>
      <c r="S697">
        <v>-907182.26</v>
      </c>
      <c r="T697">
        <v>1</v>
      </c>
      <c r="U697" t="s">
        <v>199</v>
      </c>
      <c r="V697" t="s">
        <v>70</v>
      </c>
      <c r="W697" t="s">
        <v>71</v>
      </c>
      <c r="X697">
        <v>3.9675420007119738E-2</v>
      </c>
      <c r="Y697">
        <v>35992.8371885081</v>
      </c>
      <c r="Z697">
        <v>8</v>
      </c>
      <c r="AA697">
        <v>13</v>
      </c>
      <c r="AB697" t="s">
        <v>70</v>
      </c>
      <c r="AC697" t="s">
        <v>10</v>
      </c>
      <c r="AD697">
        <v>907182.26</v>
      </c>
      <c r="AE697">
        <v>0</v>
      </c>
    </row>
    <row r="698" spans="1:31" x14ac:dyDescent="0.25">
      <c r="A698" s="143">
        <v>46091</v>
      </c>
      <c r="B698" t="s">
        <v>848</v>
      </c>
      <c r="C698" t="s">
        <v>1074</v>
      </c>
      <c r="D698">
        <v>-907182.26</v>
      </c>
      <c r="E698" t="s">
        <v>1075</v>
      </c>
      <c r="F698">
        <v>1</v>
      </c>
      <c r="G698">
        <v>730426.5</v>
      </c>
      <c r="H698" t="s">
        <v>510</v>
      </c>
      <c r="I698" t="s">
        <v>10</v>
      </c>
      <c r="J698" t="s">
        <v>137</v>
      </c>
      <c r="K698" t="s">
        <v>473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>
        <v>-907182.26</v>
      </c>
      <c r="T698">
        <v>1</v>
      </c>
      <c r="U698" t="s">
        <v>199</v>
      </c>
      <c r="V698" t="s">
        <v>181</v>
      </c>
      <c r="W698" t="s">
        <v>462</v>
      </c>
      <c r="X698">
        <v>0</v>
      </c>
      <c r="Y698">
        <v>0</v>
      </c>
      <c r="Z698">
        <v>9</v>
      </c>
      <c r="AA698">
        <v>13</v>
      </c>
      <c r="AB698" t="s">
        <v>181</v>
      </c>
      <c r="AC698" t="s">
        <v>10</v>
      </c>
      <c r="AD698">
        <v>907182.26</v>
      </c>
      <c r="AE698">
        <v>0</v>
      </c>
    </row>
    <row r="699" spans="1:31" x14ac:dyDescent="0.25">
      <c r="A699" s="143">
        <v>46084</v>
      </c>
      <c r="B699" t="s">
        <v>827</v>
      </c>
      <c r="C699" t="s">
        <v>937</v>
      </c>
      <c r="D699">
        <v>-895400</v>
      </c>
      <c r="E699" t="s">
        <v>938</v>
      </c>
      <c r="F699">
        <v>1</v>
      </c>
      <c r="G699">
        <v>740000</v>
      </c>
      <c r="H699" t="s">
        <v>510</v>
      </c>
      <c r="I699" t="s">
        <v>529</v>
      </c>
      <c r="J699" t="s">
        <v>137</v>
      </c>
      <c r="K699" t="s">
        <v>512</v>
      </c>
      <c r="L699" t="s">
        <v>156</v>
      </c>
      <c r="M699" t="s">
        <v>33</v>
      </c>
      <c r="N699" t="s">
        <v>500</v>
      </c>
      <c r="O699" t="s">
        <v>492</v>
      </c>
      <c r="P699">
        <v>0</v>
      </c>
      <c r="Q699" t="s">
        <v>500</v>
      </c>
      <c r="R699">
        <v>0.7</v>
      </c>
      <c r="S699">
        <v>-626780</v>
      </c>
      <c r="T699">
        <v>0.7</v>
      </c>
      <c r="U699" t="s">
        <v>199</v>
      </c>
      <c r="V699" t="s">
        <v>500</v>
      </c>
      <c r="W699" t="s">
        <v>1407</v>
      </c>
      <c r="X699">
        <v>0</v>
      </c>
      <c r="Y699">
        <v>0</v>
      </c>
      <c r="Z699">
        <v>0</v>
      </c>
      <c r="AA699">
        <v>13</v>
      </c>
      <c r="AB699" t="s">
        <v>1318</v>
      </c>
      <c r="AC699" t="s">
        <v>10</v>
      </c>
      <c r="AD699">
        <v>0</v>
      </c>
      <c r="AE699">
        <v>626780</v>
      </c>
    </row>
    <row r="700" spans="1:31" x14ac:dyDescent="0.25">
      <c r="A700" s="143">
        <v>46084</v>
      </c>
      <c r="B700" t="s">
        <v>827</v>
      </c>
      <c r="C700" t="s">
        <v>939</v>
      </c>
      <c r="D700">
        <v>-895400</v>
      </c>
      <c r="E700" t="s">
        <v>940</v>
      </c>
      <c r="F700">
        <v>1</v>
      </c>
      <c r="G700">
        <v>740000</v>
      </c>
      <c r="H700" t="s">
        <v>510</v>
      </c>
      <c r="I700" t="s">
        <v>529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>
        <v>-895400</v>
      </c>
      <c r="T700">
        <v>1</v>
      </c>
      <c r="U700" t="s">
        <v>199</v>
      </c>
      <c r="V700" t="s">
        <v>72</v>
      </c>
      <c r="W700" t="s">
        <v>73</v>
      </c>
      <c r="X700">
        <v>3.2417236735101898E-2</v>
      </c>
      <c r="Y700">
        <v>29026.393772610241</v>
      </c>
      <c r="Z700">
        <v>1</v>
      </c>
      <c r="AA700">
        <v>13</v>
      </c>
      <c r="AB700" t="s">
        <v>72</v>
      </c>
      <c r="AC700" t="s">
        <v>10</v>
      </c>
      <c r="AD700">
        <v>895399.99999999988</v>
      </c>
      <c r="AE700">
        <v>0</v>
      </c>
    </row>
    <row r="701" spans="1:31" x14ac:dyDescent="0.25">
      <c r="A701" s="143">
        <v>46084</v>
      </c>
      <c r="B701" t="s">
        <v>827</v>
      </c>
      <c r="C701" t="s">
        <v>939</v>
      </c>
      <c r="D701">
        <v>-895400</v>
      </c>
      <c r="E701" t="s">
        <v>940</v>
      </c>
      <c r="F701">
        <v>1</v>
      </c>
      <c r="G701">
        <v>740000</v>
      </c>
      <c r="H701" t="s">
        <v>510</v>
      </c>
      <c r="I701" t="s">
        <v>529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>
        <v>-895400</v>
      </c>
      <c r="T701">
        <v>1</v>
      </c>
      <c r="U701" t="s">
        <v>199</v>
      </c>
      <c r="V701" t="s">
        <v>77</v>
      </c>
      <c r="W701" t="s">
        <v>78</v>
      </c>
      <c r="X701">
        <v>7.0597149630605652E-3</v>
      </c>
      <c r="Y701">
        <v>6321.2687779244297</v>
      </c>
      <c r="Z701">
        <v>2</v>
      </c>
      <c r="AA701">
        <v>13</v>
      </c>
      <c r="AB701" t="s">
        <v>77</v>
      </c>
      <c r="AC701" t="s">
        <v>10</v>
      </c>
      <c r="AD701">
        <v>895399.99999999988</v>
      </c>
      <c r="AE701">
        <v>0</v>
      </c>
    </row>
    <row r="702" spans="1:31" x14ac:dyDescent="0.25">
      <c r="A702" s="143">
        <v>46084</v>
      </c>
      <c r="B702" t="s">
        <v>827</v>
      </c>
      <c r="C702" t="s">
        <v>939</v>
      </c>
      <c r="D702">
        <v>-895400</v>
      </c>
      <c r="E702" t="s">
        <v>940</v>
      </c>
      <c r="F702">
        <v>1</v>
      </c>
      <c r="G702">
        <v>740000</v>
      </c>
      <c r="H702" t="s">
        <v>510</v>
      </c>
      <c r="I702" t="s">
        <v>529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>
        <v>-895400</v>
      </c>
      <c r="T702">
        <v>1</v>
      </c>
      <c r="U702" t="s">
        <v>199</v>
      </c>
      <c r="V702" t="s">
        <v>75</v>
      </c>
      <c r="W702" t="s">
        <v>76</v>
      </c>
      <c r="X702">
        <v>4.0653249223577111E-4</v>
      </c>
      <c r="Y702">
        <v>364.00919354790943</v>
      </c>
      <c r="Z702">
        <v>10</v>
      </c>
      <c r="AA702">
        <v>13</v>
      </c>
      <c r="AB702" t="s">
        <v>75</v>
      </c>
      <c r="AC702" t="s">
        <v>10</v>
      </c>
      <c r="AD702">
        <v>895399.99999999988</v>
      </c>
      <c r="AE702">
        <v>0</v>
      </c>
    </row>
    <row r="703" spans="1:31" x14ac:dyDescent="0.25">
      <c r="A703" s="143">
        <v>46084</v>
      </c>
      <c r="B703" t="s">
        <v>827</v>
      </c>
      <c r="C703" t="s">
        <v>939</v>
      </c>
      <c r="D703">
        <v>-895400</v>
      </c>
      <c r="E703" t="s">
        <v>940</v>
      </c>
      <c r="F703">
        <v>1</v>
      </c>
      <c r="G703">
        <v>740000</v>
      </c>
      <c r="H703" t="s">
        <v>510</v>
      </c>
      <c r="I703" t="s">
        <v>529</v>
      </c>
      <c r="J703" t="s">
        <v>137</v>
      </c>
      <c r="K703" t="s">
        <v>512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>
        <v>-895400</v>
      </c>
      <c r="T703">
        <v>1</v>
      </c>
      <c r="U703" t="s">
        <v>199</v>
      </c>
      <c r="V703" t="s">
        <v>66</v>
      </c>
      <c r="W703" t="s">
        <v>67</v>
      </c>
      <c r="X703">
        <v>5.9791078481547098E-2</v>
      </c>
      <c r="Y703">
        <v>53536.931672377272</v>
      </c>
      <c r="Z703">
        <v>3</v>
      </c>
      <c r="AA703">
        <v>13</v>
      </c>
      <c r="AB703" t="s">
        <v>681</v>
      </c>
      <c r="AC703" t="s">
        <v>10</v>
      </c>
      <c r="AD703">
        <v>895399.99999999988</v>
      </c>
      <c r="AE703">
        <v>0</v>
      </c>
    </row>
    <row r="704" spans="1:31" x14ac:dyDescent="0.25">
      <c r="A704" s="143">
        <v>46084</v>
      </c>
      <c r="B704" t="s">
        <v>827</v>
      </c>
      <c r="C704" t="s">
        <v>939</v>
      </c>
      <c r="D704">
        <v>-895400</v>
      </c>
      <c r="E704" t="s">
        <v>940</v>
      </c>
      <c r="F704">
        <v>1</v>
      </c>
      <c r="G704">
        <v>740000</v>
      </c>
      <c r="H704" t="s">
        <v>510</v>
      </c>
      <c r="I704" t="s">
        <v>529</v>
      </c>
      <c r="J704" t="s">
        <v>137</v>
      </c>
      <c r="K704" t="s">
        <v>512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>
        <v>-895400</v>
      </c>
      <c r="T704">
        <v>1</v>
      </c>
      <c r="U704" t="s">
        <v>199</v>
      </c>
      <c r="V704" t="s">
        <v>63</v>
      </c>
      <c r="W704" t="s">
        <v>64</v>
      </c>
      <c r="X704">
        <v>4.8738124634855849E-3</v>
      </c>
      <c r="Y704">
        <v>4364.011679804993</v>
      </c>
      <c r="Z704">
        <v>4</v>
      </c>
      <c r="AA704">
        <v>13</v>
      </c>
      <c r="AB704" t="s">
        <v>682</v>
      </c>
      <c r="AC704" t="s">
        <v>10</v>
      </c>
      <c r="AD704">
        <v>895399.99999999988</v>
      </c>
      <c r="AE704">
        <v>0</v>
      </c>
    </row>
    <row r="705" spans="1:31" x14ac:dyDescent="0.25">
      <c r="A705" s="143">
        <v>46084</v>
      </c>
      <c r="B705" t="s">
        <v>827</v>
      </c>
      <c r="C705" t="s">
        <v>939</v>
      </c>
      <c r="D705">
        <v>-895400</v>
      </c>
      <c r="E705" t="s">
        <v>940</v>
      </c>
      <c r="F705">
        <v>1</v>
      </c>
      <c r="G705">
        <v>740000</v>
      </c>
      <c r="H705" t="s">
        <v>510</v>
      </c>
      <c r="I705" t="s">
        <v>529</v>
      </c>
      <c r="J705" t="s">
        <v>137</v>
      </c>
      <c r="K705" t="s">
        <v>512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>
        <v>-895400</v>
      </c>
      <c r="T705">
        <v>1</v>
      </c>
      <c r="U705" t="s">
        <v>199</v>
      </c>
      <c r="V705" t="s">
        <v>80</v>
      </c>
      <c r="W705" t="s">
        <v>81</v>
      </c>
      <c r="X705">
        <v>0.73411048911804788</v>
      </c>
      <c r="Y705">
        <v>657322.53195630002</v>
      </c>
      <c r="Z705">
        <v>5</v>
      </c>
      <c r="AA705">
        <v>13</v>
      </c>
      <c r="AB705" t="s">
        <v>80</v>
      </c>
      <c r="AC705" t="s">
        <v>10</v>
      </c>
      <c r="AD705">
        <v>895399.99999999988</v>
      </c>
      <c r="AE705">
        <v>0</v>
      </c>
    </row>
    <row r="706" spans="1:31" x14ac:dyDescent="0.25">
      <c r="A706" s="143">
        <v>46084</v>
      </c>
      <c r="B706" t="s">
        <v>827</v>
      </c>
      <c r="C706" t="s">
        <v>939</v>
      </c>
      <c r="D706">
        <v>-895400</v>
      </c>
      <c r="E706" t="s">
        <v>940</v>
      </c>
      <c r="F706">
        <v>1</v>
      </c>
      <c r="G706">
        <v>740000</v>
      </c>
      <c r="H706" t="s">
        <v>510</v>
      </c>
      <c r="I706" t="s">
        <v>529</v>
      </c>
      <c r="J706" t="s">
        <v>137</v>
      </c>
      <c r="K706" t="s">
        <v>512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>
        <v>-895400</v>
      </c>
      <c r="T706">
        <v>1</v>
      </c>
      <c r="U706" t="s">
        <v>199</v>
      </c>
      <c r="V706" t="s">
        <v>50</v>
      </c>
      <c r="W706" t="s">
        <v>74</v>
      </c>
      <c r="X706">
        <v>1.4065386597374174E-2</v>
      </c>
      <c r="Y706">
        <v>12594.147159288836</v>
      </c>
      <c r="Z706">
        <v>6</v>
      </c>
      <c r="AA706">
        <v>13</v>
      </c>
      <c r="AB706" t="s">
        <v>50</v>
      </c>
      <c r="AC706" t="s">
        <v>10</v>
      </c>
      <c r="AD706">
        <v>895399.99999999988</v>
      </c>
      <c r="AE706">
        <v>0</v>
      </c>
    </row>
    <row r="707" spans="1:31" x14ac:dyDescent="0.25">
      <c r="A707" s="143">
        <v>46084</v>
      </c>
      <c r="B707" t="s">
        <v>827</v>
      </c>
      <c r="C707" t="s">
        <v>939</v>
      </c>
      <c r="D707">
        <v>-895400</v>
      </c>
      <c r="E707" t="s">
        <v>940</v>
      </c>
      <c r="F707">
        <v>1</v>
      </c>
      <c r="G707">
        <v>740000</v>
      </c>
      <c r="H707" t="s">
        <v>510</v>
      </c>
      <c r="I707" t="s">
        <v>529</v>
      </c>
      <c r="J707" t="s">
        <v>137</v>
      </c>
      <c r="K707" t="s">
        <v>512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>
        <v>-895400</v>
      </c>
      <c r="T707">
        <v>1</v>
      </c>
      <c r="U707" t="s">
        <v>199</v>
      </c>
      <c r="V707" t="s">
        <v>68</v>
      </c>
      <c r="W707" t="s">
        <v>69</v>
      </c>
      <c r="X707">
        <v>0.10760032914202722</v>
      </c>
      <c r="Y707">
        <v>96345.334713771168</v>
      </c>
      <c r="Z707">
        <v>7</v>
      </c>
      <c r="AA707">
        <v>13</v>
      </c>
      <c r="AB707" t="s">
        <v>68</v>
      </c>
      <c r="AC707" t="s">
        <v>10</v>
      </c>
      <c r="AD707">
        <v>895399.99999999988</v>
      </c>
      <c r="AE707">
        <v>0</v>
      </c>
    </row>
    <row r="708" spans="1:31" x14ac:dyDescent="0.25">
      <c r="A708" s="143">
        <v>46084</v>
      </c>
      <c r="B708" t="s">
        <v>827</v>
      </c>
      <c r="C708" t="s">
        <v>939</v>
      </c>
      <c r="D708">
        <v>-895400</v>
      </c>
      <c r="E708" t="s">
        <v>940</v>
      </c>
      <c r="F708">
        <v>1</v>
      </c>
      <c r="G708">
        <v>740000</v>
      </c>
      <c r="H708" t="s">
        <v>510</v>
      </c>
      <c r="I708" t="s">
        <v>529</v>
      </c>
      <c r="J708" t="s">
        <v>137</v>
      </c>
      <c r="K708" t="s">
        <v>512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>
        <v>-895400</v>
      </c>
      <c r="T708">
        <v>1</v>
      </c>
      <c r="U708" t="s">
        <v>199</v>
      </c>
      <c r="V708" t="s">
        <v>70</v>
      </c>
      <c r="W708" t="s">
        <v>71</v>
      </c>
      <c r="X708">
        <v>3.9675420007119738E-2</v>
      </c>
      <c r="Y708">
        <v>35525.371074375013</v>
      </c>
      <c r="Z708">
        <v>8</v>
      </c>
      <c r="AA708">
        <v>13</v>
      </c>
      <c r="AB708" t="s">
        <v>70</v>
      </c>
      <c r="AC708" t="s">
        <v>10</v>
      </c>
      <c r="AD708">
        <v>895399.99999999988</v>
      </c>
      <c r="AE708">
        <v>0</v>
      </c>
    </row>
    <row r="709" spans="1:31" x14ac:dyDescent="0.25">
      <c r="A709" s="143">
        <v>46084</v>
      </c>
      <c r="B709" t="s">
        <v>827</v>
      </c>
      <c r="C709" t="s">
        <v>939</v>
      </c>
      <c r="D709">
        <v>-895400</v>
      </c>
      <c r="E709" t="s">
        <v>940</v>
      </c>
      <c r="F709">
        <v>1</v>
      </c>
      <c r="G709">
        <v>740000</v>
      </c>
      <c r="H709" t="s">
        <v>510</v>
      </c>
      <c r="I709" t="s">
        <v>529</v>
      </c>
      <c r="J709" t="s">
        <v>137</v>
      </c>
      <c r="K709" t="s">
        <v>512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>
        <v>-895400</v>
      </c>
      <c r="T709">
        <v>1</v>
      </c>
      <c r="U709" t="s">
        <v>199</v>
      </c>
      <c r="V709" t="s">
        <v>181</v>
      </c>
      <c r="W709" t="s">
        <v>462</v>
      </c>
      <c r="X709">
        <v>0</v>
      </c>
      <c r="Y709">
        <v>0</v>
      </c>
      <c r="Z709">
        <v>9</v>
      </c>
      <c r="AA709">
        <v>13</v>
      </c>
      <c r="AB709" t="s">
        <v>181</v>
      </c>
      <c r="AC709" t="s">
        <v>10</v>
      </c>
      <c r="AD709">
        <v>895399.99999999988</v>
      </c>
      <c r="AE709">
        <v>0</v>
      </c>
    </row>
    <row r="710" spans="1:31" x14ac:dyDescent="0.25">
      <c r="A710" s="143">
        <v>46093</v>
      </c>
      <c r="B710" t="s">
        <v>820</v>
      </c>
      <c r="C710" t="s">
        <v>918</v>
      </c>
      <c r="D710">
        <v>-871775.04</v>
      </c>
      <c r="E710" t="s">
        <v>15</v>
      </c>
      <c r="F710">
        <v>1</v>
      </c>
      <c r="G710">
        <v>124786.25</v>
      </c>
      <c r="H710" t="s">
        <v>510</v>
      </c>
      <c r="I710" t="s">
        <v>15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>
        <v>-871775.04</v>
      </c>
      <c r="T710">
        <v>1</v>
      </c>
      <c r="U710" t="s">
        <v>199</v>
      </c>
      <c r="V710" t="s">
        <v>72</v>
      </c>
      <c r="W710" t="s">
        <v>73</v>
      </c>
      <c r="X710">
        <v>3.2417236735101898E-2</v>
      </c>
      <c r="Y710">
        <v>28260.537851432928</v>
      </c>
      <c r="Z710">
        <v>1</v>
      </c>
      <c r="AA710">
        <v>12</v>
      </c>
      <c r="AB710" t="s">
        <v>72</v>
      </c>
      <c r="AC710" t="s">
        <v>15</v>
      </c>
      <c r="AD710">
        <v>871775.03999999992</v>
      </c>
      <c r="AE710">
        <v>0</v>
      </c>
    </row>
    <row r="711" spans="1:31" x14ac:dyDescent="0.25">
      <c r="A711" s="143">
        <v>46093</v>
      </c>
      <c r="B711" t="s">
        <v>820</v>
      </c>
      <c r="C711" t="s">
        <v>918</v>
      </c>
      <c r="D711">
        <v>-871775.04</v>
      </c>
      <c r="E711" t="s">
        <v>15</v>
      </c>
      <c r="F711">
        <v>1</v>
      </c>
      <c r="G711">
        <v>124786.25</v>
      </c>
      <c r="H711" t="s">
        <v>510</v>
      </c>
      <c r="I711" t="s">
        <v>15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>
        <v>-871775.04</v>
      </c>
      <c r="T711">
        <v>1</v>
      </c>
      <c r="U711" t="s">
        <v>199</v>
      </c>
      <c r="V711" t="s">
        <v>77</v>
      </c>
      <c r="W711" t="s">
        <v>78</v>
      </c>
      <c r="X711">
        <v>7.0597149630605652E-3</v>
      </c>
      <c r="Y711">
        <v>6154.4832943107231</v>
      </c>
      <c r="Z711">
        <v>2</v>
      </c>
      <c r="AA711">
        <v>12</v>
      </c>
      <c r="AB711" t="s">
        <v>77</v>
      </c>
      <c r="AC711" t="s">
        <v>15</v>
      </c>
      <c r="AD711">
        <v>871775.03999999992</v>
      </c>
      <c r="AE711">
        <v>0</v>
      </c>
    </row>
    <row r="712" spans="1:31" x14ac:dyDescent="0.25">
      <c r="A712" s="143">
        <v>46093</v>
      </c>
      <c r="B712" t="s">
        <v>820</v>
      </c>
      <c r="C712" t="s">
        <v>918</v>
      </c>
      <c r="D712">
        <v>-871775.04</v>
      </c>
      <c r="E712" t="s">
        <v>15</v>
      </c>
      <c r="F712">
        <v>1</v>
      </c>
      <c r="G712">
        <v>124786.25</v>
      </c>
      <c r="H712" t="s">
        <v>510</v>
      </c>
      <c r="I712" t="s">
        <v>15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>
        <v>-871775.04</v>
      </c>
      <c r="T712">
        <v>1</v>
      </c>
      <c r="U712" t="s">
        <v>199</v>
      </c>
      <c r="V712" t="s">
        <v>75</v>
      </c>
      <c r="W712" t="s">
        <v>76</v>
      </c>
      <c r="X712">
        <v>4.0653249223577111E-4</v>
      </c>
      <c r="Y712">
        <v>354.40487968013906</v>
      </c>
      <c r="Z712">
        <v>10</v>
      </c>
      <c r="AA712">
        <v>12</v>
      </c>
      <c r="AB712" t="s">
        <v>75</v>
      </c>
      <c r="AC712" t="s">
        <v>15</v>
      </c>
      <c r="AD712">
        <v>871775.03999999992</v>
      </c>
      <c r="AE712">
        <v>0</v>
      </c>
    </row>
    <row r="713" spans="1:31" x14ac:dyDescent="0.25">
      <c r="A713" s="143">
        <v>46093</v>
      </c>
      <c r="B713" t="s">
        <v>820</v>
      </c>
      <c r="C713" t="s">
        <v>918</v>
      </c>
      <c r="D713">
        <v>-871775.04</v>
      </c>
      <c r="E713" t="s">
        <v>15</v>
      </c>
      <c r="F713">
        <v>1</v>
      </c>
      <c r="G713">
        <v>124786.25</v>
      </c>
      <c r="H713" t="s">
        <v>510</v>
      </c>
      <c r="I713" t="s">
        <v>15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>
        <v>-871775.04</v>
      </c>
      <c r="T713">
        <v>1</v>
      </c>
      <c r="U713" t="s">
        <v>199</v>
      </c>
      <c r="V713" t="s">
        <v>66</v>
      </c>
      <c r="W713" t="s">
        <v>67</v>
      </c>
      <c r="X713">
        <v>5.9791078481547098E-2</v>
      </c>
      <c r="Y713">
        <v>52124.369834893863</v>
      </c>
      <c r="Z713">
        <v>3</v>
      </c>
      <c r="AA713">
        <v>12</v>
      </c>
      <c r="AB713" t="s">
        <v>681</v>
      </c>
      <c r="AC713" t="s">
        <v>15</v>
      </c>
      <c r="AD713">
        <v>871775.03999999992</v>
      </c>
      <c r="AE713">
        <v>0</v>
      </c>
    </row>
    <row r="714" spans="1:31" x14ac:dyDescent="0.25">
      <c r="A714" s="143">
        <v>46093</v>
      </c>
      <c r="B714" t="s">
        <v>820</v>
      </c>
      <c r="C714" t="s">
        <v>918</v>
      </c>
      <c r="D714">
        <v>-871775.04</v>
      </c>
      <c r="E714" t="s">
        <v>15</v>
      </c>
      <c r="F714">
        <v>1</v>
      </c>
      <c r="G714">
        <v>124786.25</v>
      </c>
      <c r="H714" t="s">
        <v>510</v>
      </c>
      <c r="I714" t="s">
        <v>15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>
        <v>-871775.04</v>
      </c>
      <c r="T714">
        <v>1</v>
      </c>
      <c r="U714" t="s">
        <v>199</v>
      </c>
      <c r="V714" t="s">
        <v>63</v>
      </c>
      <c r="W714" t="s">
        <v>64</v>
      </c>
      <c r="X714">
        <v>4.8738124634855849E-3</v>
      </c>
      <c r="Y714">
        <v>4248.8680553076447</v>
      </c>
      <c r="Z714">
        <v>4</v>
      </c>
      <c r="AA714">
        <v>12</v>
      </c>
      <c r="AB714" t="s">
        <v>682</v>
      </c>
      <c r="AC714" t="s">
        <v>15</v>
      </c>
      <c r="AD714">
        <v>871775.03999999992</v>
      </c>
      <c r="AE714">
        <v>0</v>
      </c>
    </row>
    <row r="715" spans="1:31" x14ac:dyDescent="0.25">
      <c r="A715" s="143">
        <v>46093</v>
      </c>
      <c r="B715" t="s">
        <v>820</v>
      </c>
      <c r="C715" t="s">
        <v>918</v>
      </c>
      <c r="D715">
        <v>-871775.04</v>
      </c>
      <c r="E715" t="s">
        <v>15</v>
      </c>
      <c r="F715">
        <v>1</v>
      </c>
      <c r="G715">
        <v>124786.25</v>
      </c>
      <c r="H715" t="s">
        <v>510</v>
      </c>
      <c r="I715" t="s">
        <v>15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>
        <v>-871775.04</v>
      </c>
      <c r="T715">
        <v>1</v>
      </c>
      <c r="U715" t="s">
        <v>199</v>
      </c>
      <c r="V715" t="s">
        <v>80</v>
      </c>
      <c r="W715" t="s">
        <v>81</v>
      </c>
      <c r="X715">
        <v>0.73411048911804788</v>
      </c>
      <c r="Y715">
        <v>639979.20101530582</v>
      </c>
      <c r="Z715">
        <v>5</v>
      </c>
      <c r="AA715">
        <v>12</v>
      </c>
      <c r="AB715" t="s">
        <v>80</v>
      </c>
      <c r="AC715" t="s">
        <v>15</v>
      </c>
      <c r="AD715">
        <v>871775.03999999992</v>
      </c>
      <c r="AE715">
        <v>0</v>
      </c>
    </row>
    <row r="716" spans="1:31" x14ac:dyDescent="0.25">
      <c r="A716" s="143">
        <v>46093</v>
      </c>
      <c r="B716" t="s">
        <v>820</v>
      </c>
      <c r="C716" t="s">
        <v>918</v>
      </c>
      <c r="D716">
        <v>-871775.04</v>
      </c>
      <c r="E716" t="s">
        <v>15</v>
      </c>
      <c r="F716">
        <v>1</v>
      </c>
      <c r="G716">
        <v>124786.25</v>
      </c>
      <c r="H716" t="s">
        <v>510</v>
      </c>
      <c r="I716" t="s">
        <v>15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>
        <v>-871775.04</v>
      </c>
      <c r="T716">
        <v>1</v>
      </c>
      <c r="U716" t="s">
        <v>199</v>
      </c>
      <c r="V716" t="s">
        <v>50</v>
      </c>
      <c r="W716" t="s">
        <v>74</v>
      </c>
      <c r="X716">
        <v>1.4065386597374174E-2</v>
      </c>
      <c r="Y716">
        <v>12261.852963541334</v>
      </c>
      <c r="Z716">
        <v>6</v>
      </c>
      <c r="AA716">
        <v>12</v>
      </c>
      <c r="AB716" t="s">
        <v>50</v>
      </c>
      <c r="AC716" t="s">
        <v>15</v>
      </c>
      <c r="AD716">
        <v>871775.03999999992</v>
      </c>
      <c r="AE716">
        <v>0</v>
      </c>
    </row>
    <row r="717" spans="1:31" x14ac:dyDescent="0.25">
      <c r="A717" s="143">
        <v>46093</v>
      </c>
      <c r="B717" t="s">
        <v>820</v>
      </c>
      <c r="C717" t="s">
        <v>918</v>
      </c>
      <c r="D717">
        <v>-871775.04</v>
      </c>
      <c r="E717" t="s">
        <v>15</v>
      </c>
      <c r="F717">
        <v>1</v>
      </c>
      <c r="G717">
        <v>124786.25</v>
      </c>
      <c r="H717" t="s">
        <v>510</v>
      </c>
      <c r="I717" t="s">
        <v>15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>
        <v>-871775.04</v>
      </c>
      <c r="T717">
        <v>1</v>
      </c>
      <c r="U717" t="s">
        <v>199</v>
      </c>
      <c r="V717" t="s">
        <v>68</v>
      </c>
      <c r="W717" t="s">
        <v>69</v>
      </c>
      <c r="X717">
        <v>0.10760032914202722</v>
      </c>
      <c r="Y717">
        <v>93803.281241803954</v>
      </c>
      <c r="Z717">
        <v>7</v>
      </c>
      <c r="AA717">
        <v>12</v>
      </c>
      <c r="AB717" t="s">
        <v>68</v>
      </c>
      <c r="AC717" t="s">
        <v>15</v>
      </c>
      <c r="AD717">
        <v>871775.03999999992</v>
      </c>
      <c r="AE717">
        <v>0</v>
      </c>
    </row>
    <row r="718" spans="1:31" x14ac:dyDescent="0.25">
      <c r="A718" s="143">
        <v>46093</v>
      </c>
      <c r="B718" t="s">
        <v>820</v>
      </c>
      <c r="C718" t="s">
        <v>918</v>
      </c>
      <c r="D718">
        <v>-871775.04</v>
      </c>
      <c r="E718" t="s">
        <v>15</v>
      </c>
      <c r="F718">
        <v>1</v>
      </c>
      <c r="G718">
        <v>124786.25</v>
      </c>
      <c r="H718" t="s">
        <v>510</v>
      </c>
      <c r="I718" t="s">
        <v>15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>
        <v>-871775.04</v>
      </c>
      <c r="T718">
        <v>1</v>
      </c>
      <c r="U718" t="s">
        <v>199</v>
      </c>
      <c r="V718" t="s">
        <v>70</v>
      </c>
      <c r="W718" t="s">
        <v>71</v>
      </c>
      <c r="X718">
        <v>3.9675420007119738E-2</v>
      </c>
      <c r="Y718">
        <v>34588.040863723611</v>
      </c>
      <c r="Z718">
        <v>8</v>
      </c>
      <c r="AA718">
        <v>12</v>
      </c>
      <c r="AB718" t="s">
        <v>70</v>
      </c>
      <c r="AC718" t="s">
        <v>15</v>
      </c>
      <c r="AD718">
        <v>871775.03999999992</v>
      </c>
      <c r="AE718">
        <v>0</v>
      </c>
    </row>
    <row r="719" spans="1:31" x14ac:dyDescent="0.25">
      <c r="A719" s="143">
        <v>46093</v>
      </c>
      <c r="B719" t="s">
        <v>820</v>
      </c>
      <c r="C719" t="s">
        <v>918</v>
      </c>
      <c r="D719">
        <v>-871775.04</v>
      </c>
      <c r="E719" t="s">
        <v>15</v>
      </c>
      <c r="F719">
        <v>1</v>
      </c>
      <c r="G719">
        <v>124786.25</v>
      </c>
      <c r="H719" t="s">
        <v>510</v>
      </c>
      <c r="I719" t="s">
        <v>15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>
        <v>-871775.04</v>
      </c>
      <c r="T719">
        <v>1</v>
      </c>
      <c r="U719" t="s">
        <v>199</v>
      </c>
      <c r="V719" t="s">
        <v>181</v>
      </c>
      <c r="W719" t="s">
        <v>462</v>
      </c>
      <c r="X719">
        <v>0</v>
      </c>
      <c r="Y719">
        <v>0</v>
      </c>
      <c r="Z719">
        <v>9</v>
      </c>
      <c r="AA719">
        <v>12</v>
      </c>
      <c r="AB719" t="s">
        <v>181</v>
      </c>
      <c r="AC719" t="s">
        <v>15</v>
      </c>
      <c r="AD719">
        <v>871775.03999999992</v>
      </c>
      <c r="AE719">
        <v>0</v>
      </c>
    </row>
    <row r="720" spans="1:31" x14ac:dyDescent="0.25">
      <c r="A720" s="143">
        <v>46111</v>
      </c>
      <c r="B720" t="s">
        <v>20</v>
      </c>
      <c r="C720" t="s">
        <v>798</v>
      </c>
      <c r="D720">
        <v>-853146.27</v>
      </c>
      <c r="E720" t="s">
        <v>20</v>
      </c>
      <c r="F720">
        <v>1</v>
      </c>
      <c r="G720">
        <v>853146.27</v>
      </c>
      <c r="H720" t="s">
        <v>510</v>
      </c>
      <c r="I720" t="s">
        <v>20</v>
      </c>
      <c r="J720" t="s">
        <v>137</v>
      </c>
      <c r="K720" t="s">
        <v>473</v>
      </c>
      <c r="L720" t="s">
        <v>156</v>
      </c>
      <c r="M720">
        <v>0</v>
      </c>
      <c r="N720" t="s">
        <v>39</v>
      </c>
      <c r="O720" t="s">
        <v>493</v>
      </c>
      <c r="P720">
        <v>1</v>
      </c>
      <c r="Q720" t="s">
        <v>50</v>
      </c>
      <c r="R720">
        <v>1</v>
      </c>
      <c r="S720">
        <v>-853146.27</v>
      </c>
      <c r="T720">
        <v>1</v>
      </c>
      <c r="U720" t="s">
        <v>199</v>
      </c>
      <c r="V720" t="s">
        <v>50</v>
      </c>
      <c r="W720" t="s">
        <v>88</v>
      </c>
      <c r="X720">
        <v>1</v>
      </c>
      <c r="Y720">
        <v>853146.27</v>
      </c>
      <c r="Z720">
        <v>6</v>
      </c>
      <c r="AA720">
        <v>4</v>
      </c>
      <c r="AB720" t="s">
        <v>50</v>
      </c>
      <c r="AC720" t="s">
        <v>20</v>
      </c>
      <c r="AD720">
        <v>853146.27</v>
      </c>
      <c r="AE720">
        <v>0</v>
      </c>
    </row>
    <row r="721" spans="1:31" x14ac:dyDescent="0.25">
      <c r="A721" s="143">
        <v>46090</v>
      </c>
      <c r="B721" t="s">
        <v>814</v>
      </c>
      <c r="C721" t="s">
        <v>908</v>
      </c>
      <c r="D721">
        <v>-844344.78</v>
      </c>
      <c r="E721" t="s">
        <v>815</v>
      </c>
      <c r="F721">
        <v>42.64</v>
      </c>
      <c r="G721">
        <v>15731</v>
      </c>
      <c r="H721" t="s">
        <v>510</v>
      </c>
      <c r="I721" t="s">
        <v>477</v>
      </c>
      <c r="J721" t="s">
        <v>137</v>
      </c>
      <c r="K721" t="s">
        <v>473</v>
      </c>
      <c r="L721" t="s">
        <v>138</v>
      </c>
      <c r="M721">
        <v>0</v>
      </c>
      <c r="N721" t="s">
        <v>46</v>
      </c>
      <c r="O721" t="s">
        <v>492</v>
      </c>
      <c r="P721">
        <v>1</v>
      </c>
      <c r="Q721" t="s">
        <v>63</v>
      </c>
      <c r="R721">
        <v>1</v>
      </c>
      <c r="S721">
        <v>-844344.78</v>
      </c>
      <c r="T721">
        <v>42.64</v>
      </c>
      <c r="U721" t="s">
        <v>199</v>
      </c>
      <c r="V721" t="s">
        <v>63</v>
      </c>
      <c r="W721" t="s">
        <v>82</v>
      </c>
      <c r="X721">
        <v>1</v>
      </c>
      <c r="Y721">
        <v>844344.78</v>
      </c>
      <c r="Z721">
        <v>4</v>
      </c>
      <c r="AA721">
        <v>8</v>
      </c>
      <c r="AB721" t="s">
        <v>682</v>
      </c>
      <c r="AC721" t="s">
        <v>136</v>
      </c>
      <c r="AD721">
        <v>844344.78</v>
      </c>
      <c r="AE721">
        <v>0</v>
      </c>
    </row>
    <row r="722" spans="1:31" x14ac:dyDescent="0.25">
      <c r="A722" s="143">
        <v>46092</v>
      </c>
      <c r="B722" t="s">
        <v>985</v>
      </c>
      <c r="C722" t="s">
        <v>986</v>
      </c>
      <c r="D722">
        <v>-816750</v>
      </c>
      <c r="E722" t="s">
        <v>987</v>
      </c>
      <c r="F722">
        <v>1</v>
      </c>
      <c r="G722">
        <v>675000</v>
      </c>
      <c r="H722" t="s">
        <v>510</v>
      </c>
      <c r="I722" t="s">
        <v>529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>
        <v>-816750</v>
      </c>
      <c r="T722">
        <v>1</v>
      </c>
      <c r="U722" t="s">
        <v>199</v>
      </c>
      <c r="V722" t="s">
        <v>72</v>
      </c>
      <c r="W722" t="s">
        <v>73</v>
      </c>
      <c r="X722">
        <v>3.2417236735101898E-2</v>
      </c>
      <c r="Y722">
        <v>26476.778103394474</v>
      </c>
      <c r="Z722">
        <v>1</v>
      </c>
      <c r="AA722">
        <v>13</v>
      </c>
      <c r="AB722" t="s">
        <v>72</v>
      </c>
      <c r="AC722" t="s">
        <v>10</v>
      </c>
      <c r="AD722">
        <v>816749.99999999988</v>
      </c>
      <c r="AE722">
        <v>0</v>
      </c>
    </row>
    <row r="723" spans="1:31" x14ac:dyDescent="0.25">
      <c r="A723" s="143">
        <v>46092</v>
      </c>
      <c r="B723" t="s">
        <v>985</v>
      </c>
      <c r="C723" t="s">
        <v>986</v>
      </c>
      <c r="D723">
        <v>-816750</v>
      </c>
      <c r="E723" t="s">
        <v>987</v>
      </c>
      <c r="F723">
        <v>1</v>
      </c>
      <c r="G723">
        <v>675000</v>
      </c>
      <c r="H723" t="s">
        <v>510</v>
      </c>
      <c r="I723" t="s">
        <v>529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>
        <v>-816750</v>
      </c>
      <c r="T723">
        <v>1</v>
      </c>
      <c r="U723" t="s">
        <v>199</v>
      </c>
      <c r="V723" t="s">
        <v>77</v>
      </c>
      <c r="W723" t="s">
        <v>78</v>
      </c>
      <c r="X723">
        <v>7.0597149630605652E-3</v>
      </c>
      <c r="Y723">
        <v>5766.0221960797171</v>
      </c>
      <c r="Z723">
        <v>2</v>
      </c>
      <c r="AA723">
        <v>13</v>
      </c>
      <c r="AB723" t="s">
        <v>77</v>
      </c>
      <c r="AC723" t="s">
        <v>10</v>
      </c>
      <c r="AD723">
        <v>816749.99999999988</v>
      </c>
      <c r="AE723">
        <v>0</v>
      </c>
    </row>
    <row r="724" spans="1:31" x14ac:dyDescent="0.25">
      <c r="A724" s="143">
        <v>46092</v>
      </c>
      <c r="B724" t="s">
        <v>985</v>
      </c>
      <c r="C724" t="s">
        <v>986</v>
      </c>
      <c r="D724">
        <v>-816750</v>
      </c>
      <c r="E724" t="s">
        <v>987</v>
      </c>
      <c r="F724">
        <v>1</v>
      </c>
      <c r="G724">
        <v>675000</v>
      </c>
      <c r="H724" t="s">
        <v>510</v>
      </c>
      <c r="I724" t="s">
        <v>529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>
        <v>-816750</v>
      </c>
      <c r="T724">
        <v>1</v>
      </c>
      <c r="U724" t="s">
        <v>199</v>
      </c>
      <c r="V724" t="s">
        <v>75</v>
      </c>
      <c r="W724" t="s">
        <v>76</v>
      </c>
      <c r="X724">
        <v>4.0653249223577111E-4</v>
      </c>
      <c r="Y724">
        <v>332.03541303356604</v>
      </c>
      <c r="Z724">
        <v>10</v>
      </c>
      <c r="AA724">
        <v>13</v>
      </c>
      <c r="AB724" t="s">
        <v>75</v>
      </c>
      <c r="AC724" t="s">
        <v>10</v>
      </c>
      <c r="AD724">
        <v>816749.99999999988</v>
      </c>
      <c r="AE724">
        <v>0</v>
      </c>
    </row>
    <row r="725" spans="1:31" x14ac:dyDescent="0.25">
      <c r="A725" s="143">
        <v>46092</v>
      </c>
      <c r="B725" t="s">
        <v>985</v>
      </c>
      <c r="C725" t="s">
        <v>986</v>
      </c>
      <c r="D725">
        <v>-816750</v>
      </c>
      <c r="E725" t="s">
        <v>987</v>
      </c>
      <c r="F725">
        <v>1</v>
      </c>
      <c r="G725">
        <v>675000</v>
      </c>
      <c r="H725" t="s">
        <v>510</v>
      </c>
      <c r="I725" t="s">
        <v>529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>
        <v>-816750</v>
      </c>
      <c r="T725">
        <v>1</v>
      </c>
      <c r="U725" t="s">
        <v>199</v>
      </c>
      <c r="V725" t="s">
        <v>66</v>
      </c>
      <c r="W725" t="s">
        <v>67</v>
      </c>
      <c r="X725">
        <v>5.9791078481547098E-2</v>
      </c>
      <c r="Y725">
        <v>48834.363349803592</v>
      </c>
      <c r="Z725">
        <v>3</v>
      </c>
      <c r="AA725">
        <v>13</v>
      </c>
      <c r="AB725" t="s">
        <v>681</v>
      </c>
      <c r="AC725" t="s">
        <v>10</v>
      </c>
      <c r="AD725">
        <v>816749.99999999988</v>
      </c>
      <c r="AE725">
        <v>0</v>
      </c>
    </row>
    <row r="726" spans="1:31" x14ac:dyDescent="0.25">
      <c r="A726" s="143">
        <v>46092</v>
      </c>
      <c r="B726" t="s">
        <v>985</v>
      </c>
      <c r="C726" t="s">
        <v>986</v>
      </c>
      <c r="D726">
        <v>-816750</v>
      </c>
      <c r="E726" t="s">
        <v>987</v>
      </c>
      <c r="F726">
        <v>1</v>
      </c>
      <c r="G726">
        <v>675000</v>
      </c>
      <c r="H726" t="s">
        <v>510</v>
      </c>
      <c r="I726" t="s">
        <v>529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>
        <v>-816750</v>
      </c>
      <c r="T726">
        <v>1</v>
      </c>
      <c r="U726" t="s">
        <v>199</v>
      </c>
      <c r="V726" t="s">
        <v>63</v>
      </c>
      <c r="W726" t="s">
        <v>64</v>
      </c>
      <c r="X726">
        <v>4.8738124634855849E-3</v>
      </c>
      <c r="Y726">
        <v>3980.6863295518515</v>
      </c>
      <c r="Z726">
        <v>4</v>
      </c>
      <c r="AA726">
        <v>13</v>
      </c>
      <c r="AB726" t="s">
        <v>682</v>
      </c>
      <c r="AC726" t="s">
        <v>10</v>
      </c>
      <c r="AD726">
        <v>816749.99999999988</v>
      </c>
      <c r="AE726">
        <v>0</v>
      </c>
    </row>
    <row r="727" spans="1:31" x14ac:dyDescent="0.25">
      <c r="A727" s="143">
        <v>46092</v>
      </c>
      <c r="B727" t="s">
        <v>985</v>
      </c>
      <c r="C727" t="s">
        <v>986</v>
      </c>
      <c r="D727">
        <v>-816750</v>
      </c>
      <c r="E727" t="s">
        <v>987</v>
      </c>
      <c r="F727">
        <v>1</v>
      </c>
      <c r="G727">
        <v>675000</v>
      </c>
      <c r="H727" t="s">
        <v>510</v>
      </c>
      <c r="I727" t="s">
        <v>529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>
        <v>-816750</v>
      </c>
      <c r="T727">
        <v>1</v>
      </c>
      <c r="U727" t="s">
        <v>199</v>
      </c>
      <c r="V727" t="s">
        <v>80</v>
      </c>
      <c r="W727" t="s">
        <v>81</v>
      </c>
      <c r="X727">
        <v>0.73411048911804788</v>
      </c>
      <c r="Y727">
        <v>599584.74198716565</v>
      </c>
      <c r="Z727">
        <v>5</v>
      </c>
      <c r="AA727">
        <v>13</v>
      </c>
      <c r="AB727" t="s">
        <v>80</v>
      </c>
      <c r="AC727" t="s">
        <v>10</v>
      </c>
      <c r="AD727">
        <v>816749.99999999988</v>
      </c>
      <c r="AE727">
        <v>0</v>
      </c>
    </row>
    <row r="728" spans="1:31" x14ac:dyDescent="0.25">
      <c r="A728" s="143">
        <v>46092</v>
      </c>
      <c r="B728" t="s">
        <v>985</v>
      </c>
      <c r="C728" t="s">
        <v>986</v>
      </c>
      <c r="D728">
        <v>-816750</v>
      </c>
      <c r="E728" t="s">
        <v>987</v>
      </c>
      <c r="F728">
        <v>1</v>
      </c>
      <c r="G728">
        <v>675000</v>
      </c>
      <c r="H728" t="s">
        <v>510</v>
      </c>
      <c r="I728" t="s">
        <v>529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>
        <v>-816750</v>
      </c>
      <c r="T728">
        <v>1</v>
      </c>
      <c r="U728" t="s">
        <v>199</v>
      </c>
      <c r="V728" t="s">
        <v>50</v>
      </c>
      <c r="W728" t="s">
        <v>74</v>
      </c>
      <c r="X728">
        <v>1.4065386597374174E-2</v>
      </c>
      <c r="Y728">
        <v>11487.904503405356</v>
      </c>
      <c r="Z728">
        <v>6</v>
      </c>
      <c r="AA728">
        <v>13</v>
      </c>
      <c r="AB728" t="s">
        <v>50</v>
      </c>
      <c r="AC728" t="s">
        <v>10</v>
      </c>
      <c r="AD728">
        <v>816749.99999999988</v>
      </c>
      <c r="AE728">
        <v>0</v>
      </c>
    </row>
    <row r="729" spans="1:31" x14ac:dyDescent="0.25">
      <c r="A729" s="143">
        <v>46092</v>
      </c>
      <c r="B729" t="s">
        <v>985</v>
      </c>
      <c r="C729" t="s">
        <v>986</v>
      </c>
      <c r="D729">
        <v>-816750</v>
      </c>
      <c r="E729" t="s">
        <v>987</v>
      </c>
      <c r="F729">
        <v>1</v>
      </c>
      <c r="G729">
        <v>675000</v>
      </c>
      <c r="H729" t="s">
        <v>510</v>
      </c>
      <c r="I729" t="s">
        <v>529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>
        <v>-816750</v>
      </c>
      <c r="T729">
        <v>1</v>
      </c>
      <c r="U729" t="s">
        <v>199</v>
      </c>
      <c r="V729" t="s">
        <v>68</v>
      </c>
      <c r="W729" t="s">
        <v>69</v>
      </c>
      <c r="X729">
        <v>0.10760032914202722</v>
      </c>
      <c r="Y729">
        <v>87882.568826750736</v>
      </c>
      <c r="Z729">
        <v>7</v>
      </c>
      <c r="AA729">
        <v>13</v>
      </c>
      <c r="AB729" t="s">
        <v>68</v>
      </c>
      <c r="AC729" t="s">
        <v>10</v>
      </c>
      <c r="AD729">
        <v>816749.99999999988</v>
      </c>
      <c r="AE729">
        <v>0</v>
      </c>
    </row>
    <row r="730" spans="1:31" x14ac:dyDescent="0.25">
      <c r="A730" s="143">
        <v>46092</v>
      </c>
      <c r="B730" t="s">
        <v>985</v>
      </c>
      <c r="C730" t="s">
        <v>986</v>
      </c>
      <c r="D730">
        <v>-816750</v>
      </c>
      <c r="E730" t="s">
        <v>987</v>
      </c>
      <c r="F730">
        <v>1</v>
      </c>
      <c r="G730">
        <v>675000</v>
      </c>
      <c r="H730" t="s">
        <v>510</v>
      </c>
      <c r="I730" t="s">
        <v>529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>
        <v>-816750</v>
      </c>
      <c r="T730">
        <v>1</v>
      </c>
      <c r="U730" t="s">
        <v>199</v>
      </c>
      <c r="V730" t="s">
        <v>70</v>
      </c>
      <c r="W730" t="s">
        <v>71</v>
      </c>
      <c r="X730">
        <v>3.9675420007119738E-2</v>
      </c>
      <c r="Y730">
        <v>32404.899290815047</v>
      </c>
      <c r="Z730">
        <v>8</v>
      </c>
      <c r="AA730">
        <v>13</v>
      </c>
      <c r="AB730" t="s">
        <v>70</v>
      </c>
      <c r="AC730" t="s">
        <v>10</v>
      </c>
      <c r="AD730">
        <v>816749.99999999988</v>
      </c>
      <c r="AE730">
        <v>0</v>
      </c>
    </row>
    <row r="731" spans="1:31" x14ac:dyDescent="0.25">
      <c r="A731" s="143">
        <v>46092</v>
      </c>
      <c r="B731" t="s">
        <v>985</v>
      </c>
      <c r="C731" t="s">
        <v>986</v>
      </c>
      <c r="D731">
        <v>-816750</v>
      </c>
      <c r="E731" t="s">
        <v>987</v>
      </c>
      <c r="F731">
        <v>1</v>
      </c>
      <c r="G731">
        <v>675000</v>
      </c>
      <c r="H731" t="s">
        <v>510</v>
      </c>
      <c r="I731" t="s">
        <v>529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>
        <v>-816750</v>
      </c>
      <c r="T731">
        <v>1</v>
      </c>
      <c r="U731" t="s">
        <v>199</v>
      </c>
      <c r="V731" t="s">
        <v>181</v>
      </c>
      <c r="W731" t="s">
        <v>462</v>
      </c>
      <c r="X731">
        <v>0</v>
      </c>
      <c r="Y731">
        <v>0</v>
      </c>
      <c r="Z731">
        <v>9</v>
      </c>
      <c r="AA731">
        <v>13</v>
      </c>
      <c r="AB731" t="s">
        <v>181</v>
      </c>
      <c r="AC731" t="s">
        <v>10</v>
      </c>
      <c r="AD731">
        <v>816749.99999999988</v>
      </c>
      <c r="AE731">
        <v>0</v>
      </c>
    </row>
    <row r="732" spans="1:31" x14ac:dyDescent="0.25">
      <c r="A732" s="143">
        <v>46099</v>
      </c>
      <c r="B732" t="s">
        <v>1061</v>
      </c>
      <c r="C732" t="s">
        <v>1062</v>
      </c>
      <c r="D732">
        <v>-816750</v>
      </c>
      <c r="E732" t="s">
        <v>1063</v>
      </c>
      <c r="F732">
        <v>1</v>
      </c>
      <c r="G732">
        <v>675000</v>
      </c>
      <c r="H732" t="s">
        <v>510</v>
      </c>
      <c r="I732" t="s">
        <v>12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>
        <v>-816750</v>
      </c>
      <c r="T732">
        <v>1</v>
      </c>
      <c r="U732" t="s">
        <v>199</v>
      </c>
      <c r="V732" t="s">
        <v>72</v>
      </c>
      <c r="W732" t="s">
        <v>73</v>
      </c>
      <c r="X732">
        <v>3.2417236735101898E-2</v>
      </c>
      <c r="Y732">
        <v>26476.778103394474</v>
      </c>
      <c r="Z732">
        <v>1</v>
      </c>
      <c r="AA732">
        <v>11</v>
      </c>
      <c r="AB732" t="s">
        <v>72</v>
      </c>
      <c r="AC732" t="s">
        <v>12</v>
      </c>
      <c r="AD732">
        <v>816749.99999999988</v>
      </c>
      <c r="AE732">
        <v>0</v>
      </c>
    </row>
    <row r="733" spans="1:31" x14ac:dyDescent="0.25">
      <c r="A733" s="143">
        <v>46099</v>
      </c>
      <c r="B733" t="s">
        <v>1061</v>
      </c>
      <c r="C733" t="s">
        <v>1062</v>
      </c>
      <c r="D733">
        <v>-816750</v>
      </c>
      <c r="E733" t="s">
        <v>1063</v>
      </c>
      <c r="F733">
        <v>1</v>
      </c>
      <c r="G733">
        <v>675000</v>
      </c>
      <c r="H733" t="s">
        <v>510</v>
      </c>
      <c r="I733" t="s">
        <v>12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>
        <v>-816750</v>
      </c>
      <c r="T733">
        <v>1</v>
      </c>
      <c r="U733" t="s">
        <v>199</v>
      </c>
      <c r="V733" t="s">
        <v>77</v>
      </c>
      <c r="W733" t="s">
        <v>78</v>
      </c>
      <c r="X733">
        <v>7.0597149630605652E-3</v>
      </c>
      <c r="Y733">
        <v>5766.0221960797171</v>
      </c>
      <c r="Z733">
        <v>2</v>
      </c>
      <c r="AA733">
        <v>11</v>
      </c>
      <c r="AB733" t="s">
        <v>77</v>
      </c>
      <c r="AC733" t="s">
        <v>12</v>
      </c>
      <c r="AD733">
        <v>816749.99999999988</v>
      </c>
      <c r="AE733">
        <v>0</v>
      </c>
    </row>
    <row r="734" spans="1:31" x14ac:dyDescent="0.25">
      <c r="A734" s="143">
        <v>46099</v>
      </c>
      <c r="B734" t="s">
        <v>1061</v>
      </c>
      <c r="C734" t="s">
        <v>1062</v>
      </c>
      <c r="D734">
        <v>-816750</v>
      </c>
      <c r="E734" t="s">
        <v>1063</v>
      </c>
      <c r="F734">
        <v>1</v>
      </c>
      <c r="G734">
        <v>675000</v>
      </c>
      <c r="H734" t="s">
        <v>510</v>
      </c>
      <c r="I734" t="s">
        <v>12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>
        <v>-816750</v>
      </c>
      <c r="T734">
        <v>1</v>
      </c>
      <c r="U734" t="s">
        <v>199</v>
      </c>
      <c r="V734" t="s">
        <v>75</v>
      </c>
      <c r="W734" t="s">
        <v>76</v>
      </c>
      <c r="X734">
        <v>4.0653249223577111E-4</v>
      </c>
      <c r="Y734">
        <v>332.03541303356604</v>
      </c>
      <c r="Z734">
        <v>10</v>
      </c>
      <c r="AA734">
        <v>11</v>
      </c>
      <c r="AB734" t="s">
        <v>75</v>
      </c>
      <c r="AC734" t="s">
        <v>12</v>
      </c>
      <c r="AD734">
        <v>816749.99999999988</v>
      </c>
      <c r="AE734">
        <v>0</v>
      </c>
    </row>
    <row r="735" spans="1:31" x14ac:dyDescent="0.25">
      <c r="A735" s="143">
        <v>46099</v>
      </c>
      <c r="B735" t="s">
        <v>1061</v>
      </c>
      <c r="C735" t="s">
        <v>1062</v>
      </c>
      <c r="D735">
        <v>-816750</v>
      </c>
      <c r="E735" t="s">
        <v>1063</v>
      </c>
      <c r="F735">
        <v>1</v>
      </c>
      <c r="G735">
        <v>675000</v>
      </c>
      <c r="H735" t="s">
        <v>510</v>
      </c>
      <c r="I735" t="s">
        <v>12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>
        <v>-816750</v>
      </c>
      <c r="T735">
        <v>1</v>
      </c>
      <c r="U735" t="s">
        <v>199</v>
      </c>
      <c r="V735" t="s">
        <v>66</v>
      </c>
      <c r="W735" t="s">
        <v>67</v>
      </c>
      <c r="X735">
        <v>5.9791078481547098E-2</v>
      </c>
      <c r="Y735">
        <v>48834.363349803592</v>
      </c>
      <c r="Z735">
        <v>3</v>
      </c>
      <c r="AA735">
        <v>11</v>
      </c>
      <c r="AB735" t="s">
        <v>681</v>
      </c>
      <c r="AC735" t="s">
        <v>12</v>
      </c>
      <c r="AD735">
        <v>816749.99999999988</v>
      </c>
      <c r="AE735">
        <v>0</v>
      </c>
    </row>
    <row r="736" spans="1:31" x14ac:dyDescent="0.25">
      <c r="A736" s="143">
        <v>46099</v>
      </c>
      <c r="B736" t="s">
        <v>1061</v>
      </c>
      <c r="C736" t="s">
        <v>1062</v>
      </c>
      <c r="D736">
        <v>-816750</v>
      </c>
      <c r="E736" t="s">
        <v>1063</v>
      </c>
      <c r="F736">
        <v>1</v>
      </c>
      <c r="G736">
        <v>675000</v>
      </c>
      <c r="H736" t="s">
        <v>510</v>
      </c>
      <c r="I736" t="s">
        <v>12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>
        <v>-816750</v>
      </c>
      <c r="T736">
        <v>1</v>
      </c>
      <c r="U736" t="s">
        <v>199</v>
      </c>
      <c r="V736" t="s">
        <v>63</v>
      </c>
      <c r="W736" t="s">
        <v>64</v>
      </c>
      <c r="X736">
        <v>4.8738124634855849E-3</v>
      </c>
      <c r="Y736">
        <v>3980.6863295518515</v>
      </c>
      <c r="Z736">
        <v>4</v>
      </c>
      <c r="AA736">
        <v>11</v>
      </c>
      <c r="AB736" t="s">
        <v>682</v>
      </c>
      <c r="AC736" t="s">
        <v>12</v>
      </c>
      <c r="AD736">
        <v>816749.99999999988</v>
      </c>
      <c r="AE736">
        <v>0</v>
      </c>
    </row>
    <row r="737" spans="1:31" x14ac:dyDescent="0.25">
      <c r="A737" s="143">
        <v>46099</v>
      </c>
      <c r="B737" t="s">
        <v>1061</v>
      </c>
      <c r="C737" t="s">
        <v>1062</v>
      </c>
      <c r="D737">
        <v>-816750</v>
      </c>
      <c r="E737" t="s">
        <v>1063</v>
      </c>
      <c r="F737">
        <v>1</v>
      </c>
      <c r="G737">
        <v>675000</v>
      </c>
      <c r="H737" t="s">
        <v>510</v>
      </c>
      <c r="I737" t="s">
        <v>12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>
        <v>-816750</v>
      </c>
      <c r="T737">
        <v>1</v>
      </c>
      <c r="U737" t="s">
        <v>199</v>
      </c>
      <c r="V737" t="s">
        <v>80</v>
      </c>
      <c r="W737" t="s">
        <v>81</v>
      </c>
      <c r="X737">
        <v>0.73411048911804788</v>
      </c>
      <c r="Y737">
        <v>599584.74198716565</v>
      </c>
      <c r="Z737">
        <v>5</v>
      </c>
      <c r="AA737">
        <v>11</v>
      </c>
      <c r="AB737" t="s">
        <v>80</v>
      </c>
      <c r="AC737" t="s">
        <v>12</v>
      </c>
      <c r="AD737">
        <v>816749.99999999988</v>
      </c>
      <c r="AE737">
        <v>0</v>
      </c>
    </row>
    <row r="738" spans="1:31" x14ac:dyDescent="0.25">
      <c r="A738" s="143">
        <v>46099</v>
      </c>
      <c r="B738" t="s">
        <v>1061</v>
      </c>
      <c r="C738" t="s">
        <v>1062</v>
      </c>
      <c r="D738">
        <v>-816750</v>
      </c>
      <c r="E738" t="s">
        <v>1063</v>
      </c>
      <c r="F738">
        <v>1</v>
      </c>
      <c r="G738">
        <v>675000</v>
      </c>
      <c r="H738" t="s">
        <v>510</v>
      </c>
      <c r="I738" t="s">
        <v>12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>
        <v>-816750</v>
      </c>
      <c r="T738">
        <v>1</v>
      </c>
      <c r="U738" t="s">
        <v>199</v>
      </c>
      <c r="V738" t="s">
        <v>50</v>
      </c>
      <c r="W738" t="s">
        <v>74</v>
      </c>
      <c r="X738">
        <v>1.4065386597374174E-2</v>
      </c>
      <c r="Y738">
        <v>11487.904503405356</v>
      </c>
      <c r="Z738">
        <v>6</v>
      </c>
      <c r="AA738">
        <v>11</v>
      </c>
      <c r="AB738" t="s">
        <v>50</v>
      </c>
      <c r="AC738" t="s">
        <v>12</v>
      </c>
      <c r="AD738">
        <v>816749.99999999988</v>
      </c>
      <c r="AE738">
        <v>0</v>
      </c>
    </row>
    <row r="739" spans="1:31" x14ac:dyDescent="0.25">
      <c r="A739" s="143">
        <v>46099</v>
      </c>
      <c r="B739" t="s">
        <v>1061</v>
      </c>
      <c r="C739" t="s">
        <v>1062</v>
      </c>
      <c r="D739">
        <v>-816750</v>
      </c>
      <c r="E739" t="s">
        <v>1063</v>
      </c>
      <c r="F739">
        <v>1</v>
      </c>
      <c r="G739">
        <v>675000</v>
      </c>
      <c r="H739" t="s">
        <v>510</v>
      </c>
      <c r="I739" t="s">
        <v>12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>
        <v>-816750</v>
      </c>
      <c r="T739">
        <v>1</v>
      </c>
      <c r="U739" t="s">
        <v>199</v>
      </c>
      <c r="V739" t="s">
        <v>68</v>
      </c>
      <c r="W739" t="s">
        <v>69</v>
      </c>
      <c r="X739">
        <v>0.10760032914202722</v>
      </c>
      <c r="Y739">
        <v>87882.568826750736</v>
      </c>
      <c r="Z739">
        <v>7</v>
      </c>
      <c r="AA739">
        <v>11</v>
      </c>
      <c r="AB739" t="s">
        <v>68</v>
      </c>
      <c r="AC739" t="s">
        <v>12</v>
      </c>
      <c r="AD739">
        <v>816749.99999999988</v>
      </c>
      <c r="AE739">
        <v>0</v>
      </c>
    </row>
    <row r="740" spans="1:31" x14ac:dyDescent="0.25">
      <c r="A740" s="143">
        <v>46099</v>
      </c>
      <c r="B740" t="s">
        <v>1061</v>
      </c>
      <c r="C740" t="s">
        <v>1062</v>
      </c>
      <c r="D740">
        <v>-816750</v>
      </c>
      <c r="E740" t="s">
        <v>1063</v>
      </c>
      <c r="F740">
        <v>1</v>
      </c>
      <c r="G740">
        <v>675000</v>
      </c>
      <c r="H740" t="s">
        <v>510</v>
      </c>
      <c r="I740" t="s">
        <v>12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>
        <v>-816750</v>
      </c>
      <c r="T740">
        <v>1</v>
      </c>
      <c r="U740" t="s">
        <v>199</v>
      </c>
      <c r="V740" t="s">
        <v>70</v>
      </c>
      <c r="W740" t="s">
        <v>71</v>
      </c>
      <c r="X740">
        <v>3.9675420007119738E-2</v>
      </c>
      <c r="Y740">
        <v>32404.899290815047</v>
      </c>
      <c r="Z740">
        <v>8</v>
      </c>
      <c r="AA740">
        <v>11</v>
      </c>
      <c r="AB740" t="s">
        <v>70</v>
      </c>
      <c r="AC740" t="s">
        <v>12</v>
      </c>
      <c r="AD740">
        <v>816749.99999999988</v>
      </c>
      <c r="AE740">
        <v>0</v>
      </c>
    </row>
    <row r="741" spans="1:31" x14ac:dyDescent="0.25">
      <c r="A741" s="143">
        <v>46099</v>
      </c>
      <c r="B741" t="s">
        <v>1061</v>
      </c>
      <c r="C741" t="s">
        <v>1062</v>
      </c>
      <c r="D741">
        <v>-816750</v>
      </c>
      <c r="E741" t="s">
        <v>1063</v>
      </c>
      <c r="F741">
        <v>1</v>
      </c>
      <c r="G741">
        <v>675000</v>
      </c>
      <c r="H741" t="s">
        <v>510</v>
      </c>
      <c r="I741" t="s">
        <v>12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>
        <v>-816750</v>
      </c>
      <c r="T741">
        <v>1</v>
      </c>
      <c r="U741" t="s">
        <v>199</v>
      </c>
      <c r="V741" t="s">
        <v>181</v>
      </c>
      <c r="W741" t="s">
        <v>462</v>
      </c>
      <c r="X741">
        <v>0</v>
      </c>
      <c r="Y741">
        <v>0</v>
      </c>
      <c r="Z741">
        <v>9</v>
      </c>
      <c r="AA741">
        <v>11</v>
      </c>
      <c r="AB741" t="s">
        <v>181</v>
      </c>
      <c r="AC741" t="s">
        <v>12</v>
      </c>
      <c r="AD741">
        <v>816749.99999999988</v>
      </c>
      <c r="AE741">
        <v>0</v>
      </c>
    </row>
    <row r="742" spans="1:31" x14ac:dyDescent="0.25">
      <c r="A742" s="143">
        <v>46107</v>
      </c>
      <c r="B742" t="s">
        <v>847</v>
      </c>
      <c r="C742" t="s">
        <v>1066</v>
      </c>
      <c r="D742">
        <v>-783466.9</v>
      </c>
      <c r="E742" t="s">
        <v>1067</v>
      </c>
      <c r="F742">
        <v>1</v>
      </c>
      <c r="G742">
        <v>345100</v>
      </c>
      <c r="H742" t="s">
        <v>510</v>
      </c>
      <c r="I742" t="s">
        <v>12</v>
      </c>
      <c r="J742" t="s">
        <v>137</v>
      </c>
      <c r="K742" t="s">
        <v>473</v>
      </c>
      <c r="L742" t="s">
        <v>138</v>
      </c>
      <c r="M742">
        <v>0</v>
      </c>
      <c r="N742" t="s">
        <v>34</v>
      </c>
      <c r="O742" t="s">
        <v>492</v>
      </c>
      <c r="P742">
        <v>1</v>
      </c>
      <c r="Q742" t="s">
        <v>80</v>
      </c>
      <c r="R742">
        <v>1</v>
      </c>
      <c r="S742">
        <v>-783466.9</v>
      </c>
      <c r="T742">
        <v>1</v>
      </c>
      <c r="U742" t="s">
        <v>199</v>
      </c>
      <c r="V742" t="s">
        <v>80</v>
      </c>
      <c r="W742" t="s">
        <v>93</v>
      </c>
      <c r="X742">
        <v>1</v>
      </c>
      <c r="Y742">
        <v>783466.9</v>
      </c>
      <c r="Z742">
        <v>5</v>
      </c>
      <c r="AA742">
        <v>11</v>
      </c>
      <c r="AB742" t="s">
        <v>80</v>
      </c>
      <c r="AC742" t="s">
        <v>12</v>
      </c>
      <c r="AD742">
        <v>783466.9</v>
      </c>
      <c r="AE742">
        <v>0</v>
      </c>
    </row>
    <row r="743" spans="1:31" x14ac:dyDescent="0.25">
      <c r="A743" s="143">
        <v>46106</v>
      </c>
      <c r="B743" t="s">
        <v>994</v>
      </c>
      <c r="C743" t="s">
        <v>995</v>
      </c>
      <c r="D743">
        <v>-753830</v>
      </c>
      <c r="E743" t="s">
        <v>996</v>
      </c>
      <c r="F743">
        <v>24.92</v>
      </c>
      <c r="G743">
        <v>25000</v>
      </c>
      <c r="H743" t="s">
        <v>510</v>
      </c>
      <c r="I743" t="s">
        <v>13</v>
      </c>
      <c r="J743" t="s">
        <v>137</v>
      </c>
      <c r="K743" t="s">
        <v>473</v>
      </c>
      <c r="L743" t="s">
        <v>138</v>
      </c>
      <c r="M743">
        <v>0</v>
      </c>
      <c r="N743" t="s">
        <v>45</v>
      </c>
      <c r="O743" t="s">
        <v>492</v>
      </c>
      <c r="P743">
        <v>1</v>
      </c>
      <c r="Q743" t="s">
        <v>70</v>
      </c>
      <c r="R743">
        <v>1</v>
      </c>
      <c r="S743">
        <v>-753830</v>
      </c>
      <c r="T743">
        <v>24.92</v>
      </c>
      <c r="U743" t="s">
        <v>199</v>
      </c>
      <c r="V743" t="s">
        <v>70</v>
      </c>
      <c r="W743" t="s">
        <v>86</v>
      </c>
      <c r="X743">
        <v>1</v>
      </c>
      <c r="Y743">
        <v>753830</v>
      </c>
      <c r="Z743">
        <v>8</v>
      </c>
      <c r="AA743">
        <v>7</v>
      </c>
      <c r="AB743" t="s">
        <v>70</v>
      </c>
      <c r="AC743" t="s">
        <v>13</v>
      </c>
      <c r="AD743">
        <v>753830</v>
      </c>
      <c r="AE743">
        <v>0</v>
      </c>
    </row>
    <row r="744" spans="1:31" x14ac:dyDescent="0.25">
      <c r="A744" s="143">
        <v>46111</v>
      </c>
      <c r="B744" t="s">
        <v>811</v>
      </c>
      <c r="C744" t="s">
        <v>894</v>
      </c>
      <c r="D744">
        <v>-720000</v>
      </c>
      <c r="E744" t="s">
        <v>895</v>
      </c>
      <c r="F744">
        <v>9</v>
      </c>
      <c r="G744">
        <v>80000</v>
      </c>
      <c r="H744" t="s">
        <v>510</v>
      </c>
      <c r="I744" t="s">
        <v>10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>
        <v>-720000</v>
      </c>
      <c r="T744">
        <v>9</v>
      </c>
      <c r="U744" t="s">
        <v>199</v>
      </c>
      <c r="V744" t="s">
        <v>72</v>
      </c>
      <c r="W744" t="s">
        <v>73</v>
      </c>
      <c r="X744">
        <v>3.2417236735101898E-2</v>
      </c>
      <c r="Y744">
        <v>23340.410449273368</v>
      </c>
      <c r="Z744">
        <v>1</v>
      </c>
      <c r="AA744">
        <v>13</v>
      </c>
      <c r="AB744" t="s">
        <v>72</v>
      </c>
      <c r="AC744" t="s">
        <v>10</v>
      </c>
      <c r="AD744">
        <v>719999.99999999988</v>
      </c>
      <c r="AE744">
        <v>0</v>
      </c>
    </row>
    <row r="745" spans="1:31" x14ac:dyDescent="0.25">
      <c r="A745" s="143">
        <v>46111</v>
      </c>
      <c r="B745" t="s">
        <v>811</v>
      </c>
      <c r="C745" t="s">
        <v>894</v>
      </c>
      <c r="D745">
        <v>-720000</v>
      </c>
      <c r="E745" t="s">
        <v>895</v>
      </c>
      <c r="F745">
        <v>9</v>
      </c>
      <c r="G745">
        <v>80000</v>
      </c>
      <c r="H745" t="s">
        <v>510</v>
      </c>
      <c r="I745" t="s">
        <v>10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>
        <v>-720000</v>
      </c>
      <c r="T745">
        <v>9</v>
      </c>
      <c r="U745" t="s">
        <v>199</v>
      </c>
      <c r="V745" t="s">
        <v>77</v>
      </c>
      <c r="W745" t="s">
        <v>78</v>
      </c>
      <c r="X745">
        <v>7.0597149630605652E-3</v>
      </c>
      <c r="Y745">
        <v>5082.9947734036068</v>
      </c>
      <c r="Z745">
        <v>2</v>
      </c>
      <c r="AA745">
        <v>13</v>
      </c>
      <c r="AB745" t="s">
        <v>77</v>
      </c>
      <c r="AC745" t="s">
        <v>10</v>
      </c>
      <c r="AD745">
        <v>719999.99999999988</v>
      </c>
      <c r="AE745">
        <v>0</v>
      </c>
    </row>
    <row r="746" spans="1:31" x14ac:dyDescent="0.25">
      <c r="A746" s="143">
        <v>46111</v>
      </c>
      <c r="B746" t="s">
        <v>811</v>
      </c>
      <c r="C746" t="s">
        <v>894</v>
      </c>
      <c r="D746">
        <v>-720000</v>
      </c>
      <c r="E746" t="s">
        <v>895</v>
      </c>
      <c r="F746">
        <v>9</v>
      </c>
      <c r="G746">
        <v>80000</v>
      </c>
      <c r="H746" t="s">
        <v>510</v>
      </c>
      <c r="I746" t="s">
        <v>10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>
        <v>-720000</v>
      </c>
      <c r="T746">
        <v>9</v>
      </c>
      <c r="U746" t="s">
        <v>199</v>
      </c>
      <c r="V746" t="s">
        <v>75</v>
      </c>
      <c r="W746" t="s">
        <v>76</v>
      </c>
      <c r="X746">
        <v>4.0653249223577111E-4</v>
      </c>
      <c r="Y746">
        <v>292.70339440975522</v>
      </c>
      <c r="Z746">
        <v>10</v>
      </c>
      <c r="AA746">
        <v>13</v>
      </c>
      <c r="AB746" t="s">
        <v>75</v>
      </c>
      <c r="AC746" t="s">
        <v>10</v>
      </c>
      <c r="AD746">
        <v>719999.99999999988</v>
      </c>
      <c r="AE746">
        <v>0</v>
      </c>
    </row>
    <row r="747" spans="1:31" x14ac:dyDescent="0.25">
      <c r="A747" s="143">
        <v>46111</v>
      </c>
      <c r="B747" t="s">
        <v>811</v>
      </c>
      <c r="C747" t="s">
        <v>894</v>
      </c>
      <c r="D747">
        <v>-720000</v>
      </c>
      <c r="E747" t="s">
        <v>895</v>
      </c>
      <c r="F747">
        <v>9</v>
      </c>
      <c r="G747">
        <v>80000</v>
      </c>
      <c r="H747" t="s">
        <v>510</v>
      </c>
      <c r="I747" t="s">
        <v>10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>
        <v>-720000</v>
      </c>
      <c r="T747">
        <v>9</v>
      </c>
      <c r="U747" t="s">
        <v>199</v>
      </c>
      <c r="V747" t="s">
        <v>66</v>
      </c>
      <c r="W747" t="s">
        <v>67</v>
      </c>
      <c r="X747">
        <v>5.9791078481547098E-2</v>
      </c>
      <c r="Y747">
        <v>43049.576506713907</v>
      </c>
      <c r="Z747">
        <v>3</v>
      </c>
      <c r="AA747">
        <v>13</v>
      </c>
      <c r="AB747" t="s">
        <v>681</v>
      </c>
      <c r="AC747" t="s">
        <v>10</v>
      </c>
      <c r="AD747">
        <v>719999.99999999988</v>
      </c>
      <c r="AE747">
        <v>0</v>
      </c>
    </row>
    <row r="748" spans="1:31" x14ac:dyDescent="0.25">
      <c r="A748" s="143">
        <v>46111</v>
      </c>
      <c r="B748" t="s">
        <v>811</v>
      </c>
      <c r="C748" t="s">
        <v>894</v>
      </c>
      <c r="D748">
        <v>-720000</v>
      </c>
      <c r="E748" t="s">
        <v>895</v>
      </c>
      <c r="F748">
        <v>9</v>
      </c>
      <c r="G748">
        <v>80000</v>
      </c>
      <c r="H748" t="s">
        <v>510</v>
      </c>
      <c r="I748" t="s">
        <v>10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>
        <v>-720000</v>
      </c>
      <c r="T748">
        <v>9</v>
      </c>
      <c r="U748" t="s">
        <v>199</v>
      </c>
      <c r="V748" t="s">
        <v>63</v>
      </c>
      <c r="W748" t="s">
        <v>64</v>
      </c>
      <c r="X748">
        <v>4.8738124634855849E-3</v>
      </c>
      <c r="Y748">
        <v>3509.1449737096214</v>
      </c>
      <c r="Z748">
        <v>4</v>
      </c>
      <c r="AA748">
        <v>13</v>
      </c>
      <c r="AB748" t="s">
        <v>682</v>
      </c>
      <c r="AC748" t="s">
        <v>10</v>
      </c>
      <c r="AD748">
        <v>719999.99999999988</v>
      </c>
      <c r="AE748">
        <v>0</v>
      </c>
    </row>
    <row r="749" spans="1:31" x14ac:dyDescent="0.25">
      <c r="A749" s="143">
        <v>46111</v>
      </c>
      <c r="B749" t="s">
        <v>811</v>
      </c>
      <c r="C749" t="s">
        <v>894</v>
      </c>
      <c r="D749">
        <v>-720000</v>
      </c>
      <c r="E749" t="s">
        <v>895</v>
      </c>
      <c r="F749">
        <v>9</v>
      </c>
      <c r="G749">
        <v>80000</v>
      </c>
      <c r="H749" t="s">
        <v>510</v>
      </c>
      <c r="I749" t="s">
        <v>10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>
        <v>-720000</v>
      </c>
      <c r="T749">
        <v>9</v>
      </c>
      <c r="U749" t="s">
        <v>199</v>
      </c>
      <c r="V749" t="s">
        <v>80</v>
      </c>
      <c r="W749" t="s">
        <v>81</v>
      </c>
      <c r="X749">
        <v>0.73411048911804788</v>
      </c>
      <c r="Y749">
        <v>528559.55216499453</v>
      </c>
      <c r="Z749">
        <v>5</v>
      </c>
      <c r="AA749">
        <v>13</v>
      </c>
      <c r="AB749" t="s">
        <v>80</v>
      </c>
      <c r="AC749" t="s">
        <v>10</v>
      </c>
      <c r="AD749">
        <v>719999.99999999988</v>
      </c>
      <c r="AE749">
        <v>0</v>
      </c>
    </row>
    <row r="750" spans="1:31" x14ac:dyDescent="0.25">
      <c r="A750" s="143">
        <v>46111</v>
      </c>
      <c r="B750" t="s">
        <v>811</v>
      </c>
      <c r="C750" t="s">
        <v>894</v>
      </c>
      <c r="D750">
        <v>-720000</v>
      </c>
      <c r="E750" t="s">
        <v>895</v>
      </c>
      <c r="F750">
        <v>9</v>
      </c>
      <c r="G750">
        <v>80000</v>
      </c>
      <c r="H750" t="s">
        <v>510</v>
      </c>
      <c r="I750" t="s">
        <v>10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>
        <v>-720000</v>
      </c>
      <c r="T750">
        <v>9</v>
      </c>
      <c r="U750" t="s">
        <v>199</v>
      </c>
      <c r="V750" t="s">
        <v>50</v>
      </c>
      <c r="W750" t="s">
        <v>74</v>
      </c>
      <c r="X750">
        <v>1.4065386597374174E-2</v>
      </c>
      <c r="Y750">
        <v>10127.078350109405</v>
      </c>
      <c r="Z750">
        <v>6</v>
      </c>
      <c r="AA750">
        <v>13</v>
      </c>
      <c r="AB750" t="s">
        <v>50</v>
      </c>
      <c r="AC750" t="s">
        <v>10</v>
      </c>
      <c r="AD750">
        <v>719999.99999999988</v>
      </c>
      <c r="AE750">
        <v>0</v>
      </c>
    </row>
    <row r="751" spans="1:31" x14ac:dyDescent="0.25">
      <c r="A751" s="143">
        <v>46111</v>
      </c>
      <c r="B751" t="s">
        <v>811</v>
      </c>
      <c r="C751" t="s">
        <v>894</v>
      </c>
      <c r="D751">
        <v>-720000</v>
      </c>
      <c r="E751" t="s">
        <v>895</v>
      </c>
      <c r="F751">
        <v>9</v>
      </c>
      <c r="G751">
        <v>80000</v>
      </c>
      <c r="H751" t="s">
        <v>510</v>
      </c>
      <c r="I751" t="s">
        <v>10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>
        <v>-720000</v>
      </c>
      <c r="T751">
        <v>9</v>
      </c>
      <c r="U751" t="s">
        <v>199</v>
      </c>
      <c r="V751" t="s">
        <v>68</v>
      </c>
      <c r="W751" t="s">
        <v>69</v>
      </c>
      <c r="X751">
        <v>0.10760032914202722</v>
      </c>
      <c r="Y751">
        <v>77472.236982259594</v>
      </c>
      <c r="Z751">
        <v>7</v>
      </c>
      <c r="AA751">
        <v>13</v>
      </c>
      <c r="AB751" t="s">
        <v>68</v>
      </c>
      <c r="AC751" t="s">
        <v>10</v>
      </c>
      <c r="AD751">
        <v>719999.99999999988</v>
      </c>
      <c r="AE751">
        <v>0</v>
      </c>
    </row>
    <row r="752" spans="1:31" x14ac:dyDescent="0.25">
      <c r="A752" s="143">
        <v>46111</v>
      </c>
      <c r="B752" t="s">
        <v>811</v>
      </c>
      <c r="C752" t="s">
        <v>894</v>
      </c>
      <c r="D752">
        <v>-720000</v>
      </c>
      <c r="E752" t="s">
        <v>895</v>
      </c>
      <c r="F752">
        <v>9</v>
      </c>
      <c r="G752">
        <v>80000</v>
      </c>
      <c r="H752" t="s">
        <v>510</v>
      </c>
      <c r="I752" t="s">
        <v>10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>
        <v>-720000</v>
      </c>
      <c r="T752">
        <v>9</v>
      </c>
      <c r="U752" t="s">
        <v>199</v>
      </c>
      <c r="V752" t="s">
        <v>70</v>
      </c>
      <c r="W752" t="s">
        <v>71</v>
      </c>
      <c r="X752">
        <v>3.9675420007119738E-2</v>
      </c>
      <c r="Y752">
        <v>28566.302405126211</v>
      </c>
      <c r="Z752">
        <v>8</v>
      </c>
      <c r="AA752">
        <v>13</v>
      </c>
      <c r="AB752" t="s">
        <v>70</v>
      </c>
      <c r="AC752" t="s">
        <v>10</v>
      </c>
      <c r="AD752">
        <v>719999.99999999988</v>
      </c>
      <c r="AE752">
        <v>0</v>
      </c>
    </row>
    <row r="753" spans="1:31" x14ac:dyDescent="0.25">
      <c r="A753" s="143">
        <v>46111</v>
      </c>
      <c r="B753" t="s">
        <v>811</v>
      </c>
      <c r="C753" t="s">
        <v>894</v>
      </c>
      <c r="D753">
        <v>-720000</v>
      </c>
      <c r="E753" t="s">
        <v>895</v>
      </c>
      <c r="F753">
        <v>9</v>
      </c>
      <c r="G753">
        <v>80000</v>
      </c>
      <c r="H753" t="s">
        <v>510</v>
      </c>
      <c r="I753" t="s">
        <v>10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>
        <v>-720000</v>
      </c>
      <c r="T753">
        <v>9</v>
      </c>
      <c r="U753" t="s">
        <v>199</v>
      </c>
      <c r="V753" t="s">
        <v>181</v>
      </c>
      <c r="W753" t="s">
        <v>462</v>
      </c>
      <c r="X753">
        <v>0</v>
      </c>
      <c r="Y753">
        <v>0</v>
      </c>
      <c r="Z753">
        <v>9</v>
      </c>
      <c r="AA753">
        <v>13</v>
      </c>
      <c r="AB753" t="s">
        <v>181</v>
      </c>
      <c r="AC753" t="s">
        <v>10</v>
      </c>
      <c r="AD753">
        <v>719999.99999999988</v>
      </c>
      <c r="AE753">
        <v>0</v>
      </c>
    </row>
    <row r="754" spans="1:31" x14ac:dyDescent="0.25">
      <c r="A754" s="143">
        <v>46105</v>
      </c>
      <c r="B754" t="s">
        <v>811</v>
      </c>
      <c r="C754" t="s">
        <v>896</v>
      </c>
      <c r="D754">
        <v>-720000</v>
      </c>
      <c r="E754" t="s">
        <v>897</v>
      </c>
      <c r="F754">
        <v>9</v>
      </c>
      <c r="G754">
        <v>80000</v>
      </c>
      <c r="H754" t="s">
        <v>510</v>
      </c>
      <c r="I754" t="s">
        <v>10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>
        <v>-720000</v>
      </c>
      <c r="T754">
        <v>9</v>
      </c>
      <c r="U754" t="s">
        <v>199</v>
      </c>
      <c r="V754" t="s">
        <v>72</v>
      </c>
      <c r="W754" t="s">
        <v>73</v>
      </c>
      <c r="X754">
        <v>3.2417236735101898E-2</v>
      </c>
      <c r="Y754">
        <v>23340.410449273368</v>
      </c>
      <c r="Z754">
        <v>1</v>
      </c>
      <c r="AA754">
        <v>13</v>
      </c>
      <c r="AB754" t="s">
        <v>72</v>
      </c>
      <c r="AC754" t="s">
        <v>10</v>
      </c>
      <c r="AD754">
        <v>719999.99999999988</v>
      </c>
      <c r="AE754">
        <v>0</v>
      </c>
    </row>
    <row r="755" spans="1:31" x14ac:dyDescent="0.25">
      <c r="A755" s="143">
        <v>46105</v>
      </c>
      <c r="B755" t="s">
        <v>811</v>
      </c>
      <c r="C755" t="s">
        <v>896</v>
      </c>
      <c r="D755">
        <v>-720000</v>
      </c>
      <c r="E755" t="s">
        <v>897</v>
      </c>
      <c r="F755">
        <v>9</v>
      </c>
      <c r="G755">
        <v>80000</v>
      </c>
      <c r="H755" t="s">
        <v>510</v>
      </c>
      <c r="I755" t="s">
        <v>10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>
        <v>-720000</v>
      </c>
      <c r="T755">
        <v>9</v>
      </c>
      <c r="U755" t="s">
        <v>199</v>
      </c>
      <c r="V755" t="s">
        <v>77</v>
      </c>
      <c r="W755" t="s">
        <v>78</v>
      </c>
      <c r="X755">
        <v>7.0597149630605652E-3</v>
      </c>
      <c r="Y755">
        <v>5082.9947734036068</v>
      </c>
      <c r="Z755">
        <v>2</v>
      </c>
      <c r="AA755">
        <v>13</v>
      </c>
      <c r="AB755" t="s">
        <v>77</v>
      </c>
      <c r="AC755" t="s">
        <v>10</v>
      </c>
      <c r="AD755">
        <v>719999.99999999988</v>
      </c>
      <c r="AE755">
        <v>0</v>
      </c>
    </row>
    <row r="756" spans="1:31" x14ac:dyDescent="0.25">
      <c r="A756" s="143">
        <v>46105</v>
      </c>
      <c r="B756" t="s">
        <v>811</v>
      </c>
      <c r="C756" t="s">
        <v>896</v>
      </c>
      <c r="D756">
        <v>-720000</v>
      </c>
      <c r="E756" t="s">
        <v>897</v>
      </c>
      <c r="F756">
        <v>9</v>
      </c>
      <c r="G756">
        <v>80000</v>
      </c>
      <c r="H756" t="s">
        <v>510</v>
      </c>
      <c r="I756" t="s">
        <v>10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>
        <v>-720000</v>
      </c>
      <c r="T756">
        <v>9</v>
      </c>
      <c r="U756" t="s">
        <v>199</v>
      </c>
      <c r="V756" t="s">
        <v>75</v>
      </c>
      <c r="W756" t="s">
        <v>76</v>
      </c>
      <c r="X756">
        <v>4.0653249223577111E-4</v>
      </c>
      <c r="Y756">
        <v>292.70339440975522</v>
      </c>
      <c r="Z756">
        <v>10</v>
      </c>
      <c r="AA756">
        <v>13</v>
      </c>
      <c r="AB756" t="s">
        <v>75</v>
      </c>
      <c r="AC756" t="s">
        <v>10</v>
      </c>
      <c r="AD756">
        <v>719999.99999999988</v>
      </c>
      <c r="AE756">
        <v>0</v>
      </c>
    </row>
    <row r="757" spans="1:31" x14ac:dyDescent="0.25">
      <c r="A757" s="143">
        <v>46105</v>
      </c>
      <c r="B757" t="s">
        <v>811</v>
      </c>
      <c r="C757" t="s">
        <v>896</v>
      </c>
      <c r="D757">
        <v>-720000</v>
      </c>
      <c r="E757" t="s">
        <v>897</v>
      </c>
      <c r="F757">
        <v>9</v>
      </c>
      <c r="G757">
        <v>80000</v>
      </c>
      <c r="H757" t="s">
        <v>510</v>
      </c>
      <c r="I757" t="s">
        <v>10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>
        <v>-720000</v>
      </c>
      <c r="T757">
        <v>9</v>
      </c>
      <c r="U757" t="s">
        <v>199</v>
      </c>
      <c r="V757" t="s">
        <v>66</v>
      </c>
      <c r="W757" t="s">
        <v>67</v>
      </c>
      <c r="X757">
        <v>5.9791078481547098E-2</v>
      </c>
      <c r="Y757">
        <v>43049.576506713907</v>
      </c>
      <c r="Z757">
        <v>3</v>
      </c>
      <c r="AA757">
        <v>13</v>
      </c>
      <c r="AB757" t="s">
        <v>681</v>
      </c>
      <c r="AC757" t="s">
        <v>10</v>
      </c>
      <c r="AD757">
        <v>719999.99999999988</v>
      </c>
      <c r="AE757">
        <v>0</v>
      </c>
    </row>
    <row r="758" spans="1:31" x14ac:dyDescent="0.25">
      <c r="A758" s="143">
        <v>46105</v>
      </c>
      <c r="B758" t="s">
        <v>811</v>
      </c>
      <c r="C758" t="s">
        <v>896</v>
      </c>
      <c r="D758">
        <v>-720000</v>
      </c>
      <c r="E758" t="s">
        <v>897</v>
      </c>
      <c r="F758">
        <v>9</v>
      </c>
      <c r="G758">
        <v>80000</v>
      </c>
      <c r="H758" t="s">
        <v>510</v>
      </c>
      <c r="I758" t="s">
        <v>10</v>
      </c>
      <c r="J758" t="s">
        <v>137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>
        <v>-720000</v>
      </c>
      <c r="T758">
        <v>9</v>
      </c>
      <c r="U758" t="s">
        <v>199</v>
      </c>
      <c r="V758" t="s">
        <v>63</v>
      </c>
      <c r="W758" t="s">
        <v>64</v>
      </c>
      <c r="X758">
        <v>4.8738124634855849E-3</v>
      </c>
      <c r="Y758">
        <v>3509.1449737096214</v>
      </c>
      <c r="Z758">
        <v>4</v>
      </c>
      <c r="AA758">
        <v>13</v>
      </c>
      <c r="AB758" t="s">
        <v>682</v>
      </c>
      <c r="AC758" t="s">
        <v>10</v>
      </c>
      <c r="AD758">
        <v>719999.99999999988</v>
      </c>
      <c r="AE758">
        <v>0</v>
      </c>
    </row>
    <row r="759" spans="1:31" x14ac:dyDescent="0.25">
      <c r="A759" s="143">
        <v>46105</v>
      </c>
      <c r="B759" t="s">
        <v>811</v>
      </c>
      <c r="C759" t="s">
        <v>896</v>
      </c>
      <c r="D759">
        <v>-720000</v>
      </c>
      <c r="E759" t="s">
        <v>897</v>
      </c>
      <c r="F759">
        <v>9</v>
      </c>
      <c r="G759">
        <v>80000</v>
      </c>
      <c r="H759" t="s">
        <v>510</v>
      </c>
      <c r="I759" t="s">
        <v>10</v>
      </c>
      <c r="J759" t="s">
        <v>137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>
        <v>-720000</v>
      </c>
      <c r="T759">
        <v>9</v>
      </c>
      <c r="U759" t="s">
        <v>199</v>
      </c>
      <c r="V759" t="s">
        <v>80</v>
      </c>
      <c r="W759" t="s">
        <v>81</v>
      </c>
      <c r="X759">
        <v>0.73411048911804788</v>
      </c>
      <c r="Y759">
        <v>528559.55216499453</v>
      </c>
      <c r="Z759">
        <v>5</v>
      </c>
      <c r="AA759">
        <v>13</v>
      </c>
      <c r="AB759" t="s">
        <v>80</v>
      </c>
      <c r="AC759" t="s">
        <v>10</v>
      </c>
      <c r="AD759">
        <v>719999.99999999988</v>
      </c>
      <c r="AE759">
        <v>0</v>
      </c>
    </row>
    <row r="760" spans="1:31" x14ac:dyDescent="0.25">
      <c r="A760" s="143">
        <v>46105</v>
      </c>
      <c r="B760" t="s">
        <v>811</v>
      </c>
      <c r="C760" t="s">
        <v>896</v>
      </c>
      <c r="D760">
        <v>-720000</v>
      </c>
      <c r="E760" t="s">
        <v>897</v>
      </c>
      <c r="F760">
        <v>9</v>
      </c>
      <c r="G760">
        <v>80000</v>
      </c>
      <c r="H760" t="s">
        <v>510</v>
      </c>
      <c r="I760" t="s">
        <v>10</v>
      </c>
      <c r="J760" t="s">
        <v>137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>
        <v>-720000</v>
      </c>
      <c r="T760">
        <v>9</v>
      </c>
      <c r="U760" t="s">
        <v>199</v>
      </c>
      <c r="V760" t="s">
        <v>50</v>
      </c>
      <c r="W760" t="s">
        <v>74</v>
      </c>
      <c r="X760">
        <v>1.4065386597374174E-2</v>
      </c>
      <c r="Y760">
        <v>10127.078350109405</v>
      </c>
      <c r="Z760">
        <v>6</v>
      </c>
      <c r="AA760">
        <v>13</v>
      </c>
      <c r="AB760" t="s">
        <v>50</v>
      </c>
      <c r="AC760" t="s">
        <v>10</v>
      </c>
      <c r="AD760">
        <v>719999.99999999988</v>
      </c>
      <c r="AE760">
        <v>0</v>
      </c>
    </row>
    <row r="761" spans="1:31" x14ac:dyDescent="0.25">
      <c r="A761" s="143">
        <v>46105</v>
      </c>
      <c r="B761" t="s">
        <v>811</v>
      </c>
      <c r="C761" t="s">
        <v>896</v>
      </c>
      <c r="D761">
        <v>-720000</v>
      </c>
      <c r="E761" t="s">
        <v>897</v>
      </c>
      <c r="F761">
        <v>9</v>
      </c>
      <c r="G761">
        <v>80000</v>
      </c>
      <c r="H761" t="s">
        <v>510</v>
      </c>
      <c r="I761" t="s">
        <v>10</v>
      </c>
      <c r="J761" t="s">
        <v>137</v>
      </c>
      <c r="K761" t="s">
        <v>473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>
        <v>-720000</v>
      </c>
      <c r="T761">
        <v>9</v>
      </c>
      <c r="U761" t="s">
        <v>199</v>
      </c>
      <c r="V761" t="s">
        <v>68</v>
      </c>
      <c r="W761" t="s">
        <v>69</v>
      </c>
      <c r="X761">
        <v>0.10760032914202722</v>
      </c>
      <c r="Y761">
        <v>77472.236982259594</v>
      </c>
      <c r="Z761">
        <v>7</v>
      </c>
      <c r="AA761">
        <v>13</v>
      </c>
      <c r="AB761" t="s">
        <v>68</v>
      </c>
      <c r="AC761" t="s">
        <v>10</v>
      </c>
      <c r="AD761">
        <v>719999.99999999988</v>
      </c>
      <c r="AE761">
        <v>0</v>
      </c>
    </row>
    <row r="762" spans="1:31" x14ac:dyDescent="0.25">
      <c r="A762" s="143">
        <v>46105</v>
      </c>
      <c r="B762" t="s">
        <v>811</v>
      </c>
      <c r="C762" t="s">
        <v>896</v>
      </c>
      <c r="D762">
        <v>-720000</v>
      </c>
      <c r="E762" t="s">
        <v>897</v>
      </c>
      <c r="F762">
        <v>9</v>
      </c>
      <c r="G762">
        <v>80000</v>
      </c>
      <c r="H762" t="s">
        <v>510</v>
      </c>
      <c r="I762" t="s">
        <v>10</v>
      </c>
      <c r="J762" t="s">
        <v>137</v>
      </c>
      <c r="K762" t="s">
        <v>473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>
        <v>-720000</v>
      </c>
      <c r="T762">
        <v>9</v>
      </c>
      <c r="U762" t="s">
        <v>199</v>
      </c>
      <c r="V762" t="s">
        <v>70</v>
      </c>
      <c r="W762" t="s">
        <v>71</v>
      </c>
      <c r="X762">
        <v>3.9675420007119738E-2</v>
      </c>
      <c r="Y762">
        <v>28566.302405126211</v>
      </c>
      <c r="Z762">
        <v>8</v>
      </c>
      <c r="AA762">
        <v>13</v>
      </c>
      <c r="AB762" t="s">
        <v>70</v>
      </c>
      <c r="AC762" t="s">
        <v>10</v>
      </c>
      <c r="AD762">
        <v>719999.99999999988</v>
      </c>
      <c r="AE762">
        <v>0</v>
      </c>
    </row>
    <row r="763" spans="1:31" x14ac:dyDescent="0.25">
      <c r="A763" s="143">
        <v>46105</v>
      </c>
      <c r="B763" t="s">
        <v>811</v>
      </c>
      <c r="C763" t="s">
        <v>896</v>
      </c>
      <c r="D763">
        <v>-720000</v>
      </c>
      <c r="E763" t="s">
        <v>897</v>
      </c>
      <c r="F763">
        <v>9</v>
      </c>
      <c r="G763">
        <v>80000</v>
      </c>
      <c r="H763" t="s">
        <v>510</v>
      </c>
      <c r="I763" t="s">
        <v>10</v>
      </c>
      <c r="J763" t="s">
        <v>137</v>
      </c>
      <c r="K763" t="s">
        <v>473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>
        <v>-720000</v>
      </c>
      <c r="T763">
        <v>9</v>
      </c>
      <c r="U763" t="s">
        <v>199</v>
      </c>
      <c r="V763" t="s">
        <v>181</v>
      </c>
      <c r="W763" t="s">
        <v>462</v>
      </c>
      <c r="X763">
        <v>0</v>
      </c>
      <c r="Y763">
        <v>0</v>
      </c>
      <c r="Z763">
        <v>9</v>
      </c>
      <c r="AA763">
        <v>13</v>
      </c>
      <c r="AB763" t="s">
        <v>181</v>
      </c>
      <c r="AC763" t="s">
        <v>10</v>
      </c>
      <c r="AD763">
        <v>719999.99999999988</v>
      </c>
      <c r="AE763">
        <v>0</v>
      </c>
    </row>
    <row r="764" spans="1:31" x14ac:dyDescent="0.25">
      <c r="A764" s="143">
        <v>46097</v>
      </c>
      <c r="B764" t="s">
        <v>811</v>
      </c>
      <c r="C764" t="s">
        <v>898</v>
      </c>
      <c r="D764">
        <v>-720000</v>
      </c>
      <c r="E764" t="s">
        <v>899</v>
      </c>
      <c r="F764">
        <v>9</v>
      </c>
      <c r="G764">
        <v>80000</v>
      </c>
      <c r="H764" t="s">
        <v>510</v>
      </c>
      <c r="I764" t="s">
        <v>10</v>
      </c>
      <c r="J764" t="s">
        <v>137</v>
      </c>
      <c r="K764" t="s">
        <v>473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>
        <v>-720000</v>
      </c>
      <c r="T764">
        <v>9</v>
      </c>
      <c r="U764" t="s">
        <v>199</v>
      </c>
      <c r="V764" t="s">
        <v>72</v>
      </c>
      <c r="W764" t="s">
        <v>73</v>
      </c>
      <c r="X764">
        <v>3.2417236735101898E-2</v>
      </c>
      <c r="Y764">
        <v>23340.410449273368</v>
      </c>
      <c r="Z764">
        <v>1</v>
      </c>
      <c r="AA764">
        <v>13</v>
      </c>
      <c r="AB764" t="s">
        <v>72</v>
      </c>
      <c r="AC764" t="s">
        <v>10</v>
      </c>
      <c r="AD764">
        <v>719999.99999999988</v>
      </c>
      <c r="AE764">
        <v>0</v>
      </c>
    </row>
    <row r="765" spans="1:31" x14ac:dyDescent="0.25">
      <c r="A765" s="143">
        <v>46097</v>
      </c>
      <c r="B765" t="s">
        <v>811</v>
      </c>
      <c r="C765" t="s">
        <v>898</v>
      </c>
      <c r="D765">
        <v>-720000</v>
      </c>
      <c r="E765" t="s">
        <v>899</v>
      </c>
      <c r="F765">
        <v>9</v>
      </c>
      <c r="G765">
        <v>80000</v>
      </c>
      <c r="H765" t="s">
        <v>510</v>
      </c>
      <c r="I765" t="s">
        <v>10</v>
      </c>
      <c r="J765" t="s">
        <v>137</v>
      </c>
      <c r="K765" t="s">
        <v>473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>
        <v>-720000</v>
      </c>
      <c r="T765">
        <v>9</v>
      </c>
      <c r="U765" t="s">
        <v>199</v>
      </c>
      <c r="V765" t="s">
        <v>77</v>
      </c>
      <c r="W765" t="s">
        <v>78</v>
      </c>
      <c r="X765">
        <v>7.0597149630605652E-3</v>
      </c>
      <c r="Y765">
        <v>5082.9947734036068</v>
      </c>
      <c r="Z765">
        <v>2</v>
      </c>
      <c r="AA765">
        <v>13</v>
      </c>
      <c r="AB765" t="s">
        <v>77</v>
      </c>
      <c r="AC765" t="s">
        <v>10</v>
      </c>
      <c r="AD765">
        <v>719999.99999999988</v>
      </c>
      <c r="AE765">
        <v>0</v>
      </c>
    </row>
    <row r="766" spans="1:31" x14ac:dyDescent="0.25">
      <c r="A766" s="143">
        <v>46097</v>
      </c>
      <c r="B766" t="s">
        <v>811</v>
      </c>
      <c r="C766" t="s">
        <v>898</v>
      </c>
      <c r="D766">
        <v>-720000</v>
      </c>
      <c r="E766" t="s">
        <v>899</v>
      </c>
      <c r="F766">
        <v>9</v>
      </c>
      <c r="G766">
        <v>80000</v>
      </c>
      <c r="H766" t="s">
        <v>510</v>
      </c>
      <c r="I766" t="s">
        <v>10</v>
      </c>
      <c r="J766" t="s">
        <v>137</v>
      </c>
      <c r="K766" t="s">
        <v>473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>
        <v>-720000</v>
      </c>
      <c r="T766">
        <v>9</v>
      </c>
      <c r="U766" t="s">
        <v>199</v>
      </c>
      <c r="V766" t="s">
        <v>75</v>
      </c>
      <c r="W766" t="s">
        <v>76</v>
      </c>
      <c r="X766">
        <v>4.0653249223577111E-4</v>
      </c>
      <c r="Y766">
        <v>292.70339440975522</v>
      </c>
      <c r="Z766">
        <v>10</v>
      </c>
      <c r="AA766">
        <v>13</v>
      </c>
      <c r="AB766" t="s">
        <v>75</v>
      </c>
      <c r="AC766" t="s">
        <v>10</v>
      </c>
      <c r="AD766">
        <v>719999.99999999988</v>
      </c>
      <c r="AE766">
        <v>0</v>
      </c>
    </row>
    <row r="767" spans="1:31" x14ac:dyDescent="0.25">
      <c r="A767" s="143">
        <v>46097</v>
      </c>
      <c r="B767" t="s">
        <v>811</v>
      </c>
      <c r="C767" t="s">
        <v>898</v>
      </c>
      <c r="D767">
        <v>-720000</v>
      </c>
      <c r="E767" t="s">
        <v>899</v>
      </c>
      <c r="F767">
        <v>9</v>
      </c>
      <c r="G767">
        <v>80000</v>
      </c>
      <c r="H767" t="s">
        <v>510</v>
      </c>
      <c r="I767" t="s">
        <v>10</v>
      </c>
      <c r="J767" t="s">
        <v>137</v>
      </c>
      <c r="K767" t="s">
        <v>473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>
        <v>-720000</v>
      </c>
      <c r="T767">
        <v>9</v>
      </c>
      <c r="U767" t="s">
        <v>199</v>
      </c>
      <c r="V767" t="s">
        <v>66</v>
      </c>
      <c r="W767" t="s">
        <v>67</v>
      </c>
      <c r="X767">
        <v>5.9791078481547098E-2</v>
      </c>
      <c r="Y767">
        <v>43049.576506713907</v>
      </c>
      <c r="Z767">
        <v>3</v>
      </c>
      <c r="AA767">
        <v>13</v>
      </c>
      <c r="AB767" t="s">
        <v>681</v>
      </c>
      <c r="AC767" t="s">
        <v>10</v>
      </c>
      <c r="AD767">
        <v>719999.99999999988</v>
      </c>
      <c r="AE767">
        <v>0</v>
      </c>
    </row>
    <row r="768" spans="1:31" x14ac:dyDescent="0.25">
      <c r="A768" s="143">
        <v>46097</v>
      </c>
      <c r="B768" t="s">
        <v>811</v>
      </c>
      <c r="C768" t="s">
        <v>898</v>
      </c>
      <c r="D768">
        <v>-720000</v>
      </c>
      <c r="E768" t="s">
        <v>899</v>
      </c>
      <c r="F768">
        <v>9</v>
      </c>
      <c r="G768">
        <v>80000</v>
      </c>
      <c r="H768" t="s">
        <v>510</v>
      </c>
      <c r="I768" t="s">
        <v>10</v>
      </c>
      <c r="J768" t="s">
        <v>137</v>
      </c>
      <c r="K768" t="s">
        <v>473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>
        <v>-720000</v>
      </c>
      <c r="T768">
        <v>9</v>
      </c>
      <c r="U768" t="s">
        <v>199</v>
      </c>
      <c r="V768" t="s">
        <v>63</v>
      </c>
      <c r="W768" t="s">
        <v>64</v>
      </c>
      <c r="X768">
        <v>4.8738124634855849E-3</v>
      </c>
      <c r="Y768">
        <v>3509.1449737096214</v>
      </c>
      <c r="Z768">
        <v>4</v>
      </c>
      <c r="AA768">
        <v>13</v>
      </c>
      <c r="AB768" t="s">
        <v>682</v>
      </c>
      <c r="AC768" t="s">
        <v>10</v>
      </c>
      <c r="AD768">
        <v>719999.99999999988</v>
      </c>
      <c r="AE768">
        <v>0</v>
      </c>
    </row>
    <row r="769" spans="1:31" x14ac:dyDescent="0.25">
      <c r="A769" s="143">
        <v>46097</v>
      </c>
      <c r="B769" t="s">
        <v>811</v>
      </c>
      <c r="C769" t="s">
        <v>898</v>
      </c>
      <c r="D769">
        <v>-720000</v>
      </c>
      <c r="E769" t="s">
        <v>899</v>
      </c>
      <c r="F769">
        <v>9</v>
      </c>
      <c r="G769">
        <v>80000</v>
      </c>
      <c r="H769" t="s">
        <v>510</v>
      </c>
      <c r="I769" t="s">
        <v>10</v>
      </c>
      <c r="J769" t="s">
        <v>137</v>
      </c>
      <c r="K769" t="s">
        <v>473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>
        <v>-720000</v>
      </c>
      <c r="T769">
        <v>9</v>
      </c>
      <c r="U769" t="s">
        <v>199</v>
      </c>
      <c r="V769" t="s">
        <v>80</v>
      </c>
      <c r="W769" t="s">
        <v>81</v>
      </c>
      <c r="X769">
        <v>0.73411048911804788</v>
      </c>
      <c r="Y769">
        <v>528559.55216499453</v>
      </c>
      <c r="Z769">
        <v>5</v>
      </c>
      <c r="AA769">
        <v>13</v>
      </c>
      <c r="AB769" t="s">
        <v>80</v>
      </c>
      <c r="AC769" t="s">
        <v>10</v>
      </c>
      <c r="AD769">
        <v>719999.99999999988</v>
      </c>
      <c r="AE769">
        <v>0</v>
      </c>
    </row>
    <row r="770" spans="1:31" x14ac:dyDescent="0.25">
      <c r="A770" s="143">
        <v>46097</v>
      </c>
      <c r="B770" t="s">
        <v>811</v>
      </c>
      <c r="C770" t="s">
        <v>898</v>
      </c>
      <c r="D770">
        <v>-720000</v>
      </c>
      <c r="E770" t="s">
        <v>899</v>
      </c>
      <c r="F770">
        <v>9</v>
      </c>
      <c r="G770">
        <v>80000</v>
      </c>
      <c r="H770" t="s">
        <v>510</v>
      </c>
      <c r="I770" t="s">
        <v>10</v>
      </c>
      <c r="J770" t="s">
        <v>137</v>
      </c>
      <c r="K770" t="s">
        <v>473</v>
      </c>
      <c r="L770" t="s">
        <v>156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>
        <v>-720000</v>
      </c>
      <c r="T770">
        <v>9</v>
      </c>
      <c r="U770" t="s">
        <v>199</v>
      </c>
      <c r="V770" t="s">
        <v>50</v>
      </c>
      <c r="W770" t="s">
        <v>74</v>
      </c>
      <c r="X770">
        <v>1.4065386597374174E-2</v>
      </c>
      <c r="Y770">
        <v>10127.078350109405</v>
      </c>
      <c r="Z770">
        <v>6</v>
      </c>
      <c r="AA770">
        <v>13</v>
      </c>
      <c r="AB770" t="s">
        <v>50</v>
      </c>
      <c r="AC770" t="s">
        <v>10</v>
      </c>
      <c r="AD770">
        <v>719999.99999999988</v>
      </c>
      <c r="AE770">
        <v>0</v>
      </c>
    </row>
    <row r="771" spans="1:31" x14ac:dyDescent="0.25">
      <c r="A771" s="143">
        <v>46097</v>
      </c>
      <c r="B771" t="s">
        <v>811</v>
      </c>
      <c r="C771" t="s">
        <v>898</v>
      </c>
      <c r="D771">
        <v>-720000</v>
      </c>
      <c r="E771" t="s">
        <v>899</v>
      </c>
      <c r="F771">
        <v>9</v>
      </c>
      <c r="G771">
        <v>80000</v>
      </c>
      <c r="H771" t="s">
        <v>510</v>
      </c>
      <c r="I771" t="s">
        <v>10</v>
      </c>
      <c r="J771" t="s">
        <v>137</v>
      </c>
      <c r="K771" t="s">
        <v>473</v>
      </c>
      <c r="L771" t="s">
        <v>156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>
        <v>-720000</v>
      </c>
      <c r="T771">
        <v>9</v>
      </c>
      <c r="U771" t="s">
        <v>199</v>
      </c>
      <c r="V771" t="s">
        <v>68</v>
      </c>
      <c r="W771" t="s">
        <v>69</v>
      </c>
      <c r="X771">
        <v>0.10760032914202722</v>
      </c>
      <c r="Y771">
        <v>77472.236982259594</v>
      </c>
      <c r="Z771">
        <v>7</v>
      </c>
      <c r="AA771">
        <v>13</v>
      </c>
      <c r="AB771" t="s">
        <v>68</v>
      </c>
      <c r="AC771" t="s">
        <v>10</v>
      </c>
      <c r="AD771">
        <v>719999.99999999988</v>
      </c>
      <c r="AE771">
        <v>0</v>
      </c>
    </row>
    <row r="772" spans="1:31" x14ac:dyDescent="0.25">
      <c r="A772" s="143">
        <v>46097</v>
      </c>
      <c r="B772" t="s">
        <v>811</v>
      </c>
      <c r="C772" t="s">
        <v>898</v>
      </c>
      <c r="D772">
        <v>-720000</v>
      </c>
      <c r="E772" t="s">
        <v>899</v>
      </c>
      <c r="F772">
        <v>9</v>
      </c>
      <c r="G772">
        <v>80000</v>
      </c>
      <c r="H772" t="s">
        <v>510</v>
      </c>
      <c r="I772" t="s">
        <v>10</v>
      </c>
      <c r="J772" t="s">
        <v>137</v>
      </c>
      <c r="K772" t="s">
        <v>473</v>
      </c>
      <c r="L772" t="s">
        <v>156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>
        <v>-720000</v>
      </c>
      <c r="T772">
        <v>9</v>
      </c>
      <c r="U772" t="s">
        <v>199</v>
      </c>
      <c r="V772" t="s">
        <v>70</v>
      </c>
      <c r="W772" t="s">
        <v>71</v>
      </c>
      <c r="X772">
        <v>3.9675420007119738E-2</v>
      </c>
      <c r="Y772">
        <v>28566.302405126211</v>
      </c>
      <c r="Z772">
        <v>8</v>
      </c>
      <c r="AA772">
        <v>13</v>
      </c>
      <c r="AB772" t="s">
        <v>70</v>
      </c>
      <c r="AC772" t="s">
        <v>10</v>
      </c>
      <c r="AD772">
        <v>719999.99999999988</v>
      </c>
      <c r="AE772">
        <v>0</v>
      </c>
    </row>
    <row r="773" spans="1:31" x14ac:dyDescent="0.25">
      <c r="A773" s="143">
        <v>46097</v>
      </c>
      <c r="B773" t="s">
        <v>811</v>
      </c>
      <c r="C773" t="s">
        <v>898</v>
      </c>
      <c r="D773">
        <v>-720000</v>
      </c>
      <c r="E773" t="s">
        <v>899</v>
      </c>
      <c r="F773">
        <v>9</v>
      </c>
      <c r="G773">
        <v>80000</v>
      </c>
      <c r="H773" t="s">
        <v>510</v>
      </c>
      <c r="I773" t="s">
        <v>10</v>
      </c>
      <c r="J773" t="s">
        <v>137</v>
      </c>
      <c r="K773" t="s">
        <v>473</v>
      </c>
      <c r="L773" t="s">
        <v>156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>
        <v>-720000</v>
      </c>
      <c r="T773">
        <v>9</v>
      </c>
      <c r="U773" t="s">
        <v>199</v>
      </c>
      <c r="V773" t="s">
        <v>181</v>
      </c>
      <c r="W773" t="s">
        <v>462</v>
      </c>
      <c r="X773">
        <v>0</v>
      </c>
      <c r="Y773">
        <v>0</v>
      </c>
      <c r="Z773">
        <v>9</v>
      </c>
      <c r="AA773">
        <v>13</v>
      </c>
      <c r="AB773" t="s">
        <v>181</v>
      </c>
      <c r="AC773" t="s">
        <v>10</v>
      </c>
      <c r="AD773">
        <v>719999.99999999988</v>
      </c>
      <c r="AE773">
        <v>0</v>
      </c>
    </row>
    <row r="774" spans="1:31" x14ac:dyDescent="0.25">
      <c r="A774" s="143">
        <v>46091</v>
      </c>
      <c r="B774" t="s">
        <v>811</v>
      </c>
      <c r="C774" t="s">
        <v>900</v>
      </c>
      <c r="D774">
        <v>-720000</v>
      </c>
      <c r="E774" t="s">
        <v>901</v>
      </c>
      <c r="F774">
        <v>9</v>
      </c>
      <c r="G774">
        <v>80000</v>
      </c>
      <c r="H774" t="s">
        <v>510</v>
      </c>
      <c r="I774" t="s">
        <v>10</v>
      </c>
      <c r="J774" t="s">
        <v>137</v>
      </c>
      <c r="K774" t="s">
        <v>473</v>
      </c>
      <c r="L774" t="s">
        <v>156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>
        <v>-720000</v>
      </c>
      <c r="T774">
        <v>9</v>
      </c>
      <c r="U774" t="s">
        <v>199</v>
      </c>
      <c r="V774" t="s">
        <v>72</v>
      </c>
      <c r="W774" t="s">
        <v>73</v>
      </c>
      <c r="X774">
        <v>3.2417236735101898E-2</v>
      </c>
      <c r="Y774">
        <v>23340.410449273368</v>
      </c>
      <c r="Z774">
        <v>1</v>
      </c>
      <c r="AA774">
        <v>13</v>
      </c>
      <c r="AB774" t="s">
        <v>72</v>
      </c>
      <c r="AC774" t="s">
        <v>10</v>
      </c>
      <c r="AD774">
        <v>719999.99999999988</v>
      </c>
      <c r="AE774">
        <v>0</v>
      </c>
    </row>
    <row r="775" spans="1:31" x14ac:dyDescent="0.25">
      <c r="A775" s="143">
        <v>46091</v>
      </c>
      <c r="B775" t="s">
        <v>811</v>
      </c>
      <c r="C775" t="s">
        <v>900</v>
      </c>
      <c r="D775">
        <v>-720000</v>
      </c>
      <c r="E775" t="s">
        <v>901</v>
      </c>
      <c r="F775">
        <v>9</v>
      </c>
      <c r="G775">
        <v>80000</v>
      </c>
      <c r="H775" t="s">
        <v>510</v>
      </c>
      <c r="I775" t="s">
        <v>10</v>
      </c>
      <c r="J775" t="s">
        <v>137</v>
      </c>
      <c r="K775" t="s">
        <v>473</v>
      </c>
      <c r="L775" t="s">
        <v>156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>
        <v>-720000</v>
      </c>
      <c r="T775">
        <v>9</v>
      </c>
      <c r="U775" t="s">
        <v>199</v>
      </c>
      <c r="V775" t="s">
        <v>77</v>
      </c>
      <c r="W775" t="s">
        <v>78</v>
      </c>
      <c r="X775">
        <v>7.0597149630605652E-3</v>
      </c>
      <c r="Y775">
        <v>5082.9947734036068</v>
      </c>
      <c r="Z775">
        <v>2</v>
      </c>
      <c r="AA775">
        <v>13</v>
      </c>
      <c r="AB775" t="s">
        <v>77</v>
      </c>
      <c r="AC775" t="s">
        <v>10</v>
      </c>
      <c r="AD775">
        <v>719999.99999999988</v>
      </c>
      <c r="AE775">
        <v>0</v>
      </c>
    </row>
    <row r="776" spans="1:31" x14ac:dyDescent="0.25">
      <c r="A776" s="143">
        <v>46091</v>
      </c>
      <c r="B776" t="s">
        <v>811</v>
      </c>
      <c r="C776" t="s">
        <v>900</v>
      </c>
      <c r="D776">
        <v>-720000</v>
      </c>
      <c r="E776" t="s">
        <v>901</v>
      </c>
      <c r="F776">
        <v>9</v>
      </c>
      <c r="G776">
        <v>80000</v>
      </c>
      <c r="H776" t="s">
        <v>510</v>
      </c>
      <c r="I776" t="s">
        <v>10</v>
      </c>
      <c r="J776" t="s">
        <v>137</v>
      </c>
      <c r="K776" t="s">
        <v>473</v>
      </c>
      <c r="L776" t="s">
        <v>156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>
        <v>-720000</v>
      </c>
      <c r="T776">
        <v>9</v>
      </c>
      <c r="U776" t="s">
        <v>199</v>
      </c>
      <c r="V776" t="s">
        <v>75</v>
      </c>
      <c r="W776" t="s">
        <v>76</v>
      </c>
      <c r="X776">
        <v>4.0653249223577111E-4</v>
      </c>
      <c r="Y776">
        <v>292.70339440975522</v>
      </c>
      <c r="Z776">
        <v>10</v>
      </c>
      <c r="AA776">
        <v>13</v>
      </c>
      <c r="AB776" t="s">
        <v>75</v>
      </c>
      <c r="AC776" t="s">
        <v>10</v>
      </c>
      <c r="AD776">
        <v>719999.99999999988</v>
      </c>
      <c r="AE776">
        <v>0</v>
      </c>
    </row>
    <row r="777" spans="1:31" x14ac:dyDescent="0.25">
      <c r="A777" s="143">
        <v>46091</v>
      </c>
      <c r="B777" t="s">
        <v>811</v>
      </c>
      <c r="C777" t="s">
        <v>900</v>
      </c>
      <c r="D777">
        <v>-720000</v>
      </c>
      <c r="E777" t="s">
        <v>901</v>
      </c>
      <c r="F777">
        <v>9</v>
      </c>
      <c r="G777">
        <v>80000</v>
      </c>
      <c r="H777" t="s">
        <v>510</v>
      </c>
      <c r="I777" t="s">
        <v>10</v>
      </c>
      <c r="J777" t="s">
        <v>137</v>
      </c>
      <c r="K777" t="s">
        <v>473</v>
      </c>
      <c r="L777" t="s">
        <v>156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>
        <v>-720000</v>
      </c>
      <c r="T777">
        <v>9</v>
      </c>
      <c r="U777" t="s">
        <v>199</v>
      </c>
      <c r="V777" t="s">
        <v>66</v>
      </c>
      <c r="W777" t="s">
        <v>67</v>
      </c>
      <c r="X777">
        <v>5.9791078481547098E-2</v>
      </c>
      <c r="Y777">
        <v>43049.576506713907</v>
      </c>
      <c r="Z777">
        <v>3</v>
      </c>
      <c r="AA777">
        <v>13</v>
      </c>
      <c r="AB777" t="s">
        <v>681</v>
      </c>
      <c r="AC777" t="s">
        <v>10</v>
      </c>
      <c r="AD777">
        <v>719999.99999999988</v>
      </c>
      <c r="AE777">
        <v>0</v>
      </c>
    </row>
    <row r="778" spans="1:31" x14ac:dyDescent="0.25">
      <c r="A778" s="143">
        <v>46091</v>
      </c>
      <c r="B778" t="s">
        <v>811</v>
      </c>
      <c r="C778" t="s">
        <v>900</v>
      </c>
      <c r="D778">
        <v>-720000</v>
      </c>
      <c r="E778" t="s">
        <v>901</v>
      </c>
      <c r="F778">
        <v>9</v>
      </c>
      <c r="G778">
        <v>80000</v>
      </c>
      <c r="H778" t="s">
        <v>510</v>
      </c>
      <c r="I778" t="s">
        <v>10</v>
      </c>
      <c r="J778" t="s">
        <v>137</v>
      </c>
      <c r="K778" t="s">
        <v>473</v>
      </c>
      <c r="L778" t="s">
        <v>156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>
        <v>-720000</v>
      </c>
      <c r="T778">
        <v>9</v>
      </c>
      <c r="U778" t="s">
        <v>199</v>
      </c>
      <c r="V778" t="s">
        <v>63</v>
      </c>
      <c r="W778" t="s">
        <v>64</v>
      </c>
      <c r="X778">
        <v>4.8738124634855849E-3</v>
      </c>
      <c r="Y778">
        <v>3509.1449737096214</v>
      </c>
      <c r="Z778">
        <v>4</v>
      </c>
      <c r="AA778">
        <v>13</v>
      </c>
      <c r="AB778" t="s">
        <v>682</v>
      </c>
      <c r="AC778" t="s">
        <v>10</v>
      </c>
      <c r="AD778">
        <v>719999.99999999988</v>
      </c>
      <c r="AE778">
        <v>0</v>
      </c>
    </row>
    <row r="779" spans="1:31" x14ac:dyDescent="0.25">
      <c r="A779" s="143">
        <v>46091</v>
      </c>
      <c r="B779" t="s">
        <v>811</v>
      </c>
      <c r="C779" t="s">
        <v>900</v>
      </c>
      <c r="D779">
        <v>-720000</v>
      </c>
      <c r="E779" t="s">
        <v>901</v>
      </c>
      <c r="F779">
        <v>9</v>
      </c>
      <c r="G779">
        <v>80000</v>
      </c>
      <c r="H779" t="s">
        <v>510</v>
      </c>
      <c r="I779" t="s">
        <v>10</v>
      </c>
      <c r="J779" t="s">
        <v>137</v>
      </c>
      <c r="K779" t="s">
        <v>473</v>
      </c>
      <c r="L779" t="s">
        <v>156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>
        <v>-720000</v>
      </c>
      <c r="T779">
        <v>9</v>
      </c>
      <c r="U779" t="s">
        <v>199</v>
      </c>
      <c r="V779" t="s">
        <v>80</v>
      </c>
      <c r="W779" t="s">
        <v>81</v>
      </c>
      <c r="X779">
        <v>0.73411048911804788</v>
      </c>
      <c r="Y779">
        <v>528559.55216499453</v>
      </c>
      <c r="Z779">
        <v>5</v>
      </c>
      <c r="AA779">
        <v>13</v>
      </c>
      <c r="AB779" t="s">
        <v>80</v>
      </c>
      <c r="AC779" t="s">
        <v>10</v>
      </c>
      <c r="AD779">
        <v>719999.99999999988</v>
      </c>
      <c r="AE779">
        <v>0</v>
      </c>
    </row>
    <row r="780" spans="1:31" x14ac:dyDescent="0.25">
      <c r="A780" s="143">
        <v>46091</v>
      </c>
      <c r="B780" t="s">
        <v>811</v>
      </c>
      <c r="C780" t="s">
        <v>900</v>
      </c>
      <c r="D780">
        <v>-720000</v>
      </c>
      <c r="E780" t="s">
        <v>901</v>
      </c>
      <c r="F780">
        <v>9</v>
      </c>
      <c r="G780">
        <v>80000</v>
      </c>
      <c r="H780" t="s">
        <v>510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>
        <v>-720000</v>
      </c>
      <c r="T780">
        <v>9</v>
      </c>
      <c r="U780" t="s">
        <v>199</v>
      </c>
      <c r="V780" t="s">
        <v>50</v>
      </c>
      <c r="W780" t="s">
        <v>74</v>
      </c>
      <c r="X780">
        <v>1.4065386597374174E-2</v>
      </c>
      <c r="Y780">
        <v>10127.078350109405</v>
      </c>
      <c r="Z780">
        <v>6</v>
      </c>
      <c r="AA780">
        <v>13</v>
      </c>
      <c r="AB780" t="s">
        <v>50</v>
      </c>
      <c r="AC780" t="s">
        <v>10</v>
      </c>
      <c r="AD780">
        <v>719999.99999999988</v>
      </c>
      <c r="AE780">
        <v>0</v>
      </c>
    </row>
    <row r="781" spans="1:31" x14ac:dyDescent="0.25">
      <c r="A781" s="143">
        <v>46091</v>
      </c>
      <c r="B781" t="s">
        <v>811</v>
      </c>
      <c r="C781" t="s">
        <v>900</v>
      </c>
      <c r="D781">
        <v>-720000</v>
      </c>
      <c r="E781" t="s">
        <v>901</v>
      </c>
      <c r="F781">
        <v>9</v>
      </c>
      <c r="G781">
        <v>80000</v>
      </c>
      <c r="H781" t="s">
        <v>510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>
        <v>-720000</v>
      </c>
      <c r="T781">
        <v>9</v>
      </c>
      <c r="U781" t="s">
        <v>199</v>
      </c>
      <c r="V781" t="s">
        <v>68</v>
      </c>
      <c r="W781" t="s">
        <v>69</v>
      </c>
      <c r="X781">
        <v>0.10760032914202722</v>
      </c>
      <c r="Y781">
        <v>77472.236982259594</v>
      </c>
      <c r="Z781">
        <v>7</v>
      </c>
      <c r="AA781">
        <v>13</v>
      </c>
      <c r="AB781" t="s">
        <v>68</v>
      </c>
      <c r="AC781" t="s">
        <v>10</v>
      </c>
      <c r="AD781">
        <v>719999.99999999988</v>
      </c>
      <c r="AE781">
        <v>0</v>
      </c>
    </row>
    <row r="782" spans="1:31" x14ac:dyDescent="0.25">
      <c r="A782" s="143">
        <v>46091</v>
      </c>
      <c r="B782" t="s">
        <v>811</v>
      </c>
      <c r="C782" t="s">
        <v>900</v>
      </c>
      <c r="D782">
        <v>-720000</v>
      </c>
      <c r="E782" t="s">
        <v>901</v>
      </c>
      <c r="F782">
        <v>9</v>
      </c>
      <c r="G782">
        <v>80000</v>
      </c>
      <c r="H782" t="s">
        <v>510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>
        <v>-720000</v>
      </c>
      <c r="T782">
        <v>9</v>
      </c>
      <c r="U782" t="s">
        <v>199</v>
      </c>
      <c r="V782" t="s">
        <v>70</v>
      </c>
      <c r="W782" t="s">
        <v>71</v>
      </c>
      <c r="X782">
        <v>3.9675420007119738E-2</v>
      </c>
      <c r="Y782">
        <v>28566.302405126211</v>
      </c>
      <c r="Z782">
        <v>8</v>
      </c>
      <c r="AA782">
        <v>13</v>
      </c>
      <c r="AB782" t="s">
        <v>70</v>
      </c>
      <c r="AC782" t="s">
        <v>10</v>
      </c>
      <c r="AD782">
        <v>719999.99999999988</v>
      </c>
      <c r="AE782">
        <v>0</v>
      </c>
    </row>
    <row r="783" spans="1:31" x14ac:dyDescent="0.25">
      <c r="A783" s="143">
        <v>46091</v>
      </c>
      <c r="B783" t="s">
        <v>811</v>
      </c>
      <c r="C783" t="s">
        <v>900</v>
      </c>
      <c r="D783">
        <v>-720000</v>
      </c>
      <c r="E783" t="s">
        <v>901</v>
      </c>
      <c r="F783">
        <v>9</v>
      </c>
      <c r="G783">
        <v>80000</v>
      </c>
      <c r="H783" t="s">
        <v>510</v>
      </c>
      <c r="I783" t="s">
        <v>10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>
        <v>-720000</v>
      </c>
      <c r="T783">
        <v>9</v>
      </c>
      <c r="U783" t="s">
        <v>199</v>
      </c>
      <c r="V783" t="s">
        <v>181</v>
      </c>
      <c r="W783" t="s">
        <v>462</v>
      </c>
      <c r="X783">
        <v>0</v>
      </c>
      <c r="Y783">
        <v>0</v>
      </c>
      <c r="Z783">
        <v>9</v>
      </c>
      <c r="AA783">
        <v>13</v>
      </c>
      <c r="AB783" t="s">
        <v>181</v>
      </c>
      <c r="AC783" t="s">
        <v>10</v>
      </c>
      <c r="AD783">
        <v>719999.99999999988</v>
      </c>
      <c r="AE783">
        <v>0</v>
      </c>
    </row>
    <row r="784" spans="1:31" x14ac:dyDescent="0.25">
      <c r="A784" s="143">
        <v>46083</v>
      </c>
      <c r="B784" t="s">
        <v>811</v>
      </c>
      <c r="C784" t="s">
        <v>902</v>
      </c>
      <c r="D784">
        <v>-720000</v>
      </c>
      <c r="E784" t="s">
        <v>812</v>
      </c>
      <c r="F784">
        <v>9</v>
      </c>
      <c r="G784">
        <v>80000</v>
      </c>
      <c r="H784" t="s">
        <v>510</v>
      </c>
      <c r="I784" t="s">
        <v>10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>
        <v>-720000</v>
      </c>
      <c r="T784">
        <v>9</v>
      </c>
      <c r="U784" t="s">
        <v>199</v>
      </c>
      <c r="V784" t="s">
        <v>72</v>
      </c>
      <c r="W784" t="s">
        <v>73</v>
      </c>
      <c r="X784">
        <v>3.2417236735101898E-2</v>
      </c>
      <c r="Y784">
        <v>23340.410449273368</v>
      </c>
      <c r="Z784">
        <v>1</v>
      </c>
      <c r="AA784">
        <v>13</v>
      </c>
      <c r="AB784" t="s">
        <v>72</v>
      </c>
      <c r="AC784" t="s">
        <v>10</v>
      </c>
      <c r="AD784">
        <v>719999.99999999988</v>
      </c>
      <c r="AE784">
        <v>0</v>
      </c>
    </row>
    <row r="785" spans="1:31" x14ac:dyDescent="0.25">
      <c r="A785" s="143">
        <v>46083</v>
      </c>
      <c r="B785" t="s">
        <v>811</v>
      </c>
      <c r="C785" t="s">
        <v>902</v>
      </c>
      <c r="D785">
        <v>-720000</v>
      </c>
      <c r="E785" t="s">
        <v>812</v>
      </c>
      <c r="F785">
        <v>9</v>
      </c>
      <c r="G785">
        <v>80000</v>
      </c>
      <c r="H785" t="s">
        <v>510</v>
      </c>
      <c r="I785" t="s">
        <v>10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>
        <v>-720000</v>
      </c>
      <c r="T785">
        <v>9</v>
      </c>
      <c r="U785" t="s">
        <v>199</v>
      </c>
      <c r="V785" t="s">
        <v>77</v>
      </c>
      <c r="W785" t="s">
        <v>78</v>
      </c>
      <c r="X785">
        <v>7.0597149630605652E-3</v>
      </c>
      <c r="Y785">
        <v>5082.9947734036068</v>
      </c>
      <c r="Z785">
        <v>2</v>
      </c>
      <c r="AA785">
        <v>13</v>
      </c>
      <c r="AB785" t="s">
        <v>77</v>
      </c>
      <c r="AC785" t="s">
        <v>10</v>
      </c>
      <c r="AD785">
        <v>719999.99999999988</v>
      </c>
      <c r="AE785">
        <v>0</v>
      </c>
    </row>
    <row r="786" spans="1:31" x14ac:dyDescent="0.25">
      <c r="A786" s="143">
        <v>46083</v>
      </c>
      <c r="B786" t="s">
        <v>811</v>
      </c>
      <c r="C786" t="s">
        <v>902</v>
      </c>
      <c r="D786">
        <v>-720000</v>
      </c>
      <c r="E786" t="s">
        <v>812</v>
      </c>
      <c r="F786">
        <v>9</v>
      </c>
      <c r="G786">
        <v>80000</v>
      </c>
      <c r="H786" t="s">
        <v>510</v>
      </c>
      <c r="I786" t="s">
        <v>10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>
        <v>-720000</v>
      </c>
      <c r="T786">
        <v>9</v>
      </c>
      <c r="U786" t="s">
        <v>199</v>
      </c>
      <c r="V786" t="s">
        <v>75</v>
      </c>
      <c r="W786" t="s">
        <v>76</v>
      </c>
      <c r="X786">
        <v>4.0653249223577111E-4</v>
      </c>
      <c r="Y786">
        <v>292.70339440975522</v>
      </c>
      <c r="Z786">
        <v>10</v>
      </c>
      <c r="AA786">
        <v>13</v>
      </c>
      <c r="AB786" t="s">
        <v>75</v>
      </c>
      <c r="AC786" t="s">
        <v>10</v>
      </c>
      <c r="AD786">
        <v>719999.99999999988</v>
      </c>
      <c r="AE786">
        <v>0</v>
      </c>
    </row>
    <row r="787" spans="1:31" x14ac:dyDescent="0.25">
      <c r="A787" s="143">
        <v>46083</v>
      </c>
      <c r="B787" t="s">
        <v>811</v>
      </c>
      <c r="C787" t="s">
        <v>902</v>
      </c>
      <c r="D787">
        <v>-720000</v>
      </c>
      <c r="E787" t="s">
        <v>812</v>
      </c>
      <c r="F787">
        <v>9</v>
      </c>
      <c r="G787">
        <v>80000</v>
      </c>
      <c r="H787" t="s">
        <v>510</v>
      </c>
      <c r="I787" t="s">
        <v>10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>
        <v>-720000</v>
      </c>
      <c r="T787">
        <v>9</v>
      </c>
      <c r="U787" t="s">
        <v>199</v>
      </c>
      <c r="V787" t="s">
        <v>66</v>
      </c>
      <c r="W787" t="s">
        <v>67</v>
      </c>
      <c r="X787">
        <v>5.9791078481547098E-2</v>
      </c>
      <c r="Y787">
        <v>43049.576506713907</v>
      </c>
      <c r="Z787">
        <v>3</v>
      </c>
      <c r="AA787">
        <v>13</v>
      </c>
      <c r="AB787" t="s">
        <v>681</v>
      </c>
      <c r="AC787" t="s">
        <v>10</v>
      </c>
      <c r="AD787">
        <v>719999.99999999988</v>
      </c>
      <c r="AE787">
        <v>0</v>
      </c>
    </row>
    <row r="788" spans="1:31" x14ac:dyDescent="0.25">
      <c r="A788" s="143">
        <v>46083</v>
      </c>
      <c r="B788" t="s">
        <v>811</v>
      </c>
      <c r="C788" t="s">
        <v>902</v>
      </c>
      <c r="D788">
        <v>-720000</v>
      </c>
      <c r="E788" t="s">
        <v>812</v>
      </c>
      <c r="F788">
        <v>9</v>
      </c>
      <c r="G788">
        <v>80000</v>
      </c>
      <c r="H788" t="s">
        <v>510</v>
      </c>
      <c r="I788" t="s">
        <v>10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>
        <v>-720000</v>
      </c>
      <c r="T788">
        <v>9</v>
      </c>
      <c r="U788" t="s">
        <v>199</v>
      </c>
      <c r="V788" t="s">
        <v>63</v>
      </c>
      <c r="W788" t="s">
        <v>64</v>
      </c>
      <c r="X788">
        <v>4.8738124634855849E-3</v>
      </c>
      <c r="Y788">
        <v>3509.1449737096214</v>
      </c>
      <c r="Z788">
        <v>4</v>
      </c>
      <c r="AA788">
        <v>13</v>
      </c>
      <c r="AB788" t="s">
        <v>682</v>
      </c>
      <c r="AC788" t="s">
        <v>10</v>
      </c>
      <c r="AD788">
        <v>719999.99999999988</v>
      </c>
      <c r="AE788">
        <v>0</v>
      </c>
    </row>
    <row r="789" spans="1:31" x14ac:dyDescent="0.25">
      <c r="A789" s="143">
        <v>46083</v>
      </c>
      <c r="B789" t="s">
        <v>811</v>
      </c>
      <c r="C789" t="s">
        <v>902</v>
      </c>
      <c r="D789">
        <v>-720000</v>
      </c>
      <c r="E789" t="s">
        <v>812</v>
      </c>
      <c r="F789">
        <v>9</v>
      </c>
      <c r="G789">
        <v>80000</v>
      </c>
      <c r="H789" t="s">
        <v>510</v>
      </c>
      <c r="I789" t="s">
        <v>10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>
        <v>-720000</v>
      </c>
      <c r="T789">
        <v>9</v>
      </c>
      <c r="U789" t="s">
        <v>199</v>
      </c>
      <c r="V789" t="s">
        <v>80</v>
      </c>
      <c r="W789" t="s">
        <v>81</v>
      </c>
      <c r="X789">
        <v>0.73411048911804788</v>
      </c>
      <c r="Y789">
        <v>528559.55216499453</v>
      </c>
      <c r="Z789">
        <v>5</v>
      </c>
      <c r="AA789">
        <v>13</v>
      </c>
      <c r="AB789" t="s">
        <v>80</v>
      </c>
      <c r="AC789" t="s">
        <v>10</v>
      </c>
      <c r="AD789">
        <v>719999.99999999988</v>
      </c>
      <c r="AE789">
        <v>0</v>
      </c>
    </row>
    <row r="790" spans="1:31" x14ac:dyDescent="0.25">
      <c r="A790" s="143">
        <v>46083</v>
      </c>
      <c r="B790" t="s">
        <v>811</v>
      </c>
      <c r="C790" t="s">
        <v>902</v>
      </c>
      <c r="D790">
        <v>-720000</v>
      </c>
      <c r="E790" t="s">
        <v>812</v>
      </c>
      <c r="F790">
        <v>9</v>
      </c>
      <c r="G790">
        <v>80000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>
        <v>-720000</v>
      </c>
      <c r="T790">
        <v>9</v>
      </c>
      <c r="U790" t="s">
        <v>199</v>
      </c>
      <c r="V790" t="s">
        <v>50</v>
      </c>
      <c r="W790" t="s">
        <v>74</v>
      </c>
      <c r="X790">
        <v>1.4065386597374174E-2</v>
      </c>
      <c r="Y790">
        <v>10127.078350109405</v>
      </c>
      <c r="Z790">
        <v>6</v>
      </c>
      <c r="AA790">
        <v>13</v>
      </c>
      <c r="AB790" t="s">
        <v>50</v>
      </c>
      <c r="AC790" t="s">
        <v>10</v>
      </c>
      <c r="AD790">
        <v>719999.99999999988</v>
      </c>
      <c r="AE790">
        <v>0</v>
      </c>
    </row>
    <row r="791" spans="1:31" x14ac:dyDescent="0.25">
      <c r="A791" s="143">
        <v>46083</v>
      </c>
      <c r="B791" t="s">
        <v>811</v>
      </c>
      <c r="C791" t="s">
        <v>902</v>
      </c>
      <c r="D791">
        <v>-720000</v>
      </c>
      <c r="E791" t="s">
        <v>812</v>
      </c>
      <c r="F791">
        <v>9</v>
      </c>
      <c r="G791">
        <v>80000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>
        <v>-720000</v>
      </c>
      <c r="T791">
        <v>9</v>
      </c>
      <c r="U791" t="s">
        <v>199</v>
      </c>
      <c r="V791" t="s">
        <v>68</v>
      </c>
      <c r="W791" t="s">
        <v>69</v>
      </c>
      <c r="X791">
        <v>0.10760032914202722</v>
      </c>
      <c r="Y791">
        <v>77472.236982259594</v>
      </c>
      <c r="Z791">
        <v>7</v>
      </c>
      <c r="AA791">
        <v>13</v>
      </c>
      <c r="AB791" t="s">
        <v>68</v>
      </c>
      <c r="AC791" t="s">
        <v>10</v>
      </c>
      <c r="AD791">
        <v>719999.99999999988</v>
      </c>
      <c r="AE791">
        <v>0</v>
      </c>
    </row>
    <row r="792" spans="1:31" x14ac:dyDescent="0.25">
      <c r="A792" s="143">
        <v>46083</v>
      </c>
      <c r="B792" t="s">
        <v>811</v>
      </c>
      <c r="C792" t="s">
        <v>902</v>
      </c>
      <c r="D792">
        <v>-720000</v>
      </c>
      <c r="E792" t="s">
        <v>812</v>
      </c>
      <c r="F792">
        <v>9</v>
      </c>
      <c r="G792">
        <v>80000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>
        <v>-720000</v>
      </c>
      <c r="T792">
        <v>9</v>
      </c>
      <c r="U792" t="s">
        <v>199</v>
      </c>
      <c r="V792" t="s">
        <v>70</v>
      </c>
      <c r="W792" t="s">
        <v>71</v>
      </c>
      <c r="X792">
        <v>3.9675420007119738E-2</v>
      </c>
      <c r="Y792">
        <v>28566.302405126211</v>
      </c>
      <c r="Z792">
        <v>8</v>
      </c>
      <c r="AA792">
        <v>13</v>
      </c>
      <c r="AB792" t="s">
        <v>70</v>
      </c>
      <c r="AC792" t="s">
        <v>10</v>
      </c>
      <c r="AD792">
        <v>719999.99999999988</v>
      </c>
      <c r="AE792">
        <v>0</v>
      </c>
    </row>
    <row r="793" spans="1:31" x14ac:dyDescent="0.25">
      <c r="A793" s="143">
        <v>46083</v>
      </c>
      <c r="B793" t="s">
        <v>811</v>
      </c>
      <c r="C793" t="s">
        <v>902</v>
      </c>
      <c r="D793">
        <v>-720000</v>
      </c>
      <c r="E793" t="s">
        <v>812</v>
      </c>
      <c r="F793">
        <v>9</v>
      </c>
      <c r="G793">
        <v>80000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>
        <v>-720000</v>
      </c>
      <c r="T793">
        <v>9</v>
      </c>
      <c r="U793" t="s">
        <v>199</v>
      </c>
      <c r="V793" t="s">
        <v>181</v>
      </c>
      <c r="W793" t="s">
        <v>462</v>
      </c>
      <c r="X793">
        <v>0</v>
      </c>
      <c r="Y793">
        <v>0</v>
      </c>
      <c r="Z793">
        <v>9</v>
      </c>
      <c r="AA793">
        <v>13</v>
      </c>
      <c r="AB793" t="s">
        <v>181</v>
      </c>
      <c r="AC793" t="s">
        <v>10</v>
      </c>
      <c r="AD793">
        <v>719999.99999999988</v>
      </c>
      <c r="AE793">
        <v>0</v>
      </c>
    </row>
    <row r="794" spans="1:31" x14ac:dyDescent="0.25">
      <c r="A794" s="143">
        <v>46107</v>
      </c>
      <c r="B794" t="s">
        <v>1049</v>
      </c>
      <c r="C794" t="s">
        <v>1050</v>
      </c>
      <c r="D794">
        <v>-700845.12</v>
      </c>
      <c r="E794" t="s">
        <v>1051</v>
      </c>
      <c r="F794">
        <v>1</v>
      </c>
      <c r="G794">
        <v>579210.84</v>
      </c>
      <c r="H794" t="s">
        <v>510</v>
      </c>
      <c r="I794" t="s">
        <v>12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>
        <v>-700845.12</v>
      </c>
      <c r="T794">
        <v>1</v>
      </c>
      <c r="U794" t="s">
        <v>199</v>
      </c>
      <c r="V794" t="s">
        <v>72</v>
      </c>
      <c r="W794" t="s">
        <v>73</v>
      </c>
      <c r="X794">
        <v>3.2417236735101898E-2</v>
      </c>
      <c r="Y794">
        <v>22719.462169680897</v>
      </c>
      <c r="Z794">
        <v>1</v>
      </c>
      <c r="AA794">
        <v>11</v>
      </c>
      <c r="AB794" t="s">
        <v>72</v>
      </c>
      <c r="AC794" t="s">
        <v>12</v>
      </c>
      <c r="AD794">
        <v>700845.12</v>
      </c>
      <c r="AE794">
        <v>0</v>
      </c>
    </row>
    <row r="795" spans="1:31" x14ac:dyDescent="0.25">
      <c r="A795" s="143">
        <v>46107</v>
      </c>
      <c r="B795" t="s">
        <v>1049</v>
      </c>
      <c r="C795" t="s">
        <v>1050</v>
      </c>
      <c r="D795">
        <v>-700845.12</v>
      </c>
      <c r="E795" t="s">
        <v>1051</v>
      </c>
      <c r="F795">
        <v>1</v>
      </c>
      <c r="G795">
        <v>579210.84</v>
      </c>
      <c r="H795" t="s">
        <v>510</v>
      </c>
      <c r="I795" t="s">
        <v>12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>
        <v>-700845.12</v>
      </c>
      <c r="T795">
        <v>1</v>
      </c>
      <c r="U795" t="s">
        <v>199</v>
      </c>
      <c r="V795" t="s">
        <v>77</v>
      </c>
      <c r="W795" t="s">
        <v>78</v>
      </c>
      <c r="X795">
        <v>7.0597149630605652E-3</v>
      </c>
      <c r="Y795">
        <v>4947.766780451977</v>
      </c>
      <c r="Z795">
        <v>2</v>
      </c>
      <c r="AA795">
        <v>11</v>
      </c>
      <c r="AB795" t="s">
        <v>77</v>
      </c>
      <c r="AC795" t="s">
        <v>12</v>
      </c>
      <c r="AD795">
        <v>700845.12</v>
      </c>
      <c r="AE795">
        <v>0</v>
      </c>
    </row>
    <row r="796" spans="1:31" x14ac:dyDescent="0.25">
      <c r="A796" s="143">
        <v>46107</v>
      </c>
      <c r="B796" t="s">
        <v>1049</v>
      </c>
      <c r="C796" t="s">
        <v>1050</v>
      </c>
      <c r="D796">
        <v>-700845.12</v>
      </c>
      <c r="E796" t="s">
        <v>1051</v>
      </c>
      <c r="F796">
        <v>1</v>
      </c>
      <c r="G796">
        <v>579210.84</v>
      </c>
      <c r="H796" t="s">
        <v>510</v>
      </c>
      <c r="I796" t="s">
        <v>12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>
        <v>-700845.12</v>
      </c>
      <c r="T796">
        <v>1</v>
      </c>
      <c r="U796" t="s">
        <v>199</v>
      </c>
      <c r="V796" t="s">
        <v>75</v>
      </c>
      <c r="W796" t="s">
        <v>76</v>
      </c>
      <c r="X796">
        <v>4.0653249223577111E-4</v>
      </c>
      <c r="Y796">
        <v>284.91631330487809</v>
      </c>
      <c r="Z796">
        <v>10</v>
      </c>
      <c r="AA796">
        <v>11</v>
      </c>
      <c r="AB796" t="s">
        <v>75</v>
      </c>
      <c r="AC796" t="s">
        <v>12</v>
      </c>
      <c r="AD796">
        <v>700845.12</v>
      </c>
      <c r="AE796">
        <v>0</v>
      </c>
    </row>
    <row r="797" spans="1:31" x14ac:dyDescent="0.25">
      <c r="A797" s="143">
        <v>46107</v>
      </c>
      <c r="B797" t="s">
        <v>1049</v>
      </c>
      <c r="C797" t="s">
        <v>1050</v>
      </c>
      <c r="D797">
        <v>-700845.12</v>
      </c>
      <c r="E797" t="s">
        <v>1051</v>
      </c>
      <c r="F797">
        <v>1</v>
      </c>
      <c r="G797">
        <v>579210.84</v>
      </c>
      <c r="H797" t="s">
        <v>510</v>
      </c>
      <c r="I797" t="s">
        <v>12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>
        <v>-700845.12</v>
      </c>
      <c r="T797">
        <v>1</v>
      </c>
      <c r="U797" t="s">
        <v>199</v>
      </c>
      <c r="V797" t="s">
        <v>66</v>
      </c>
      <c r="W797" t="s">
        <v>67</v>
      </c>
      <c r="X797">
        <v>5.9791078481547098E-2</v>
      </c>
      <c r="Y797">
        <v>41904.285573329296</v>
      </c>
      <c r="Z797">
        <v>3</v>
      </c>
      <c r="AA797">
        <v>11</v>
      </c>
      <c r="AB797" t="s">
        <v>681</v>
      </c>
      <c r="AC797" t="s">
        <v>12</v>
      </c>
      <c r="AD797">
        <v>700845.12</v>
      </c>
      <c r="AE797">
        <v>0</v>
      </c>
    </row>
    <row r="798" spans="1:31" x14ac:dyDescent="0.25">
      <c r="A798" s="143">
        <v>46107</v>
      </c>
      <c r="B798" t="s">
        <v>1049</v>
      </c>
      <c r="C798" t="s">
        <v>1050</v>
      </c>
      <c r="D798">
        <v>-700845.12</v>
      </c>
      <c r="E798" t="s">
        <v>1051</v>
      </c>
      <c r="F798">
        <v>1</v>
      </c>
      <c r="G798">
        <v>579210.84</v>
      </c>
      <c r="H798" t="s">
        <v>510</v>
      </c>
      <c r="I798" t="s">
        <v>12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>
        <v>-700845.12</v>
      </c>
      <c r="T798">
        <v>1</v>
      </c>
      <c r="U798" t="s">
        <v>199</v>
      </c>
      <c r="V798" t="s">
        <v>63</v>
      </c>
      <c r="W798" t="s">
        <v>64</v>
      </c>
      <c r="X798">
        <v>4.8738124634855849E-3</v>
      </c>
      <c r="Y798">
        <v>3415.7876808290503</v>
      </c>
      <c r="Z798">
        <v>4</v>
      </c>
      <c r="AA798">
        <v>11</v>
      </c>
      <c r="AB798" t="s">
        <v>682</v>
      </c>
      <c r="AC798" t="s">
        <v>12</v>
      </c>
      <c r="AD798">
        <v>700845.12</v>
      </c>
      <c r="AE798">
        <v>0</v>
      </c>
    </row>
    <row r="799" spans="1:31" x14ac:dyDescent="0.25">
      <c r="A799" s="143">
        <v>46107</v>
      </c>
      <c r="B799" t="s">
        <v>1049</v>
      </c>
      <c r="C799" t="s">
        <v>1050</v>
      </c>
      <c r="D799">
        <v>-700845.12</v>
      </c>
      <c r="E799" t="s">
        <v>1051</v>
      </c>
      <c r="F799">
        <v>1</v>
      </c>
      <c r="G799">
        <v>579210.84</v>
      </c>
      <c r="H799" t="s">
        <v>510</v>
      </c>
      <c r="I799" t="s">
        <v>12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>
        <v>-700845.12</v>
      </c>
      <c r="T799">
        <v>1</v>
      </c>
      <c r="U799" t="s">
        <v>199</v>
      </c>
      <c r="V799" t="s">
        <v>80</v>
      </c>
      <c r="W799" t="s">
        <v>81</v>
      </c>
      <c r="X799">
        <v>0.73411048911804788</v>
      </c>
      <c r="Y799">
        <v>514497.75383919699</v>
      </c>
      <c r="Z799">
        <v>5</v>
      </c>
      <c r="AA799">
        <v>11</v>
      </c>
      <c r="AB799" t="s">
        <v>80</v>
      </c>
      <c r="AC799" t="s">
        <v>12</v>
      </c>
      <c r="AD799">
        <v>700845.12</v>
      </c>
      <c r="AE799">
        <v>0</v>
      </c>
    </row>
    <row r="800" spans="1:31" x14ac:dyDescent="0.25">
      <c r="A800" s="143">
        <v>46107</v>
      </c>
      <c r="B800" t="s">
        <v>1049</v>
      </c>
      <c r="C800" t="s">
        <v>1050</v>
      </c>
      <c r="D800">
        <v>-700845.12</v>
      </c>
      <c r="E800" t="s">
        <v>1051</v>
      </c>
      <c r="F800">
        <v>1</v>
      </c>
      <c r="G800">
        <v>579210.84</v>
      </c>
      <c r="H800" t="s">
        <v>510</v>
      </c>
      <c r="I800" t="s">
        <v>12</v>
      </c>
      <c r="J800" t="s">
        <v>137</v>
      </c>
      <c r="K800" t="s">
        <v>473</v>
      </c>
      <c r="L800" t="s">
        <v>156</v>
      </c>
      <c r="M800">
        <v>0</v>
      </c>
      <c r="N800" t="s">
        <v>35</v>
      </c>
      <c r="O800" t="s">
        <v>492</v>
      </c>
      <c r="P800">
        <v>10</v>
      </c>
      <c r="Q800" t="s">
        <v>465</v>
      </c>
      <c r="R800">
        <v>1</v>
      </c>
      <c r="S800">
        <v>-700845.12</v>
      </c>
      <c r="T800">
        <v>1</v>
      </c>
      <c r="U800" t="s">
        <v>199</v>
      </c>
      <c r="V800" t="s">
        <v>50</v>
      </c>
      <c r="W800" t="s">
        <v>74</v>
      </c>
      <c r="X800">
        <v>1.4065386597374174E-2</v>
      </c>
      <c r="Y800">
        <v>9857.6575576830946</v>
      </c>
      <c r="Z800">
        <v>6</v>
      </c>
      <c r="AA800">
        <v>11</v>
      </c>
      <c r="AB800" t="s">
        <v>50</v>
      </c>
      <c r="AC800" t="s">
        <v>12</v>
      </c>
      <c r="AD800">
        <v>700845.12</v>
      </c>
      <c r="AE800">
        <v>0</v>
      </c>
    </row>
    <row r="801" spans="1:31" x14ac:dyDescent="0.25">
      <c r="A801" s="143">
        <v>46107</v>
      </c>
      <c r="B801" t="s">
        <v>1049</v>
      </c>
      <c r="C801" t="s">
        <v>1050</v>
      </c>
      <c r="D801">
        <v>-700845.12</v>
      </c>
      <c r="E801" t="s">
        <v>1051</v>
      </c>
      <c r="F801">
        <v>1</v>
      </c>
      <c r="G801">
        <v>579210.84</v>
      </c>
      <c r="H801" t="s">
        <v>510</v>
      </c>
      <c r="I801" t="s">
        <v>12</v>
      </c>
      <c r="J801" t="s">
        <v>137</v>
      </c>
      <c r="K801" t="s">
        <v>473</v>
      </c>
      <c r="L801" t="s">
        <v>156</v>
      </c>
      <c r="M801">
        <v>0</v>
      </c>
      <c r="N801" t="s">
        <v>35</v>
      </c>
      <c r="O801" t="s">
        <v>492</v>
      </c>
      <c r="P801">
        <v>10</v>
      </c>
      <c r="Q801" t="s">
        <v>465</v>
      </c>
      <c r="R801">
        <v>1</v>
      </c>
      <c r="S801">
        <v>-700845.12</v>
      </c>
      <c r="T801">
        <v>1</v>
      </c>
      <c r="U801" t="s">
        <v>199</v>
      </c>
      <c r="V801" t="s">
        <v>68</v>
      </c>
      <c r="W801" t="s">
        <v>69</v>
      </c>
      <c r="X801">
        <v>0.10760032914202722</v>
      </c>
      <c r="Y801">
        <v>75411.165589583557</v>
      </c>
      <c r="Z801">
        <v>7</v>
      </c>
      <c r="AA801">
        <v>11</v>
      </c>
      <c r="AB801" t="s">
        <v>68</v>
      </c>
      <c r="AC801" t="s">
        <v>12</v>
      </c>
      <c r="AD801">
        <v>700845.12</v>
      </c>
      <c r="AE801">
        <v>0</v>
      </c>
    </row>
    <row r="802" spans="1:31" x14ac:dyDescent="0.25">
      <c r="A802" s="143">
        <v>46107</v>
      </c>
      <c r="B802" t="s">
        <v>1049</v>
      </c>
      <c r="C802" t="s">
        <v>1050</v>
      </c>
      <c r="D802">
        <v>-700845.12</v>
      </c>
      <c r="E802" t="s">
        <v>1051</v>
      </c>
      <c r="F802">
        <v>1</v>
      </c>
      <c r="G802">
        <v>579210.84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>
        <v>-700845.12</v>
      </c>
      <c r="T802">
        <v>1</v>
      </c>
      <c r="U802" t="s">
        <v>199</v>
      </c>
      <c r="V802" t="s">
        <v>70</v>
      </c>
      <c r="W802" t="s">
        <v>71</v>
      </c>
      <c r="X802">
        <v>3.9675420007119738E-2</v>
      </c>
      <c r="Y802">
        <v>27806.324495940233</v>
      </c>
      <c r="Z802">
        <v>8</v>
      </c>
      <c r="AA802">
        <v>11</v>
      </c>
      <c r="AB802" t="s">
        <v>70</v>
      </c>
      <c r="AC802" t="s">
        <v>12</v>
      </c>
      <c r="AD802">
        <v>700845.12</v>
      </c>
      <c r="AE802">
        <v>0</v>
      </c>
    </row>
    <row r="803" spans="1:31" x14ac:dyDescent="0.25">
      <c r="A803" s="143">
        <v>46107</v>
      </c>
      <c r="B803" t="s">
        <v>1049</v>
      </c>
      <c r="C803" t="s">
        <v>1050</v>
      </c>
      <c r="D803">
        <v>-700845.12</v>
      </c>
      <c r="E803" t="s">
        <v>1051</v>
      </c>
      <c r="F803">
        <v>1</v>
      </c>
      <c r="G803">
        <v>579210.84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>
        <v>-700845.12</v>
      </c>
      <c r="T803">
        <v>1</v>
      </c>
      <c r="U803" t="s">
        <v>199</v>
      </c>
      <c r="V803" t="s">
        <v>181</v>
      </c>
      <c r="W803" t="s">
        <v>462</v>
      </c>
      <c r="X803">
        <v>0</v>
      </c>
      <c r="Y803">
        <v>0</v>
      </c>
      <c r="Z803">
        <v>9</v>
      </c>
      <c r="AA803">
        <v>11</v>
      </c>
      <c r="AB803" t="s">
        <v>181</v>
      </c>
      <c r="AC803" t="s">
        <v>12</v>
      </c>
      <c r="AD803">
        <v>700845.12</v>
      </c>
      <c r="AE803">
        <v>0</v>
      </c>
    </row>
    <row r="804" spans="1:31" x14ac:dyDescent="0.25">
      <c r="A804" s="143">
        <v>46112</v>
      </c>
      <c r="B804" t="s">
        <v>820</v>
      </c>
      <c r="C804" t="s">
        <v>915</v>
      </c>
      <c r="D804">
        <v>-681156.86</v>
      </c>
      <c r="E804" t="s">
        <v>15</v>
      </c>
      <c r="F804">
        <v>1</v>
      </c>
      <c r="G804">
        <v>88835.98</v>
      </c>
      <c r="H804" t="s">
        <v>510</v>
      </c>
      <c r="I804" t="s">
        <v>15</v>
      </c>
      <c r="J804" t="s">
        <v>137</v>
      </c>
      <c r="K804" t="s">
        <v>473</v>
      </c>
      <c r="L804" t="s">
        <v>156</v>
      </c>
      <c r="M804">
        <v>0</v>
      </c>
      <c r="N804" t="s">
        <v>45</v>
      </c>
      <c r="O804" t="s">
        <v>492</v>
      </c>
      <c r="P804">
        <v>1</v>
      </c>
      <c r="Q804" t="s">
        <v>70</v>
      </c>
      <c r="R804">
        <v>1</v>
      </c>
      <c r="S804">
        <v>-681156.86</v>
      </c>
      <c r="T804">
        <v>1</v>
      </c>
      <c r="U804" t="s">
        <v>199</v>
      </c>
      <c r="V804" t="s">
        <v>70</v>
      </c>
      <c r="W804" t="s">
        <v>86</v>
      </c>
      <c r="X804">
        <v>1</v>
      </c>
      <c r="Y804">
        <v>681156.86</v>
      </c>
      <c r="Z804">
        <v>8</v>
      </c>
      <c r="AA804">
        <v>12</v>
      </c>
      <c r="AB804" t="s">
        <v>70</v>
      </c>
      <c r="AC804" t="s">
        <v>15</v>
      </c>
      <c r="AD804">
        <v>681156.86</v>
      </c>
      <c r="AE804">
        <v>0</v>
      </c>
    </row>
    <row r="805" spans="1:31" x14ac:dyDescent="0.25">
      <c r="A805" s="143">
        <v>46111</v>
      </c>
      <c r="B805" t="s">
        <v>20</v>
      </c>
      <c r="C805" t="s">
        <v>795</v>
      </c>
      <c r="D805">
        <v>-674169.95</v>
      </c>
      <c r="E805" t="s">
        <v>20</v>
      </c>
      <c r="F805">
        <v>1</v>
      </c>
      <c r="G805">
        <v>674169.95</v>
      </c>
      <c r="H805" t="s">
        <v>510</v>
      </c>
      <c r="I805" t="s">
        <v>20</v>
      </c>
      <c r="J805" t="s">
        <v>137</v>
      </c>
      <c r="K805" t="s">
        <v>473</v>
      </c>
      <c r="L805" t="s">
        <v>156</v>
      </c>
      <c r="M805">
        <v>0</v>
      </c>
      <c r="N805" t="s">
        <v>83</v>
      </c>
      <c r="O805" t="s">
        <v>493</v>
      </c>
      <c r="P805">
        <v>1</v>
      </c>
      <c r="Q805" t="s">
        <v>66</v>
      </c>
      <c r="R805">
        <v>1</v>
      </c>
      <c r="S805">
        <v>-674169.95</v>
      </c>
      <c r="T805">
        <v>1</v>
      </c>
      <c r="U805" t="s">
        <v>199</v>
      </c>
      <c r="V805" t="s">
        <v>66</v>
      </c>
      <c r="W805" t="s">
        <v>84</v>
      </c>
      <c r="X805">
        <v>1</v>
      </c>
      <c r="Y805">
        <v>674169.95</v>
      </c>
      <c r="Z805">
        <v>3</v>
      </c>
      <c r="AA805">
        <v>4</v>
      </c>
      <c r="AB805" t="s">
        <v>681</v>
      </c>
      <c r="AC805" t="s">
        <v>20</v>
      </c>
      <c r="AD805">
        <v>674169.95</v>
      </c>
      <c r="AE805">
        <v>0</v>
      </c>
    </row>
    <row r="806" spans="1:31" x14ac:dyDescent="0.25">
      <c r="A806" s="143">
        <v>46083</v>
      </c>
      <c r="B806" t="s">
        <v>813</v>
      </c>
      <c r="C806" t="s">
        <v>906</v>
      </c>
      <c r="D806">
        <v>-670000</v>
      </c>
      <c r="E806" t="s">
        <v>907</v>
      </c>
      <c r="F806">
        <v>1</v>
      </c>
      <c r="G806">
        <v>670000</v>
      </c>
      <c r="H806" t="s">
        <v>510</v>
      </c>
      <c r="I806" t="s">
        <v>10</v>
      </c>
      <c r="J806" t="s">
        <v>137</v>
      </c>
      <c r="K806" t="s">
        <v>512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>
        <v>-670000</v>
      </c>
      <c r="T806">
        <v>1</v>
      </c>
      <c r="U806" t="s">
        <v>199</v>
      </c>
      <c r="V806" t="s">
        <v>72</v>
      </c>
      <c r="W806" t="s">
        <v>73</v>
      </c>
      <c r="X806">
        <v>3.2417236735101898E-2</v>
      </c>
      <c r="Y806">
        <v>21719.548612518272</v>
      </c>
      <c r="Z806">
        <v>1</v>
      </c>
      <c r="AA806">
        <v>13</v>
      </c>
      <c r="AB806" t="s">
        <v>72</v>
      </c>
      <c r="AC806" t="s">
        <v>10</v>
      </c>
      <c r="AD806">
        <v>669999.99999999988</v>
      </c>
      <c r="AE806">
        <v>0</v>
      </c>
    </row>
    <row r="807" spans="1:31" x14ac:dyDescent="0.25">
      <c r="A807" s="143">
        <v>46083</v>
      </c>
      <c r="B807" t="s">
        <v>813</v>
      </c>
      <c r="C807" t="s">
        <v>906</v>
      </c>
      <c r="D807">
        <v>-670000</v>
      </c>
      <c r="E807" t="s">
        <v>907</v>
      </c>
      <c r="F807">
        <v>1</v>
      </c>
      <c r="G807">
        <v>670000</v>
      </c>
      <c r="H807" t="s">
        <v>510</v>
      </c>
      <c r="I807" t="s">
        <v>10</v>
      </c>
      <c r="J807" t="s">
        <v>137</v>
      </c>
      <c r="K807" t="s">
        <v>512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>
        <v>-670000</v>
      </c>
      <c r="T807">
        <v>1</v>
      </c>
      <c r="U807" t="s">
        <v>199</v>
      </c>
      <c r="V807" t="s">
        <v>77</v>
      </c>
      <c r="W807" t="s">
        <v>78</v>
      </c>
      <c r="X807">
        <v>7.0597149630605652E-3</v>
      </c>
      <c r="Y807">
        <v>4730.0090252505788</v>
      </c>
      <c r="Z807">
        <v>2</v>
      </c>
      <c r="AA807">
        <v>13</v>
      </c>
      <c r="AB807" t="s">
        <v>77</v>
      </c>
      <c r="AC807" t="s">
        <v>10</v>
      </c>
      <c r="AD807">
        <v>669999.99999999988</v>
      </c>
      <c r="AE807">
        <v>0</v>
      </c>
    </row>
    <row r="808" spans="1:31" x14ac:dyDescent="0.25">
      <c r="A808" s="143">
        <v>46083</v>
      </c>
      <c r="B808" t="s">
        <v>813</v>
      </c>
      <c r="C808" t="s">
        <v>906</v>
      </c>
      <c r="D808">
        <v>-670000</v>
      </c>
      <c r="E808" t="s">
        <v>907</v>
      </c>
      <c r="F808">
        <v>1</v>
      </c>
      <c r="G808">
        <v>670000</v>
      </c>
      <c r="H808" t="s">
        <v>510</v>
      </c>
      <c r="I808" t="s">
        <v>10</v>
      </c>
      <c r="J808" t="s">
        <v>137</v>
      </c>
      <c r="K808" t="s">
        <v>512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>
        <v>-670000</v>
      </c>
      <c r="T808">
        <v>1</v>
      </c>
      <c r="U808" t="s">
        <v>199</v>
      </c>
      <c r="V808" t="s">
        <v>75</v>
      </c>
      <c r="W808" t="s">
        <v>76</v>
      </c>
      <c r="X808">
        <v>4.0653249223577111E-4</v>
      </c>
      <c r="Y808">
        <v>272.37676979796663</v>
      </c>
      <c r="Z808">
        <v>10</v>
      </c>
      <c r="AA808">
        <v>13</v>
      </c>
      <c r="AB808" t="s">
        <v>75</v>
      </c>
      <c r="AC808" t="s">
        <v>10</v>
      </c>
      <c r="AD808">
        <v>669999.99999999988</v>
      </c>
      <c r="AE808">
        <v>0</v>
      </c>
    </row>
    <row r="809" spans="1:31" x14ac:dyDescent="0.25">
      <c r="A809" s="143">
        <v>46083</v>
      </c>
      <c r="B809" t="s">
        <v>813</v>
      </c>
      <c r="C809" t="s">
        <v>906</v>
      </c>
      <c r="D809">
        <v>-670000</v>
      </c>
      <c r="E809" t="s">
        <v>907</v>
      </c>
      <c r="F809">
        <v>1</v>
      </c>
      <c r="G809">
        <v>670000</v>
      </c>
      <c r="H809" t="s">
        <v>510</v>
      </c>
      <c r="I809" t="s">
        <v>10</v>
      </c>
      <c r="J809" t="s">
        <v>137</v>
      </c>
      <c r="K809" t="s">
        <v>512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>
        <v>-670000</v>
      </c>
      <c r="T809">
        <v>1</v>
      </c>
      <c r="U809" t="s">
        <v>199</v>
      </c>
      <c r="V809" t="s">
        <v>66</v>
      </c>
      <c r="W809" t="s">
        <v>67</v>
      </c>
      <c r="X809">
        <v>5.9791078481547098E-2</v>
      </c>
      <c r="Y809">
        <v>40060.022582636557</v>
      </c>
      <c r="Z809">
        <v>3</v>
      </c>
      <c r="AA809">
        <v>13</v>
      </c>
      <c r="AB809" t="s">
        <v>681</v>
      </c>
      <c r="AC809" t="s">
        <v>10</v>
      </c>
      <c r="AD809">
        <v>669999.99999999988</v>
      </c>
      <c r="AE809">
        <v>0</v>
      </c>
    </row>
    <row r="810" spans="1:31" x14ac:dyDescent="0.25">
      <c r="A810" s="143">
        <v>46083</v>
      </c>
      <c r="B810" t="s">
        <v>813</v>
      </c>
      <c r="C810" t="s">
        <v>906</v>
      </c>
      <c r="D810">
        <v>-670000</v>
      </c>
      <c r="E810" t="s">
        <v>907</v>
      </c>
      <c r="F810">
        <v>1</v>
      </c>
      <c r="G810">
        <v>670000</v>
      </c>
      <c r="H810" t="s">
        <v>510</v>
      </c>
      <c r="I810" t="s">
        <v>10</v>
      </c>
      <c r="J810" t="s">
        <v>137</v>
      </c>
      <c r="K810" t="s">
        <v>512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>
        <v>-670000</v>
      </c>
      <c r="T810">
        <v>1</v>
      </c>
      <c r="U810" t="s">
        <v>199</v>
      </c>
      <c r="V810" t="s">
        <v>63</v>
      </c>
      <c r="W810" t="s">
        <v>64</v>
      </c>
      <c r="X810">
        <v>4.8738124634855849E-3</v>
      </c>
      <c r="Y810">
        <v>3265.4543505353417</v>
      </c>
      <c r="Z810">
        <v>4</v>
      </c>
      <c r="AA810">
        <v>13</v>
      </c>
      <c r="AB810" t="s">
        <v>682</v>
      </c>
      <c r="AC810" t="s">
        <v>10</v>
      </c>
      <c r="AD810">
        <v>669999.99999999988</v>
      </c>
      <c r="AE810">
        <v>0</v>
      </c>
    </row>
    <row r="811" spans="1:31" x14ac:dyDescent="0.25">
      <c r="A811" s="143">
        <v>46083</v>
      </c>
      <c r="B811" t="s">
        <v>813</v>
      </c>
      <c r="C811" t="s">
        <v>906</v>
      </c>
      <c r="D811">
        <v>-670000</v>
      </c>
      <c r="E811" t="s">
        <v>907</v>
      </c>
      <c r="F811">
        <v>1</v>
      </c>
      <c r="G811">
        <v>670000</v>
      </c>
      <c r="H811" t="s">
        <v>510</v>
      </c>
      <c r="I811" t="s">
        <v>10</v>
      </c>
      <c r="J811" t="s">
        <v>137</v>
      </c>
      <c r="K811" t="s">
        <v>512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>
        <v>-670000</v>
      </c>
      <c r="T811">
        <v>1</v>
      </c>
      <c r="U811" t="s">
        <v>199</v>
      </c>
      <c r="V811" t="s">
        <v>80</v>
      </c>
      <c r="W811" t="s">
        <v>81</v>
      </c>
      <c r="X811">
        <v>0.73411048911804788</v>
      </c>
      <c r="Y811">
        <v>491854.02770909207</v>
      </c>
      <c r="Z811">
        <v>5</v>
      </c>
      <c r="AA811">
        <v>13</v>
      </c>
      <c r="AB811" t="s">
        <v>80</v>
      </c>
      <c r="AC811" t="s">
        <v>10</v>
      </c>
      <c r="AD811">
        <v>669999.99999999988</v>
      </c>
      <c r="AE811">
        <v>0</v>
      </c>
    </row>
    <row r="812" spans="1:31" x14ac:dyDescent="0.25">
      <c r="A812" s="143">
        <v>46083</v>
      </c>
      <c r="B812" t="s">
        <v>813</v>
      </c>
      <c r="C812" t="s">
        <v>906</v>
      </c>
      <c r="D812">
        <v>-670000</v>
      </c>
      <c r="E812" t="s">
        <v>907</v>
      </c>
      <c r="F812">
        <v>1</v>
      </c>
      <c r="G812">
        <v>670000</v>
      </c>
      <c r="H812" t="s">
        <v>510</v>
      </c>
      <c r="I812" t="s">
        <v>10</v>
      </c>
      <c r="J812" t="s">
        <v>137</v>
      </c>
      <c r="K812" t="s">
        <v>512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>
        <v>-670000</v>
      </c>
      <c r="T812">
        <v>1</v>
      </c>
      <c r="U812" t="s">
        <v>199</v>
      </c>
      <c r="V812" t="s">
        <v>50</v>
      </c>
      <c r="W812" t="s">
        <v>74</v>
      </c>
      <c r="X812">
        <v>1.4065386597374174E-2</v>
      </c>
      <c r="Y812">
        <v>9423.8090202406966</v>
      </c>
      <c r="Z812">
        <v>6</v>
      </c>
      <c r="AA812">
        <v>13</v>
      </c>
      <c r="AB812" t="s">
        <v>50</v>
      </c>
      <c r="AC812" t="s">
        <v>10</v>
      </c>
      <c r="AD812">
        <v>669999.99999999988</v>
      </c>
      <c r="AE812">
        <v>0</v>
      </c>
    </row>
    <row r="813" spans="1:31" x14ac:dyDescent="0.25">
      <c r="A813" s="143">
        <v>46083</v>
      </c>
      <c r="B813" t="s">
        <v>813</v>
      </c>
      <c r="C813" t="s">
        <v>906</v>
      </c>
      <c r="D813">
        <v>-670000</v>
      </c>
      <c r="E813" t="s">
        <v>907</v>
      </c>
      <c r="F813">
        <v>1</v>
      </c>
      <c r="G813">
        <v>670000</v>
      </c>
      <c r="H813" t="s">
        <v>510</v>
      </c>
      <c r="I813" t="s">
        <v>10</v>
      </c>
      <c r="J813" t="s">
        <v>137</v>
      </c>
      <c r="K813" t="s">
        <v>512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>
        <v>-670000</v>
      </c>
      <c r="T813">
        <v>1</v>
      </c>
      <c r="U813" t="s">
        <v>199</v>
      </c>
      <c r="V813" t="s">
        <v>68</v>
      </c>
      <c r="W813" t="s">
        <v>69</v>
      </c>
      <c r="X813">
        <v>0.10760032914202722</v>
      </c>
      <c r="Y813">
        <v>72092.220525158235</v>
      </c>
      <c r="Z813">
        <v>7</v>
      </c>
      <c r="AA813">
        <v>13</v>
      </c>
      <c r="AB813" t="s">
        <v>68</v>
      </c>
      <c r="AC813" t="s">
        <v>10</v>
      </c>
      <c r="AD813">
        <v>669999.99999999988</v>
      </c>
      <c r="AE813">
        <v>0</v>
      </c>
    </row>
    <row r="814" spans="1:31" x14ac:dyDescent="0.25">
      <c r="A814" s="143">
        <v>46083</v>
      </c>
      <c r="B814" t="s">
        <v>813</v>
      </c>
      <c r="C814" t="s">
        <v>906</v>
      </c>
      <c r="D814">
        <v>-670000</v>
      </c>
      <c r="E814" t="s">
        <v>907</v>
      </c>
      <c r="F814">
        <v>1</v>
      </c>
      <c r="G814">
        <v>670000</v>
      </c>
      <c r="H814" t="s">
        <v>510</v>
      </c>
      <c r="I814" t="s">
        <v>10</v>
      </c>
      <c r="J814" t="s">
        <v>137</v>
      </c>
      <c r="K814" t="s">
        <v>512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>
        <v>-670000</v>
      </c>
      <c r="T814">
        <v>1</v>
      </c>
      <c r="U814" t="s">
        <v>199</v>
      </c>
      <c r="V814" t="s">
        <v>70</v>
      </c>
      <c r="W814" t="s">
        <v>71</v>
      </c>
      <c r="X814">
        <v>3.9675420007119738E-2</v>
      </c>
      <c r="Y814">
        <v>26582.531404770223</v>
      </c>
      <c r="Z814">
        <v>8</v>
      </c>
      <c r="AA814">
        <v>13</v>
      </c>
      <c r="AB814" t="s">
        <v>70</v>
      </c>
      <c r="AC814" t="s">
        <v>10</v>
      </c>
      <c r="AD814">
        <v>669999.99999999988</v>
      </c>
      <c r="AE814">
        <v>0</v>
      </c>
    </row>
    <row r="815" spans="1:31" x14ac:dyDescent="0.25">
      <c r="A815" s="143">
        <v>46083</v>
      </c>
      <c r="B815" t="s">
        <v>813</v>
      </c>
      <c r="C815" t="s">
        <v>906</v>
      </c>
      <c r="D815">
        <v>-670000</v>
      </c>
      <c r="E815" t="s">
        <v>907</v>
      </c>
      <c r="F815">
        <v>1</v>
      </c>
      <c r="G815">
        <v>670000</v>
      </c>
      <c r="H815" t="s">
        <v>510</v>
      </c>
      <c r="I815" t="s">
        <v>10</v>
      </c>
      <c r="J815" t="s">
        <v>137</v>
      </c>
      <c r="K815" t="s">
        <v>512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>
        <v>-670000</v>
      </c>
      <c r="T815">
        <v>1</v>
      </c>
      <c r="U815" t="s">
        <v>199</v>
      </c>
      <c r="V815" t="s">
        <v>181</v>
      </c>
      <c r="W815" t="s">
        <v>462</v>
      </c>
      <c r="X815">
        <v>0</v>
      </c>
      <c r="Y815">
        <v>0</v>
      </c>
      <c r="Z815">
        <v>9</v>
      </c>
      <c r="AA815">
        <v>13</v>
      </c>
      <c r="AB815" t="s">
        <v>181</v>
      </c>
      <c r="AC815" t="s">
        <v>10</v>
      </c>
      <c r="AD815">
        <v>669999.99999999988</v>
      </c>
      <c r="AE815">
        <v>0</v>
      </c>
    </row>
    <row r="816" spans="1:31" x14ac:dyDescent="0.25">
      <c r="A816" s="143">
        <v>46091</v>
      </c>
      <c r="B816" t="s">
        <v>830</v>
      </c>
      <c r="C816" t="s">
        <v>960</v>
      </c>
      <c r="D816">
        <v>-648318</v>
      </c>
      <c r="E816" t="s">
        <v>961</v>
      </c>
      <c r="F816">
        <v>4</v>
      </c>
      <c r="G816">
        <v>133950</v>
      </c>
      <c r="H816" t="s">
        <v>510</v>
      </c>
      <c r="I816" t="s">
        <v>16</v>
      </c>
      <c r="J816" t="s">
        <v>137</v>
      </c>
      <c r="K816" t="s">
        <v>473</v>
      </c>
      <c r="L816" t="s">
        <v>138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>
        <v>-648318</v>
      </c>
      <c r="T816">
        <v>4</v>
      </c>
      <c r="U816" t="s">
        <v>199</v>
      </c>
      <c r="V816" t="s">
        <v>72</v>
      </c>
      <c r="W816" t="s">
        <v>73</v>
      </c>
      <c r="X816">
        <v>3.2417236735101898E-2</v>
      </c>
      <c r="Y816">
        <v>21016.678085627791</v>
      </c>
      <c r="Z816">
        <v>1</v>
      </c>
      <c r="AA816">
        <v>9</v>
      </c>
      <c r="AB816" t="s">
        <v>72</v>
      </c>
      <c r="AC816" t="s">
        <v>16</v>
      </c>
      <c r="AD816">
        <v>648318</v>
      </c>
      <c r="AE816">
        <v>0</v>
      </c>
    </row>
    <row r="817" spans="1:31" x14ac:dyDescent="0.25">
      <c r="A817" s="143">
        <v>46091</v>
      </c>
      <c r="B817" t="s">
        <v>830</v>
      </c>
      <c r="C817" t="s">
        <v>960</v>
      </c>
      <c r="D817">
        <v>-648318</v>
      </c>
      <c r="E817" t="s">
        <v>961</v>
      </c>
      <c r="F817">
        <v>4</v>
      </c>
      <c r="G817">
        <v>133950</v>
      </c>
      <c r="H817" t="s">
        <v>510</v>
      </c>
      <c r="I817" t="s">
        <v>16</v>
      </c>
      <c r="J817" t="s">
        <v>137</v>
      </c>
      <c r="K817" t="s">
        <v>473</v>
      </c>
      <c r="L817" t="s">
        <v>138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>
        <v>-648318</v>
      </c>
      <c r="T817">
        <v>4</v>
      </c>
      <c r="U817" t="s">
        <v>199</v>
      </c>
      <c r="V817" t="s">
        <v>77</v>
      </c>
      <c r="W817" t="s">
        <v>78</v>
      </c>
      <c r="X817">
        <v>7.0597149630605652E-3</v>
      </c>
      <c r="Y817">
        <v>4576.9402854214995</v>
      </c>
      <c r="Z817">
        <v>2</v>
      </c>
      <c r="AA817">
        <v>9</v>
      </c>
      <c r="AB817" t="s">
        <v>77</v>
      </c>
      <c r="AC817" t="s">
        <v>16</v>
      </c>
      <c r="AD817">
        <v>648318</v>
      </c>
      <c r="AE817">
        <v>0</v>
      </c>
    </row>
    <row r="818" spans="1:31" x14ac:dyDescent="0.25">
      <c r="A818" s="143">
        <v>46091</v>
      </c>
      <c r="B818" t="s">
        <v>830</v>
      </c>
      <c r="C818" t="s">
        <v>960</v>
      </c>
      <c r="D818">
        <v>-648318</v>
      </c>
      <c r="E818" t="s">
        <v>961</v>
      </c>
      <c r="F818">
        <v>4</v>
      </c>
      <c r="G818">
        <v>133950</v>
      </c>
      <c r="H818" t="s">
        <v>510</v>
      </c>
      <c r="I818" t="s">
        <v>16</v>
      </c>
      <c r="J818" t="s">
        <v>137</v>
      </c>
      <c r="K818" t="s">
        <v>473</v>
      </c>
      <c r="L818" t="s">
        <v>138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>
        <v>-648318</v>
      </c>
      <c r="T818">
        <v>4</v>
      </c>
      <c r="U818" t="s">
        <v>199</v>
      </c>
      <c r="V818" t="s">
        <v>75</v>
      </c>
      <c r="W818" t="s">
        <v>76</v>
      </c>
      <c r="X818">
        <v>4.0653249223577111E-4</v>
      </c>
      <c r="Y818">
        <v>263.56233230131068</v>
      </c>
      <c r="Z818">
        <v>10</v>
      </c>
      <c r="AA818">
        <v>9</v>
      </c>
      <c r="AB818" t="s">
        <v>75</v>
      </c>
      <c r="AC818" t="s">
        <v>16</v>
      </c>
      <c r="AD818">
        <v>648318</v>
      </c>
      <c r="AE818">
        <v>0</v>
      </c>
    </row>
    <row r="819" spans="1:31" x14ac:dyDescent="0.25">
      <c r="A819" s="143">
        <v>46091</v>
      </c>
      <c r="B819" t="s">
        <v>830</v>
      </c>
      <c r="C819" t="s">
        <v>960</v>
      </c>
      <c r="D819">
        <v>-648318</v>
      </c>
      <c r="E819" t="s">
        <v>961</v>
      </c>
      <c r="F819">
        <v>4</v>
      </c>
      <c r="G819">
        <v>133950</v>
      </c>
      <c r="H819" t="s">
        <v>510</v>
      </c>
      <c r="I819" t="s">
        <v>16</v>
      </c>
      <c r="J819" t="s">
        <v>137</v>
      </c>
      <c r="K819" t="s">
        <v>473</v>
      </c>
      <c r="L819" t="s">
        <v>138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>
        <v>-648318</v>
      </c>
      <c r="T819">
        <v>4</v>
      </c>
      <c r="U819" t="s">
        <v>199</v>
      </c>
      <c r="V819" t="s">
        <v>66</v>
      </c>
      <c r="W819" t="s">
        <v>67</v>
      </c>
      <c r="X819">
        <v>5.9791078481547098E-2</v>
      </c>
      <c r="Y819">
        <v>38763.632418999652</v>
      </c>
      <c r="Z819">
        <v>3</v>
      </c>
      <c r="AA819">
        <v>9</v>
      </c>
      <c r="AB819" t="s">
        <v>681</v>
      </c>
      <c r="AC819" t="s">
        <v>16</v>
      </c>
      <c r="AD819">
        <v>648318</v>
      </c>
      <c r="AE819">
        <v>0</v>
      </c>
    </row>
    <row r="820" spans="1:31" x14ac:dyDescent="0.25">
      <c r="A820" s="143">
        <v>46091</v>
      </c>
      <c r="B820" t="s">
        <v>830</v>
      </c>
      <c r="C820" t="s">
        <v>960</v>
      </c>
      <c r="D820">
        <v>-648318</v>
      </c>
      <c r="E820" t="s">
        <v>961</v>
      </c>
      <c r="F820">
        <v>4</v>
      </c>
      <c r="G820">
        <v>133950</v>
      </c>
      <c r="H820" t="s">
        <v>510</v>
      </c>
      <c r="I820" t="s">
        <v>16</v>
      </c>
      <c r="J820" t="s">
        <v>137</v>
      </c>
      <c r="K820" t="s">
        <v>473</v>
      </c>
      <c r="L820" t="s">
        <v>138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>
        <v>-648318</v>
      </c>
      <c r="T820">
        <v>4</v>
      </c>
      <c r="U820" t="s">
        <v>199</v>
      </c>
      <c r="V820" t="s">
        <v>63</v>
      </c>
      <c r="W820" t="s">
        <v>64</v>
      </c>
      <c r="X820">
        <v>4.8738124634855849E-3</v>
      </c>
      <c r="Y820">
        <v>3159.7803487020474</v>
      </c>
      <c r="Z820">
        <v>4</v>
      </c>
      <c r="AA820">
        <v>9</v>
      </c>
      <c r="AB820" t="s">
        <v>682</v>
      </c>
      <c r="AC820" t="s">
        <v>16</v>
      </c>
      <c r="AD820">
        <v>648318</v>
      </c>
      <c r="AE820">
        <v>0</v>
      </c>
    </row>
    <row r="821" spans="1:31" x14ac:dyDescent="0.25">
      <c r="A821" s="143">
        <v>46091</v>
      </c>
      <c r="B821" t="s">
        <v>830</v>
      </c>
      <c r="C821" t="s">
        <v>960</v>
      </c>
      <c r="D821">
        <v>-648318</v>
      </c>
      <c r="E821" t="s">
        <v>961</v>
      </c>
      <c r="F821">
        <v>4</v>
      </c>
      <c r="G821">
        <v>133950</v>
      </c>
      <c r="H821" t="s">
        <v>510</v>
      </c>
      <c r="I821" t="s">
        <v>16</v>
      </c>
      <c r="J821" t="s">
        <v>137</v>
      </c>
      <c r="K821" t="s">
        <v>473</v>
      </c>
      <c r="L821" t="s">
        <v>138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>
        <v>-648318</v>
      </c>
      <c r="T821">
        <v>4</v>
      </c>
      <c r="U821" t="s">
        <v>199</v>
      </c>
      <c r="V821" t="s">
        <v>80</v>
      </c>
      <c r="W821" t="s">
        <v>81</v>
      </c>
      <c r="X821">
        <v>0.73411048911804788</v>
      </c>
      <c r="Y821">
        <v>475937.04408403457</v>
      </c>
      <c r="Z821">
        <v>5</v>
      </c>
      <c r="AA821">
        <v>9</v>
      </c>
      <c r="AB821" t="s">
        <v>80</v>
      </c>
      <c r="AC821" t="s">
        <v>16</v>
      </c>
      <c r="AD821">
        <v>648318</v>
      </c>
      <c r="AE821">
        <v>0</v>
      </c>
    </row>
    <row r="822" spans="1:31" x14ac:dyDescent="0.25">
      <c r="A822" s="143">
        <v>46091</v>
      </c>
      <c r="B822" t="s">
        <v>830</v>
      </c>
      <c r="C822" t="s">
        <v>960</v>
      </c>
      <c r="D822">
        <v>-648318</v>
      </c>
      <c r="E822" t="s">
        <v>961</v>
      </c>
      <c r="F822">
        <v>4</v>
      </c>
      <c r="G822">
        <v>133950</v>
      </c>
      <c r="H822" t="s">
        <v>510</v>
      </c>
      <c r="I822" t="s">
        <v>16</v>
      </c>
      <c r="J822" t="s">
        <v>137</v>
      </c>
      <c r="K822" t="s">
        <v>473</v>
      </c>
      <c r="L822" t="s">
        <v>138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>
        <v>-648318</v>
      </c>
      <c r="T822">
        <v>4</v>
      </c>
      <c r="U822" t="s">
        <v>199</v>
      </c>
      <c r="V822" t="s">
        <v>50</v>
      </c>
      <c r="W822" t="s">
        <v>74</v>
      </c>
      <c r="X822">
        <v>1.4065386597374174E-2</v>
      </c>
      <c r="Y822">
        <v>9118.8433080364302</v>
      </c>
      <c r="Z822">
        <v>6</v>
      </c>
      <c r="AA822">
        <v>9</v>
      </c>
      <c r="AB822" t="s">
        <v>50</v>
      </c>
      <c r="AC822" t="s">
        <v>16</v>
      </c>
      <c r="AD822">
        <v>648318</v>
      </c>
      <c r="AE822">
        <v>0</v>
      </c>
    </row>
    <row r="823" spans="1:31" x14ac:dyDescent="0.25">
      <c r="A823" s="143">
        <v>46091</v>
      </c>
      <c r="B823" t="s">
        <v>830</v>
      </c>
      <c r="C823" t="s">
        <v>960</v>
      </c>
      <c r="D823">
        <v>-648318</v>
      </c>
      <c r="E823" t="s">
        <v>961</v>
      </c>
      <c r="F823">
        <v>4</v>
      </c>
      <c r="G823">
        <v>133950</v>
      </c>
      <c r="H823" t="s">
        <v>510</v>
      </c>
      <c r="I823" t="s">
        <v>16</v>
      </c>
      <c r="J823" t="s">
        <v>137</v>
      </c>
      <c r="K823" t="s">
        <v>473</v>
      </c>
      <c r="L823" t="s">
        <v>138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>
        <v>-648318</v>
      </c>
      <c r="T823">
        <v>4</v>
      </c>
      <c r="U823" t="s">
        <v>199</v>
      </c>
      <c r="V823" t="s">
        <v>68</v>
      </c>
      <c r="W823" t="s">
        <v>69</v>
      </c>
      <c r="X823">
        <v>0.10760032914202722</v>
      </c>
      <c r="Y823">
        <v>69759.230188700807</v>
      </c>
      <c r="Z823">
        <v>7</v>
      </c>
      <c r="AA823">
        <v>9</v>
      </c>
      <c r="AB823" t="s">
        <v>68</v>
      </c>
      <c r="AC823" t="s">
        <v>16</v>
      </c>
      <c r="AD823">
        <v>648318</v>
      </c>
      <c r="AE823">
        <v>0</v>
      </c>
    </row>
    <row r="824" spans="1:31" x14ac:dyDescent="0.25">
      <c r="A824" s="143">
        <v>46091</v>
      </c>
      <c r="B824" t="s">
        <v>830</v>
      </c>
      <c r="C824" t="s">
        <v>960</v>
      </c>
      <c r="D824">
        <v>-648318</v>
      </c>
      <c r="E824" t="s">
        <v>961</v>
      </c>
      <c r="F824">
        <v>4</v>
      </c>
      <c r="G824">
        <v>133950</v>
      </c>
      <c r="H824" t="s">
        <v>510</v>
      </c>
      <c r="I824" t="s">
        <v>16</v>
      </c>
      <c r="J824" t="s">
        <v>137</v>
      </c>
      <c r="K824" t="s">
        <v>473</v>
      </c>
      <c r="L824" t="s">
        <v>138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>
        <v>-648318</v>
      </c>
      <c r="T824">
        <v>4</v>
      </c>
      <c r="U824" t="s">
        <v>199</v>
      </c>
      <c r="V824" t="s">
        <v>70</v>
      </c>
      <c r="W824" t="s">
        <v>71</v>
      </c>
      <c r="X824">
        <v>3.9675420007119738E-2</v>
      </c>
      <c r="Y824">
        <v>25722.288948175854</v>
      </c>
      <c r="Z824">
        <v>8</v>
      </c>
      <c r="AA824">
        <v>9</v>
      </c>
      <c r="AB824" t="s">
        <v>70</v>
      </c>
      <c r="AC824" t="s">
        <v>16</v>
      </c>
      <c r="AD824">
        <v>648318</v>
      </c>
      <c r="AE824">
        <v>0</v>
      </c>
    </row>
    <row r="825" spans="1:31" x14ac:dyDescent="0.25">
      <c r="A825" s="143">
        <v>46091</v>
      </c>
      <c r="B825" t="s">
        <v>830</v>
      </c>
      <c r="C825" t="s">
        <v>960</v>
      </c>
      <c r="D825">
        <v>-648318</v>
      </c>
      <c r="E825" t="s">
        <v>961</v>
      </c>
      <c r="F825">
        <v>4</v>
      </c>
      <c r="G825">
        <v>133950</v>
      </c>
      <c r="H825" t="s">
        <v>510</v>
      </c>
      <c r="I825" t="s">
        <v>16</v>
      </c>
      <c r="J825" t="s">
        <v>137</v>
      </c>
      <c r="K825" t="s">
        <v>473</v>
      </c>
      <c r="L825" t="s">
        <v>138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>
        <v>-648318</v>
      </c>
      <c r="T825">
        <v>4</v>
      </c>
      <c r="U825" t="s">
        <v>199</v>
      </c>
      <c r="V825" t="s">
        <v>181</v>
      </c>
      <c r="W825" t="s">
        <v>462</v>
      </c>
      <c r="X825">
        <v>0</v>
      </c>
      <c r="Y825">
        <v>0</v>
      </c>
      <c r="Z825">
        <v>9</v>
      </c>
      <c r="AA825">
        <v>9</v>
      </c>
      <c r="AB825" t="s">
        <v>181</v>
      </c>
      <c r="AC825" t="s">
        <v>16</v>
      </c>
      <c r="AD825">
        <v>648318</v>
      </c>
      <c r="AE825">
        <v>0</v>
      </c>
    </row>
    <row r="826" spans="1:31" x14ac:dyDescent="0.25">
      <c r="A826" s="143">
        <v>46083</v>
      </c>
      <c r="B826" t="s">
        <v>829</v>
      </c>
      <c r="C826" t="s">
        <v>958</v>
      </c>
      <c r="D826">
        <v>-646500</v>
      </c>
      <c r="E826" t="s">
        <v>959</v>
      </c>
      <c r="F826">
        <v>1</v>
      </c>
      <c r="G826">
        <v>646500</v>
      </c>
      <c r="H826" t="s">
        <v>510</v>
      </c>
      <c r="I826" t="s">
        <v>10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>
        <v>-646500</v>
      </c>
      <c r="T826">
        <v>1</v>
      </c>
      <c r="U826" t="s">
        <v>199</v>
      </c>
      <c r="V826" t="s">
        <v>72</v>
      </c>
      <c r="W826" t="s">
        <v>73</v>
      </c>
      <c r="X826">
        <v>3.2417236735101898E-2</v>
      </c>
      <c r="Y826">
        <v>20957.743549243376</v>
      </c>
      <c r="Z826">
        <v>1</v>
      </c>
      <c r="AA826">
        <v>13</v>
      </c>
      <c r="AB826" t="s">
        <v>72</v>
      </c>
      <c r="AC826" t="s">
        <v>10</v>
      </c>
      <c r="AD826">
        <v>646499.99999999988</v>
      </c>
      <c r="AE826">
        <v>0</v>
      </c>
    </row>
    <row r="827" spans="1:31" x14ac:dyDescent="0.25">
      <c r="A827" s="143">
        <v>46083</v>
      </c>
      <c r="B827" t="s">
        <v>829</v>
      </c>
      <c r="C827" t="s">
        <v>958</v>
      </c>
      <c r="D827">
        <v>-646500</v>
      </c>
      <c r="E827" t="s">
        <v>959</v>
      </c>
      <c r="F827">
        <v>1</v>
      </c>
      <c r="G827">
        <v>646500</v>
      </c>
      <c r="H827" t="s">
        <v>510</v>
      </c>
      <c r="I827" t="s">
        <v>10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>
        <v>-646500</v>
      </c>
      <c r="T827">
        <v>1</v>
      </c>
      <c r="U827" t="s">
        <v>199</v>
      </c>
      <c r="V827" t="s">
        <v>77</v>
      </c>
      <c r="W827" t="s">
        <v>78</v>
      </c>
      <c r="X827">
        <v>7.0597149630605652E-3</v>
      </c>
      <c r="Y827">
        <v>4564.1057236186552</v>
      </c>
      <c r="Z827">
        <v>2</v>
      </c>
      <c r="AA827">
        <v>13</v>
      </c>
      <c r="AB827" t="s">
        <v>77</v>
      </c>
      <c r="AC827" t="s">
        <v>10</v>
      </c>
      <c r="AD827">
        <v>646499.99999999988</v>
      </c>
      <c r="AE827">
        <v>0</v>
      </c>
    </row>
    <row r="828" spans="1:31" x14ac:dyDescent="0.25">
      <c r="A828" s="143">
        <v>46083</v>
      </c>
      <c r="B828" t="s">
        <v>829</v>
      </c>
      <c r="C828" t="s">
        <v>958</v>
      </c>
      <c r="D828">
        <v>-646500</v>
      </c>
      <c r="E828" t="s">
        <v>959</v>
      </c>
      <c r="F828">
        <v>1</v>
      </c>
      <c r="G828">
        <v>646500</v>
      </c>
      <c r="H828" t="s">
        <v>510</v>
      </c>
      <c r="I828" t="s">
        <v>10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>
        <v>-646500</v>
      </c>
      <c r="T828">
        <v>1</v>
      </c>
      <c r="U828" t="s">
        <v>199</v>
      </c>
      <c r="V828" t="s">
        <v>75</v>
      </c>
      <c r="W828" t="s">
        <v>76</v>
      </c>
      <c r="X828">
        <v>4.0653249223577111E-4</v>
      </c>
      <c r="Y828">
        <v>262.82325623042601</v>
      </c>
      <c r="Z828">
        <v>10</v>
      </c>
      <c r="AA828">
        <v>13</v>
      </c>
      <c r="AB828" t="s">
        <v>75</v>
      </c>
      <c r="AC828" t="s">
        <v>10</v>
      </c>
      <c r="AD828">
        <v>646499.99999999988</v>
      </c>
      <c r="AE828">
        <v>0</v>
      </c>
    </row>
    <row r="829" spans="1:31" x14ac:dyDescent="0.25">
      <c r="A829" s="143">
        <v>46083</v>
      </c>
      <c r="B829" t="s">
        <v>829</v>
      </c>
      <c r="C829" t="s">
        <v>958</v>
      </c>
      <c r="D829">
        <v>-646500</v>
      </c>
      <c r="E829" t="s">
        <v>959</v>
      </c>
      <c r="F829">
        <v>1</v>
      </c>
      <c r="G829">
        <v>646500</v>
      </c>
      <c r="H829" t="s">
        <v>510</v>
      </c>
      <c r="I829" t="s">
        <v>10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>
        <v>-646500</v>
      </c>
      <c r="T829">
        <v>1</v>
      </c>
      <c r="U829" t="s">
        <v>199</v>
      </c>
      <c r="V829" t="s">
        <v>66</v>
      </c>
      <c r="W829" t="s">
        <v>67</v>
      </c>
      <c r="X829">
        <v>5.9791078481547098E-2</v>
      </c>
      <c r="Y829">
        <v>38654.932238320202</v>
      </c>
      <c r="Z829">
        <v>3</v>
      </c>
      <c r="AA829">
        <v>13</v>
      </c>
      <c r="AB829" t="s">
        <v>681</v>
      </c>
      <c r="AC829" t="s">
        <v>10</v>
      </c>
      <c r="AD829">
        <v>646499.99999999988</v>
      </c>
      <c r="AE829">
        <v>0</v>
      </c>
    </row>
    <row r="830" spans="1:31" x14ac:dyDescent="0.25">
      <c r="A830" s="143">
        <v>46083</v>
      </c>
      <c r="B830" t="s">
        <v>829</v>
      </c>
      <c r="C830" t="s">
        <v>958</v>
      </c>
      <c r="D830">
        <v>-646500</v>
      </c>
      <c r="E830" t="s">
        <v>959</v>
      </c>
      <c r="F830">
        <v>1</v>
      </c>
      <c r="G830">
        <v>646500</v>
      </c>
      <c r="H830" t="s">
        <v>510</v>
      </c>
      <c r="I830" t="s">
        <v>10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>
        <v>-646500</v>
      </c>
      <c r="T830">
        <v>1</v>
      </c>
      <c r="U830" t="s">
        <v>199</v>
      </c>
      <c r="V830" t="s">
        <v>63</v>
      </c>
      <c r="W830" t="s">
        <v>64</v>
      </c>
      <c r="X830">
        <v>4.8738124634855849E-3</v>
      </c>
      <c r="Y830">
        <v>3150.9197576434308</v>
      </c>
      <c r="Z830">
        <v>4</v>
      </c>
      <c r="AA830">
        <v>13</v>
      </c>
      <c r="AB830" t="s">
        <v>682</v>
      </c>
      <c r="AC830" t="s">
        <v>10</v>
      </c>
      <c r="AD830">
        <v>646499.99999999988</v>
      </c>
      <c r="AE830">
        <v>0</v>
      </c>
    </row>
    <row r="831" spans="1:31" x14ac:dyDescent="0.25">
      <c r="A831" s="143">
        <v>46083</v>
      </c>
      <c r="B831" t="s">
        <v>829</v>
      </c>
      <c r="C831" t="s">
        <v>958</v>
      </c>
      <c r="D831">
        <v>-646500</v>
      </c>
      <c r="E831" t="s">
        <v>959</v>
      </c>
      <c r="F831">
        <v>1</v>
      </c>
      <c r="G831">
        <v>646500</v>
      </c>
      <c r="H831" t="s">
        <v>510</v>
      </c>
      <c r="I831" t="s">
        <v>10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>
        <v>-646500</v>
      </c>
      <c r="T831">
        <v>1</v>
      </c>
      <c r="U831" t="s">
        <v>199</v>
      </c>
      <c r="V831" t="s">
        <v>80</v>
      </c>
      <c r="W831" t="s">
        <v>81</v>
      </c>
      <c r="X831">
        <v>0.73411048911804788</v>
      </c>
      <c r="Y831">
        <v>474602.43121481797</v>
      </c>
      <c r="Z831">
        <v>5</v>
      </c>
      <c r="AA831">
        <v>13</v>
      </c>
      <c r="AB831" t="s">
        <v>80</v>
      </c>
      <c r="AC831" t="s">
        <v>10</v>
      </c>
      <c r="AD831">
        <v>646499.99999999988</v>
      </c>
      <c r="AE831">
        <v>0</v>
      </c>
    </row>
    <row r="832" spans="1:31" x14ac:dyDescent="0.25">
      <c r="A832" s="143">
        <v>46083</v>
      </c>
      <c r="B832" t="s">
        <v>829</v>
      </c>
      <c r="C832" t="s">
        <v>958</v>
      </c>
      <c r="D832">
        <v>-646500</v>
      </c>
      <c r="E832" t="s">
        <v>959</v>
      </c>
      <c r="F832">
        <v>1</v>
      </c>
      <c r="G832">
        <v>646500</v>
      </c>
      <c r="H832" t="s">
        <v>510</v>
      </c>
      <c r="I832" t="s">
        <v>10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>
        <v>-646500</v>
      </c>
      <c r="T832">
        <v>1</v>
      </c>
      <c r="U832" t="s">
        <v>199</v>
      </c>
      <c r="V832" t="s">
        <v>50</v>
      </c>
      <c r="W832" t="s">
        <v>74</v>
      </c>
      <c r="X832">
        <v>1.4065386597374174E-2</v>
      </c>
      <c r="Y832">
        <v>9093.2724352024034</v>
      </c>
      <c r="Z832">
        <v>6</v>
      </c>
      <c r="AA832">
        <v>13</v>
      </c>
      <c r="AB832" t="s">
        <v>50</v>
      </c>
      <c r="AC832" t="s">
        <v>10</v>
      </c>
      <c r="AD832">
        <v>646499.99999999988</v>
      </c>
      <c r="AE832">
        <v>0</v>
      </c>
    </row>
    <row r="833" spans="1:31" x14ac:dyDescent="0.25">
      <c r="A833" s="143">
        <v>46083</v>
      </c>
      <c r="B833" t="s">
        <v>829</v>
      </c>
      <c r="C833" t="s">
        <v>958</v>
      </c>
      <c r="D833">
        <v>-646500</v>
      </c>
      <c r="E833" t="s">
        <v>959</v>
      </c>
      <c r="F833">
        <v>1</v>
      </c>
      <c r="G833">
        <v>646500</v>
      </c>
      <c r="H833" t="s">
        <v>510</v>
      </c>
      <c r="I833" t="s">
        <v>10</v>
      </c>
      <c r="J833" t="s">
        <v>137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>
        <v>-646500</v>
      </c>
      <c r="T833">
        <v>1</v>
      </c>
      <c r="U833" t="s">
        <v>199</v>
      </c>
      <c r="V833" t="s">
        <v>68</v>
      </c>
      <c r="W833" t="s">
        <v>69</v>
      </c>
      <c r="X833">
        <v>0.10760032914202722</v>
      </c>
      <c r="Y833">
        <v>69563.612790320592</v>
      </c>
      <c r="Z833">
        <v>7</v>
      </c>
      <c r="AA833">
        <v>13</v>
      </c>
      <c r="AB833" t="s">
        <v>68</v>
      </c>
      <c r="AC833" t="s">
        <v>10</v>
      </c>
      <c r="AD833">
        <v>646499.99999999988</v>
      </c>
      <c r="AE833">
        <v>0</v>
      </c>
    </row>
    <row r="834" spans="1:31" x14ac:dyDescent="0.25">
      <c r="A834" s="143">
        <v>46083</v>
      </c>
      <c r="B834" t="s">
        <v>829</v>
      </c>
      <c r="C834" t="s">
        <v>958</v>
      </c>
      <c r="D834">
        <v>-646500</v>
      </c>
      <c r="E834" t="s">
        <v>959</v>
      </c>
      <c r="F834">
        <v>1</v>
      </c>
      <c r="G834">
        <v>646500</v>
      </c>
      <c r="H834" t="s">
        <v>510</v>
      </c>
      <c r="I834" t="s">
        <v>10</v>
      </c>
      <c r="J834" t="s">
        <v>137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>
        <v>-646500</v>
      </c>
      <c r="T834">
        <v>1</v>
      </c>
      <c r="U834" t="s">
        <v>199</v>
      </c>
      <c r="V834" t="s">
        <v>70</v>
      </c>
      <c r="W834" t="s">
        <v>71</v>
      </c>
      <c r="X834">
        <v>3.9675420007119738E-2</v>
      </c>
      <c r="Y834">
        <v>25650.159034602912</v>
      </c>
      <c r="Z834">
        <v>8</v>
      </c>
      <c r="AA834">
        <v>13</v>
      </c>
      <c r="AB834" t="s">
        <v>70</v>
      </c>
      <c r="AC834" t="s">
        <v>10</v>
      </c>
      <c r="AD834">
        <v>646499.99999999988</v>
      </c>
      <c r="AE834">
        <v>0</v>
      </c>
    </row>
    <row r="835" spans="1:31" x14ac:dyDescent="0.25">
      <c r="A835" s="143">
        <v>46083</v>
      </c>
      <c r="B835" t="s">
        <v>829</v>
      </c>
      <c r="C835" t="s">
        <v>958</v>
      </c>
      <c r="D835">
        <v>-646500</v>
      </c>
      <c r="E835" t="s">
        <v>959</v>
      </c>
      <c r="F835">
        <v>1</v>
      </c>
      <c r="G835">
        <v>646500</v>
      </c>
      <c r="H835" t="s">
        <v>510</v>
      </c>
      <c r="I835" t="s">
        <v>10</v>
      </c>
      <c r="J835" t="s">
        <v>137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>
        <v>-646500</v>
      </c>
      <c r="T835">
        <v>1</v>
      </c>
      <c r="U835" t="s">
        <v>199</v>
      </c>
      <c r="V835" t="s">
        <v>181</v>
      </c>
      <c r="W835" t="s">
        <v>462</v>
      </c>
      <c r="X835">
        <v>0</v>
      </c>
      <c r="Y835">
        <v>0</v>
      </c>
      <c r="Z835">
        <v>9</v>
      </c>
      <c r="AA835">
        <v>13</v>
      </c>
      <c r="AB835" t="s">
        <v>181</v>
      </c>
      <c r="AC835" t="s">
        <v>10</v>
      </c>
      <c r="AD835">
        <v>646499.99999999988</v>
      </c>
      <c r="AE835">
        <v>0</v>
      </c>
    </row>
    <row r="836" spans="1:31" x14ac:dyDescent="0.25">
      <c r="A836" s="143">
        <v>46086</v>
      </c>
      <c r="B836" t="s">
        <v>988</v>
      </c>
      <c r="C836" t="s">
        <v>989</v>
      </c>
      <c r="D836">
        <v>-600000</v>
      </c>
      <c r="E836" t="s">
        <v>990</v>
      </c>
      <c r="F836">
        <v>1</v>
      </c>
      <c r="G836">
        <v>350000</v>
      </c>
      <c r="H836" t="s">
        <v>510</v>
      </c>
      <c r="I836" t="s">
        <v>10</v>
      </c>
      <c r="J836" t="s">
        <v>137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>
        <v>-600000</v>
      </c>
      <c r="T836">
        <v>1</v>
      </c>
      <c r="U836" t="s">
        <v>199</v>
      </c>
      <c r="V836" t="s">
        <v>72</v>
      </c>
      <c r="W836" t="s">
        <v>73</v>
      </c>
      <c r="X836">
        <v>3.2417236735101898E-2</v>
      </c>
      <c r="Y836">
        <v>19450.34204106114</v>
      </c>
      <c r="Z836">
        <v>1</v>
      </c>
      <c r="AA836">
        <v>13</v>
      </c>
      <c r="AB836" t="s">
        <v>72</v>
      </c>
      <c r="AC836" t="s">
        <v>10</v>
      </c>
      <c r="AD836">
        <v>600000</v>
      </c>
      <c r="AE836">
        <v>0</v>
      </c>
    </row>
    <row r="837" spans="1:31" x14ac:dyDescent="0.25">
      <c r="A837" s="143">
        <v>46086</v>
      </c>
      <c r="B837" t="s">
        <v>988</v>
      </c>
      <c r="C837" t="s">
        <v>989</v>
      </c>
      <c r="D837">
        <v>-600000</v>
      </c>
      <c r="E837" t="s">
        <v>990</v>
      </c>
      <c r="F837">
        <v>1</v>
      </c>
      <c r="G837">
        <v>350000</v>
      </c>
      <c r="H837" t="s">
        <v>510</v>
      </c>
      <c r="I837" t="s">
        <v>10</v>
      </c>
      <c r="J837" t="s">
        <v>137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>
        <v>-600000</v>
      </c>
      <c r="T837">
        <v>1</v>
      </c>
      <c r="U837" t="s">
        <v>199</v>
      </c>
      <c r="V837" t="s">
        <v>77</v>
      </c>
      <c r="W837" t="s">
        <v>78</v>
      </c>
      <c r="X837">
        <v>7.0597149630605652E-3</v>
      </c>
      <c r="Y837">
        <v>4235.8289778363387</v>
      </c>
      <c r="Z837">
        <v>2</v>
      </c>
      <c r="AA837">
        <v>13</v>
      </c>
      <c r="AB837" t="s">
        <v>77</v>
      </c>
      <c r="AC837" t="s">
        <v>10</v>
      </c>
      <c r="AD837">
        <v>600000</v>
      </c>
      <c r="AE837">
        <v>0</v>
      </c>
    </row>
    <row r="838" spans="1:31" x14ac:dyDescent="0.25">
      <c r="A838" s="143">
        <v>46086</v>
      </c>
      <c r="B838" t="s">
        <v>988</v>
      </c>
      <c r="C838" t="s">
        <v>989</v>
      </c>
      <c r="D838">
        <v>-600000</v>
      </c>
      <c r="E838" t="s">
        <v>990</v>
      </c>
      <c r="F838">
        <v>1</v>
      </c>
      <c r="G838">
        <v>350000</v>
      </c>
      <c r="H838" t="s">
        <v>510</v>
      </c>
      <c r="I838" t="s">
        <v>10</v>
      </c>
      <c r="J838" t="s">
        <v>137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>
        <v>-600000</v>
      </c>
      <c r="T838">
        <v>1</v>
      </c>
      <c r="U838" t="s">
        <v>199</v>
      </c>
      <c r="V838" t="s">
        <v>75</v>
      </c>
      <c r="W838" t="s">
        <v>76</v>
      </c>
      <c r="X838">
        <v>4.0653249223577111E-4</v>
      </c>
      <c r="Y838">
        <v>243.91949534146266</v>
      </c>
      <c r="Z838">
        <v>10</v>
      </c>
      <c r="AA838">
        <v>13</v>
      </c>
      <c r="AB838" t="s">
        <v>75</v>
      </c>
      <c r="AC838" t="s">
        <v>10</v>
      </c>
      <c r="AD838">
        <v>600000</v>
      </c>
      <c r="AE838">
        <v>0</v>
      </c>
    </row>
    <row r="839" spans="1:31" x14ac:dyDescent="0.25">
      <c r="A839" s="143">
        <v>46086</v>
      </c>
      <c r="B839" t="s">
        <v>988</v>
      </c>
      <c r="C839" t="s">
        <v>989</v>
      </c>
      <c r="D839">
        <v>-600000</v>
      </c>
      <c r="E839" t="s">
        <v>990</v>
      </c>
      <c r="F839">
        <v>1</v>
      </c>
      <c r="G839">
        <v>350000</v>
      </c>
      <c r="H839" t="s">
        <v>510</v>
      </c>
      <c r="I839" t="s">
        <v>10</v>
      </c>
      <c r="J839" t="s">
        <v>137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>
        <v>-600000</v>
      </c>
      <c r="T839">
        <v>1</v>
      </c>
      <c r="U839" t="s">
        <v>199</v>
      </c>
      <c r="V839" t="s">
        <v>66</v>
      </c>
      <c r="W839" t="s">
        <v>67</v>
      </c>
      <c r="X839">
        <v>5.9791078481547098E-2</v>
      </c>
      <c r="Y839">
        <v>35874.647088928257</v>
      </c>
      <c r="Z839">
        <v>3</v>
      </c>
      <c r="AA839">
        <v>13</v>
      </c>
      <c r="AB839" t="s">
        <v>681</v>
      </c>
      <c r="AC839" t="s">
        <v>10</v>
      </c>
      <c r="AD839">
        <v>600000</v>
      </c>
      <c r="AE839">
        <v>0</v>
      </c>
    </row>
    <row r="840" spans="1:31" x14ac:dyDescent="0.25">
      <c r="A840" s="143">
        <v>46086</v>
      </c>
      <c r="B840" t="s">
        <v>988</v>
      </c>
      <c r="C840" t="s">
        <v>989</v>
      </c>
      <c r="D840">
        <v>-600000</v>
      </c>
      <c r="E840" t="s">
        <v>990</v>
      </c>
      <c r="F840">
        <v>1</v>
      </c>
      <c r="G840">
        <v>350000</v>
      </c>
      <c r="H840" t="s">
        <v>510</v>
      </c>
      <c r="I840" t="s">
        <v>10</v>
      </c>
      <c r="J840" t="s">
        <v>137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>
        <v>-600000</v>
      </c>
      <c r="T840">
        <v>1</v>
      </c>
      <c r="U840" t="s">
        <v>199</v>
      </c>
      <c r="V840" t="s">
        <v>63</v>
      </c>
      <c r="W840" t="s">
        <v>64</v>
      </c>
      <c r="X840">
        <v>4.8738124634855849E-3</v>
      </c>
      <c r="Y840">
        <v>2924.2874780913507</v>
      </c>
      <c r="Z840">
        <v>4</v>
      </c>
      <c r="AA840">
        <v>13</v>
      </c>
      <c r="AB840" t="s">
        <v>682</v>
      </c>
      <c r="AC840" t="s">
        <v>10</v>
      </c>
      <c r="AD840">
        <v>600000</v>
      </c>
      <c r="AE840">
        <v>0</v>
      </c>
    </row>
    <row r="841" spans="1:31" x14ac:dyDescent="0.25">
      <c r="A841" s="143">
        <v>46086</v>
      </c>
      <c r="B841" t="s">
        <v>988</v>
      </c>
      <c r="C841" t="s">
        <v>989</v>
      </c>
      <c r="D841">
        <v>-600000</v>
      </c>
      <c r="E841" t="s">
        <v>990</v>
      </c>
      <c r="F841">
        <v>1</v>
      </c>
      <c r="G841">
        <v>350000</v>
      </c>
      <c r="H841" t="s">
        <v>510</v>
      </c>
      <c r="I841" t="s">
        <v>10</v>
      </c>
      <c r="J841" t="s">
        <v>137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>
        <v>-600000</v>
      </c>
      <c r="T841">
        <v>1</v>
      </c>
      <c r="U841" t="s">
        <v>199</v>
      </c>
      <c r="V841" t="s">
        <v>80</v>
      </c>
      <c r="W841" t="s">
        <v>81</v>
      </c>
      <c r="X841">
        <v>0.73411048911804788</v>
      </c>
      <c r="Y841">
        <v>440466.29347082874</v>
      </c>
      <c r="Z841">
        <v>5</v>
      </c>
      <c r="AA841">
        <v>13</v>
      </c>
      <c r="AB841" t="s">
        <v>80</v>
      </c>
      <c r="AC841" t="s">
        <v>10</v>
      </c>
      <c r="AD841">
        <v>600000</v>
      </c>
      <c r="AE841">
        <v>0</v>
      </c>
    </row>
    <row r="842" spans="1:31" x14ac:dyDescent="0.25">
      <c r="A842" s="143">
        <v>46086</v>
      </c>
      <c r="B842" t="s">
        <v>988</v>
      </c>
      <c r="C842" t="s">
        <v>989</v>
      </c>
      <c r="D842">
        <v>-600000</v>
      </c>
      <c r="E842" t="s">
        <v>990</v>
      </c>
      <c r="F842">
        <v>1</v>
      </c>
      <c r="G842">
        <v>350000</v>
      </c>
      <c r="H842" t="s">
        <v>510</v>
      </c>
      <c r="I842" t="s">
        <v>10</v>
      </c>
      <c r="J842" t="s">
        <v>137</v>
      </c>
      <c r="K842" t="s">
        <v>473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>
        <v>-600000</v>
      </c>
      <c r="T842">
        <v>1</v>
      </c>
      <c r="U842" t="s">
        <v>199</v>
      </c>
      <c r="V842" t="s">
        <v>50</v>
      </c>
      <c r="W842" t="s">
        <v>74</v>
      </c>
      <c r="X842">
        <v>1.4065386597374174E-2</v>
      </c>
      <c r="Y842">
        <v>8439.2319584245033</v>
      </c>
      <c r="Z842">
        <v>6</v>
      </c>
      <c r="AA842">
        <v>13</v>
      </c>
      <c r="AB842" t="s">
        <v>50</v>
      </c>
      <c r="AC842" t="s">
        <v>10</v>
      </c>
      <c r="AD842">
        <v>600000</v>
      </c>
      <c r="AE842">
        <v>0</v>
      </c>
    </row>
    <row r="843" spans="1:31" x14ac:dyDescent="0.25">
      <c r="A843" s="143">
        <v>46086</v>
      </c>
      <c r="B843" t="s">
        <v>988</v>
      </c>
      <c r="C843" t="s">
        <v>989</v>
      </c>
      <c r="D843">
        <v>-600000</v>
      </c>
      <c r="E843" t="s">
        <v>990</v>
      </c>
      <c r="F843">
        <v>1</v>
      </c>
      <c r="G843">
        <v>350000</v>
      </c>
      <c r="H843" t="s">
        <v>510</v>
      </c>
      <c r="I843" t="s">
        <v>10</v>
      </c>
      <c r="J843" t="s">
        <v>137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>
        <v>-600000</v>
      </c>
      <c r="T843">
        <v>1</v>
      </c>
      <c r="U843" t="s">
        <v>199</v>
      </c>
      <c r="V843" t="s">
        <v>68</v>
      </c>
      <c r="W843" t="s">
        <v>69</v>
      </c>
      <c r="X843">
        <v>0.10760032914202722</v>
      </c>
      <c r="Y843">
        <v>64560.197485216333</v>
      </c>
      <c r="Z843">
        <v>7</v>
      </c>
      <c r="AA843">
        <v>13</v>
      </c>
      <c r="AB843" t="s">
        <v>68</v>
      </c>
      <c r="AC843" t="s">
        <v>10</v>
      </c>
      <c r="AD843">
        <v>600000</v>
      </c>
      <c r="AE843">
        <v>0</v>
      </c>
    </row>
    <row r="844" spans="1:31" x14ac:dyDescent="0.25">
      <c r="A844" s="143">
        <v>46086</v>
      </c>
      <c r="B844" t="s">
        <v>988</v>
      </c>
      <c r="C844" t="s">
        <v>989</v>
      </c>
      <c r="D844">
        <v>-600000</v>
      </c>
      <c r="E844" t="s">
        <v>990</v>
      </c>
      <c r="F844">
        <v>1</v>
      </c>
      <c r="G844">
        <v>350000</v>
      </c>
      <c r="H844" t="s">
        <v>510</v>
      </c>
      <c r="I844" t="s">
        <v>10</v>
      </c>
      <c r="J844" t="s">
        <v>137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>
        <v>-600000</v>
      </c>
      <c r="T844">
        <v>1</v>
      </c>
      <c r="U844" t="s">
        <v>199</v>
      </c>
      <c r="V844" t="s">
        <v>70</v>
      </c>
      <c r="W844" t="s">
        <v>71</v>
      </c>
      <c r="X844">
        <v>3.9675420007119738E-2</v>
      </c>
      <c r="Y844">
        <v>23805.252004271842</v>
      </c>
      <c r="Z844">
        <v>8</v>
      </c>
      <c r="AA844">
        <v>13</v>
      </c>
      <c r="AB844" t="s">
        <v>70</v>
      </c>
      <c r="AC844" t="s">
        <v>10</v>
      </c>
      <c r="AD844">
        <v>600000</v>
      </c>
      <c r="AE844">
        <v>0</v>
      </c>
    </row>
    <row r="845" spans="1:31" x14ac:dyDescent="0.25">
      <c r="A845" s="143">
        <v>46086</v>
      </c>
      <c r="B845" t="s">
        <v>988</v>
      </c>
      <c r="C845" t="s">
        <v>989</v>
      </c>
      <c r="D845">
        <v>-600000</v>
      </c>
      <c r="E845" t="s">
        <v>990</v>
      </c>
      <c r="F845">
        <v>1</v>
      </c>
      <c r="G845">
        <v>350000</v>
      </c>
      <c r="H845" t="s">
        <v>510</v>
      </c>
      <c r="I845" t="s">
        <v>10</v>
      </c>
      <c r="J845" t="s">
        <v>137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>
        <v>-600000</v>
      </c>
      <c r="T845">
        <v>1</v>
      </c>
      <c r="U845" t="s">
        <v>199</v>
      </c>
      <c r="V845" t="s">
        <v>181</v>
      </c>
      <c r="W845" t="s">
        <v>462</v>
      </c>
      <c r="X845">
        <v>0</v>
      </c>
      <c r="Y845">
        <v>0</v>
      </c>
      <c r="Z845">
        <v>9</v>
      </c>
      <c r="AA845">
        <v>13</v>
      </c>
      <c r="AB845" t="s">
        <v>181</v>
      </c>
      <c r="AC845" t="s">
        <v>10</v>
      </c>
      <c r="AD845">
        <v>600000</v>
      </c>
      <c r="AE845">
        <v>0</v>
      </c>
    </row>
    <row r="846" spans="1:31" x14ac:dyDescent="0.25">
      <c r="A846" s="143">
        <v>46087</v>
      </c>
      <c r="B846" t="s">
        <v>1044</v>
      </c>
      <c r="C846" t="s">
        <v>1045</v>
      </c>
      <c r="D846">
        <v>-582739.99</v>
      </c>
      <c r="E846" t="s">
        <v>1046</v>
      </c>
      <c r="F846">
        <v>1</v>
      </c>
      <c r="G846">
        <v>481603.3</v>
      </c>
      <c r="H846" t="s">
        <v>510</v>
      </c>
      <c r="I846" t="s">
        <v>12</v>
      </c>
      <c r="J846" t="s">
        <v>137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>
        <v>-582739.99</v>
      </c>
      <c r="T846">
        <v>1</v>
      </c>
      <c r="U846" t="s">
        <v>199</v>
      </c>
      <c r="V846" t="s">
        <v>72</v>
      </c>
      <c r="W846" t="s">
        <v>73</v>
      </c>
      <c r="X846">
        <v>3.2417236735101898E-2</v>
      </c>
      <c r="Y846">
        <v>18890.820210840913</v>
      </c>
      <c r="Z846">
        <v>1</v>
      </c>
      <c r="AA846">
        <v>11</v>
      </c>
      <c r="AB846" t="s">
        <v>72</v>
      </c>
      <c r="AC846" t="s">
        <v>12</v>
      </c>
      <c r="AD846">
        <v>582739.99</v>
      </c>
      <c r="AE846">
        <v>0</v>
      </c>
    </row>
    <row r="847" spans="1:31" x14ac:dyDescent="0.25">
      <c r="A847" s="143">
        <v>46087</v>
      </c>
      <c r="B847" t="s">
        <v>1044</v>
      </c>
      <c r="C847" t="s">
        <v>1045</v>
      </c>
      <c r="D847">
        <v>-582739.99</v>
      </c>
      <c r="E847" t="s">
        <v>1046</v>
      </c>
      <c r="F847">
        <v>1</v>
      </c>
      <c r="G847">
        <v>481603.3</v>
      </c>
      <c r="H847" t="s">
        <v>510</v>
      </c>
      <c r="I847" t="s">
        <v>12</v>
      </c>
      <c r="J847" t="s">
        <v>137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>
        <v>-582739.99</v>
      </c>
      <c r="T847">
        <v>1</v>
      </c>
      <c r="U847" t="s">
        <v>199</v>
      </c>
      <c r="V847" t="s">
        <v>77</v>
      </c>
      <c r="W847" t="s">
        <v>78</v>
      </c>
      <c r="X847">
        <v>7.0597149630605652E-3</v>
      </c>
      <c r="Y847">
        <v>4113.9782269767638</v>
      </c>
      <c r="Z847">
        <v>2</v>
      </c>
      <c r="AA847">
        <v>11</v>
      </c>
      <c r="AB847" t="s">
        <v>77</v>
      </c>
      <c r="AC847" t="s">
        <v>12</v>
      </c>
      <c r="AD847">
        <v>582739.99</v>
      </c>
      <c r="AE847">
        <v>0</v>
      </c>
    </row>
    <row r="848" spans="1:31" x14ac:dyDescent="0.25">
      <c r="A848" s="143">
        <v>46087</v>
      </c>
      <c r="B848" t="s">
        <v>1044</v>
      </c>
      <c r="C848" t="s">
        <v>1045</v>
      </c>
      <c r="D848">
        <v>-582739.99</v>
      </c>
      <c r="E848" t="s">
        <v>1046</v>
      </c>
      <c r="F848">
        <v>1</v>
      </c>
      <c r="G848">
        <v>481603.3</v>
      </c>
      <c r="H848" t="s">
        <v>510</v>
      </c>
      <c r="I848" t="s">
        <v>12</v>
      </c>
      <c r="J848" t="s">
        <v>137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>
        <v>-582739.99</v>
      </c>
      <c r="T848">
        <v>1</v>
      </c>
      <c r="U848" t="s">
        <v>199</v>
      </c>
      <c r="V848" t="s">
        <v>75</v>
      </c>
      <c r="W848" t="s">
        <v>76</v>
      </c>
      <c r="X848">
        <v>4.0653249223577111E-4</v>
      </c>
      <c r="Y848">
        <v>236.90274046014832</v>
      </c>
      <c r="Z848">
        <v>10</v>
      </c>
      <c r="AA848">
        <v>11</v>
      </c>
      <c r="AB848" t="s">
        <v>75</v>
      </c>
      <c r="AC848" t="s">
        <v>12</v>
      </c>
      <c r="AD848">
        <v>582739.99</v>
      </c>
      <c r="AE848">
        <v>0</v>
      </c>
    </row>
    <row r="849" spans="1:31" x14ac:dyDescent="0.25">
      <c r="A849" s="143">
        <v>46087</v>
      </c>
      <c r="B849" t="s">
        <v>1044</v>
      </c>
      <c r="C849" t="s">
        <v>1045</v>
      </c>
      <c r="D849">
        <v>-582739.99</v>
      </c>
      <c r="E849" t="s">
        <v>1046</v>
      </c>
      <c r="F849">
        <v>1</v>
      </c>
      <c r="G849">
        <v>481603.3</v>
      </c>
      <c r="H849" t="s">
        <v>510</v>
      </c>
      <c r="I849" t="s">
        <v>12</v>
      </c>
      <c r="J849" t="s">
        <v>137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>
        <v>-582739.99</v>
      </c>
      <c r="T849">
        <v>1</v>
      </c>
      <c r="U849" t="s">
        <v>199</v>
      </c>
      <c r="V849" t="s">
        <v>66</v>
      </c>
      <c r="W849" t="s">
        <v>67</v>
      </c>
      <c r="X849">
        <v>5.9791078481547098E-2</v>
      </c>
      <c r="Y849">
        <v>34842.652476425974</v>
      </c>
      <c r="Z849">
        <v>3</v>
      </c>
      <c r="AA849">
        <v>11</v>
      </c>
      <c r="AB849" t="s">
        <v>681</v>
      </c>
      <c r="AC849" t="s">
        <v>12</v>
      </c>
      <c r="AD849">
        <v>582739.99</v>
      </c>
      <c r="AE849">
        <v>0</v>
      </c>
    </row>
    <row r="850" spans="1:31" x14ac:dyDescent="0.25">
      <c r="A850" s="143">
        <v>46087</v>
      </c>
      <c r="B850" t="s">
        <v>1044</v>
      </c>
      <c r="C850" t="s">
        <v>1045</v>
      </c>
      <c r="D850">
        <v>-582739.99</v>
      </c>
      <c r="E850" t="s">
        <v>1046</v>
      </c>
      <c r="F850">
        <v>1</v>
      </c>
      <c r="G850">
        <v>481603.3</v>
      </c>
      <c r="H850" t="s">
        <v>510</v>
      </c>
      <c r="I850" t="s">
        <v>12</v>
      </c>
      <c r="J850" t="s">
        <v>137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>
        <v>-582739.99</v>
      </c>
      <c r="T850">
        <v>1</v>
      </c>
      <c r="U850" t="s">
        <v>199</v>
      </c>
      <c r="V850" t="s">
        <v>63</v>
      </c>
      <c r="W850" t="s">
        <v>64</v>
      </c>
      <c r="X850">
        <v>4.8738124634855849E-3</v>
      </c>
      <c r="Y850">
        <v>2840.165426233465</v>
      </c>
      <c r="Z850">
        <v>4</v>
      </c>
      <c r="AA850">
        <v>11</v>
      </c>
      <c r="AB850" t="s">
        <v>682</v>
      </c>
      <c r="AC850" t="s">
        <v>12</v>
      </c>
      <c r="AD850">
        <v>582739.99</v>
      </c>
      <c r="AE850">
        <v>0</v>
      </c>
    </row>
    <row r="851" spans="1:31" x14ac:dyDescent="0.25">
      <c r="A851" s="143">
        <v>46087</v>
      </c>
      <c r="B851" t="s">
        <v>1044</v>
      </c>
      <c r="C851" t="s">
        <v>1045</v>
      </c>
      <c r="D851">
        <v>-582739.99</v>
      </c>
      <c r="E851" t="s">
        <v>1046</v>
      </c>
      <c r="F851">
        <v>1</v>
      </c>
      <c r="G851">
        <v>481603.3</v>
      </c>
      <c r="H851" t="s">
        <v>510</v>
      </c>
      <c r="I851" t="s">
        <v>12</v>
      </c>
      <c r="J851" t="s">
        <v>137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>
        <v>-582739.99</v>
      </c>
      <c r="T851">
        <v>1</v>
      </c>
      <c r="U851" t="s">
        <v>199</v>
      </c>
      <c r="V851" t="s">
        <v>80</v>
      </c>
      <c r="W851" t="s">
        <v>81</v>
      </c>
      <c r="X851">
        <v>0.73411048911804788</v>
      </c>
      <c r="Y851">
        <v>427795.53908754635</v>
      </c>
      <c r="Z851">
        <v>5</v>
      </c>
      <c r="AA851">
        <v>11</v>
      </c>
      <c r="AB851" t="s">
        <v>80</v>
      </c>
      <c r="AC851" t="s">
        <v>12</v>
      </c>
      <c r="AD851">
        <v>582739.99</v>
      </c>
      <c r="AE851">
        <v>0</v>
      </c>
    </row>
    <row r="852" spans="1:31" x14ac:dyDescent="0.25">
      <c r="A852" s="143">
        <v>46087</v>
      </c>
      <c r="B852" t="s">
        <v>1044</v>
      </c>
      <c r="C852" t="s">
        <v>1045</v>
      </c>
      <c r="D852">
        <v>-582739.99</v>
      </c>
      <c r="E852" t="s">
        <v>1046</v>
      </c>
      <c r="F852">
        <v>1</v>
      </c>
      <c r="G852">
        <v>481603.3</v>
      </c>
      <c r="H852" t="s">
        <v>510</v>
      </c>
      <c r="I852" t="s">
        <v>12</v>
      </c>
      <c r="J852" t="s">
        <v>137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>
        <v>-582739.99</v>
      </c>
      <c r="T852">
        <v>1</v>
      </c>
      <c r="U852" t="s">
        <v>199</v>
      </c>
      <c r="V852" t="s">
        <v>50</v>
      </c>
      <c r="W852" t="s">
        <v>74</v>
      </c>
      <c r="X852">
        <v>1.4065386597374174E-2</v>
      </c>
      <c r="Y852">
        <v>8196.4632450999597</v>
      </c>
      <c r="Z852">
        <v>6</v>
      </c>
      <c r="AA852">
        <v>11</v>
      </c>
      <c r="AB852" t="s">
        <v>50</v>
      </c>
      <c r="AC852" t="s">
        <v>12</v>
      </c>
      <c r="AD852">
        <v>582739.99</v>
      </c>
      <c r="AE852">
        <v>0</v>
      </c>
    </row>
    <row r="853" spans="1:31" x14ac:dyDescent="0.25">
      <c r="A853" s="143">
        <v>46087</v>
      </c>
      <c r="B853" t="s">
        <v>1044</v>
      </c>
      <c r="C853" t="s">
        <v>1045</v>
      </c>
      <c r="D853">
        <v>-582739.99</v>
      </c>
      <c r="E853" t="s">
        <v>1046</v>
      </c>
      <c r="F853">
        <v>1</v>
      </c>
      <c r="G853">
        <v>481603.3</v>
      </c>
      <c r="H853" t="s">
        <v>510</v>
      </c>
      <c r="I853" t="s">
        <v>12</v>
      </c>
      <c r="J853" t="s">
        <v>137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>
        <v>-582739.99</v>
      </c>
      <c r="T853">
        <v>1</v>
      </c>
      <c r="U853" t="s">
        <v>199</v>
      </c>
      <c r="V853" t="s">
        <v>68</v>
      </c>
      <c r="W853" t="s">
        <v>69</v>
      </c>
      <c r="X853">
        <v>0.10760032914202722</v>
      </c>
      <c r="Y853">
        <v>62703.014728221649</v>
      </c>
      <c r="Z853">
        <v>7</v>
      </c>
      <c r="AA853">
        <v>11</v>
      </c>
      <c r="AB853" t="s">
        <v>68</v>
      </c>
      <c r="AC853" t="s">
        <v>12</v>
      </c>
      <c r="AD853">
        <v>582739.99</v>
      </c>
      <c r="AE853">
        <v>0</v>
      </c>
    </row>
    <row r="854" spans="1:31" x14ac:dyDescent="0.25">
      <c r="A854" s="143">
        <v>46087</v>
      </c>
      <c r="B854" t="s">
        <v>1044</v>
      </c>
      <c r="C854" t="s">
        <v>1045</v>
      </c>
      <c r="D854">
        <v>-582739.99</v>
      </c>
      <c r="E854" t="s">
        <v>1046</v>
      </c>
      <c r="F854">
        <v>1</v>
      </c>
      <c r="G854">
        <v>481603.3</v>
      </c>
      <c r="H854" t="s">
        <v>510</v>
      </c>
      <c r="I854" t="s">
        <v>12</v>
      </c>
      <c r="J854" t="s">
        <v>137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>
        <v>-582739.99</v>
      </c>
      <c r="T854">
        <v>1</v>
      </c>
      <c r="U854" t="s">
        <v>199</v>
      </c>
      <c r="V854" t="s">
        <v>70</v>
      </c>
      <c r="W854" t="s">
        <v>71</v>
      </c>
      <c r="X854">
        <v>3.9675420007119738E-2</v>
      </c>
      <c r="Y854">
        <v>23120.453858194756</v>
      </c>
      <c r="Z854">
        <v>8</v>
      </c>
      <c r="AA854">
        <v>11</v>
      </c>
      <c r="AB854" t="s">
        <v>70</v>
      </c>
      <c r="AC854" t="s">
        <v>12</v>
      </c>
      <c r="AD854">
        <v>582739.99</v>
      </c>
      <c r="AE854">
        <v>0</v>
      </c>
    </row>
    <row r="855" spans="1:31" x14ac:dyDescent="0.25">
      <c r="A855" s="143">
        <v>46087</v>
      </c>
      <c r="B855" t="s">
        <v>1044</v>
      </c>
      <c r="C855" t="s">
        <v>1045</v>
      </c>
      <c r="D855">
        <v>-582739.99</v>
      </c>
      <c r="E855" t="s">
        <v>1046</v>
      </c>
      <c r="F855">
        <v>1</v>
      </c>
      <c r="G855">
        <v>481603.3</v>
      </c>
      <c r="H855" t="s">
        <v>510</v>
      </c>
      <c r="I855" t="s">
        <v>12</v>
      </c>
      <c r="J855" t="s">
        <v>137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>
        <v>-582739.99</v>
      </c>
      <c r="T855">
        <v>1</v>
      </c>
      <c r="U855" t="s">
        <v>199</v>
      </c>
      <c r="V855" t="s">
        <v>181</v>
      </c>
      <c r="W855" t="s">
        <v>462</v>
      </c>
      <c r="X855">
        <v>0</v>
      </c>
      <c r="Y855">
        <v>0</v>
      </c>
      <c r="Z855">
        <v>9</v>
      </c>
      <c r="AA855">
        <v>11</v>
      </c>
      <c r="AB855" t="s">
        <v>181</v>
      </c>
      <c r="AC855" t="s">
        <v>12</v>
      </c>
      <c r="AD855">
        <v>582739.99</v>
      </c>
      <c r="AE855">
        <v>0</v>
      </c>
    </row>
    <row r="856" spans="1:31" x14ac:dyDescent="0.25">
      <c r="A856" s="143">
        <v>46093</v>
      </c>
      <c r="B856" t="s">
        <v>941</v>
      </c>
      <c r="C856" t="s">
        <v>945</v>
      </c>
      <c r="D856">
        <v>-568000</v>
      </c>
      <c r="E856" t="s">
        <v>943</v>
      </c>
      <c r="F856">
        <v>10</v>
      </c>
      <c r="G856">
        <v>45440</v>
      </c>
      <c r="H856" t="s">
        <v>510</v>
      </c>
      <c r="I856" t="s">
        <v>10</v>
      </c>
      <c r="J856" t="s">
        <v>137</v>
      </c>
      <c r="K856" t="s">
        <v>473</v>
      </c>
      <c r="L856" t="s">
        <v>138</v>
      </c>
      <c r="M856">
        <v>0</v>
      </c>
      <c r="N856" t="s">
        <v>34</v>
      </c>
      <c r="O856" t="s">
        <v>492</v>
      </c>
      <c r="P856">
        <v>1</v>
      </c>
      <c r="Q856" t="s">
        <v>80</v>
      </c>
      <c r="R856">
        <v>1</v>
      </c>
      <c r="S856">
        <v>-568000</v>
      </c>
      <c r="T856">
        <v>10</v>
      </c>
      <c r="U856" t="s">
        <v>199</v>
      </c>
      <c r="V856" t="s">
        <v>80</v>
      </c>
      <c r="W856" t="s">
        <v>93</v>
      </c>
      <c r="X856">
        <v>1</v>
      </c>
      <c r="Y856">
        <v>568000</v>
      </c>
      <c r="Z856">
        <v>5</v>
      </c>
      <c r="AA856">
        <v>13</v>
      </c>
      <c r="AB856" t="s">
        <v>80</v>
      </c>
      <c r="AC856" t="s">
        <v>10</v>
      </c>
      <c r="AD856">
        <v>568000</v>
      </c>
      <c r="AE856">
        <v>0</v>
      </c>
    </row>
    <row r="857" spans="1:31" x14ac:dyDescent="0.25">
      <c r="A857" s="143">
        <v>46094</v>
      </c>
      <c r="B857" t="s">
        <v>941</v>
      </c>
      <c r="C857" t="s">
        <v>944</v>
      </c>
      <c r="D857">
        <v>-566000</v>
      </c>
      <c r="E857" t="s">
        <v>943</v>
      </c>
      <c r="F857">
        <v>10</v>
      </c>
      <c r="G857">
        <v>45280</v>
      </c>
      <c r="H857" t="s">
        <v>510</v>
      </c>
      <c r="I857" t="s">
        <v>10</v>
      </c>
      <c r="J857" t="s">
        <v>137</v>
      </c>
      <c r="K857" t="s">
        <v>473</v>
      </c>
      <c r="L857" t="s">
        <v>138</v>
      </c>
      <c r="M857">
        <v>0</v>
      </c>
      <c r="N857" t="s">
        <v>34</v>
      </c>
      <c r="O857" t="s">
        <v>492</v>
      </c>
      <c r="P857">
        <v>1</v>
      </c>
      <c r="Q857" t="s">
        <v>80</v>
      </c>
      <c r="R857">
        <v>1</v>
      </c>
      <c r="S857">
        <v>-566000</v>
      </c>
      <c r="T857">
        <v>10</v>
      </c>
      <c r="U857" t="s">
        <v>199</v>
      </c>
      <c r="V857" t="s">
        <v>80</v>
      </c>
      <c r="W857" t="s">
        <v>93</v>
      </c>
      <c r="X857">
        <v>1</v>
      </c>
      <c r="Y857">
        <v>566000</v>
      </c>
      <c r="Z857">
        <v>5</v>
      </c>
      <c r="AA857">
        <v>13</v>
      </c>
      <c r="AB857" t="s">
        <v>80</v>
      </c>
      <c r="AC857" t="s">
        <v>10</v>
      </c>
      <c r="AD857">
        <v>566000</v>
      </c>
      <c r="AE857">
        <v>0</v>
      </c>
    </row>
    <row r="858" spans="1:31" x14ac:dyDescent="0.25">
      <c r="A858" s="143">
        <v>46084</v>
      </c>
      <c r="B858" t="s">
        <v>941</v>
      </c>
      <c r="C858" t="s">
        <v>946</v>
      </c>
      <c r="D858">
        <v>-566000</v>
      </c>
      <c r="E858" t="s">
        <v>943</v>
      </c>
      <c r="F858">
        <v>10</v>
      </c>
      <c r="G858">
        <v>45280</v>
      </c>
      <c r="H858" t="s">
        <v>510</v>
      </c>
      <c r="I858" t="s">
        <v>10</v>
      </c>
      <c r="J858" t="s">
        <v>137</v>
      </c>
      <c r="K858" t="s">
        <v>473</v>
      </c>
      <c r="L858" t="s">
        <v>138</v>
      </c>
      <c r="M858">
        <v>0</v>
      </c>
      <c r="N858" t="s">
        <v>34</v>
      </c>
      <c r="O858" t="s">
        <v>492</v>
      </c>
      <c r="P858">
        <v>1</v>
      </c>
      <c r="Q858" t="s">
        <v>80</v>
      </c>
      <c r="R858">
        <v>1</v>
      </c>
      <c r="S858">
        <v>-566000</v>
      </c>
      <c r="T858">
        <v>10</v>
      </c>
      <c r="U858" t="s">
        <v>199</v>
      </c>
      <c r="V858" t="s">
        <v>80</v>
      </c>
      <c r="W858" t="s">
        <v>93</v>
      </c>
      <c r="X858">
        <v>1</v>
      </c>
      <c r="Y858">
        <v>566000</v>
      </c>
      <c r="Z858">
        <v>5</v>
      </c>
      <c r="AA858">
        <v>13</v>
      </c>
      <c r="AB858" t="s">
        <v>80</v>
      </c>
      <c r="AC858" t="s">
        <v>10</v>
      </c>
      <c r="AD858">
        <v>566000</v>
      </c>
      <c r="AE858">
        <v>0</v>
      </c>
    </row>
    <row r="859" spans="1:31" x14ac:dyDescent="0.25">
      <c r="A859" s="143">
        <v>46093</v>
      </c>
      <c r="B859" t="s">
        <v>819</v>
      </c>
      <c r="C859" t="s">
        <v>913</v>
      </c>
      <c r="D859">
        <v>-562650</v>
      </c>
      <c r="E859" t="s">
        <v>914</v>
      </c>
      <c r="F859">
        <v>1</v>
      </c>
      <c r="G859">
        <v>465000</v>
      </c>
      <c r="H859" t="s">
        <v>510</v>
      </c>
      <c r="I859" t="s">
        <v>17</v>
      </c>
      <c r="J859" t="s">
        <v>157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>
        <v>-562650</v>
      </c>
      <c r="T859">
        <v>1</v>
      </c>
      <c r="U859" t="s">
        <v>199</v>
      </c>
      <c r="V859" t="s">
        <v>72</v>
      </c>
      <c r="W859" t="s">
        <v>73</v>
      </c>
      <c r="X859">
        <v>3.2417236735101898E-2</v>
      </c>
      <c r="Y859">
        <v>18239.558249005084</v>
      </c>
      <c r="Z859">
        <v>1</v>
      </c>
      <c r="AA859" t="s">
        <v>157</v>
      </c>
      <c r="AB859" t="s">
        <v>72</v>
      </c>
      <c r="AC859" t="s">
        <v>17</v>
      </c>
      <c r="AD859">
        <v>562649.99999999988</v>
      </c>
      <c r="AE859">
        <v>0</v>
      </c>
    </row>
    <row r="860" spans="1:31" x14ac:dyDescent="0.25">
      <c r="A860" s="143">
        <v>46093</v>
      </c>
      <c r="B860" t="s">
        <v>819</v>
      </c>
      <c r="C860" t="s">
        <v>913</v>
      </c>
      <c r="D860">
        <v>-562650</v>
      </c>
      <c r="E860" t="s">
        <v>914</v>
      </c>
      <c r="F860">
        <v>1</v>
      </c>
      <c r="G860">
        <v>465000</v>
      </c>
      <c r="H860" t="s">
        <v>510</v>
      </c>
      <c r="I860" t="s">
        <v>17</v>
      </c>
      <c r="J860" t="s">
        <v>157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>
        <v>-562650</v>
      </c>
      <c r="T860">
        <v>1</v>
      </c>
      <c r="U860" t="s">
        <v>199</v>
      </c>
      <c r="V860" t="s">
        <v>77</v>
      </c>
      <c r="W860" t="s">
        <v>78</v>
      </c>
      <c r="X860">
        <v>7.0597149630605652E-3</v>
      </c>
      <c r="Y860">
        <v>3972.1486239660271</v>
      </c>
      <c r="Z860">
        <v>2</v>
      </c>
      <c r="AA860" t="s">
        <v>157</v>
      </c>
      <c r="AB860" t="s">
        <v>77</v>
      </c>
      <c r="AC860" t="s">
        <v>17</v>
      </c>
      <c r="AD860">
        <v>562649.99999999988</v>
      </c>
      <c r="AE860">
        <v>0</v>
      </c>
    </row>
    <row r="861" spans="1:31" x14ac:dyDescent="0.25">
      <c r="A861" s="143">
        <v>46093</v>
      </c>
      <c r="B861" t="s">
        <v>819</v>
      </c>
      <c r="C861" t="s">
        <v>913</v>
      </c>
      <c r="D861">
        <v>-562650</v>
      </c>
      <c r="E861" t="s">
        <v>914</v>
      </c>
      <c r="F861">
        <v>1</v>
      </c>
      <c r="G861">
        <v>465000</v>
      </c>
      <c r="H861" t="s">
        <v>510</v>
      </c>
      <c r="I861" t="s">
        <v>17</v>
      </c>
      <c r="J861" t="s">
        <v>157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>
        <v>-562650</v>
      </c>
      <c r="T861">
        <v>1</v>
      </c>
      <c r="U861" t="s">
        <v>199</v>
      </c>
      <c r="V861" t="s">
        <v>75</v>
      </c>
      <c r="W861" t="s">
        <v>76</v>
      </c>
      <c r="X861">
        <v>4.0653249223577111E-4</v>
      </c>
      <c r="Y861">
        <v>228.7355067564566</v>
      </c>
      <c r="Z861">
        <v>10</v>
      </c>
      <c r="AA861" t="s">
        <v>157</v>
      </c>
      <c r="AB861" t="s">
        <v>75</v>
      </c>
      <c r="AC861" t="s">
        <v>17</v>
      </c>
      <c r="AD861">
        <v>562649.99999999988</v>
      </c>
      <c r="AE861">
        <v>0</v>
      </c>
    </row>
    <row r="862" spans="1:31" x14ac:dyDescent="0.25">
      <c r="A862" s="143">
        <v>46093</v>
      </c>
      <c r="B862" t="s">
        <v>819</v>
      </c>
      <c r="C862" t="s">
        <v>913</v>
      </c>
      <c r="D862">
        <v>-562650</v>
      </c>
      <c r="E862" t="s">
        <v>914</v>
      </c>
      <c r="F862">
        <v>1</v>
      </c>
      <c r="G862">
        <v>465000</v>
      </c>
      <c r="H862" t="s">
        <v>510</v>
      </c>
      <c r="I862" t="s">
        <v>17</v>
      </c>
      <c r="J862" t="s">
        <v>157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>
        <v>-562650</v>
      </c>
      <c r="T862">
        <v>1</v>
      </c>
      <c r="U862" t="s">
        <v>199</v>
      </c>
      <c r="V862" t="s">
        <v>66</v>
      </c>
      <c r="W862" t="s">
        <v>67</v>
      </c>
      <c r="X862">
        <v>5.9791078481547098E-2</v>
      </c>
      <c r="Y862">
        <v>33641.450307642473</v>
      </c>
      <c r="Z862">
        <v>3</v>
      </c>
      <c r="AA862" t="s">
        <v>157</v>
      </c>
      <c r="AB862" t="s">
        <v>681</v>
      </c>
      <c r="AC862" t="s">
        <v>17</v>
      </c>
      <c r="AD862">
        <v>562649.99999999988</v>
      </c>
      <c r="AE862">
        <v>0</v>
      </c>
    </row>
    <row r="863" spans="1:31" x14ac:dyDescent="0.25">
      <c r="A863" s="143">
        <v>46093</v>
      </c>
      <c r="B863" t="s">
        <v>819</v>
      </c>
      <c r="C863" t="s">
        <v>913</v>
      </c>
      <c r="D863">
        <v>-562650</v>
      </c>
      <c r="E863" t="s">
        <v>914</v>
      </c>
      <c r="F863">
        <v>1</v>
      </c>
      <c r="G863">
        <v>465000</v>
      </c>
      <c r="H863" t="s">
        <v>510</v>
      </c>
      <c r="I863" t="s">
        <v>17</v>
      </c>
      <c r="J863" t="s">
        <v>157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>
        <v>-562650</v>
      </c>
      <c r="T863">
        <v>1</v>
      </c>
      <c r="U863" t="s">
        <v>199</v>
      </c>
      <c r="V863" t="s">
        <v>63</v>
      </c>
      <c r="W863" t="s">
        <v>64</v>
      </c>
      <c r="X863">
        <v>4.8738124634855849E-3</v>
      </c>
      <c r="Y863">
        <v>2742.2505825801645</v>
      </c>
      <c r="Z863">
        <v>4</v>
      </c>
      <c r="AA863" t="s">
        <v>157</v>
      </c>
      <c r="AB863" t="s">
        <v>682</v>
      </c>
      <c r="AC863" t="s">
        <v>17</v>
      </c>
      <c r="AD863">
        <v>562649.99999999988</v>
      </c>
      <c r="AE863">
        <v>0</v>
      </c>
    </row>
    <row r="864" spans="1:31" x14ac:dyDescent="0.25">
      <c r="A864" s="143">
        <v>46093</v>
      </c>
      <c r="B864" t="s">
        <v>819</v>
      </c>
      <c r="C864" t="s">
        <v>913</v>
      </c>
      <c r="D864">
        <v>-562650</v>
      </c>
      <c r="E864" t="s">
        <v>914</v>
      </c>
      <c r="F864">
        <v>1</v>
      </c>
      <c r="G864">
        <v>465000</v>
      </c>
      <c r="H864" t="s">
        <v>510</v>
      </c>
      <c r="I864" t="s">
        <v>17</v>
      </c>
      <c r="J864" t="s">
        <v>157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>
        <v>-562650</v>
      </c>
      <c r="T864">
        <v>1</v>
      </c>
      <c r="U864" t="s">
        <v>199</v>
      </c>
      <c r="V864" t="s">
        <v>80</v>
      </c>
      <c r="W864" t="s">
        <v>81</v>
      </c>
      <c r="X864">
        <v>0.73411048911804788</v>
      </c>
      <c r="Y864">
        <v>413047.26670226967</v>
      </c>
      <c r="Z864">
        <v>5</v>
      </c>
      <c r="AA864" t="s">
        <v>157</v>
      </c>
      <c r="AB864" t="s">
        <v>80</v>
      </c>
      <c r="AC864" t="s">
        <v>17</v>
      </c>
      <c r="AD864">
        <v>562649.99999999988</v>
      </c>
      <c r="AE864">
        <v>0</v>
      </c>
    </row>
    <row r="865" spans="1:31" x14ac:dyDescent="0.25">
      <c r="A865" s="143">
        <v>46093</v>
      </c>
      <c r="B865" t="s">
        <v>819</v>
      </c>
      <c r="C865" t="s">
        <v>913</v>
      </c>
      <c r="D865">
        <v>-562650</v>
      </c>
      <c r="E865" t="s">
        <v>914</v>
      </c>
      <c r="F865">
        <v>1</v>
      </c>
      <c r="G865">
        <v>465000</v>
      </c>
      <c r="H865" t="s">
        <v>510</v>
      </c>
      <c r="I865" t="s">
        <v>17</v>
      </c>
      <c r="J865" t="s">
        <v>157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>
        <v>-562650</v>
      </c>
      <c r="T865">
        <v>1</v>
      </c>
      <c r="U865" t="s">
        <v>199</v>
      </c>
      <c r="V865" t="s">
        <v>50</v>
      </c>
      <c r="W865" t="s">
        <v>74</v>
      </c>
      <c r="X865">
        <v>1.4065386597374174E-2</v>
      </c>
      <c r="Y865">
        <v>7913.8897690125787</v>
      </c>
      <c r="Z865">
        <v>6</v>
      </c>
      <c r="AA865" t="s">
        <v>157</v>
      </c>
      <c r="AB865" t="s">
        <v>50</v>
      </c>
      <c r="AC865" t="s">
        <v>17</v>
      </c>
      <c r="AD865">
        <v>562649.99999999988</v>
      </c>
      <c r="AE865">
        <v>0</v>
      </c>
    </row>
    <row r="866" spans="1:31" x14ac:dyDescent="0.25">
      <c r="A866" s="143">
        <v>46093</v>
      </c>
      <c r="B866" t="s">
        <v>819</v>
      </c>
      <c r="C866" t="s">
        <v>913</v>
      </c>
      <c r="D866">
        <v>-562650</v>
      </c>
      <c r="E866" t="s">
        <v>914</v>
      </c>
      <c r="F866">
        <v>1</v>
      </c>
      <c r="G866">
        <v>465000</v>
      </c>
      <c r="H866" t="s">
        <v>510</v>
      </c>
      <c r="I866" t="s">
        <v>17</v>
      </c>
      <c r="J866" t="s">
        <v>157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>
        <v>-562650</v>
      </c>
      <c r="T866">
        <v>1</v>
      </c>
      <c r="U866" t="s">
        <v>199</v>
      </c>
      <c r="V866" t="s">
        <v>68</v>
      </c>
      <c r="W866" t="s">
        <v>69</v>
      </c>
      <c r="X866">
        <v>0.10760032914202722</v>
      </c>
      <c r="Y866">
        <v>60541.325191761614</v>
      </c>
      <c r="Z866">
        <v>7</v>
      </c>
      <c r="AA866" t="s">
        <v>157</v>
      </c>
      <c r="AB866" t="s">
        <v>68</v>
      </c>
      <c r="AC866" t="s">
        <v>17</v>
      </c>
      <c r="AD866">
        <v>562649.99999999988</v>
      </c>
      <c r="AE866">
        <v>0</v>
      </c>
    </row>
    <row r="867" spans="1:31" x14ac:dyDescent="0.25">
      <c r="A867" s="143">
        <v>46093</v>
      </c>
      <c r="B867" t="s">
        <v>819</v>
      </c>
      <c r="C867" t="s">
        <v>913</v>
      </c>
      <c r="D867">
        <v>-562650</v>
      </c>
      <c r="E867" t="s">
        <v>914</v>
      </c>
      <c r="F867">
        <v>1</v>
      </c>
      <c r="G867">
        <v>465000</v>
      </c>
      <c r="H867" t="s">
        <v>510</v>
      </c>
      <c r="I867" t="s">
        <v>17</v>
      </c>
      <c r="J867" t="s">
        <v>157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>
        <v>-562650</v>
      </c>
      <c r="T867">
        <v>1</v>
      </c>
      <c r="U867" t="s">
        <v>199</v>
      </c>
      <c r="V867" t="s">
        <v>70</v>
      </c>
      <c r="W867" t="s">
        <v>71</v>
      </c>
      <c r="X867">
        <v>3.9675420007119738E-2</v>
      </c>
      <c r="Y867">
        <v>22323.37506700592</v>
      </c>
      <c r="Z867">
        <v>8</v>
      </c>
      <c r="AA867" t="s">
        <v>157</v>
      </c>
      <c r="AB867" t="s">
        <v>70</v>
      </c>
      <c r="AC867" t="s">
        <v>17</v>
      </c>
      <c r="AD867">
        <v>562649.99999999988</v>
      </c>
      <c r="AE867">
        <v>0</v>
      </c>
    </row>
    <row r="868" spans="1:31" x14ac:dyDescent="0.25">
      <c r="A868" s="143">
        <v>46093</v>
      </c>
      <c r="B868" t="s">
        <v>819</v>
      </c>
      <c r="C868" t="s">
        <v>913</v>
      </c>
      <c r="D868">
        <v>-562650</v>
      </c>
      <c r="E868" t="s">
        <v>914</v>
      </c>
      <c r="F868">
        <v>1</v>
      </c>
      <c r="G868">
        <v>465000</v>
      </c>
      <c r="H868" t="s">
        <v>510</v>
      </c>
      <c r="I868" t="s">
        <v>17</v>
      </c>
      <c r="J868" t="s">
        <v>157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>
        <v>-562650</v>
      </c>
      <c r="T868">
        <v>1</v>
      </c>
      <c r="U868" t="s">
        <v>199</v>
      </c>
      <c r="V868" t="s">
        <v>181</v>
      </c>
      <c r="W868" t="s">
        <v>462</v>
      </c>
      <c r="X868">
        <v>0</v>
      </c>
      <c r="Y868">
        <v>0</v>
      </c>
      <c r="Z868">
        <v>9</v>
      </c>
      <c r="AA868" t="s">
        <v>157</v>
      </c>
      <c r="AB868" t="s">
        <v>181</v>
      </c>
      <c r="AC868" t="s">
        <v>17</v>
      </c>
      <c r="AD868">
        <v>562649.99999999988</v>
      </c>
      <c r="AE868">
        <v>0</v>
      </c>
    </row>
    <row r="869" spans="1:31" x14ac:dyDescent="0.25">
      <c r="A869" s="143">
        <v>46084</v>
      </c>
      <c r="B869" t="s">
        <v>809</v>
      </c>
      <c r="C869" t="s">
        <v>883</v>
      </c>
      <c r="D869">
        <v>-545622</v>
      </c>
      <c r="E869" t="s">
        <v>884</v>
      </c>
      <c r="F869">
        <v>1</v>
      </c>
      <c r="G869">
        <v>545622</v>
      </c>
      <c r="H869" t="s">
        <v>510</v>
      </c>
      <c r="I869" t="s">
        <v>11</v>
      </c>
      <c r="J869" t="s">
        <v>137</v>
      </c>
      <c r="K869" t="s">
        <v>512</v>
      </c>
      <c r="L869" t="s">
        <v>138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>
        <v>-545622</v>
      </c>
      <c r="T869">
        <v>1</v>
      </c>
      <c r="U869" t="s">
        <v>199</v>
      </c>
      <c r="V869" t="s">
        <v>72</v>
      </c>
      <c r="W869" t="s">
        <v>73</v>
      </c>
      <c r="X869">
        <v>3.2417236735101898E-2</v>
      </c>
      <c r="Y869">
        <v>17687.557541879767</v>
      </c>
      <c r="Z869">
        <v>1</v>
      </c>
      <c r="AA869">
        <v>3</v>
      </c>
      <c r="AB869" t="s">
        <v>72</v>
      </c>
      <c r="AC869" t="s">
        <v>11</v>
      </c>
      <c r="AD869">
        <v>545622</v>
      </c>
      <c r="AE869">
        <v>0</v>
      </c>
    </row>
    <row r="870" spans="1:31" x14ac:dyDescent="0.25">
      <c r="A870" s="143">
        <v>46084</v>
      </c>
      <c r="B870" t="s">
        <v>809</v>
      </c>
      <c r="C870" t="s">
        <v>883</v>
      </c>
      <c r="D870">
        <v>-545622</v>
      </c>
      <c r="E870" t="s">
        <v>884</v>
      </c>
      <c r="F870">
        <v>1</v>
      </c>
      <c r="G870">
        <v>545622</v>
      </c>
      <c r="H870" t="s">
        <v>510</v>
      </c>
      <c r="I870" t="s">
        <v>11</v>
      </c>
      <c r="J870" t="s">
        <v>137</v>
      </c>
      <c r="K870" t="s">
        <v>512</v>
      </c>
      <c r="L870" t="s">
        <v>138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>
        <v>-545622</v>
      </c>
      <c r="T870">
        <v>1</v>
      </c>
      <c r="U870" t="s">
        <v>199</v>
      </c>
      <c r="V870" t="s">
        <v>77</v>
      </c>
      <c r="W870" t="s">
        <v>78</v>
      </c>
      <c r="X870">
        <v>7.0597149630605652E-3</v>
      </c>
      <c r="Y870">
        <v>3851.9357975750318</v>
      </c>
      <c r="Z870">
        <v>2</v>
      </c>
      <c r="AA870">
        <v>3</v>
      </c>
      <c r="AB870" t="s">
        <v>77</v>
      </c>
      <c r="AC870" t="s">
        <v>11</v>
      </c>
      <c r="AD870">
        <v>545622</v>
      </c>
      <c r="AE870">
        <v>0</v>
      </c>
    </row>
    <row r="871" spans="1:31" x14ac:dyDescent="0.25">
      <c r="A871" s="143">
        <v>46084</v>
      </c>
      <c r="B871" t="s">
        <v>809</v>
      </c>
      <c r="C871" t="s">
        <v>883</v>
      </c>
      <c r="D871">
        <v>-545622</v>
      </c>
      <c r="E871" t="s">
        <v>884</v>
      </c>
      <c r="F871">
        <v>1</v>
      </c>
      <c r="G871">
        <v>545622</v>
      </c>
      <c r="H871" t="s">
        <v>510</v>
      </c>
      <c r="I871" t="s">
        <v>11</v>
      </c>
      <c r="J871" t="s">
        <v>137</v>
      </c>
      <c r="K871" t="s">
        <v>512</v>
      </c>
      <c r="L871" t="s">
        <v>138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>
        <v>-545622</v>
      </c>
      <c r="T871">
        <v>1</v>
      </c>
      <c r="U871" t="s">
        <v>199</v>
      </c>
      <c r="V871" t="s">
        <v>75</v>
      </c>
      <c r="W871" t="s">
        <v>76</v>
      </c>
      <c r="X871">
        <v>4.0653249223577111E-4</v>
      </c>
      <c r="Y871">
        <v>221.8130714786659</v>
      </c>
      <c r="Z871">
        <v>10</v>
      </c>
      <c r="AA871">
        <v>3</v>
      </c>
      <c r="AB871" t="s">
        <v>75</v>
      </c>
      <c r="AC871" t="s">
        <v>11</v>
      </c>
      <c r="AD871">
        <v>545622</v>
      </c>
      <c r="AE871">
        <v>0</v>
      </c>
    </row>
    <row r="872" spans="1:31" x14ac:dyDescent="0.25">
      <c r="A872" s="143">
        <v>46084</v>
      </c>
      <c r="B872" t="s">
        <v>809</v>
      </c>
      <c r="C872" t="s">
        <v>883</v>
      </c>
      <c r="D872">
        <v>-545622</v>
      </c>
      <c r="E872" t="s">
        <v>884</v>
      </c>
      <c r="F872">
        <v>1</v>
      </c>
      <c r="G872">
        <v>545622</v>
      </c>
      <c r="H872" t="s">
        <v>510</v>
      </c>
      <c r="I872" t="s">
        <v>11</v>
      </c>
      <c r="J872" t="s">
        <v>137</v>
      </c>
      <c r="K872" t="s">
        <v>512</v>
      </c>
      <c r="L872" t="s">
        <v>138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>
        <v>-545622</v>
      </c>
      <c r="T872">
        <v>1</v>
      </c>
      <c r="U872" t="s">
        <v>199</v>
      </c>
      <c r="V872" t="s">
        <v>66</v>
      </c>
      <c r="W872" t="s">
        <v>67</v>
      </c>
      <c r="X872">
        <v>5.9791078481547098E-2</v>
      </c>
      <c r="Y872">
        <v>32623.327823258693</v>
      </c>
      <c r="Z872">
        <v>3</v>
      </c>
      <c r="AA872">
        <v>3</v>
      </c>
      <c r="AB872" t="s">
        <v>681</v>
      </c>
      <c r="AC872" t="s">
        <v>11</v>
      </c>
      <c r="AD872">
        <v>545622</v>
      </c>
      <c r="AE872">
        <v>0</v>
      </c>
    </row>
    <row r="873" spans="1:31" x14ac:dyDescent="0.25">
      <c r="A873" s="143">
        <v>46084</v>
      </c>
      <c r="B873" t="s">
        <v>809</v>
      </c>
      <c r="C873" t="s">
        <v>883</v>
      </c>
      <c r="D873">
        <v>-545622</v>
      </c>
      <c r="E873" t="s">
        <v>884</v>
      </c>
      <c r="F873">
        <v>1</v>
      </c>
      <c r="G873">
        <v>545622</v>
      </c>
      <c r="H873" t="s">
        <v>510</v>
      </c>
      <c r="I873" t="s">
        <v>11</v>
      </c>
      <c r="J873" t="s">
        <v>137</v>
      </c>
      <c r="K873" t="s">
        <v>512</v>
      </c>
      <c r="L873" t="s">
        <v>138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>
        <v>-545622</v>
      </c>
      <c r="T873">
        <v>1</v>
      </c>
      <c r="U873" t="s">
        <v>199</v>
      </c>
      <c r="V873" t="s">
        <v>63</v>
      </c>
      <c r="W873" t="s">
        <v>64</v>
      </c>
      <c r="X873">
        <v>4.8738124634855849E-3</v>
      </c>
      <c r="Y873">
        <v>2659.259303951932</v>
      </c>
      <c r="Z873">
        <v>4</v>
      </c>
      <c r="AA873">
        <v>3</v>
      </c>
      <c r="AB873" t="s">
        <v>682</v>
      </c>
      <c r="AC873" t="s">
        <v>11</v>
      </c>
      <c r="AD873">
        <v>545622</v>
      </c>
      <c r="AE873">
        <v>0</v>
      </c>
    </row>
    <row r="874" spans="1:31" x14ac:dyDescent="0.25">
      <c r="A874" s="143">
        <v>46084</v>
      </c>
      <c r="B874" t="s">
        <v>809</v>
      </c>
      <c r="C874" t="s">
        <v>883</v>
      </c>
      <c r="D874">
        <v>-545622</v>
      </c>
      <c r="E874" t="s">
        <v>884</v>
      </c>
      <c r="F874">
        <v>1</v>
      </c>
      <c r="G874">
        <v>545622</v>
      </c>
      <c r="H874" t="s">
        <v>510</v>
      </c>
      <c r="I874" t="s">
        <v>11</v>
      </c>
      <c r="J874" t="s">
        <v>137</v>
      </c>
      <c r="K874" t="s">
        <v>512</v>
      </c>
      <c r="L874" t="s">
        <v>138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>
        <v>-545622</v>
      </c>
      <c r="T874">
        <v>1</v>
      </c>
      <c r="U874" t="s">
        <v>199</v>
      </c>
      <c r="V874" t="s">
        <v>80</v>
      </c>
      <c r="W874" t="s">
        <v>81</v>
      </c>
      <c r="X874">
        <v>0.73411048911804788</v>
      </c>
      <c r="Y874">
        <v>400546.83329356753</v>
      </c>
      <c r="Z874">
        <v>5</v>
      </c>
      <c r="AA874">
        <v>3</v>
      </c>
      <c r="AB874" t="s">
        <v>80</v>
      </c>
      <c r="AC874" t="s">
        <v>11</v>
      </c>
      <c r="AD874">
        <v>545622</v>
      </c>
      <c r="AE874">
        <v>0</v>
      </c>
    </row>
    <row r="875" spans="1:31" x14ac:dyDescent="0.25">
      <c r="A875" s="143">
        <v>46084</v>
      </c>
      <c r="B875" t="s">
        <v>809</v>
      </c>
      <c r="C875" t="s">
        <v>883</v>
      </c>
      <c r="D875">
        <v>-545622</v>
      </c>
      <c r="E875" t="s">
        <v>884</v>
      </c>
      <c r="F875">
        <v>1</v>
      </c>
      <c r="G875">
        <v>545622</v>
      </c>
      <c r="H875" t="s">
        <v>510</v>
      </c>
      <c r="I875" t="s">
        <v>11</v>
      </c>
      <c r="J875" t="s">
        <v>137</v>
      </c>
      <c r="K875" t="s">
        <v>512</v>
      </c>
      <c r="L875" t="s">
        <v>138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>
        <v>-545622</v>
      </c>
      <c r="T875">
        <v>1</v>
      </c>
      <c r="U875" t="s">
        <v>199</v>
      </c>
      <c r="V875" t="s">
        <v>50</v>
      </c>
      <c r="W875" t="s">
        <v>74</v>
      </c>
      <c r="X875">
        <v>1.4065386597374174E-2</v>
      </c>
      <c r="Y875">
        <v>7674.384366032491</v>
      </c>
      <c r="Z875">
        <v>6</v>
      </c>
      <c r="AA875">
        <v>3</v>
      </c>
      <c r="AB875" t="s">
        <v>50</v>
      </c>
      <c r="AC875" t="s">
        <v>11</v>
      </c>
      <c r="AD875">
        <v>545622</v>
      </c>
      <c r="AE875">
        <v>0</v>
      </c>
    </row>
    <row r="876" spans="1:31" x14ac:dyDescent="0.25">
      <c r="A876" s="143">
        <v>46084</v>
      </c>
      <c r="B876" t="s">
        <v>809</v>
      </c>
      <c r="C876" t="s">
        <v>883</v>
      </c>
      <c r="D876">
        <v>-545622</v>
      </c>
      <c r="E876" t="s">
        <v>884</v>
      </c>
      <c r="F876">
        <v>1</v>
      </c>
      <c r="G876">
        <v>545622</v>
      </c>
      <c r="H876" t="s">
        <v>510</v>
      </c>
      <c r="I876" t="s">
        <v>11</v>
      </c>
      <c r="J876" t="s">
        <v>137</v>
      </c>
      <c r="K876" t="s">
        <v>512</v>
      </c>
      <c r="L876" t="s">
        <v>138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>
        <v>-545622</v>
      </c>
      <c r="T876">
        <v>1</v>
      </c>
      <c r="U876" t="s">
        <v>199</v>
      </c>
      <c r="V876" t="s">
        <v>68</v>
      </c>
      <c r="W876" t="s">
        <v>69</v>
      </c>
      <c r="X876">
        <v>0.10760032914202722</v>
      </c>
      <c r="Y876">
        <v>58709.106787131175</v>
      </c>
      <c r="Z876">
        <v>7</v>
      </c>
      <c r="AA876">
        <v>3</v>
      </c>
      <c r="AB876" t="s">
        <v>68</v>
      </c>
      <c r="AC876" t="s">
        <v>11</v>
      </c>
      <c r="AD876">
        <v>545622</v>
      </c>
      <c r="AE876">
        <v>0</v>
      </c>
    </row>
    <row r="877" spans="1:31" x14ac:dyDescent="0.25">
      <c r="A877" s="143">
        <v>46084</v>
      </c>
      <c r="B877" t="s">
        <v>809</v>
      </c>
      <c r="C877" t="s">
        <v>883</v>
      </c>
      <c r="D877">
        <v>-545622</v>
      </c>
      <c r="E877" t="s">
        <v>884</v>
      </c>
      <c r="F877">
        <v>1</v>
      </c>
      <c r="G877">
        <v>545622</v>
      </c>
      <c r="H877" t="s">
        <v>510</v>
      </c>
      <c r="I877" t="s">
        <v>11</v>
      </c>
      <c r="J877" t="s">
        <v>137</v>
      </c>
      <c r="K877" t="s">
        <v>512</v>
      </c>
      <c r="L877" t="s">
        <v>138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>
        <v>-545622</v>
      </c>
      <c r="T877">
        <v>1</v>
      </c>
      <c r="U877" t="s">
        <v>199</v>
      </c>
      <c r="V877" t="s">
        <v>70</v>
      </c>
      <c r="W877" t="s">
        <v>71</v>
      </c>
      <c r="X877">
        <v>3.9675420007119738E-2</v>
      </c>
      <c r="Y877">
        <v>21647.782015124685</v>
      </c>
      <c r="Z877">
        <v>8</v>
      </c>
      <c r="AA877">
        <v>3</v>
      </c>
      <c r="AB877" t="s">
        <v>70</v>
      </c>
      <c r="AC877" t="s">
        <v>11</v>
      </c>
      <c r="AD877">
        <v>545622</v>
      </c>
      <c r="AE877">
        <v>0</v>
      </c>
    </row>
    <row r="878" spans="1:31" x14ac:dyDescent="0.25">
      <c r="A878" s="143">
        <v>46084</v>
      </c>
      <c r="B878" t="s">
        <v>809</v>
      </c>
      <c r="C878" t="s">
        <v>883</v>
      </c>
      <c r="D878">
        <v>-545622</v>
      </c>
      <c r="E878" t="s">
        <v>884</v>
      </c>
      <c r="F878">
        <v>1</v>
      </c>
      <c r="G878">
        <v>545622</v>
      </c>
      <c r="H878" t="s">
        <v>510</v>
      </c>
      <c r="I878" t="s">
        <v>11</v>
      </c>
      <c r="J878" t="s">
        <v>137</v>
      </c>
      <c r="K878" t="s">
        <v>512</v>
      </c>
      <c r="L878" t="s">
        <v>138</v>
      </c>
      <c r="M878">
        <v>0</v>
      </c>
      <c r="N878" t="s">
        <v>35</v>
      </c>
      <c r="O878" t="s">
        <v>492</v>
      </c>
      <c r="P878">
        <v>10</v>
      </c>
      <c r="Q878" t="s">
        <v>465</v>
      </c>
      <c r="R878">
        <v>1</v>
      </c>
      <c r="S878">
        <v>-545622</v>
      </c>
      <c r="T878">
        <v>1</v>
      </c>
      <c r="U878" t="s">
        <v>199</v>
      </c>
      <c r="V878" t="s">
        <v>181</v>
      </c>
      <c r="W878" t="s">
        <v>462</v>
      </c>
      <c r="X878">
        <v>0</v>
      </c>
      <c r="Y878">
        <v>0</v>
      </c>
      <c r="Z878">
        <v>9</v>
      </c>
      <c r="AA878">
        <v>3</v>
      </c>
      <c r="AB878" t="s">
        <v>181</v>
      </c>
      <c r="AC878" t="s">
        <v>11</v>
      </c>
      <c r="AD878">
        <v>545622</v>
      </c>
      <c r="AE878">
        <v>0</v>
      </c>
    </row>
    <row r="879" spans="1:31" x14ac:dyDescent="0.25">
      <c r="A879" s="143">
        <v>46086</v>
      </c>
      <c r="B879" t="s">
        <v>832</v>
      </c>
      <c r="C879" t="s">
        <v>969</v>
      </c>
      <c r="D879">
        <v>-526345.31999999995</v>
      </c>
      <c r="E879" t="s">
        <v>970</v>
      </c>
      <c r="F879">
        <v>1</v>
      </c>
      <c r="G879">
        <v>434996.13</v>
      </c>
      <c r="H879" t="s">
        <v>510</v>
      </c>
      <c r="I879" t="s">
        <v>15</v>
      </c>
      <c r="J879" t="s">
        <v>137</v>
      </c>
      <c r="K879" t="s">
        <v>473</v>
      </c>
      <c r="L879" t="s">
        <v>138</v>
      </c>
      <c r="M879">
        <v>0</v>
      </c>
      <c r="N879" t="s">
        <v>45</v>
      </c>
      <c r="O879" t="s">
        <v>492</v>
      </c>
      <c r="P879">
        <v>1</v>
      </c>
      <c r="Q879" t="s">
        <v>70</v>
      </c>
      <c r="R879">
        <v>1</v>
      </c>
      <c r="S879">
        <v>-526345.31999999995</v>
      </c>
      <c r="T879">
        <v>1</v>
      </c>
      <c r="U879" t="s">
        <v>199</v>
      </c>
      <c r="V879" t="s">
        <v>70</v>
      </c>
      <c r="W879" t="s">
        <v>86</v>
      </c>
      <c r="X879">
        <v>1</v>
      </c>
      <c r="Y879">
        <v>526345.31999999995</v>
      </c>
      <c r="Z879">
        <v>8</v>
      </c>
      <c r="AA879">
        <v>12</v>
      </c>
      <c r="AB879" t="s">
        <v>70</v>
      </c>
      <c r="AC879" t="s">
        <v>15</v>
      </c>
      <c r="AD879">
        <v>526345.31999999995</v>
      </c>
      <c r="AE879">
        <v>0</v>
      </c>
    </row>
    <row r="880" spans="1:31" x14ac:dyDescent="0.25">
      <c r="A880" s="143">
        <v>46112</v>
      </c>
      <c r="B880" t="s">
        <v>1019</v>
      </c>
      <c r="C880" t="s">
        <v>1020</v>
      </c>
      <c r="D880">
        <v>-500000</v>
      </c>
      <c r="E880" t="s">
        <v>1021</v>
      </c>
      <c r="F880">
        <v>1</v>
      </c>
      <c r="G880">
        <v>500000</v>
      </c>
      <c r="H880" t="s">
        <v>510</v>
      </c>
      <c r="I880" t="s">
        <v>529</v>
      </c>
      <c r="J880" t="s">
        <v>137</v>
      </c>
      <c r="K880" t="s">
        <v>512</v>
      </c>
      <c r="L880" t="s">
        <v>156</v>
      </c>
      <c r="M880">
        <v>0</v>
      </c>
      <c r="N880" t="s">
        <v>35</v>
      </c>
      <c r="O880" t="s">
        <v>492</v>
      </c>
      <c r="P880">
        <v>10</v>
      </c>
      <c r="Q880" t="s">
        <v>465</v>
      </c>
      <c r="R880">
        <v>1</v>
      </c>
      <c r="S880">
        <v>-500000</v>
      </c>
      <c r="T880">
        <v>1</v>
      </c>
      <c r="U880" t="s">
        <v>199</v>
      </c>
      <c r="V880" t="s">
        <v>72</v>
      </c>
      <c r="W880" t="s">
        <v>73</v>
      </c>
      <c r="X880">
        <v>3.2417236735101898E-2</v>
      </c>
      <c r="Y880">
        <v>16208.618367550949</v>
      </c>
      <c r="Z880">
        <v>1</v>
      </c>
      <c r="AA880">
        <v>13</v>
      </c>
      <c r="AB880" t="s">
        <v>72</v>
      </c>
      <c r="AC880" t="s">
        <v>10</v>
      </c>
      <c r="AD880">
        <v>500000</v>
      </c>
      <c r="AE880">
        <v>0</v>
      </c>
    </row>
    <row r="881" spans="1:31" x14ac:dyDescent="0.25">
      <c r="A881" s="143">
        <v>46112</v>
      </c>
      <c r="B881" t="s">
        <v>1019</v>
      </c>
      <c r="C881" t="s">
        <v>1020</v>
      </c>
      <c r="D881">
        <v>-500000</v>
      </c>
      <c r="E881" t="s">
        <v>1021</v>
      </c>
      <c r="F881">
        <v>1</v>
      </c>
      <c r="G881">
        <v>500000</v>
      </c>
      <c r="H881" t="s">
        <v>510</v>
      </c>
      <c r="I881" t="s">
        <v>529</v>
      </c>
      <c r="J881" t="s">
        <v>137</v>
      </c>
      <c r="K881" t="s">
        <v>512</v>
      </c>
      <c r="L881" t="s">
        <v>156</v>
      </c>
      <c r="M881">
        <v>0</v>
      </c>
      <c r="N881" t="s">
        <v>35</v>
      </c>
      <c r="O881" t="s">
        <v>492</v>
      </c>
      <c r="P881">
        <v>10</v>
      </c>
      <c r="Q881" t="s">
        <v>465</v>
      </c>
      <c r="R881">
        <v>1</v>
      </c>
      <c r="S881">
        <v>-500000</v>
      </c>
      <c r="T881">
        <v>1</v>
      </c>
      <c r="U881" t="s">
        <v>199</v>
      </c>
      <c r="V881" t="s">
        <v>77</v>
      </c>
      <c r="W881" t="s">
        <v>78</v>
      </c>
      <c r="X881">
        <v>7.0597149630605652E-3</v>
      </c>
      <c r="Y881">
        <v>3529.8574815302827</v>
      </c>
      <c r="Z881">
        <v>2</v>
      </c>
      <c r="AA881">
        <v>13</v>
      </c>
      <c r="AB881" t="s">
        <v>77</v>
      </c>
      <c r="AC881" t="s">
        <v>10</v>
      </c>
      <c r="AD881">
        <v>500000</v>
      </c>
      <c r="AE881">
        <v>0</v>
      </c>
    </row>
    <row r="882" spans="1:31" x14ac:dyDescent="0.25">
      <c r="A882" s="143">
        <v>46112</v>
      </c>
      <c r="B882" t="s">
        <v>1019</v>
      </c>
      <c r="C882" t="s">
        <v>1020</v>
      </c>
      <c r="D882">
        <v>-500000</v>
      </c>
      <c r="E882" t="s">
        <v>1021</v>
      </c>
      <c r="F882">
        <v>1</v>
      </c>
      <c r="G882">
        <v>500000</v>
      </c>
      <c r="H882" t="s">
        <v>510</v>
      </c>
      <c r="I882" t="s">
        <v>529</v>
      </c>
      <c r="J882" t="s">
        <v>137</v>
      </c>
      <c r="K882" t="s">
        <v>512</v>
      </c>
      <c r="L882" t="s">
        <v>156</v>
      </c>
      <c r="M882">
        <v>0</v>
      </c>
      <c r="N882" t="s">
        <v>35</v>
      </c>
      <c r="O882" t="s">
        <v>492</v>
      </c>
      <c r="P882">
        <v>10</v>
      </c>
      <c r="Q882" t="s">
        <v>465</v>
      </c>
      <c r="R882">
        <v>1</v>
      </c>
      <c r="S882">
        <v>-500000</v>
      </c>
      <c r="T882">
        <v>1</v>
      </c>
      <c r="U882" t="s">
        <v>199</v>
      </c>
      <c r="V882" t="s">
        <v>75</v>
      </c>
      <c r="W882" t="s">
        <v>76</v>
      </c>
      <c r="X882">
        <v>4.0653249223577111E-4</v>
      </c>
      <c r="Y882">
        <v>203.26624611788554</v>
      </c>
      <c r="Z882">
        <v>10</v>
      </c>
      <c r="AA882">
        <v>13</v>
      </c>
      <c r="AB882" t="s">
        <v>75</v>
      </c>
      <c r="AC882" t="s">
        <v>10</v>
      </c>
      <c r="AD882">
        <v>500000</v>
      </c>
      <c r="AE882">
        <v>0</v>
      </c>
    </row>
    <row r="883" spans="1:31" x14ac:dyDescent="0.25">
      <c r="A883" s="143">
        <v>46112</v>
      </c>
      <c r="B883" t="s">
        <v>1019</v>
      </c>
      <c r="C883" t="s">
        <v>1020</v>
      </c>
      <c r="D883">
        <v>-500000</v>
      </c>
      <c r="E883" t="s">
        <v>1021</v>
      </c>
      <c r="F883">
        <v>1</v>
      </c>
      <c r="G883">
        <v>500000</v>
      </c>
      <c r="H883" t="s">
        <v>510</v>
      </c>
      <c r="I883" t="s">
        <v>529</v>
      </c>
      <c r="J883" t="s">
        <v>137</v>
      </c>
      <c r="K883" t="s">
        <v>512</v>
      </c>
      <c r="L883" t="s">
        <v>156</v>
      </c>
      <c r="M883">
        <v>0</v>
      </c>
      <c r="N883" t="s">
        <v>35</v>
      </c>
      <c r="O883" t="s">
        <v>492</v>
      </c>
      <c r="P883">
        <v>10</v>
      </c>
      <c r="Q883" t="s">
        <v>465</v>
      </c>
      <c r="R883">
        <v>1</v>
      </c>
      <c r="S883">
        <v>-500000</v>
      </c>
      <c r="T883">
        <v>1</v>
      </c>
      <c r="U883" t="s">
        <v>199</v>
      </c>
      <c r="V883" t="s">
        <v>66</v>
      </c>
      <c r="W883" t="s">
        <v>67</v>
      </c>
      <c r="X883">
        <v>5.9791078481547098E-2</v>
      </c>
      <c r="Y883">
        <v>29895.539240773549</v>
      </c>
      <c r="Z883">
        <v>3</v>
      </c>
      <c r="AA883">
        <v>13</v>
      </c>
      <c r="AB883" t="s">
        <v>681</v>
      </c>
      <c r="AC883" t="s">
        <v>10</v>
      </c>
      <c r="AD883">
        <v>500000</v>
      </c>
      <c r="AE883">
        <v>0</v>
      </c>
    </row>
    <row r="884" spans="1:31" x14ac:dyDescent="0.25">
      <c r="A884" s="143">
        <v>46112</v>
      </c>
      <c r="B884" t="s">
        <v>1019</v>
      </c>
      <c r="C884" t="s">
        <v>1020</v>
      </c>
      <c r="D884">
        <v>-500000</v>
      </c>
      <c r="E884" t="s">
        <v>1021</v>
      </c>
      <c r="F884">
        <v>1</v>
      </c>
      <c r="G884">
        <v>500000</v>
      </c>
      <c r="H884" t="s">
        <v>510</v>
      </c>
      <c r="I884" t="s">
        <v>529</v>
      </c>
      <c r="J884" t="s">
        <v>137</v>
      </c>
      <c r="K884" t="s">
        <v>512</v>
      </c>
      <c r="L884" t="s">
        <v>156</v>
      </c>
      <c r="M884">
        <v>0</v>
      </c>
      <c r="N884" t="s">
        <v>35</v>
      </c>
      <c r="O884" t="s">
        <v>492</v>
      </c>
      <c r="P884">
        <v>10</v>
      </c>
      <c r="Q884" t="s">
        <v>465</v>
      </c>
      <c r="R884">
        <v>1</v>
      </c>
      <c r="S884">
        <v>-500000</v>
      </c>
      <c r="T884">
        <v>1</v>
      </c>
      <c r="U884" t="s">
        <v>199</v>
      </c>
      <c r="V884" t="s">
        <v>63</v>
      </c>
      <c r="W884" t="s">
        <v>64</v>
      </c>
      <c r="X884">
        <v>4.8738124634855849E-3</v>
      </c>
      <c r="Y884">
        <v>2436.9062317427924</v>
      </c>
      <c r="Z884">
        <v>4</v>
      </c>
      <c r="AA884">
        <v>13</v>
      </c>
      <c r="AB884" t="s">
        <v>682</v>
      </c>
      <c r="AC884" t="s">
        <v>10</v>
      </c>
      <c r="AD884">
        <v>500000</v>
      </c>
      <c r="AE884">
        <v>0</v>
      </c>
    </row>
    <row r="885" spans="1:31" x14ac:dyDescent="0.25">
      <c r="A885" s="143">
        <v>46112</v>
      </c>
      <c r="B885" t="s">
        <v>1019</v>
      </c>
      <c r="C885" t="s">
        <v>1020</v>
      </c>
      <c r="D885">
        <v>-500000</v>
      </c>
      <c r="E885" t="s">
        <v>1021</v>
      </c>
      <c r="F885">
        <v>1</v>
      </c>
      <c r="G885">
        <v>500000</v>
      </c>
      <c r="H885" t="s">
        <v>510</v>
      </c>
      <c r="I885" t="s">
        <v>529</v>
      </c>
      <c r="J885" t="s">
        <v>137</v>
      </c>
      <c r="K885" t="s">
        <v>512</v>
      </c>
      <c r="L885" t="s">
        <v>156</v>
      </c>
      <c r="M885">
        <v>0</v>
      </c>
      <c r="N885" t="s">
        <v>35</v>
      </c>
      <c r="O885" t="s">
        <v>492</v>
      </c>
      <c r="P885">
        <v>10</v>
      </c>
      <c r="Q885" t="s">
        <v>465</v>
      </c>
      <c r="R885">
        <v>1</v>
      </c>
      <c r="S885">
        <v>-500000</v>
      </c>
      <c r="T885">
        <v>1</v>
      </c>
      <c r="U885" t="s">
        <v>199</v>
      </c>
      <c r="V885" t="s">
        <v>80</v>
      </c>
      <c r="W885" t="s">
        <v>81</v>
      </c>
      <c r="X885">
        <v>0.73411048911804788</v>
      </c>
      <c r="Y885">
        <v>367055.24455902394</v>
      </c>
      <c r="Z885">
        <v>5</v>
      </c>
      <c r="AA885">
        <v>13</v>
      </c>
      <c r="AB885" t="s">
        <v>80</v>
      </c>
      <c r="AC885" t="s">
        <v>10</v>
      </c>
      <c r="AD885">
        <v>500000</v>
      </c>
      <c r="AE885">
        <v>0</v>
      </c>
    </row>
    <row r="886" spans="1:31" x14ac:dyDescent="0.25">
      <c r="A886" s="143">
        <v>46112</v>
      </c>
      <c r="B886" t="s">
        <v>1019</v>
      </c>
      <c r="C886" t="s">
        <v>1020</v>
      </c>
      <c r="D886">
        <v>-500000</v>
      </c>
      <c r="E886" t="s">
        <v>1021</v>
      </c>
      <c r="F886">
        <v>1</v>
      </c>
      <c r="G886">
        <v>500000</v>
      </c>
      <c r="H886" t="s">
        <v>510</v>
      </c>
      <c r="I886" t="s">
        <v>529</v>
      </c>
      <c r="J886" t="s">
        <v>137</v>
      </c>
      <c r="K886" t="s">
        <v>512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>
        <v>-500000</v>
      </c>
      <c r="T886">
        <v>1</v>
      </c>
      <c r="U886" t="s">
        <v>199</v>
      </c>
      <c r="V886" t="s">
        <v>50</v>
      </c>
      <c r="W886" t="s">
        <v>74</v>
      </c>
      <c r="X886">
        <v>1.4065386597374174E-2</v>
      </c>
      <c r="Y886">
        <v>7032.693298687087</v>
      </c>
      <c r="Z886">
        <v>6</v>
      </c>
      <c r="AA886">
        <v>13</v>
      </c>
      <c r="AB886" t="s">
        <v>50</v>
      </c>
      <c r="AC886" t="s">
        <v>10</v>
      </c>
      <c r="AD886">
        <v>500000</v>
      </c>
      <c r="AE886">
        <v>0</v>
      </c>
    </row>
    <row r="887" spans="1:31" x14ac:dyDescent="0.25">
      <c r="A887" s="143">
        <v>46112</v>
      </c>
      <c r="B887" t="s">
        <v>1019</v>
      </c>
      <c r="C887" t="s">
        <v>1020</v>
      </c>
      <c r="D887">
        <v>-500000</v>
      </c>
      <c r="E887" t="s">
        <v>1021</v>
      </c>
      <c r="F887">
        <v>1</v>
      </c>
      <c r="G887">
        <v>500000</v>
      </c>
      <c r="H887" t="s">
        <v>510</v>
      </c>
      <c r="I887" t="s">
        <v>529</v>
      </c>
      <c r="J887" t="s">
        <v>137</v>
      </c>
      <c r="K887" t="s">
        <v>512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>
        <v>-500000</v>
      </c>
      <c r="T887">
        <v>1</v>
      </c>
      <c r="U887" t="s">
        <v>199</v>
      </c>
      <c r="V887" t="s">
        <v>68</v>
      </c>
      <c r="W887" t="s">
        <v>69</v>
      </c>
      <c r="X887">
        <v>0.10760032914202722</v>
      </c>
      <c r="Y887">
        <v>53800.164571013607</v>
      </c>
      <c r="Z887">
        <v>7</v>
      </c>
      <c r="AA887">
        <v>13</v>
      </c>
      <c r="AB887" t="s">
        <v>68</v>
      </c>
      <c r="AC887" t="s">
        <v>10</v>
      </c>
      <c r="AD887">
        <v>500000</v>
      </c>
      <c r="AE887">
        <v>0</v>
      </c>
    </row>
    <row r="888" spans="1:31" x14ac:dyDescent="0.25">
      <c r="A888" s="143">
        <v>46112</v>
      </c>
      <c r="B888" t="s">
        <v>1019</v>
      </c>
      <c r="C888" t="s">
        <v>1020</v>
      </c>
      <c r="D888">
        <v>-500000</v>
      </c>
      <c r="E888" t="s">
        <v>1021</v>
      </c>
      <c r="F888">
        <v>1</v>
      </c>
      <c r="G888">
        <v>500000</v>
      </c>
      <c r="H888" t="s">
        <v>510</v>
      </c>
      <c r="I888" t="s">
        <v>529</v>
      </c>
      <c r="J888" t="s">
        <v>137</v>
      </c>
      <c r="K888" t="s">
        <v>512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>
        <v>-500000</v>
      </c>
      <c r="T888">
        <v>1</v>
      </c>
      <c r="U888" t="s">
        <v>199</v>
      </c>
      <c r="V888" t="s">
        <v>70</v>
      </c>
      <c r="W888" t="s">
        <v>71</v>
      </c>
      <c r="X888">
        <v>3.9675420007119738E-2</v>
      </c>
      <c r="Y888">
        <v>19837.710003559871</v>
      </c>
      <c r="Z888">
        <v>8</v>
      </c>
      <c r="AA888">
        <v>13</v>
      </c>
      <c r="AB888" t="s">
        <v>70</v>
      </c>
      <c r="AC888" t="s">
        <v>10</v>
      </c>
      <c r="AD888">
        <v>500000</v>
      </c>
      <c r="AE888">
        <v>0</v>
      </c>
    </row>
    <row r="889" spans="1:31" x14ac:dyDescent="0.25">
      <c r="A889" s="143">
        <v>46112</v>
      </c>
      <c r="B889" t="s">
        <v>1019</v>
      </c>
      <c r="C889" t="s">
        <v>1020</v>
      </c>
      <c r="D889">
        <v>-500000</v>
      </c>
      <c r="E889" t="s">
        <v>1021</v>
      </c>
      <c r="F889">
        <v>1</v>
      </c>
      <c r="G889">
        <v>500000</v>
      </c>
      <c r="H889" t="s">
        <v>510</v>
      </c>
      <c r="I889" t="s">
        <v>529</v>
      </c>
      <c r="J889" t="s">
        <v>137</v>
      </c>
      <c r="K889" t="s">
        <v>512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>
        <v>-500000</v>
      </c>
      <c r="T889">
        <v>1</v>
      </c>
      <c r="U889" t="s">
        <v>199</v>
      </c>
      <c r="V889" t="s">
        <v>181</v>
      </c>
      <c r="W889" t="s">
        <v>462</v>
      </c>
      <c r="X889">
        <v>0</v>
      </c>
      <c r="Y889">
        <v>0</v>
      </c>
      <c r="Z889">
        <v>9</v>
      </c>
      <c r="AA889">
        <v>13</v>
      </c>
      <c r="AB889" t="s">
        <v>181</v>
      </c>
      <c r="AC889" t="s">
        <v>10</v>
      </c>
      <c r="AD889">
        <v>500000</v>
      </c>
      <c r="AE889">
        <v>0</v>
      </c>
    </row>
    <row r="890" spans="1:31" x14ac:dyDescent="0.25">
      <c r="A890" s="143">
        <v>46093</v>
      </c>
      <c r="B890" t="s">
        <v>840</v>
      </c>
      <c r="C890" t="s">
        <v>1029</v>
      </c>
      <c r="D890">
        <v>-489799.99</v>
      </c>
      <c r="E890" t="s">
        <v>1030</v>
      </c>
      <c r="F890">
        <v>2</v>
      </c>
      <c r="G890">
        <v>65041.33</v>
      </c>
      <c r="H890" t="s">
        <v>510</v>
      </c>
      <c r="I890" t="s">
        <v>21</v>
      </c>
      <c r="J890" t="s">
        <v>137</v>
      </c>
      <c r="K890" t="s">
        <v>473</v>
      </c>
      <c r="L890" t="s">
        <v>138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>
        <v>-489799.99</v>
      </c>
      <c r="T890">
        <v>2</v>
      </c>
      <c r="U890" t="s">
        <v>199</v>
      </c>
      <c r="V890" t="s">
        <v>72</v>
      </c>
      <c r="W890" t="s">
        <v>73</v>
      </c>
      <c r="X890">
        <v>3.2417236735101898E-2</v>
      </c>
      <c r="Y890">
        <v>15877.962228680542</v>
      </c>
      <c r="Z890">
        <v>1</v>
      </c>
      <c r="AA890">
        <v>14</v>
      </c>
      <c r="AB890" t="s">
        <v>72</v>
      </c>
      <c r="AC890" t="s">
        <v>21</v>
      </c>
      <c r="AD890">
        <v>489799.99</v>
      </c>
      <c r="AE890">
        <v>0</v>
      </c>
    </row>
    <row r="891" spans="1:31" x14ac:dyDescent="0.25">
      <c r="A891" s="143">
        <v>46093</v>
      </c>
      <c r="B891" t="s">
        <v>840</v>
      </c>
      <c r="C891" t="s">
        <v>1029</v>
      </c>
      <c r="D891">
        <v>-489799.99</v>
      </c>
      <c r="E891" t="s">
        <v>1030</v>
      </c>
      <c r="F891">
        <v>2</v>
      </c>
      <c r="G891">
        <v>65041.33</v>
      </c>
      <c r="H891" t="s">
        <v>510</v>
      </c>
      <c r="I891" t="s">
        <v>21</v>
      </c>
      <c r="J891" t="s">
        <v>137</v>
      </c>
      <c r="K891" t="s">
        <v>473</v>
      </c>
      <c r="L891" t="s">
        <v>138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>
        <v>-489799.99</v>
      </c>
      <c r="T891">
        <v>2</v>
      </c>
      <c r="U891" t="s">
        <v>199</v>
      </c>
      <c r="V891" t="s">
        <v>77</v>
      </c>
      <c r="W891" t="s">
        <v>78</v>
      </c>
      <c r="X891">
        <v>7.0597149630605652E-3</v>
      </c>
      <c r="Y891">
        <v>3457.8483183099152</v>
      </c>
      <c r="Z891">
        <v>2</v>
      </c>
      <c r="AA891">
        <v>14</v>
      </c>
      <c r="AB891" t="s">
        <v>77</v>
      </c>
      <c r="AC891" t="s">
        <v>21</v>
      </c>
      <c r="AD891">
        <v>489799.99</v>
      </c>
      <c r="AE891">
        <v>0</v>
      </c>
    </row>
    <row r="892" spans="1:31" x14ac:dyDescent="0.25">
      <c r="A892" s="143">
        <v>46093</v>
      </c>
      <c r="B892" t="s">
        <v>840</v>
      </c>
      <c r="C892" t="s">
        <v>1029</v>
      </c>
      <c r="D892">
        <v>-489799.99</v>
      </c>
      <c r="E892" t="s">
        <v>1030</v>
      </c>
      <c r="F892">
        <v>2</v>
      </c>
      <c r="G892">
        <v>65041.33</v>
      </c>
      <c r="H892" t="s">
        <v>510</v>
      </c>
      <c r="I892" t="s">
        <v>21</v>
      </c>
      <c r="J892" t="s">
        <v>137</v>
      </c>
      <c r="K892" t="s">
        <v>473</v>
      </c>
      <c r="L892" t="s">
        <v>138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>
        <v>-489799.99</v>
      </c>
      <c r="T892">
        <v>2</v>
      </c>
      <c r="U892" t="s">
        <v>199</v>
      </c>
      <c r="V892" t="s">
        <v>75</v>
      </c>
      <c r="W892" t="s">
        <v>76</v>
      </c>
      <c r="X892">
        <v>4.0653249223577111E-4</v>
      </c>
      <c r="Y892">
        <v>199.11961063175576</v>
      </c>
      <c r="Z892">
        <v>10</v>
      </c>
      <c r="AA892">
        <v>14</v>
      </c>
      <c r="AB892" t="s">
        <v>75</v>
      </c>
      <c r="AC892" t="s">
        <v>21</v>
      </c>
      <c r="AD892">
        <v>489799.99</v>
      </c>
      <c r="AE892">
        <v>0</v>
      </c>
    </row>
    <row r="893" spans="1:31" x14ac:dyDescent="0.25">
      <c r="A893" s="143">
        <v>46093</v>
      </c>
      <c r="B893" t="s">
        <v>840</v>
      </c>
      <c r="C893" t="s">
        <v>1029</v>
      </c>
      <c r="D893">
        <v>-489799.99</v>
      </c>
      <c r="E893" t="s">
        <v>1030</v>
      </c>
      <c r="F893">
        <v>2</v>
      </c>
      <c r="G893">
        <v>65041.33</v>
      </c>
      <c r="H893" t="s">
        <v>510</v>
      </c>
      <c r="I893" t="s">
        <v>21</v>
      </c>
      <c r="J893" t="s">
        <v>137</v>
      </c>
      <c r="K893" t="s">
        <v>473</v>
      </c>
      <c r="L893" t="s">
        <v>138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>
        <v>-489799.99</v>
      </c>
      <c r="T893">
        <v>2</v>
      </c>
      <c r="U893" t="s">
        <v>199</v>
      </c>
      <c r="V893" t="s">
        <v>66</v>
      </c>
      <c r="W893" t="s">
        <v>67</v>
      </c>
      <c r="X893">
        <v>5.9791078481547098E-2</v>
      </c>
      <c r="Y893">
        <v>29285.669642350982</v>
      </c>
      <c r="Z893">
        <v>3</v>
      </c>
      <c r="AA893">
        <v>14</v>
      </c>
      <c r="AB893" t="s">
        <v>681</v>
      </c>
      <c r="AC893" t="s">
        <v>21</v>
      </c>
      <c r="AD893">
        <v>489799.99</v>
      </c>
      <c r="AE893">
        <v>0</v>
      </c>
    </row>
    <row r="894" spans="1:31" x14ac:dyDescent="0.25">
      <c r="A894" s="143">
        <v>46093</v>
      </c>
      <c r="B894" t="s">
        <v>840</v>
      </c>
      <c r="C894" t="s">
        <v>1029</v>
      </c>
      <c r="D894">
        <v>-489799.99</v>
      </c>
      <c r="E894" t="s">
        <v>1030</v>
      </c>
      <c r="F894">
        <v>2</v>
      </c>
      <c r="G894">
        <v>65041.33</v>
      </c>
      <c r="H894" t="s">
        <v>510</v>
      </c>
      <c r="I894" t="s">
        <v>21</v>
      </c>
      <c r="J894" t="s">
        <v>137</v>
      </c>
      <c r="K894" t="s">
        <v>473</v>
      </c>
      <c r="L894" t="s">
        <v>138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>
        <v>-489799.99</v>
      </c>
      <c r="T894">
        <v>2</v>
      </c>
      <c r="U894" t="s">
        <v>199</v>
      </c>
      <c r="V894" t="s">
        <v>63</v>
      </c>
      <c r="W894" t="s">
        <v>64</v>
      </c>
      <c r="X894">
        <v>4.8738124634855849E-3</v>
      </c>
      <c r="Y894">
        <v>2387.1932958771149</v>
      </c>
      <c r="Z894">
        <v>4</v>
      </c>
      <c r="AA894">
        <v>14</v>
      </c>
      <c r="AB894" t="s">
        <v>682</v>
      </c>
      <c r="AC894" t="s">
        <v>21</v>
      </c>
      <c r="AD894">
        <v>489799.99</v>
      </c>
      <c r="AE894">
        <v>0</v>
      </c>
    </row>
    <row r="895" spans="1:31" x14ac:dyDescent="0.25">
      <c r="A895" s="143">
        <v>46093</v>
      </c>
      <c r="B895" t="s">
        <v>840</v>
      </c>
      <c r="C895" t="s">
        <v>1029</v>
      </c>
      <c r="D895">
        <v>-489799.99</v>
      </c>
      <c r="E895" t="s">
        <v>1030</v>
      </c>
      <c r="F895">
        <v>2</v>
      </c>
      <c r="G895">
        <v>65041.33</v>
      </c>
      <c r="H895" t="s">
        <v>510</v>
      </c>
      <c r="I895" t="s">
        <v>21</v>
      </c>
      <c r="J895" t="s">
        <v>137</v>
      </c>
      <c r="K895" t="s">
        <v>473</v>
      </c>
      <c r="L895" t="s">
        <v>138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>
        <v>-489799.99</v>
      </c>
      <c r="T895">
        <v>2</v>
      </c>
      <c r="U895" t="s">
        <v>199</v>
      </c>
      <c r="V895" t="s">
        <v>80</v>
      </c>
      <c r="W895" t="s">
        <v>81</v>
      </c>
      <c r="X895">
        <v>0.73411048911804788</v>
      </c>
      <c r="Y895">
        <v>359567.31022891495</v>
      </c>
      <c r="Z895">
        <v>5</v>
      </c>
      <c r="AA895">
        <v>14</v>
      </c>
      <c r="AB895" t="s">
        <v>80</v>
      </c>
      <c r="AC895" t="s">
        <v>21</v>
      </c>
      <c r="AD895">
        <v>489799.99</v>
      </c>
      <c r="AE895">
        <v>0</v>
      </c>
    </row>
    <row r="896" spans="1:31" x14ac:dyDescent="0.25">
      <c r="A896" s="143">
        <v>46093</v>
      </c>
      <c r="B896" t="s">
        <v>840</v>
      </c>
      <c r="C896" t="s">
        <v>1029</v>
      </c>
      <c r="D896">
        <v>-489799.99</v>
      </c>
      <c r="E896" t="s">
        <v>1030</v>
      </c>
      <c r="F896">
        <v>2</v>
      </c>
      <c r="G896">
        <v>65041.33</v>
      </c>
      <c r="H896" t="s">
        <v>510</v>
      </c>
      <c r="I896" t="s">
        <v>21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>
        <v>-489799.99</v>
      </c>
      <c r="T896">
        <v>2</v>
      </c>
      <c r="U896" t="s">
        <v>199</v>
      </c>
      <c r="V896" t="s">
        <v>50</v>
      </c>
      <c r="W896" t="s">
        <v>74</v>
      </c>
      <c r="X896">
        <v>1.4065386597374174E-2</v>
      </c>
      <c r="Y896">
        <v>6889.2262147400043</v>
      </c>
      <c r="Z896">
        <v>6</v>
      </c>
      <c r="AA896">
        <v>14</v>
      </c>
      <c r="AB896" t="s">
        <v>50</v>
      </c>
      <c r="AC896" t="s">
        <v>21</v>
      </c>
      <c r="AD896">
        <v>489799.99</v>
      </c>
      <c r="AE896">
        <v>0</v>
      </c>
    </row>
    <row r="897" spans="1:31" x14ac:dyDescent="0.25">
      <c r="A897" s="143">
        <v>46093</v>
      </c>
      <c r="B897" t="s">
        <v>840</v>
      </c>
      <c r="C897" t="s">
        <v>1029</v>
      </c>
      <c r="D897">
        <v>-489799.99</v>
      </c>
      <c r="E897" t="s">
        <v>1030</v>
      </c>
      <c r="F897">
        <v>2</v>
      </c>
      <c r="G897">
        <v>65041.33</v>
      </c>
      <c r="H897" t="s">
        <v>510</v>
      </c>
      <c r="I897" t="s">
        <v>21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>
        <v>-489799.99</v>
      </c>
      <c r="T897">
        <v>2</v>
      </c>
      <c r="U897" t="s">
        <v>199</v>
      </c>
      <c r="V897" t="s">
        <v>68</v>
      </c>
      <c r="W897" t="s">
        <v>69</v>
      </c>
      <c r="X897">
        <v>0.10760032914202722</v>
      </c>
      <c r="Y897">
        <v>52702.640137761642</v>
      </c>
      <c r="Z897">
        <v>7</v>
      </c>
      <c r="AA897">
        <v>14</v>
      </c>
      <c r="AB897" t="s">
        <v>68</v>
      </c>
      <c r="AC897" t="s">
        <v>21</v>
      </c>
      <c r="AD897">
        <v>489799.99</v>
      </c>
      <c r="AE897">
        <v>0</v>
      </c>
    </row>
    <row r="898" spans="1:31" x14ac:dyDescent="0.25">
      <c r="A898" s="143">
        <v>46093</v>
      </c>
      <c r="B898" t="s">
        <v>840</v>
      </c>
      <c r="C898" t="s">
        <v>1029</v>
      </c>
      <c r="D898">
        <v>-489799.99</v>
      </c>
      <c r="E898" t="s">
        <v>1030</v>
      </c>
      <c r="F898">
        <v>2</v>
      </c>
      <c r="G898">
        <v>65041.33</v>
      </c>
      <c r="H898" t="s">
        <v>510</v>
      </c>
      <c r="I898" t="s">
        <v>21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>
        <v>-489799.99</v>
      </c>
      <c r="T898">
        <v>2</v>
      </c>
      <c r="U898" t="s">
        <v>199</v>
      </c>
      <c r="V898" t="s">
        <v>70</v>
      </c>
      <c r="W898" t="s">
        <v>71</v>
      </c>
      <c r="X898">
        <v>3.9675420007119738E-2</v>
      </c>
      <c r="Y898">
        <v>19433.020322733046</v>
      </c>
      <c r="Z898">
        <v>8</v>
      </c>
      <c r="AA898">
        <v>14</v>
      </c>
      <c r="AB898" t="s">
        <v>70</v>
      </c>
      <c r="AC898" t="s">
        <v>21</v>
      </c>
      <c r="AD898">
        <v>489799.99</v>
      </c>
      <c r="AE898">
        <v>0</v>
      </c>
    </row>
    <row r="899" spans="1:31" x14ac:dyDescent="0.25">
      <c r="A899" s="143">
        <v>46093</v>
      </c>
      <c r="B899" t="s">
        <v>840</v>
      </c>
      <c r="C899" t="s">
        <v>1029</v>
      </c>
      <c r="D899">
        <v>-489799.99</v>
      </c>
      <c r="E899" t="s">
        <v>1030</v>
      </c>
      <c r="F899">
        <v>2</v>
      </c>
      <c r="G899">
        <v>65041.33</v>
      </c>
      <c r="H899" t="s">
        <v>510</v>
      </c>
      <c r="I899" t="s">
        <v>21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>
        <v>-489799.99</v>
      </c>
      <c r="T899">
        <v>2</v>
      </c>
      <c r="U899" t="s">
        <v>199</v>
      </c>
      <c r="V899" t="s">
        <v>181</v>
      </c>
      <c r="W899" t="s">
        <v>462</v>
      </c>
      <c r="X899">
        <v>0</v>
      </c>
      <c r="Y899">
        <v>0</v>
      </c>
      <c r="Z899">
        <v>9</v>
      </c>
      <c r="AA899">
        <v>14</v>
      </c>
      <c r="AB899" t="s">
        <v>181</v>
      </c>
      <c r="AC899" t="s">
        <v>21</v>
      </c>
      <c r="AD899">
        <v>489799.99</v>
      </c>
      <c r="AE899">
        <v>0</v>
      </c>
    </row>
    <row r="900" spans="1:31" x14ac:dyDescent="0.25">
      <c r="A900" s="143">
        <v>46101</v>
      </c>
      <c r="B900" t="s">
        <v>810</v>
      </c>
      <c r="C900" t="s">
        <v>888</v>
      </c>
      <c r="D900">
        <v>-450000</v>
      </c>
      <c r="E900" t="s">
        <v>889</v>
      </c>
      <c r="F900">
        <v>1</v>
      </c>
      <c r="G900">
        <v>450000</v>
      </c>
      <c r="H900" t="s">
        <v>510</v>
      </c>
      <c r="I900" t="s">
        <v>10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>
        <v>-450000</v>
      </c>
      <c r="T900">
        <v>1</v>
      </c>
      <c r="U900" t="s">
        <v>199</v>
      </c>
      <c r="V900" t="s">
        <v>72</v>
      </c>
      <c r="W900" t="s">
        <v>73</v>
      </c>
      <c r="X900">
        <v>3.2417236735101898E-2</v>
      </c>
      <c r="Y900">
        <v>14587.756530795854</v>
      </c>
      <c r="Z900">
        <v>1</v>
      </c>
      <c r="AA900">
        <v>13</v>
      </c>
      <c r="AB900" t="s">
        <v>72</v>
      </c>
      <c r="AC900" t="s">
        <v>10</v>
      </c>
      <c r="AD900">
        <v>450000</v>
      </c>
      <c r="AE900">
        <v>0</v>
      </c>
    </row>
    <row r="901" spans="1:31" x14ac:dyDescent="0.25">
      <c r="A901" s="143">
        <v>46101</v>
      </c>
      <c r="B901" t="s">
        <v>810</v>
      </c>
      <c r="C901" t="s">
        <v>888</v>
      </c>
      <c r="D901">
        <v>-450000</v>
      </c>
      <c r="E901" t="s">
        <v>889</v>
      </c>
      <c r="F901">
        <v>1</v>
      </c>
      <c r="G901">
        <v>450000</v>
      </c>
      <c r="H901" t="s">
        <v>510</v>
      </c>
      <c r="I901" t="s">
        <v>10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>
        <v>-450000</v>
      </c>
      <c r="T901">
        <v>1</v>
      </c>
      <c r="U901" t="s">
        <v>199</v>
      </c>
      <c r="V901" t="s">
        <v>77</v>
      </c>
      <c r="W901" t="s">
        <v>78</v>
      </c>
      <c r="X901">
        <v>7.0597149630605652E-3</v>
      </c>
      <c r="Y901">
        <v>3176.8717333772543</v>
      </c>
      <c r="Z901">
        <v>2</v>
      </c>
      <c r="AA901">
        <v>13</v>
      </c>
      <c r="AB901" t="s">
        <v>77</v>
      </c>
      <c r="AC901" t="s">
        <v>10</v>
      </c>
      <c r="AD901">
        <v>450000</v>
      </c>
      <c r="AE901">
        <v>0</v>
      </c>
    </row>
    <row r="902" spans="1:31" x14ac:dyDescent="0.25">
      <c r="A902" s="143">
        <v>46101</v>
      </c>
      <c r="B902" t="s">
        <v>810</v>
      </c>
      <c r="C902" t="s">
        <v>888</v>
      </c>
      <c r="D902">
        <v>-450000</v>
      </c>
      <c r="E902" t="s">
        <v>889</v>
      </c>
      <c r="F902">
        <v>1</v>
      </c>
      <c r="G902">
        <v>450000</v>
      </c>
      <c r="H902" t="s">
        <v>510</v>
      </c>
      <c r="I902" t="s">
        <v>10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>
        <v>-450000</v>
      </c>
      <c r="T902">
        <v>1</v>
      </c>
      <c r="U902" t="s">
        <v>199</v>
      </c>
      <c r="V902" t="s">
        <v>75</v>
      </c>
      <c r="W902" t="s">
        <v>76</v>
      </c>
      <c r="X902">
        <v>4.0653249223577111E-4</v>
      </c>
      <c r="Y902">
        <v>182.93962150609701</v>
      </c>
      <c r="Z902">
        <v>10</v>
      </c>
      <c r="AA902">
        <v>13</v>
      </c>
      <c r="AB902" t="s">
        <v>75</v>
      </c>
      <c r="AC902" t="s">
        <v>10</v>
      </c>
      <c r="AD902">
        <v>450000</v>
      </c>
      <c r="AE902">
        <v>0</v>
      </c>
    </row>
    <row r="903" spans="1:31" x14ac:dyDescent="0.25">
      <c r="A903" s="143">
        <v>46101</v>
      </c>
      <c r="B903" t="s">
        <v>810</v>
      </c>
      <c r="C903" t="s">
        <v>888</v>
      </c>
      <c r="D903">
        <v>-450000</v>
      </c>
      <c r="E903" t="s">
        <v>889</v>
      </c>
      <c r="F903">
        <v>1</v>
      </c>
      <c r="G903">
        <v>450000</v>
      </c>
      <c r="H903" t="s">
        <v>510</v>
      </c>
      <c r="I903" t="s">
        <v>10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>
        <v>-450000</v>
      </c>
      <c r="T903">
        <v>1</v>
      </c>
      <c r="U903" t="s">
        <v>199</v>
      </c>
      <c r="V903" t="s">
        <v>66</v>
      </c>
      <c r="W903" t="s">
        <v>67</v>
      </c>
      <c r="X903">
        <v>5.9791078481547098E-2</v>
      </c>
      <c r="Y903">
        <v>26905.985316696195</v>
      </c>
      <c r="Z903">
        <v>3</v>
      </c>
      <c r="AA903">
        <v>13</v>
      </c>
      <c r="AB903" t="s">
        <v>681</v>
      </c>
      <c r="AC903" t="s">
        <v>10</v>
      </c>
      <c r="AD903">
        <v>450000</v>
      </c>
      <c r="AE903">
        <v>0</v>
      </c>
    </row>
    <row r="904" spans="1:31" x14ac:dyDescent="0.25">
      <c r="A904" s="143">
        <v>46101</v>
      </c>
      <c r="B904" t="s">
        <v>810</v>
      </c>
      <c r="C904" t="s">
        <v>888</v>
      </c>
      <c r="D904">
        <v>-450000</v>
      </c>
      <c r="E904" t="s">
        <v>889</v>
      </c>
      <c r="F904">
        <v>1</v>
      </c>
      <c r="G904">
        <v>450000</v>
      </c>
      <c r="H904" t="s">
        <v>510</v>
      </c>
      <c r="I904" t="s">
        <v>10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>
        <v>-450000</v>
      </c>
      <c r="T904">
        <v>1</v>
      </c>
      <c r="U904" t="s">
        <v>199</v>
      </c>
      <c r="V904" t="s">
        <v>63</v>
      </c>
      <c r="W904" t="s">
        <v>64</v>
      </c>
      <c r="X904">
        <v>4.8738124634855849E-3</v>
      </c>
      <c r="Y904">
        <v>2193.2156085685133</v>
      </c>
      <c r="Z904">
        <v>4</v>
      </c>
      <c r="AA904">
        <v>13</v>
      </c>
      <c r="AB904" t="s">
        <v>682</v>
      </c>
      <c r="AC904" t="s">
        <v>10</v>
      </c>
      <c r="AD904">
        <v>450000</v>
      </c>
      <c r="AE904">
        <v>0</v>
      </c>
    </row>
    <row r="905" spans="1:31" x14ac:dyDescent="0.25">
      <c r="A905" s="143">
        <v>46101</v>
      </c>
      <c r="B905" t="s">
        <v>810</v>
      </c>
      <c r="C905" t="s">
        <v>888</v>
      </c>
      <c r="D905">
        <v>-450000</v>
      </c>
      <c r="E905" t="s">
        <v>889</v>
      </c>
      <c r="F905">
        <v>1</v>
      </c>
      <c r="G905">
        <v>450000</v>
      </c>
      <c r="H905" t="s">
        <v>510</v>
      </c>
      <c r="I905" t="s">
        <v>10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>
        <v>-450000</v>
      </c>
      <c r="T905">
        <v>1</v>
      </c>
      <c r="U905" t="s">
        <v>199</v>
      </c>
      <c r="V905" t="s">
        <v>80</v>
      </c>
      <c r="W905" t="s">
        <v>81</v>
      </c>
      <c r="X905">
        <v>0.73411048911804788</v>
      </c>
      <c r="Y905">
        <v>330349.72010312154</v>
      </c>
      <c r="Z905">
        <v>5</v>
      </c>
      <c r="AA905">
        <v>13</v>
      </c>
      <c r="AB905" t="s">
        <v>80</v>
      </c>
      <c r="AC905" t="s">
        <v>10</v>
      </c>
      <c r="AD905">
        <v>450000</v>
      </c>
      <c r="AE905">
        <v>0</v>
      </c>
    </row>
    <row r="906" spans="1:31" x14ac:dyDescent="0.25">
      <c r="A906" s="143">
        <v>46101</v>
      </c>
      <c r="B906" t="s">
        <v>810</v>
      </c>
      <c r="C906" t="s">
        <v>888</v>
      </c>
      <c r="D906">
        <v>-450000</v>
      </c>
      <c r="E906" t="s">
        <v>889</v>
      </c>
      <c r="F906">
        <v>1</v>
      </c>
      <c r="G906">
        <v>450000</v>
      </c>
      <c r="H906" t="s">
        <v>510</v>
      </c>
      <c r="I906" t="s">
        <v>10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>
        <v>-450000</v>
      </c>
      <c r="T906">
        <v>1</v>
      </c>
      <c r="U906" t="s">
        <v>199</v>
      </c>
      <c r="V906" t="s">
        <v>50</v>
      </c>
      <c r="W906" t="s">
        <v>74</v>
      </c>
      <c r="X906">
        <v>1.4065386597374174E-2</v>
      </c>
      <c r="Y906">
        <v>6329.4239688183779</v>
      </c>
      <c r="Z906">
        <v>6</v>
      </c>
      <c r="AA906">
        <v>13</v>
      </c>
      <c r="AB906" t="s">
        <v>50</v>
      </c>
      <c r="AC906" t="s">
        <v>10</v>
      </c>
      <c r="AD906">
        <v>450000</v>
      </c>
      <c r="AE906">
        <v>0</v>
      </c>
    </row>
    <row r="907" spans="1:31" x14ac:dyDescent="0.25">
      <c r="A907" s="143">
        <v>46101</v>
      </c>
      <c r="B907" t="s">
        <v>810</v>
      </c>
      <c r="C907" t="s">
        <v>888</v>
      </c>
      <c r="D907">
        <v>-450000</v>
      </c>
      <c r="E907" t="s">
        <v>889</v>
      </c>
      <c r="F907">
        <v>1</v>
      </c>
      <c r="G907">
        <v>450000</v>
      </c>
      <c r="H907" t="s">
        <v>510</v>
      </c>
      <c r="I907" t="s">
        <v>10</v>
      </c>
      <c r="J907" t="s">
        <v>137</v>
      </c>
      <c r="K907" t="s">
        <v>473</v>
      </c>
      <c r="L907" t="s">
        <v>156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>
        <v>-450000</v>
      </c>
      <c r="T907">
        <v>1</v>
      </c>
      <c r="U907" t="s">
        <v>199</v>
      </c>
      <c r="V907" t="s">
        <v>68</v>
      </c>
      <c r="W907" t="s">
        <v>69</v>
      </c>
      <c r="X907">
        <v>0.10760032914202722</v>
      </c>
      <c r="Y907">
        <v>48420.148113912248</v>
      </c>
      <c r="Z907">
        <v>7</v>
      </c>
      <c r="AA907">
        <v>13</v>
      </c>
      <c r="AB907" t="s">
        <v>68</v>
      </c>
      <c r="AC907" t="s">
        <v>10</v>
      </c>
      <c r="AD907">
        <v>450000</v>
      </c>
      <c r="AE907">
        <v>0</v>
      </c>
    </row>
    <row r="908" spans="1:31" x14ac:dyDescent="0.25">
      <c r="A908" s="143">
        <v>46101</v>
      </c>
      <c r="B908" t="s">
        <v>810</v>
      </c>
      <c r="C908" t="s">
        <v>888</v>
      </c>
      <c r="D908">
        <v>-450000</v>
      </c>
      <c r="E908" t="s">
        <v>889</v>
      </c>
      <c r="F908">
        <v>1</v>
      </c>
      <c r="G908">
        <v>450000</v>
      </c>
      <c r="H908" t="s">
        <v>510</v>
      </c>
      <c r="I908" t="s">
        <v>10</v>
      </c>
      <c r="J908" t="s">
        <v>137</v>
      </c>
      <c r="K908" t="s">
        <v>473</v>
      </c>
      <c r="L908" t="s">
        <v>156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>
        <v>-450000</v>
      </c>
      <c r="T908">
        <v>1</v>
      </c>
      <c r="U908" t="s">
        <v>199</v>
      </c>
      <c r="V908" t="s">
        <v>70</v>
      </c>
      <c r="W908" t="s">
        <v>71</v>
      </c>
      <c r="X908">
        <v>3.9675420007119738E-2</v>
      </c>
      <c r="Y908">
        <v>17853.939003203883</v>
      </c>
      <c r="Z908">
        <v>8</v>
      </c>
      <c r="AA908">
        <v>13</v>
      </c>
      <c r="AB908" t="s">
        <v>70</v>
      </c>
      <c r="AC908" t="s">
        <v>10</v>
      </c>
      <c r="AD908">
        <v>450000</v>
      </c>
      <c r="AE908">
        <v>0</v>
      </c>
    </row>
    <row r="909" spans="1:31" x14ac:dyDescent="0.25">
      <c r="A909" s="143">
        <v>46101</v>
      </c>
      <c r="B909" t="s">
        <v>810</v>
      </c>
      <c r="C909" t="s">
        <v>888</v>
      </c>
      <c r="D909">
        <v>-450000</v>
      </c>
      <c r="E909" t="s">
        <v>889</v>
      </c>
      <c r="F909">
        <v>1</v>
      </c>
      <c r="G909">
        <v>450000</v>
      </c>
      <c r="H909" t="s">
        <v>510</v>
      </c>
      <c r="I909" t="s">
        <v>10</v>
      </c>
      <c r="J909" t="s">
        <v>137</v>
      </c>
      <c r="K909" t="s">
        <v>473</v>
      </c>
      <c r="L909" t="s">
        <v>156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>
        <v>-450000</v>
      </c>
      <c r="T909">
        <v>1</v>
      </c>
      <c r="U909" t="s">
        <v>199</v>
      </c>
      <c r="V909" t="s">
        <v>181</v>
      </c>
      <c r="W909" t="s">
        <v>462</v>
      </c>
      <c r="X909">
        <v>0</v>
      </c>
      <c r="Y909">
        <v>0</v>
      </c>
      <c r="Z909">
        <v>9</v>
      </c>
      <c r="AA909">
        <v>13</v>
      </c>
      <c r="AB909" t="s">
        <v>181</v>
      </c>
      <c r="AC909" t="s">
        <v>10</v>
      </c>
      <c r="AD909">
        <v>450000</v>
      </c>
      <c r="AE909">
        <v>0</v>
      </c>
    </row>
    <row r="910" spans="1:31" x14ac:dyDescent="0.25">
      <c r="A910" s="143">
        <v>46086</v>
      </c>
      <c r="B910" t="s">
        <v>991</v>
      </c>
      <c r="C910" t="s">
        <v>992</v>
      </c>
      <c r="D910">
        <v>-436906.8</v>
      </c>
      <c r="E910" t="s">
        <v>993</v>
      </c>
      <c r="F910">
        <v>4000</v>
      </c>
      <c r="G910">
        <v>90.27</v>
      </c>
      <c r="H910" t="s">
        <v>510</v>
      </c>
      <c r="I910" t="s">
        <v>15</v>
      </c>
      <c r="J910" t="s">
        <v>137</v>
      </c>
      <c r="K910" t="s">
        <v>473</v>
      </c>
      <c r="L910" t="s">
        <v>138</v>
      </c>
      <c r="M910">
        <v>0</v>
      </c>
      <c r="N910" t="s">
        <v>34</v>
      </c>
      <c r="O910" t="s">
        <v>492</v>
      </c>
      <c r="P910">
        <v>1</v>
      </c>
      <c r="Q910" t="s">
        <v>80</v>
      </c>
      <c r="R910">
        <v>1</v>
      </c>
      <c r="S910">
        <v>-436906.8</v>
      </c>
      <c r="T910">
        <v>4000</v>
      </c>
      <c r="U910" t="s">
        <v>199</v>
      </c>
      <c r="V910" t="s">
        <v>80</v>
      </c>
      <c r="W910" t="s">
        <v>93</v>
      </c>
      <c r="X910">
        <v>1</v>
      </c>
      <c r="Y910">
        <v>436906.8</v>
      </c>
      <c r="Z910">
        <v>5</v>
      </c>
      <c r="AA910">
        <v>12</v>
      </c>
      <c r="AB910" t="s">
        <v>80</v>
      </c>
      <c r="AC910" t="s">
        <v>15</v>
      </c>
      <c r="AD910">
        <v>436906.8</v>
      </c>
      <c r="AE910">
        <v>0</v>
      </c>
    </row>
    <row r="911" spans="1:31" x14ac:dyDescent="0.25">
      <c r="A911" s="143">
        <v>46111</v>
      </c>
      <c r="B911" t="s">
        <v>678</v>
      </c>
      <c r="C911" t="s">
        <v>862</v>
      </c>
      <c r="D911">
        <v>-418000</v>
      </c>
      <c r="E911" t="s">
        <v>804</v>
      </c>
      <c r="F911">
        <v>22</v>
      </c>
      <c r="G911">
        <v>19000</v>
      </c>
      <c r="H911" t="s">
        <v>510</v>
      </c>
      <c r="I911" t="s">
        <v>13</v>
      </c>
      <c r="J911" t="s">
        <v>137</v>
      </c>
      <c r="K911" t="s">
        <v>473</v>
      </c>
      <c r="L911" t="s">
        <v>138</v>
      </c>
      <c r="M911">
        <v>0</v>
      </c>
      <c r="N911" t="s">
        <v>44</v>
      </c>
      <c r="O911" t="s">
        <v>492</v>
      </c>
      <c r="P911">
        <v>1</v>
      </c>
      <c r="Q911" t="s">
        <v>77</v>
      </c>
      <c r="R911">
        <v>1</v>
      </c>
      <c r="S911">
        <v>-418000</v>
      </c>
      <c r="T911">
        <v>22</v>
      </c>
      <c r="U911" t="s">
        <v>199</v>
      </c>
      <c r="V911" t="s">
        <v>77</v>
      </c>
      <c r="W911" t="s">
        <v>91</v>
      </c>
      <c r="X911">
        <v>1</v>
      </c>
      <c r="Y911">
        <v>418000</v>
      </c>
      <c r="Z911">
        <v>2</v>
      </c>
      <c r="AA911">
        <v>7</v>
      </c>
      <c r="AB911" t="s">
        <v>77</v>
      </c>
      <c r="AC911" t="s">
        <v>13</v>
      </c>
      <c r="AD911">
        <v>63902892.274999999</v>
      </c>
      <c r="AE911">
        <v>-63484892.274999999</v>
      </c>
    </row>
    <row r="912" spans="1:31" x14ac:dyDescent="0.25">
      <c r="A912" s="143">
        <v>46097</v>
      </c>
      <c r="B912" t="s">
        <v>1022</v>
      </c>
      <c r="C912" t="s">
        <v>1023</v>
      </c>
      <c r="D912">
        <v>-406520.14</v>
      </c>
      <c r="E912" t="s">
        <v>1024</v>
      </c>
      <c r="F912">
        <v>1</v>
      </c>
      <c r="G912">
        <v>335967.06</v>
      </c>
      <c r="H912" t="s">
        <v>510</v>
      </c>
      <c r="I912" t="s">
        <v>15</v>
      </c>
      <c r="J912" t="s">
        <v>137</v>
      </c>
      <c r="K912" t="s">
        <v>473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>
        <v>-406520.14</v>
      </c>
      <c r="T912">
        <v>1</v>
      </c>
      <c r="U912" t="s">
        <v>199</v>
      </c>
      <c r="V912" t="s">
        <v>72</v>
      </c>
      <c r="W912" t="s">
        <v>73</v>
      </c>
      <c r="X912">
        <v>3.2417236735101898E-2</v>
      </c>
      <c r="Y912">
        <v>13178.259615966766</v>
      </c>
      <c r="Z912">
        <v>1</v>
      </c>
      <c r="AA912">
        <v>12</v>
      </c>
      <c r="AB912" t="s">
        <v>72</v>
      </c>
      <c r="AC912" t="s">
        <v>15</v>
      </c>
      <c r="AD912">
        <v>406520.13999999996</v>
      </c>
      <c r="AE912">
        <v>0</v>
      </c>
    </row>
    <row r="913" spans="1:31" x14ac:dyDescent="0.25">
      <c r="A913" s="143">
        <v>46097</v>
      </c>
      <c r="B913" t="s">
        <v>1022</v>
      </c>
      <c r="C913" t="s">
        <v>1023</v>
      </c>
      <c r="D913">
        <v>-406520.14</v>
      </c>
      <c r="E913" t="s">
        <v>1024</v>
      </c>
      <c r="F913">
        <v>1</v>
      </c>
      <c r="G913">
        <v>335967.06</v>
      </c>
      <c r="H913" t="s">
        <v>510</v>
      </c>
      <c r="I913" t="s">
        <v>15</v>
      </c>
      <c r="J913" t="s">
        <v>137</v>
      </c>
      <c r="K913" t="s">
        <v>473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>
        <v>-406520.14</v>
      </c>
      <c r="T913">
        <v>1</v>
      </c>
      <c r="U913" t="s">
        <v>199</v>
      </c>
      <c r="V913" t="s">
        <v>77</v>
      </c>
      <c r="W913" t="s">
        <v>78</v>
      </c>
      <c r="X913">
        <v>7.0597149630605652E-3</v>
      </c>
      <c r="Y913">
        <v>2869.9163151434759</v>
      </c>
      <c r="Z913">
        <v>2</v>
      </c>
      <c r="AA913">
        <v>12</v>
      </c>
      <c r="AB913" t="s">
        <v>77</v>
      </c>
      <c r="AC913" t="s">
        <v>15</v>
      </c>
      <c r="AD913">
        <v>406520.13999999996</v>
      </c>
      <c r="AE913">
        <v>0</v>
      </c>
    </row>
    <row r="914" spans="1:31" x14ac:dyDescent="0.25">
      <c r="A914" s="143">
        <v>46097</v>
      </c>
      <c r="B914" t="s">
        <v>1022</v>
      </c>
      <c r="C914" t="s">
        <v>1023</v>
      </c>
      <c r="D914">
        <v>-406520.14</v>
      </c>
      <c r="E914" t="s">
        <v>1024</v>
      </c>
      <c r="F914">
        <v>1</v>
      </c>
      <c r="G914">
        <v>335967.06</v>
      </c>
      <c r="H914" t="s">
        <v>510</v>
      </c>
      <c r="I914" t="s">
        <v>15</v>
      </c>
      <c r="J914" t="s">
        <v>137</v>
      </c>
      <c r="K914" t="s">
        <v>473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>
        <v>-406520.14</v>
      </c>
      <c r="T914">
        <v>1</v>
      </c>
      <c r="U914" t="s">
        <v>199</v>
      </c>
      <c r="V914" t="s">
        <v>75</v>
      </c>
      <c r="W914" t="s">
        <v>76</v>
      </c>
      <c r="X914">
        <v>4.0653249223577111E-4</v>
      </c>
      <c r="Y914">
        <v>165.26364565823459</v>
      </c>
      <c r="Z914">
        <v>10</v>
      </c>
      <c r="AA914">
        <v>12</v>
      </c>
      <c r="AB914" t="s">
        <v>75</v>
      </c>
      <c r="AC914" t="s">
        <v>15</v>
      </c>
      <c r="AD914">
        <v>406520.13999999996</v>
      </c>
      <c r="AE914">
        <v>0</v>
      </c>
    </row>
    <row r="915" spans="1:31" x14ac:dyDescent="0.25">
      <c r="A915" s="143">
        <v>46097</v>
      </c>
      <c r="B915" t="s">
        <v>1022</v>
      </c>
      <c r="C915" t="s">
        <v>1023</v>
      </c>
      <c r="D915">
        <v>-406520.14</v>
      </c>
      <c r="E915" t="s">
        <v>1024</v>
      </c>
      <c r="F915">
        <v>1</v>
      </c>
      <c r="G915">
        <v>335967.06</v>
      </c>
      <c r="H915" t="s">
        <v>510</v>
      </c>
      <c r="I915" t="s">
        <v>15</v>
      </c>
      <c r="J915" t="s">
        <v>137</v>
      </c>
      <c r="K915" t="s">
        <v>473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>
        <v>-406520.14</v>
      </c>
      <c r="T915">
        <v>1</v>
      </c>
      <c r="U915" t="s">
        <v>199</v>
      </c>
      <c r="V915" t="s">
        <v>66</v>
      </c>
      <c r="W915" t="s">
        <v>67</v>
      </c>
      <c r="X915">
        <v>5.9791078481547098E-2</v>
      </c>
      <c r="Y915">
        <v>24306.277595069514</v>
      </c>
      <c r="Z915">
        <v>3</v>
      </c>
      <c r="AA915">
        <v>12</v>
      </c>
      <c r="AB915" t="s">
        <v>681</v>
      </c>
      <c r="AC915" t="s">
        <v>15</v>
      </c>
      <c r="AD915">
        <v>406520.13999999996</v>
      </c>
      <c r="AE915">
        <v>0</v>
      </c>
    </row>
    <row r="916" spans="1:31" x14ac:dyDescent="0.25">
      <c r="A916" s="143">
        <v>46097</v>
      </c>
      <c r="B916" t="s">
        <v>1022</v>
      </c>
      <c r="C916" t="s">
        <v>1023</v>
      </c>
      <c r="D916">
        <v>-406520.14</v>
      </c>
      <c r="E916" t="s">
        <v>1024</v>
      </c>
      <c r="F916">
        <v>1</v>
      </c>
      <c r="G916">
        <v>335967.06</v>
      </c>
      <c r="H916" t="s">
        <v>510</v>
      </c>
      <c r="I916" t="s">
        <v>15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>
        <v>-406520.14</v>
      </c>
      <c r="T916">
        <v>1</v>
      </c>
      <c r="U916" t="s">
        <v>199</v>
      </c>
      <c r="V916" t="s">
        <v>63</v>
      </c>
      <c r="W916" t="s">
        <v>64</v>
      </c>
      <c r="X916">
        <v>4.8738124634855849E-3</v>
      </c>
      <c r="Y916">
        <v>1981.302924989905</v>
      </c>
      <c r="Z916">
        <v>4</v>
      </c>
      <c r="AA916">
        <v>12</v>
      </c>
      <c r="AB916" t="s">
        <v>682</v>
      </c>
      <c r="AC916" t="s">
        <v>15</v>
      </c>
      <c r="AD916">
        <v>406520.13999999996</v>
      </c>
      <c r="AE916">
        <v>0</v>
      </c>
    </row>
    <row r="917" spans="1:31" x14ac:dyDescent="0.25">
      <c r="A917" s="143">
        <v>46097</v>
      </c>
      <c r="B917" t="s">
        <v>1022</v>
      </c>
      <c r="C917" t="s">
        <v>1023</v>
      </c>
      <c r="D917">
        <v>-406520.14</v>
      </c>
      <c r="E917" t="s">
        <v>1024</v>
      </c>
      <c r="F917">
        <v>1</v>
      </c>
      <c r="G917">
        <v>335967.06</v>
      </c>
      <c r="H917" t="s">
        <v>510</v>
      </c>
      <c r="I917" t="s">
        <v>15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>
        <v>-406520.14</v>
      </c>
      <c r="T917">
        <v>1</v>
      </c>
      <c r="U917" t="s">
        <v>199</v>
      </c>
      <c r="V917" t="s">
        <v>80</v>
      </c>
      <c r="W917" t="s">
        <v>81</v>
      </c>
      <c r="X917">
        <v>0.73411048911804788</v>
      </c>
      <c r="Y917">
        <v>298430.6988117373</v>
      </c>
      <c r="Z917">
        <v>5</v>
      </c>
      <c r="AA917">
        <v>12</v>
      </c>
      <c r="AB917" t="s">
        <v>80</v>
      </c>
      <c r="AC917" t="s">
        <v>15</v>
      </c>
      <c r="AD917">
        <v>406520.13999999996</v>
      </c>
      <c r="AE917">
        <v>0</v>
      </c>
    </row>
    <row r="918" spans="1:31" x14ac:dyDescent="0.25">
      <c r="A918" s="143">
        <v>46097</v>
      </c>
      <c r="B918" t="s">
        <v>1022</v>
      </c>
      <c r="C918" t="s">
        <v>1023</v>
      </c>
      <c r="D918">
        <v>-406520.14</v>
      </c>
      <c r="E918" t="s">
        <v>1024</v>
      </c>
      <c r="F918">
        <v>1</v>
      </c>
      <c r="G918">
        <v>335967.06</v>
      </c>
      <c r="H918" t="s">
        <v>510</v>
      </c>
      <c r="I918" t="s">
        <v>15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>
        <v>-406520.14</v>
      </c>
      <c r="T918">
        <v>1</v>
      </c>
      <c r="U918" t="s">
        <v>199</v>
      </c>
      <c r="V918" t="s">
        <v>50</v>
      </c>
      <c r="W918" t="s">
        <v>74</v>
      </c>
      <c r="X918">
        <v>1.4065386597374174E-2</v>
      </c>
      <c r="Y918">
        <v>5717.8629287186732</v>
      </c>
      <c r="Z918">
        <v>6</v>
      </c>
      <c r="AA918">
        <v>12</v>
      </c>
      <c r="AB918" t="s">
        <v>50</v>
      </c>
      <c r="AC918" t="s">
        <v>15</v>
      </c>
      <c r="AD918">
        <v>406520.13999999996</v>
      </c>
      <c r="AE918">
        <v>0</v>
      </c>
    </row>
    <row r="919" spans="1:31" x14ac:dyDescent="0.25">
      <c r="A919" s="143">
        <v>46097</v>
      </c>
      <c r="B919" t="s">
        <v>1022</v>
      </c>
      <c r="C919" t="s">
        <v>1023</v>
      </c>
      <c r="D919">
        <v>-406520.14</v>
      </c>
      <c r="E919" t="s">
        <v>1024</v>
      </c>
      <c r="F919">
        <v>1</v>
      </c>
      <c r="G919">
        <v>335967.06</v>
      </c>
      <c r="H919" t="s">
        <v>510</v>
      </c>
      <c r="I919" t="s">
        <v>15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>
        <v>-406520.14</v>
      </c>
      <c r="T919">
        <v>1</v>
      </c>
      <c r="U919" t="s">
        <v>199</v>
      </c>
      <c r="V919" t="s">
        <v>68</v>
      </c>
      <c r="W919" t="s">
        <v>69</v>
      </c>
      <c r="X919">
        <v>0.10760032914202722</v>
      </c>
      <c r="Y919">
        <v>43741.700866862986</v>
      </c>
      <c r="Z919">
        <v>7</v>
      </c>
      <c r="AA919">
        <v>12</v>
      </c>
      <c r="AB919" t="s">
        <v>68</v>
      </c>
      <c r="AC919" t="s">
        <v>15</v>
      </c>
      <c r="AD919">
        <v>406520.13999999996</v>
      </c>
      <c r="AE919">
        <v>0</v>
      </c>
    </row>
    <row r="920" spans="1:31" x14ac:dyDescent="0.25">
      <c r="A920" s="143">
        <v>46097</v>
      </c>
      <c r="B920" t="s">
        <v>1022</v>
      </c>
      <c r="C920" t="s">
        <v>1023</v>
      </c>
      <c r="D920">
        <v>-406520.14</v>
      </c>
      <c r="E920" t="s">
        <v>1024</v>
      </c>
      <c r="F920">
        <v>1</v>
      </c>
      <c r="G920">
        <v>335967.06</v>
      </c>
      <c r="H920" t="s">
        <v>510</v>
      </c>
      <c r="I920" t="s">
        <v>15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>
        <v>-406520.14</v>
      </c>
      <c r="T920">
        <v>1</v>
      </c>
      <c r="U920" t="s">
        <v>199</v>
      </c>
      <c r="V920" t="s">
        <v>70</v>
      </c>
      <c r="W920" t="s">
        <v>71</v>
      </c>
      <c r="X920">
        <v>3.9675420007119738E-2</v>
      </c>
      <c r="Y920">
        <v>16128.857295853117</v>
      </c>
      <c r="Z920">
        <v>8</v>
      </c>
      <c r="AA920">
        <v>12</v>
      </c>
      <c r="AB920" t="s">
        <v>70</v>
      </c>
      <c r="AC920" t="s">
        <v>15</v>
      </c>
      <c r="AD920">
        <v>406520.13999999996</v>
      </c>
      <c r="AE920">
        <v>0</v>
      </c>
    </row>
    <row r="921" spans="1:31" x14ac:dyDescent="0.25">
      <c r="A921" s="143">
        <v>46097</v>
      </c>
      <c r="B921" t="s">
        <v>1022</v>
      </c>
      <c r="C921" t="s">
        <v>1023</v>
      </c>
      <c r="D921">
        <v>-406520.14</v>
      </c>
      <c r="E921" t="s">
        <v>1024</v>
      </c>
      <c r="F921">
        <v>1</v>
      </c>
      <c r="G921">
        <v>335967.06</v>
      </c>
      <c r="H921" t="s">
        <v>510</v>
      </c>
      <c r="I921" t="s">
        <v>15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>
        <v>-406520.14</v>
      </c>
      <c r="T921">
        <v>1</v>
      </c>
      <c r="U921" t="s">
        <v>199</v>
      </c>
      <c r="V921" t="s">
        <v>181</v>
      </c>
      <c r="W921" t="s">
        <v>462</v>
      </c>
      <c r="X921">
        <v>0</v>
      </c>
      <c r="Y921">
        <v>0</v>
      </c>
      <c r="Z921">
        <v>9</v>
      </c>
      <c r="AA921">
        <v>12</v>
      </c>
      <c r="AB921" t="s">
        <v>181</v>
      </c>
      <c r="AC921" t="s">
        <v>15</v>
      </c>
      <c r="AD921">
        <v>406520.13999999996</v>
      </c>
      <c r="AE921">
        <v>0</v>
      </c>
    </row>
    <row r="922" spans="1:31" x14ac:dyDescent="0.25">
      <c r="A922" s="143">
        <v>46097</v>
      </c>
      <c r="B922" t="s">
        <v>826</v>
      </c>
      <c r="C922" t="s">
        <v>935</v>
      </c>
      <c r="D922">
        <v>-391301.3</v>
      </c>
      <c r="E922" t="s">
        <v>936</v>
      </c>
      <c r="F922">
        <v>1</v>
      </c>
      <c r="G922">
        <v>323389.5</v>
      </c>
      <c r="H922" t="s">
        <v>510</v>
      </c>
      <c r="I922" t="s">
        <v>11</v>
      </c>
      <c r="J922" t="s">
        <v>137</v>
      </c>
      <c r="K922" t="s">
        <v>473</v>
      </c>
      <c r="L922" t="s">
        <v>138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>
        <v>-391301.3</v>
      </c>
      <c r="T922">
        <v>1</v>
      </c>
      <c r="U922" t="s">
        <v>199</v>
      </c>
      <c r="V922" t="s">
        <v>72</v>
      </c>
      <c r="W922" t="s">
        <v>73</v>
      </c>
      <c r="X922">
        <v>3.2417236735101898E-2</v>
      </c>
      <c r="Y922">
        <v>12684.906876853129</v>
      </c>
      <c r="Z922">
        <v>1</v>
      </c>
      <c r="AA922">
        <v>3</v>
      </c>
      <c r="AB922" t="s">
        <v>72</v>
      </c>
      <c r="AC922" t="s">
        <v>11</v>
      </c>
      <c r="AD922">
        <v>391301.29999999993</v>
      </c>
      <c r="AE922">
        <v>0</v>
      </c>
    </row>
    <row r="923" spans="1:31" x14ac:dyDescent="0.25">
      <c r="A923" s="143">
        <v>46097</v>
      </c>
      <c r="B923" t="s">
        <v>826</v>
      </c>
      <c r="C923" t="s">
        <v>935</v>
      </c>
      <c r="D923">
        <v>-391301.3</v>
      </c>
      <c r="E923" t="s">
        <v>936</v>
      </c>
      <c r="F923">
        <v>1</v>
      </c>
      <c r="G923">
        <v>323389.5</v>
      </c>
      <c r="H923" t="s">
        <v>510</v>
      </c>
      <c r="I923" t="s">
        <v>11</v>
      </c>
      <c r="J923" t="s">
        <v>137</v>
      </c>
      <c r="K923" t="s">
        <v>473</v>
      </c>
      <c r="L923" t="s">
        <v>138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>
        <v>-391301.3</v>
      </c>
      <c r="T923">
        <v>1</v>
      </c>
      <c r="U923" t="s">
        <v>199</v>
      </c>
      <c r="V923" t="s">
        <v>77</v>
      </c>
      <c r="W923" t="s">
        <v>78</v>
      </c>
      <c r="X923">
        <v>7.0597149630605652E-3</v>
      </c>
      <c r="Y923">
        <v>2762.4756426750509</v>
      </c>
      <c r="Z923">
        <v>2</v>
      </c>
      <c r="AA923">
        <v>3</v>
      </c>
      <c r="AB923" t="s">
        <v>77</v>
      </c>
      <c r="AC923" t="s">
        <v>11</v>
      </c>
      <c r="AD923">
        <v>391301.29999999993</v>
      </c>
      <c r="AE923">
        <v>0</v>
      </c>
    </row>
    <row r="924" spans="1:31" x14ac:dyDescent="0.25">
      <c r="A924" s="143">
        <v>46097</v>
      </c>
      <c r="B924" t="s">
        <v>826</v>
      </c>
      <c r="C924" t="s">
        <v>935</v>
      </c>
      <c r="D924">
        <v>-391301.3</v>
      </c>
      <c r="E924" t="s">
        <v>936</v>
      </c>
      <c r="F924">
        <v>1</v>
      </c>
      <c r="G924">
        <v>323389.5</v>
      </c>
      <c r="H924" t="s">
        <v>510</v>
      </c>
      <c r="I924" t="s">
        <v>11</v>
      </c>
      <c r="J924" t="s">
        <v>137</v>
      </c>
      <c r="K924" t="s">
        <v>473</v>
      </c>
      <c r="L924" t="s">
        <v>138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>
        <v>-391301.3</v>
      </c>
      <c r="T924">
        <v>1</v>
      </c>
      <c r="U924" t="s">
        <v>199</v>
      </c>
      <c r="V924" t="s">
        <v>75</v>
      </c>
      <c r="W924" t="s">
        <v>76</v>
      </c>
      <c r="X924">
        <v>4.0653249223577111E-4</v>
      </c>
      <c r="Y924">
        <v>159.07669270409713</v>
      </c>
      <c r="Z924">
        <v>10</v>
      </c>
      <c r="AA924">
        <v>3</v>
      </c>
      <c r="AB924" t="s">
        <v>75</v>
      </c>
      <c r="AC924" t="s">
        <v>11</v>
      </c>
      <c r="AD924">
        <v>391301.29999999993</v>
      </c>
      <c r="AE924">
        <v>0</v>
      </c>
    </row>
    <row r="925" spans="1:31" x14ac:dyDescent="0.25">
      <c r="A925" s="143">
        <v>46097</v>
      </c>
      <c r="B925" t="s">
        <v>826</v>
      </c>
      <c r="C925" t="s">
        <v>935</v>
      </c>
      <c r="D925">
        <v>-391301.3</v>
      </c>
      <c r="E925" t="s">
        <v>936</v>
      </c>
      <c r="F925">
        <v>1</v>
      </c>
      <c r="G925">
        <v>323389.5</v>
      </c>
      <c r="H925" t="s">
        <v>510</v>
      </c>
      <c r="I925" t="s">
        <v>11</v>
      </c>
      <c r="J925" t="s">
        <v>137</v>
      </c>
      <c r="K925" t="s">
        <v>473</v>
      </c>
      <c r="L925" t="s">
        <v>138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>
        <v>-391301.3</v>
      </c>
      <c r="T925">
        <v>1</v>
      </c>
      <c r="U925" t="s">
        <v>199</v>
      </c>
      <c r="V925" t="s">
        <v>66</v>
      </c>
      <c r="W925" t="s">
        <v>67</v>
      </c>
      <c r="X925">
        <v>5.9791078481547098E-2</v>
      </c>
      <c r="Y925">
        <v>23396.326738231404</v>
      </c>
      <c r="Z925">
        <v>3</v>
      </c>
      <c r="AA925">
        <v>3</v>
      </c>
      <c r="AB925" t="s">
        <v>681</v>
      </c>
      <c r="AC925" t="s">
        <v>11</v>
      </c>
      <c r="AD925">
        <v>391301.29999999993</v>
      </c>
      <c r="AE925">
        <v>0</v>
      </c>
    </row>
    <row r="926" spans="1:31" x14ac:dyDescent="0.25">
      <c r="A926" s="143">
        <v>46097</v>
      </c>
      <c r="B926" t="s">
        <v>826</v>
      </c>
      <c r="C926" t="s">
        <v>935</v>
      </c>
      <c r="D926">
        <v>-391301.3</v>
      </c>
      <c r="E926" t="s">
        <v>936</v>
      </c>
      <c r="F926">
        <v>1</v>
      </c>
      <c r="G926">
        <v>323389.5</v>
      </c>
      <c r="H926" t="s">
        <v>510</v>
      </c>
      <c r="I926" t="s">
        <v>11</v>
      </c>
      <c r="J926" t="s">
        <v>137</v>
      </c>
      <c r="K926" t="s">
        <v>473</v>
      </c>
      <c r="L926" t="s">
        <v>138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>
        <v>-391301.3</v>
      </c>
      <c r="T926">
        <v>1</v>
      </c>
      <c r="U926" t="s">
        <v>199</v>
      </c>
      <c r="V926" t="s">
        <v>63</v>
      </c>
      <c r="W926" t="s">
        <v>64</v>
      </c>
      <c r="X926">
        <v>4.8738124634855849E-3</v>
      </c>
      <c r="Y926">
        <v>1907.1291529181119</v>
      </c>
      <c r="Z926">
        <v>4</v>
      </c>
      <c r="AA926">
        <v>3</v>
      </c>
      <c r="AB926" t="s">
        <v>682</v>
      </c>
      <c r="AC926" t="s">
        <v>11</v>
      </c>
      <c r="AD926">
        <v>391301.29999999993</v>
      </c>
      <c r="AE926">
        <v>0</v>
      </c>
    </row>
    <row r="927" spans="1:31" x14ac:dyDescent="0.25">
      <c r="A927" s="143">
        <v>46097</v>
      </c>
      <c r="B927" t="s">
        <v>826</v>
      </c>
      <c r="C927" t="s">
        <v>935</v>
      </c>
      <c r="D927">
        <v>-391301.3</v>
      </c>
      <c r="E927" t="s">
        <v>936</v>
      </c>
      <c r="F927">
        <v>1</v>
      </c>
      <c r="G927">
        <v>323389.5</v>
      </c>
      <c r="H927" t="s">
        <v>510</v>
      </c>
      <c r="I927" t="s">
        <v>11</v>
      </c>
      <c r="J927" t="s">
        <v>137</v>
      </c>
      <c r="K927" t="s">
        <v>473</v>
      </c>
      <c r="L927" t="s">
        <v>138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>
        <v>-391301.3</v>
      </c>
      <c r="T927">
        <v>1</v>
      </c>
      <c r="U927" t="s">
        <v>199</v>
      </c>
      <c r="V927" t="s">
        <v>80</v>
      </c>
      <c r="W927" t="s">
        <v>81</v>
      </c>
      <c r="X927">
        <v>0.73411048911804788</v>
      </c>
      <c r="Y927">
        <v>287258.38873552799</v>
      </c>
      <c r="Z927">
        <v>5</v>
      </c>
      <c r="AA927">
        <v>3</v>
      </c>
      <c r="AB927" t="s">
        <v>80</v>
      </c>
      <c r="AC927" t="s">
        <v>11</v>
      </c>
      <c r="AD927">
        <v>391301.29999999993</v>
      </c>
      <c r="AE927">
        <v>0</v>
      </c>
    </row>
    <row r="928" spans="1:31" x14ac:dyDescent="0.25">
      <c r="A928" s="143">
        <v>46097</v>
      </c>
      <c r="B928" t="s">
        <v>826</v>
      </c>
      <c r="C928" t="s">
        <v>935</v>
      </c>
      <c r="D928">
        <v>-391301.3</v>
      </c>
      <c r="E928" t="s">
        <v>936</v>
      </c>
      <c r="F928">
        <v>1</v>
      </c>
      <c r="G928">
        <v>323389.5</v>
      </c>
      <c r="H928" t="s">
        <v>510</v>
      </c>
      <c r="I928" t="s">
        <v>11</v>
      </c>
      <c r="J928" t="s">
        <v>137</v>
      </c>
      <c r="K928" t="s">
        <v>473</v>
      </c>
      <c r="L928" t="s">
        <v>138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>
        <v>-391301.3</v>
      </c>
      <c r="T928">
        <v>1</v>
      </c>
      <c r="U928" t="s">
        <v>199</v>
      </c>
      <c r="V928" t="s">
        <v>50</v>
      </c>
      <c r="W928" t="s">
        <v>74</v>
      </c>
      <c r="X928">
        <v>1.4065386597374174E-2</v>
      </c>
      <c r="Y928">
        <v>5503.8040605550905</v>
      </c>
      <c r="Z928">
        <v>6</v>
      </c>
      <c r="AA928">
        <v>3</v>
      </c>
      <c r="AB928" t="s">
        <v>50</v>
      </c>
      <c r="AC928" t="s">
        <v>11</v>
      </c>
      <c r="AD928">
        <v>391301.29999999993</v>
      </c>
      <c r="AE928">
        <v>0</v>
      </c>
    </row>
    <row r="929" spans="1:31" x14ac:dyDescent="0.25">
      <c r="A929" s="143">
        <v>46097</v>
      </c>
      <c r="B929" t="s">
        <v>826</v>
      </c>
      <c r="C929" t="s">
        <v>935</v>
      </c>
      <c r="D929">
        <v>-391301.3</v>
      </c>
      <c r="E929" t="s">
        <v>936</v>
      </c>
      <c r="F929">
        <v>1</v>
      </c>
      <c r="G929">
        <v>323389.5</v>
      </c>
      <c r="H929" t="s">
        <v>510</v>
      </c>
      <c r="I929" t="s">
        <v>11</v>
      </c>
      <c r="J929" t="s">
        <v>137</v>
      </c>
      <c r="K929" t="s">
        <v>473</v>
      </c>
      <c r="L929" t="s">
        <v>138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>
        <v>-391301.3</v>
      </c>
      <c r="T929">
        <v>1</v>
      </c>
      <c r="U929" t="s">
        <v>199</v>
      </c>
      <c r="V929" t="s">
        <v>68</v>
      </c>
      <c r="W929" t="s">
        <v>69</v>
      </c>
      <c r="X929">
        <v>0.10760032914202722</v>
      </c>
      <c r="Y929">
        <v>42104.148673703137</v>
      </c>
      <c r="Z929">
        <v>7</v>
      </c>
      <c r="AA929">
        <v>3</v>
      </c>
      <c r="AB929" t="s">
        <v>68</v>
      </c>
      <c r="AC929" t="s">
        <v>11</v>
      </c>
      <c r="AD929">
        <v>391301.29999999993</v>
      </c>
      <c r="AE929">
        <v>0</v>
      </c>
    </row>
    <row r="930" spans="1:31" x14ac:dyDescent="0.25">
      <c r="A930" s="143">
        <v>46097</v>
      </c>
      <c r="B930" t="s">
        <v>826</v>
      </c>
      <c r="C930" t="s">
        <v>935</v>
      </c>
      <c r="D930">
        <v>-391301.3</v>
      </c>
      <c r="E930" t="s">
        <v>936</v>
      </c>
      <c r="F930">
        <v>1</v>
      </c>
      <c r="G930">
        <v>323389.5</v>
      </c>
      <c r="H930" t="s">
        <v>510</v>
      </c>
      <c r="I930" t="s">
        <v>11</v>
      </c>
      <c r="J930" t="s">
        <v>137</v>
      </c>
      <c r="K930" t="s">
        <v>473</v>
      </c>
      <c r="L930" t="s">
        <v>138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>
        <v>-391301.3</v>
      </c>
      <c r="T930">
        <v>1</v>
      </c>
      <c r="U930" t="s">
        <v>199</v>
      </c>
      <c r="V930" t="s">
        <v>70</v>
      </c>
      <c r="W930" t="s">
        <v>71</v>
      </c>
      <c r="X930">
        <v>3.9675420007119738E-2</v>
      </c>
      <c r="Y930">
        <v>15525.043426831962</v>
      </c>
      <c r="Z930">
        <v>8</v>
      </c>
      <c r="AA930">
        <v>3</v>
      </c>
      <c r="AB930" t="s">
        <v>70</v>
      </c>
      <c r="AC930" t="s">
        <v>11</v>
      </c>
      <c r="AD930">
        <v>391301.29999999993</v>
      </c>
      <c r="AE930">
        <v>0</v>
      </c>
    </row>
    <row r="931" spans="1:31" x14ac:dyDescent="0.25">
      <c r="A931" s="143">
        <v>46097</v>
      </c>
      <c r="B931" t="s">
        <v>826</v>
      </c>
      <c r="C931" t="s">
        <v>935</v>
      </c>
      <c r="D931">
        <v>-391301.3</v>
      </c>
      <c r="E931" t="s">
        <v>936</v>
      </c>
      <c r="F931">
        <v>1</v>
      </c>
      <c r="G931">
        <v>323389.5</v>
      </c>
      <c r="H931" t="s">
        <v>510</v>
      </c>
      <c r="I931" t="s">
        <v>11</v>
      </c>
      <c r="J931" t="s">
        <v>137</v>
      </c>
      <c r="K931" t="s">
        <v>473</v>
      </c>
      <c r="L931" t="s">
        <v>138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>
        <v>-391301.3</v>
      </c>
      <c r="T931">
        <v>1</v>
      </c>
      <c r="U931" t="s">
        <v>199</v>
      </c>
      <c r="V931" t="s">
        <v>181</v>
      </c>
      <c r="W931" t="s">
        <v>462</v>
      </c>
      <c r="X931">
        <v>0</v>
      </c>
      <c r="Y931">
        <v>0</v>
      </c>
      <c r="Z931">
        <v>9</v>
      </c>
      <c r="AA931">
        <v>3</v>
      </c>
      <c r="AB931" t="s">
        <v>181</v>
      </c>
      <c r="AC931" t="s">
        <v>11</v>
      </c>
      <c r="AD931">
        <v>391301.29999999993</v>
      </c>
      <c r="AE931">
        <v>0</v>
      </c>
    </row>
    <row r="932" spans="1:31" x14ac:dyDescent="0.25">
      <c r="A932" s="143">
        <v>46112</v>
      </c>
      <c r="B932" t="s">
        <v>846</v>
      </c>
      <c r="C932" t="s">
        <v>1059</v>
      </c>
      <c r="D932">
        <v>-385070.4</v>
      </c>
      <c r="E932" t="s">
        <v>1060</v>
      </c>
      <c r="F932">
        <v>9.36</v>
      </c>
      <c r="G932">
        <v>34000</v>
      </c>
      <c r="H932" t="s">
        <v>510</v>
      </c>
      <c r="I932" t="s">
        <v>10</v>
      </c>
      <c r="J932" t="s">
        <v>137</v>
      </c>
      <c r="K932" t="s">
        <v>512</v>
      </c>
      <c r="L932" t="s">
        <v>138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>
        <v>-385070.4</v>
      </c>
      <c r="T932">
        <v>9.36</v>
      </c>
      <c r="U932" t="s">
        <v>199</v>
      </c>
      <c r="V932" t="s">
        <v>72</v>
      </c>
      <c r="W932" t="s">
        <v>73</v>
      </c>
      <c r="X932">
        <v>3.2417236735101898E-2</v>
      </c>
      <c r="Y932">
        <v>12482.918316480384</v>
      </c>
      <c r="Z932">
        <v>1</v>
      </c>
      <c r="AA932">
        <v>13</v>
      </c>
      <c r="AB932" t="s">
        <v>72</v>
      </c>
      <c r="AC932" t="s">
        <v>10</v>
      </c>
      <c r="AD932">
        <v>385070.39999999997</v>
      </c>
      <c r="AE932">
        <v>0</v>
      </c>
    </row>
    <row r="933" spans="1:31" x14ac:dyDescent="0.25">
      <c r="A933" s="143">
        <v>46112</v>
      </c>
      <c r="B933" t="s">
        <v>846</v>
      </c>
      <c r="C933" t="s">
        <v>1059</v>
      </c>
      <c r="D933">
        <v>-385070.4</v>
      </c>
      <c r="E933" t="s">
        <v>1060</v>
      </c>
      <c r="F933">
        <v>9.36</v>
      </c>
      <c r="G933">
        <v>34000</v>
      </c>
      <c r="H933" t="s">
        <v>510</v>
      </c>
      <c r="I933" t="s">
        <v>10</v>
      </c>
      <c r="J933" t="s">
        <v>137</v>
      </c>
      <c r="K933" t="s">
        <v>512</v>
      </c>
      <c r="L933" t="s">
        <v>138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>
        <v>-385070.4</v>
      </c>
      <c r="T933">
        <v>9.36</v>
      </c>
      <c r="U933" t="s">
        <v>199</v>
      </c>
      <c r="V933" t="s">
        <v>77</v>
      </c>
      <c r="W933" t="s">
        <v>78</v>
      </c>
      <c r="X933">
        <v>7.0597149630605652E-3</v>
      </c>
      <c r="Y933">
        <v>2718.4872647117172</v>
      </c>
      <c r="Z933">
        <v>2</v>
      </c>
      <c r="AA933">
        <v>13</v>
      </c>
      <c r="AB933" t="s">
        <v>77</v>
      </c>
      <c r="AC933" t="s">
        <v>10</v>
      </c>
      <c r="AD933">
        <v>385070.39999999997</v>
      </c>
      <c r="AE933">
        <v>0</v>
      </c>
    </row>
    <row r="934" spans="1:31" x14ac:dyDescent="0.25">
      <c r="A934" s="143">
        <v>46112</v>
      </c>
      <c r="B934" t="s">
        <v>846</v>
      </c>
      <c r="C934" t="s">
        <v>1059</v>
      </c>
      <c r="D934">
        <v>-385070.4</v>
      </c>
      <c r="E934" t="s">
        <v>1060</v>
      </c>
      <c r="F934">
        <v>9.36</v>
      </c>
      <c r="G934">
        <v>34000</v>
      </c>
      <c r="H934" t="s">
        <v>510</v>
      </c>
      <c r="I934" t="s">
        <v>10</v>
      </c>
      <c r="J934" t="s">
        <v>137</v>
      </c>
      <c r="K934" t="s">
        <v>512</v>
      </c>
      <c r="L934" t="s">
        <v>138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>
        <v>-385070.4</v>
      </c>
      <c r="T934">
        <v>9.36</v>
      </c>
      <c r="U934" t="s">
        <v>199</v>
      </c>
      <c r="V934" t="s">
        <v>75</v>
      </c>
      <c r="W934" t="s">
        <v>76</v>
      </c>
      <c r="X934">
        <v>4.0653249223577111E-4</v>
      </c>
      <c r="Y934">
        <v>156.54362939822528</v>
      </c>
      <c r="Z934">
        <v>10</v>
      </c>
      <c r="AA934">
        <v>13</v>
      </c>
      <c r="AB934" t="s">
        <v>75</v>
      </c>
      <c r="AC934" t="s">
        <v>10</v>
      </c>
      <c r="AD934">
        <v>385070.39999999997</v>
      </c>
      <c r="AE934">
        <v>0</v>
      </c>
    </row>
    <row r="935" spans="1:31" x14ac:dyDescent="0.25">
      <c r="A935" s="143">
        <v>46112</v>
      </c>
      <c r="B935" t="s">
        <v>846</v>
      </c>
      <c r="C935" t="s">
        <v>1059</v>
      </c>
      <c r="D935">
        <v>-385070.4</v>
      </c>
      <c r="E935" t="s">
        <v>1060</v>
      </c>
      <c r="F935">
        <v>9.36</v>
      </c>
      <c r="G935">
        <v>34000</v>
      </c>
      <c r="H935" t="s">
        <v>510</v>
      </c>
      <c r="I935" t="s">
        <v>10</v>
      </c>
      <c r="J935" t="s">
        <v>137</v>
      </c>
      <c r="K935" t="s">
        <v>512</v>
      </c>
      <c r="L935" t="s">
        <v>138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>
        <v>-385070.4</v>
      </c>
      <c r="T935">
        <v>9.36</v>
      </c>
      <c r="U935" t="s">
        <v>199</v>
      </c>
      <c r="V935" t="s">
        <v>66</v>
      </c>
      <c r="W935" t="s">
        <v>67</v>
      </c>
      <c r="X935">
        <v>5.9791078481547098E-2</v>
      </c>
      <c r="Y935">
        <v>23023.774507320733</v>
      </c>
      <c r="Z935">
        <v>3</v>
      </c>
      <c r="AA935">
        <v>13</v>
      </c>
      <c r="AB935" t="s">
        <v>681</v>
      </c>
      <c r="AC935" t="s">
        <v>10</v>
      </c>
      <c r="AD935">
        <v>385070.39999999997</v>
      </c>
      <c r="AE935">
        <v>0</v>
      </c>
    </row>
    <row r="936" spans="1:31" x14ac:dyDescent="0.25">
      <c r="A936" s="143">
        <v>46112</v>
      </c>
      <c r="B936" t="s">
        <v>846</v>
      </c>
      <c r="C936" t="s">
        <v>1059</v>
      </c>
      <c r="D936">
        <v>-385070.4</v>
      </c>
      <c r="E936" t="s">
        <v>1060</v>
      </c>
      <c r="F936">
        <v>9.36</v>
      </c>
      <c r="G936">
        <v>34000</v>
      </c>
      <c r="H936" t="s">
        <v>510</v>
      </c>
      <c r="I936" t="s">
        <v>10</v>
      </c>
      <c r="J936" t="s">
        <v>137</v>
      </c>
      <c r="K936" t="s">
        <v>512</v>
      </c>
      <c r="L936" t="s">
        <v>138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>
        <v>-385070.4</v>
      </c>
      <c r="T936">
        <v>9.36</v>
      </c>
      <c r="U936" t="s">
        <v>199</v>
      </c>
      <c r="V936" t="s">
        <v>63</v>
      </c>
      <c r="W936" t="s">
        <v>64</v>
      </c>
      <c r="X936">
        <v>4.8738124634855849E-3</v>
      </c>
      <c r="Y936">
        <v>1876.7609148393797</v>
      </c>
      <c r="Z936">
        <v>4</v>
      </c>
      <c r="AA936">
        <v>13</v>
      </c>
      <c r="AB936" t="s">
        <v>682</v>
      </c>
      <c r="AC936" t="s">
        <v>10</v>
      </c>
      <c r="AD936">
        <v>385070.39999999997</v>
      </c>
      <c r="AE936">
        <v>0</v>
      </c>
    </row>
    <row r="937" spans="1:31" x14ac:dyDescent="0.25">
      <c r="A937" s="143">
        <v>46112</v>
      </c>
      <c r="B937" t="s">
        <v>846</v>
      </c>
      <c r="C937" t="s">
        <v>1059</v>
      </c>
      <c r="D937">
        <v>-385070.4</v>
      </c>
      <c r="E937" t="s">
        <v>1060</v>
      </c>
      <c r="F937">
        <v>9.36</v>
      </c>
      <c r="G937">
        <v>34000</v>
      </c>
      <c r="H937" t="s">
        <v>510</v>
      </c>
      <c r="I937" t="s">
        <v>10</v>
      </c>
      <c r="J937" t="s">
        <v>137</v>
      </c>
      <c r="K937" t="s">
        <v>512</v>
      </c>
      <c r="L937" t="s">
        <v>138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>
        <v>-385070.4</v>
      </c>
      <c r="T937">
        <v>9.36</v>
      </c>
      <c r="U937" t="s">
        <v>199</v>
      </c>
      <c r="V937" t="s">
        <v>80</v>
      </c>
      <c r="W937" t="s">
        <v>81</v>
      </c>
      <c r="X937">
        <v>0.73411048911804788</v>
      </c>
      <c r="Y937">
        <v>282684.21968888235</v>
      </c>
      <c r="Z937">
        <v>5</v>
      </c>
      <c r="AA937">
        <v>13</v>
      </c>
      <c r="AB937" t="s">
        <v>80</v>
      </c>
      <c r="AC937" t="s">
        <v>10</v>
      </c>
      <c r="AD937">
        <v>385070.39999999997</v>
      </c>
      <c r="AE937">
        <v>0</v>
      </c>
    </row>
    <row r="938" spans="1:31" x14ac:dyDescent="0.25">
      <c r="A938" s="143">
        <v>46112</v>
      </c>
      <c r="B938" t="s">
        <v>846</v>
      </c>
      <c r="C938" t="s">
        <v>1059</v>
      </c>
      <c r="D938">
        <v>-385070.4</v>
      </c>
      <c r="E938" t="s">
        <v>1060</v>
      </c>
      <c r="F938">
        <v>9.36</v>
      </c>
      <c r="G938">
        <v>34000</v>
      </c>
      <c r="H938" t="s">
        <v>510</v>
      </c>
      <c r="I938" t="s">
        <v>10</v>
      </c>
      <c r="J938" t="s">
        <v>137</v>
      </c>
      <c r="K938" t="s">
        <v>512</v>
      </c>
      <c r="L938" t="s">
        <v>138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>
        <v>-385070.4</v>
      </c>
      <c r="T938">
        <v>9.36</v>
      </c>
      <c r="U938" t="s">
        <v>199</v>
      </c>
      <c r="V938" t="s">
        <v>50</v>
      </c>
      <c r="W938" t="s">
        <v>74</v>
      </c>
      <c r="X938">
        <v>1.4065386597374174E-2</v>
      </c>
      <c r="Y938">
        <v>5416.1640432055119</v>
      </c>
      <c r="Z938">
        <v>6</v>
      </c>
      <c r="AA938">
        <v>13</v>
      </c>
      <c r="AB938" t="s">
        <v>50</v>
      </c>
      <c r="AC938" t="s">
        <v>10</v>
      </c>
      <c r="AD938">
        <v>385070.39999999997</v>
      </c>
      <c r="AE938">
        <v>0</v>
      </c>
    </row>
    <row r="939" spans="1:31" x14ac:dyDescent="0.25">
      <c r="A939" s="143">
        <v>46112</v>
      </c>
      <c r="B939" t="s">
        <v>846</v>
      </c>
      <c r="C939" t="s">
        <v>1059</v>
      </c>
      <c r="D939">
        <v>-385070.4</v>
      </c>
      <c r="E939" t="s">
        <v>1060</v>
      </c>
      <c r="F939">
        <v>9.36</v>
      </c>
      <c r="G939">
        <v>34000</v>
      </c>
      <c r="H939" t="s">
        <v>510</v>
      </c>
      <c r="I939" t="s">
        <v>10</v>
      </c>
      <c r="J939" t="s">
        <v>137</v>
      </c>
      <c r="K939" t="s">
        <v>512</v>
      </c>
      <c r="L939" t="s">
        <v>138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>
        <v>-385070.4</v>
      </c>
      <c r="T939">
        <v>9.36</v>
      </c>
      <c r="U939" t="s">
        <v>199</v>
      </c>
      <c r="V939" t="s">
        <v>68</v>
      </c>
      <c r="W939" t="s">
        <v>69</v>
      </c>
      <c r="X939">
        <v>0.10760032914202722</v>
      </c>
      <c r="Y939">
        <v>41433.701782852077</v>
      </c>
      <c r="Z939">
        <v>7</v>
      </c>
      <c r="AA939">
        <v>13</v>
      </c>
      <c r="AB939" t="s">
        <v>68</v>
      </c>
      <c r="AC939" t="s">
        <v>10</v>
      </c>
      <c r="AD939">
        <v>385070.39999999997</v>
      </c>
      <c r="AE939">
        <v>0</v>
      </c>
    </row>
    <row r="940" spans="1:31" x14ac:dyDescent="0.25">
      <c r="A940" s="143">
        <v>46112</v>
      </c>
      <c r="B940" t="s">
        <v>846</v>
      </c>
      <c r="C940" t="s">
        <v>1059</v>
      </c>
      <c r="D940">
        <v>-385070.4</v>
      </c>
      <c r="E940" t="s">
        <v>1060</v>
      </c>
      <c r="F940">
        <v>9.36</v>
      </c>
      <c r="G940">
        <v>34000</v>
      </c>
      <c r="H940" t="s">
        <v>510</v>
      </c>
      <c r="I940" t="s">
        <v>10</v>
      </c>
      <c r="J940" t="s">
        <v>137</v>
      </c>
      <c r="K940" t="s">
        <v>512</v>
      </c>
      <c r="L940" t="s">
        <v>138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>
        <v>-385070.4</v>
      </c>
      <c r="T940">
        <v>9.36</v>
      </c>
      <c r="U940" t="s">
        <v>199</v>
      </c>
      <c r="V940" t="s">
        <v>70</v>
      </c>
      <c r="W940" t="s">
        <v>71</v>
      </c>
      <c r="X940">
        <v>3.9675420007119738E-2</v>
      </c>
      <c r="Y940">
        <v>15277.829852309602</v>
      </c>
      <c r="Z940">
        <v>8</v>
      </c>
      <c r="AA940">
        <v>13</v>
      </c>
      <c r="AB940" t="s">
        <v>70</v>
      </c>
      <c r="AC940" t="s">
        <v>10</v>
      </c>
      <c r="AD940">
        <v>385070.39999999997</v>
      </c>
      <c r="AE940">
        <v>0</v>
      </c>
    </row>
    <row r="941" spans="1:31" x14ac:dyDescent="0.25">
      <c r="A941" s="143">
        <v>46112</v>
      </c>
      <c r="B941" t="s">
        <v>846</v>
      </c>
      <c r="C941" t="s">
        <v>1059</v>
      </c>
      <c r="D941">
        <v>-385070.4</v>
      </c>
      <c r="E941" t="s">
        <v>1060</v>
      </c>
      <c r="F941">
        <v>9.36</v>
      </c>
      <c r="G941">
        <v>34000</v>
      </c>
      <c r="H941" t="s">
        <v>510</v>
      </c>
      <c r="I941" t="s">
        <v>10</v>
      </c>
      <c r="J941" t="s">
        <v>137</v>
      </c>
      <c r="K941" t="s">
        <v>512</v>
      </c>
      <c r="L941" t="s">
        <v>138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>
        <v>-385070.4</v>
      </c>
      <c r="T941">
        <v>9.36</v>
      </c>
      <c r="U941" t="s">
        <v>199</v>
      </c>
      <c r="V941" t="s">
        <v>181</v>
      </c>
      <c r="W941" t="s">
        <v>462</v>
      </c>
      <c r="X941">
        <v>0</v>
      </c>
      <c r="Y941">
        <v>0</v>
      </c>
      <c r="Z941">
        <v>9</v>
      </c>
      <c r="AA941">
        <v>13</v>
      </c>
      <c r="AB941" t="s">
        <v>181</v>
      </c>
      <c r="AC941" t="s">
        <v>10</v>
      </c>
      <c r="AD941">
        <v>385070.39999999997</v>
      </c>
      <c r="AE941">
        <v>0</v>
      </c>
    </row>
    <row r="942" spans="1:31" x14ac:dyDescent="0.25">
      <c r="A942" s="143">
        <v>46084</v>
      </c>
      <c r="B942" t="s">
        <v>807</v>
      </c>
      <c r="C942" t="s">
        <v>877</v>
      </c>
      <c r="D942">
        <v>-372727</v>
      </c>
      <c r="E942" t="s">
        <v>878</v>
      </c>
      <c r="F942">
        <v>1</v>
      </c>
      <c r="G942">
        <v>372727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>
        <v>-372727</v>
      </c>
      <c r="T942">
        <v>1</v>
      </c>
      <c r="U942" t="s">
        <v>199</v>
      </c>
      <c r="V942" t="s">
        <v>72</v>
      </c>
      <c r="W942" t="s">
        <v>73</v>
      </c>
      <c r="X942">
        <v>3.2417236735101898E-2</v>
      </c>
      <c r="Y942">
        <v>12082.779396564325</v>
      </c>
      <c r="Z942">
        <v>1</v>
      </c>
      <c r="AA942">
        <v>13</v>
      </c>
      <c r="AB942" t="s">
        <v>72</v>
      </c>
      <c r="AC942" t="s">
        <v>10</v>
      </c>
      <c r="AD942">
        <v>372727</v>
      </c>
      <c r="AE942">
        <v>0</v>
      </c>
    </row>
    <row r="943" spans="1:31" x14ac:dyDescent="0.25">
      <c r="A943" s="143">
        <v>46084</v>
      </c>
      <c r="B943" t="s">
        <v>807</v>
      </c>
      <c r="C943" t="s">
        <v>877</v>
      </c>
      <c r="D943">
        <v>-372727</v>
      </c>
      <c r="E943" t="s">
        <v>878</v>
      </c>
      <c r="F943">
        <v>1</v>
      </c>
      <c r="G943">
        <v>372727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>
        <v>-372727</v>
      </c>
      <c r="T943">
        <v>1</v>
      </c>
      <c r="U943" t="s">
        <v>199</v>
      </c>
      <c r="V943" t="s">
        <v>77</v>
      </c>
      <c r="W943" t="s">
        <v>78</v>
      </c>
      <c r="X943">
        <v>7.0597149630605652E-3</v>
      </c>
      <c r="Y943">
        <v>2631.3463790366754</v>
      </c>
      <c r="Z943">
        <v>2</v>
      </c>
      <c r="AA943">
        <v>13</v>
      </c>
      <c r="AB943" t="s">
        <v>77</v>
      </c>
      <c r="AC943" t="s">
        <v>10</v>
      </c>
      <c r="AD943">
        <v>372727</v>
      </c>
      <c r="AE943">
        <v>0</v>
      </c>
    </row>
    <row r="944" spans="1:31" x14ac:dyDescent="0.25">
      <c r="A944" s="143">
        <v>46084</v>
      </c>
      <c r="B944" t="s">
        <v>807</v>
      </c>
      <c r="C944" t="s">
        <v>877</v>
      </c>
      <c r="D944">
        <v>-372727</v>
      </c>
      <c r="E944" t="s">
        <v>878</v>
      </c>
      <c r="F944">
        <v>1</v>
      </c>
      <c r="G944">
        <v>372727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>
        <v>-372727</v>
      </c>
      <c r="T944">
        <v>1</v>
      </c>
      <c r="U944" t="s">
        <v>199</v>
      </c>
      <c r="V944" t="s">
        <v>75</v>
      </c>
      <c r="W944" t="s">
        <v>76</v>
      </c>
      <c r="X944">
        <v>4.0653249223577111E-4</v>
      </c>
      <c r="Y944">
        <v>151.52563623356227</v>
      </c>
      <c r="Z944">
        <v>10</v>
      </c>
      <c r="AA944">
        <v>13</v>
      </c>
      <c r="AB944" t="s">
        <v>75</v>
      </c>
      <c r="AC944" t="s">
        <v>10</v>
      </c>
      <c r="AD944">
        <v>372727</v>
      </c>
      <c r="AE944">
        <v>0</v>
      </c>
    </row>
    <row r="945" spans="1:31" x14ac:dyDescent="0.25">
      <c r="A945" s="143">
        <v>46084</v>
      </c>
      <c r="B945" t="s">
        <v>807</v>
      </c>
      <c r="C945" t="s">
        <v>877</v>
      </c>
      <c r="D945">
        <v>-372727</v>
      </c>
      <c r="E945" t="s">
        <v>878</v>
      </c>
      <c r="F945">
        <v>1</v>
      </c>
      <c r="G945">
        <v>372727</v>
      </c>
      <c r="H945" t="s">
        <v>510</v>
      </c>
      <c r="I945" t="s">
        <v>10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>
        <v>-372727</v>
      </c>
      <c r="T945">
        <v>1</v>
      </c>
      <c r="U945" t="s">
        <v>199</v>
      </c>
      <c r="V945" t="s">
        <v>66</v>
      </c>
      <c r="W945" t="s">
        <v>67</v>
      </c>
      <c r="X945">
        <v>5.9791078481547098E-2</v>
      </c>
      <c r="Y945">
        <v>22285.749309191604</v>
      </c>
      <c r="Z945">
        <v>3</v>
      </c>
      <c r="AA945">
        <v>13</v>
      </c>
      <c r="AB945" t="s">
        <v>681</v>
      </c>
      <c r="AC945" t="s">
        <v>10</v>
      </c>
      <c r="AD945">
        <v>372727</v>
      </c>
      <c r="AE945">
        <v>0</v>
      </c>
    </row>
    <row r="946" spans="1:31" x14ac:dyDescent="0.25">
      <c r="A946" s="143">
        <v>46084</v>
      </c>
      <c r="B946" t="s">
        <v>807</v>
      </c>
      <c r="C946" t="s">
        <v>877</v>
      </c>
      <c r="D946">
        <v>-372727</v>
      </c>
      <c r="E946" t="s">
        <v>878</v>
      </c>
      <c r="F946">
        <v>1</v>
      </c>
      <c r="G946">
        <v>372727</v>
      </c>
      <c r="H946" t="s">
        <v>510</v>
      </c>
      <c r="I946" t="s">
        <v>10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>
        <v>-372727</v>
      </c>
      <c r="T946">
        <v>1</v>
      </c>
      <c r="U946" t="s">
        <v>199</v>
      </c>
      <c r="V946" t="s">
        <v>63</v>
      </c>
      <c r="W946" t="s">
        <v>64</v>
      </c>
      <c r="X946">
        <v>4.8738124634855849E-3</v>
      </c>
      <c r="Y946">
        <v>1816.6014980775917</v>
      </c>
      <c r="Z946">
        <v>4</v>
      </c>
      <c r="AA946">
        <v>13</v>
      </c>
      <c r="AB946" t="s">
        <v>682</v>
      </c>
      <c r="AC946" t="s">
        <v>10</v>
      </c>
      <c r="AD946">
        <v>372727</v>
      </c>
      <c r="AE946">
        <v>0</v>
      </c>
    </row>
    <row r="947" spans="1:31" x14ac:dyDescent="0.25">
      <c r="A947" s="143">
        <v>46084</v>
      </c>
      <c r="B947" t="s">
        <v>807</v>
      </c>
      <c r="C947" t="s">
        <v>877</v>
      </c>
      <c r="D947">
        <v>-372727</v>
      </c>
      <c r="E947" t="s">
        <v>878</v>
      </c>
      <c r="F947">
        <v>1</v>
      </c>
      <c r="G947">
        <v>372727</v>
      </c>
      <c r="H947" t="s">
        <v>510</v>
      </c>
      <c r="I947" t="s">
        <v>10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>
        <v>-372727</v>
      </c>
      <c r="T947">
        <v>1</v>
      </c>
      <c r="U947" t="s">
        <v>199</v>
      </c>
      <c r="V947" t="s">
        <v>80</v>
      </c>
      <c r="W947" t="s">
        <v>81</v>
      </c>
      <c r="X947">
        <v>0.73411048911804788</v>
      </c>
      <c r="Y947">
        <v>273622.80027750263</v>
      </c>
      <c r="Z947">
        <v>5</v>
      </c>
      <c r="AA947">
        <v>13</v>
      </c>
      <c r="AB947" t="s">
        <v>80</v>
      </c>
      <c r="AC947" t="s">
        <v>10</v>
      </c>
      <c r="AD947">
        <v>372727</v>
      </c>
      <c r="AE947">
        <v>0</v>
      </c>
    </row>
    <row r="948" spans="1:31" x14ac:dyDescent="0.25">
      <c r="A948" s="143">
        <v>46084</v>
      </c>
      <c r="B948" t="s">
        <v>807</v>
      </c>
      <c r="C948" t="s">
        <v>877</v>
      </c>
      <c r="D948">
        <v>-372727</v>
      </c>
      <c r="E948" t="s">
        <v>878</v>
      </c>
      <c r="F948">
        <v>1</v>
      </c>
      <c r="G948">
        <v>372727</v>
      </c>
      <c r="H948" t="s">
        <v>510</v>
      </c>
      <c r="I948" t="s">
        <v>10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>
        <v>-372727</v>
      </c>
      <c r="T948">
        <v>1</v>
      </c>
      <c r="U948" t="s">
        <v>199</v>
      </c>
      <c r="V948" t="s">
        <v>50</v>
      </c>
      <c r="W948" t="s">
        <v>74</v>
      </c>
      <c r="X948">
        <v>1.4065386597374174E-2</v>
      </c>
      <c r="Y948">
        <v>5242.5493502794834</v>
      </c>
      <c r="Z948">
        <v>6</v>
      </c>
      <c r="AA948">
        <v>13</v>
      </c>
      <c r="AB948" t="s">
        <v>50</v>
      </c>
      <c r="AC948" t="s">
        <v>10</v>
      </c>
      <c r="AD948">
        <v>372727</v>
      </c>
      <c r="AE948">
        <v>0</v>
      </c>
    </row>
    <row r="949" spans="1:31" x14ac:dyDescent="0.25">
      <c r="A949" s="143">
        <v>46084</v>
      </c>
      <c r="B949" t="s">
        <v>807</v>
      </c>
      <c r="C949" t="s">
        <v>877</v>
      </c>
      <c r="D949">
        <v>-372727</v>
      </c>
      <c r="E949" t="s">
        <v>878</v>
      </c>
      <c r="F949">
        <v>1</v>
      </c>
      <c r="G949">
        <v>372727</v>
      </c>
      <c r="H949" t="s">
        <v>510</v>
      </c>
      <c r="I949" t="s">
        <v>10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>
        <v>-372727</v>
      </c>
      <c r="T949">
        <v>1</v>
      </c>
      <c r="U949" t="s">
        <v>199</v>
      </c>
      <c r="V949" t="s">
        <v>68</v>
      </c>
      <c r="W949" t="s">
        <v>69</v>
      </c>
      <c r="X949">
        <v>0.10760032914202722</v>
      </c>
      <c r="Y949">
        <v>40105.547880120379</v>
      </c>
      <c r="Z949">
        <v>7</v>
      </c>
      <c r="AA949">
        <v>13</v>
      </c>
      <c r="AB949" t="s">
        <v>68</v>
      </c>
      <c r="AC949" t="s">
        <v>10</v>
      </c>
      <c r="AD949">
        <v>372727</v>
      </c>
      <c r="AE949">
        <v>0</v>
      </c>
    </row>
    <row r="950" spans="1:31" x14ac:dyDescent="0.25">
      <c r="A950" s="143">
        <v>46084</v>
      </c>
      <c r="B950" t="s">
        <v>807</v>
      </c>
      <c r="C950" t="s">
        <v>877</v>
      </c>
      <c r="D950">
        <v>-372727</v>
      </c>
      <c r="E950" t="s">
        <v>878</v>
      </c>
      <c r="F950">
        <v>1</v>
      </c>
      <c r="G950">
        <v>372727</v>
      </c>
      <c r="H950" t="s">
        <v>510</v>
      </c>
      <c r="I950" t="s">
        <v>10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>
        <v>-372727</v>
      </c>
      <c r="T950">
        <v>1</v>
      </c>
      <c r="U950" t="s">
        <v>199</v>
      </c>
      <c r="V950" t="s">
        <v>70</v>
      </c>
      <c r="W950" t="s">
        <v>71</v>
      </c>
      <c r="X950">
        <v>3.9675420007119738E-2</v>
      </c>
      <c r="Y950">
        <v>14788.100272993719</v>
      </c>
      <c r="Z950">
        <v>8</v>
      </c>
      <c r="AA950">
        <v>13</v>
      </c>
      <c r="AB950" t="s">
        <v>70</v>
      </c>
      <c r="AC950" t="s">
        <v>10</v>
      </c>
      <c r="AD950">
        <v>372727</v>
      </c>
      <c r="AE950">
        <v>0</v>
      </c>
    </row>
    <row r="951" spans="1:31" x14ac:dyDescent="0.25">
      <c r="A951" s="143">
        <v>46084</v>
      </c>
      <c r="B951" t="s">
        <v>807</v>
      </c>
      <c r="C951" t="s">
        <v>877</v>
      </c>
      <c r="D951">
        <v>-372727</v>
      </c>
      <c r="E951" t="s">
        <v>878</v>
      </c>
      <c r="F951">
        <v>1</v>
      </c>
      <c r="G951">
        <v>372727</v>
      </c>
      <c r="H951" t="s">
        <v>510</v>
      </c>
      <c r="I951" t="s">
        <v>10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>
        <v>-372727</v>
      </c>
      <c r="T951">
        <v>1</v>
      </c>
      <c r="U951" t="s">
        <v>199</v>
      </c>
      <c r="V951" t="s">
        <v>181</v>
      </c>
      <c r="W951" t="s">
        <v>462</v>
      </c>
      <c r="X951">
        <v>0</v>
      </c>
      <c r="Y951">
        <v>0</v>
      </c>
      <c r="Z951">
        <v>9</v>
      </c>
      <c r="AA951">
        <v>13</v>
      </c>
      <c r="AB951" t="s">
        <v>181</v>
      </c>
      <c r="AC951" t="s">
        <v>10</v>
      </c>
      <c r="AD951">
        <v>372727</v>
      </c>
      <c r="AE951">
        <v>0</v>
      </c>
    </row>
    <row r="952" spans="1:31" x14ac:dyDescent="0.25">
      <c r="A952" s="143">
        <v>46099</v>
      </c>
      <c r="B952" t="s">
        <v>847</v>
      </c>
      <c r="C952" t="s">
        <v>1068</v>
      </c>
      <c r="D952">
        <v>-338800</v>
      </c>
      <c r="E952" t="s">
        <v>1069</v>
      </c>
      <c r="F952">
        <v>1</v>
      </c>
      <c r="G952">
        <v>280000</v>
      </c>
      <c r="H952" t="s">
        <v>510</v>
      </c>
      <c r="I952" t="s">
        <v>10</v>
      </c>
      <c r="J952" t="s">
        <v>157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>
        <v>-338800</v>
      </c>
      <c r="T952">
        <v>1</v>
      </c>
      <c r="U952" t="s">
        <v>199</v>
      </c>
      <c r="V952" t="s">
        <v>72</v>
      </c>
      <c r="W952" t="s">
        <v>73</v>
      </c>
      <c r="X952">
        <v>3.2417236735101898E-2</v>
      </c>
      <c r="Y952">
        <v>10982.959805852523</v>
      </c>
      <c r="Z952">
        <v>1</v>
      </c>
      <c r="AA952" t="s">
        <v>157</v>
      </c>
      <c r="AB952" t="s">
        <v>72</v>
      </c>
      <c r="AC952" t="s">
        <v>10</v>
      </c>
      <c r="AD952">
        <v>338800</v>
      </c>
      <c r="AE952">
        <v>0</v>
      </c>
    </row>
    <row r="953" spans="1:31" x14ac:dyDescent="0.25">
      <c r="A953" s="143">
        <v>46099</v>
      </c>
      <c r="B953" t="s">
        <v>847</v>
      </c>
      <c r="C953" t="s">
        <v>1068</v>
      </c>
      <c r="D953">
        <v>-338800</v>
      </c>
      <c r="E953" t="s">
        <v>1069</v>
      </c>
      <c r="F953">
        <v>1</v>
      </c>
      <c r="G953">
        <v>280000</v>
      </c>
      <c r="H953" t="s">
        <v>510</v>
      </c>
      <c r="I953" t="s">
        <v>10</v>
      </c>
      <c r="J953" t="s">
        <v>157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>
        <v>-338800</v>
      </c>
      <c r="T953">
        <v>1</v>
      </c>
      <c r="U953" t="s">
        <v>199</v>
      </c>
      <c r="V953" t="s">
        <v>77</v>
      </c>
      <c r="W953" t="s">
        <v>78</v>
      </c>
      <c r="X953">
        <v>7.0597149630605652E-3</v>
      </c>
      <c r="Y953">
        <v>2391.8314294849197</v>
      </c>
      <c r="Z953">
        <v>2</v>
      </c>
      <c r="AA953" t="s">
        <v>157</v>
      </c>
      <c r="AB953" t="s">
        <v>77</v>
      </c>
      <c r="AC953" t="s">
        <v>10</v>
      </c>
      <c r="AD953">
        <v>338800</v>
      </c>
      <c r="AE953">
        <v>0</v>
      </c>
    </row>
    <row r="954" spans="1:31" x14ac:dyDescent="0.25">
      <c r="A954" s="143">
        <v>46099</v>
      </c>
      <c r="B954" t="s">
        <v>847</v>
      </c>
      <c r="C954" t="s">
        <v>1068</v>
      </c>
      <c r="D954">
        <v>-338800</v>
      </c>
      <c r="E954" t="s">
        <v>1069</v>
      </c>
      <c r="F954">
        <v>1</v>
      </c>
      <c r="G954">
        <v>280000</v>
      </c>
      <c r="H954" t="s">
        <v>510</v>
      </c>
      <c r="I954" t="s">
        <v>10</v>
      </c>
      <c r="J954" t="s">
        <v>157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>
        <v>-338800</v>
      </c>
      <c r="T954">
        <v>1</v>
      </c>
      <c r="U954" t="s">
        <v>199</v>
      </c>
      <c r="V954" t="s">
        <v>75</v>
      </c>
      <c r="W954" t="s">
        <v>76</v>
      </c>
      <c r="X954">
        <v>4.0653249223577111E-4</v>
      </c>
      <c r="Y954">
        <v>137.73320836947926</v>
      </c>
      <c r="Z954">
        <v>10</v>
      </c>
      <c r="AA954" t="s">
        <v>157</v>
      </c>
      <c r="AB954" t="s">
        <v>75</v>
      </c>
      <c r="AC954" t="s">
        <v>10</v>
      </c>
      <c r="AD954">
        <v>338800</v>
      </c>
      <c r="AE954">
        <v>0</v>
      </c>
    </row>
    <row r="955" spans="1:31" x14ac:dyDescent="0.25">
      <c r="A955" s="143">
        <v>46099</v>
      </c>
      <c r="B955" t="s">
        <v>847</v>
      </c>
      <c r="C955" t="s">
        <v>1068</v>
      </c>
      <c r="D955">
        <v>-338800</v>
      </c>
      <c r="E955" t="s">
        <v>1069</v>
      </c>
      <c r="F955">
        <v>1</v>
      </c>
      <c r="G955">
        <v>280000</v>
      </c>
      <c r="H955" t="s">
        <v>510</v>
      </c>
      <c r="I955" t="s">
        <v>10</v>
      </c>
      <c r="J955" t="s">
        <v>157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>
        <v>-338800</v>
      </c>
      <c r="T955">
        <v>1</v>
      </c>
      <c r="U955" t="s">
        <v>199</v>
      </c>
      <c r="V955" t="s">
        <v>66</v>
      </c>
      <c r="W955" t="s">
        <v>67</v>
      </c>
      <c r="X955">
        <v>5.9791078481547098E-2</v>
      </c>
      <c r="Y955">
        <v>20257.217389548157</v>
      </c>
      <c r="Z955">
        <v>3</v>
      </c>
      <c r="AA955" t="s">
        <v>157</v>
      </c>
      <c r="AB955" t="s">
        <v>681</v>
      </c>
      <c r="AC955" t="s">
        <v>10</v>
      </c>
      <c r="AD955">
        <v>338800</v>
      </c>
      <c r="AE955">
        <v>0</v>
      </c>
    </row>
    <row r="956" spans="1:31" x14ac:dyDescent="0.25">
      <c r="A956" s="143">
        <v>46099</v>
      </c>
      <c r="B956" t="s">
        <v>847</v>
      </c>
      <c r="C956" t="s">
        <v>1068</v>
      </c>
      <c r="D956">
        <v>-338800</v>
      </c>
      <c r="E956" t="s">
        <v>1069</v>
      </c>
      <c r="F956">
        <v>1</v>
      </c>
      <c r="G956">
        <v>280000</v>
      </c>
      <c r="H956" t="s">
        <v>510</v>
      </c>
      <c r="I956" t="s">
        <v>10</v>
      </c>
      <c r="J956" t="s">
        <v>157</v>
      </c>
      <c r="K956" t="s">
        <v>473</v>
      </c>
      <c r="L956" t="s">
        <v>156</v>
      </c>
      <c r="M956">
        <v>0</v>
      </c>
      <c r="N956" t="s">
        <v>35</v>
      </c>
      <c r="O956" t="s">
        <v>492</v>
      </c>
      <c r="P956">
        <v>10</v>
      </c>
      <c r="Q956" t="s">
        <v>465</v>
      </c>
      <c r="R956">
        <v>1</v>
      </c>
      <c r="S956">
        <v>-338800</v>
      </c>
      <c r="T956">
        <v>1</v>
      </c>
      <c r="U956" t="s">
        <v>199</v>
      </c>
      <c r="V956" t="s">
        <v>63</v>
      </c>
      <c r="W956" t="s">
        <v>64</v>
      </c>
      <c r="X956">
        <v>4.8738124634855849E-3</v>
      </c>
      <c r="Y956">
        <v>1651.2476626289163</v>
      </c>
      <c r="Z956">
        <v>4</v>
      </c>
      <c r="AA956" t="s">
        <v>157</v>
      </c>
      <c r="AB956" t="s">
        <v>682</v>
      </c>
      <c r="AC956" t="s">
        <v>10</v>
      </c>
      <c r="AD956">
        <v>338800</v>
      </c>
      <c r="AE956">
        <v>0</v>
      </c>
    </row>
    <row r="957" spans="1:31" x14ac:dyDescent="0.25">
      <c r="A957" s="143">
        <v>46099</v>
      </c>
      <c r="B957" t="s">
        <v>847</v>
      </c>
      <c r="C957" t="s">
        <v>1068</v>
      </c>
      <c r="D957">
        <v>-338800</v>
      </c>
      <c r="E957" t="s">
        <v>1069</v>
      </c>
      <c r="F957">
        <v>1</v>
      </c>
      <c r="G957">
        <v>280000</v>
      </c>
      <c r="H957" t="s">
        <v>510</v>
      </c>
      <c r="I957" t="s">
        <v>10</v>
      </c>
      <c r="J957" t="s">
        <v>157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>
        <v>-338800</v>
      </c>
      <c r="T957">
        <v>1</v>
      </c>
      <c r="U957" t="s">
        <v>199</v>
      </c>
      <c r="V957" t="s">
        <v>80</v>
      </c>
      <c r="W957" t="s">
        <v>81</v>
      </c>
      <c r="X957">
        <v>0.73411048911804788</v>
      </c>
      <c r="Y957">
        <v>248716.63371319463</v>
      </c>
      <c r="Z957">
        <v>5</v>
      </c>
      <c r="AA957" t="s">
        <v>157</v>
      </c>
      <c r="AB957" t="s">
        <v>80</v>
      </c>
      <c r="AC957" t="s">
        <v>10</v>
      </c>
      <c r="AD957">
        <v>338800</v>
      </c>
      <c r="AE957">
        <v>0</v>
      </c>
    </row>
    <row r="958" spans="1:31" x14ac:dyDescent="0.25">
      <c r="A958" s="143">
        <v>46099</v>
      </c>
      <c r="B958" t="s">
        <v>847</v>
      </c>
      <c r="C958" t="s">
        <v>1068</v>
      </c>
      <c r="D958">
        <v>-338800</v>
      </c>
      <c r="E958" t="s">
        <v>1069</v>
      </c>
      <c r="F958">
        <v>1</v>
      </c>
      <c r="G958">
        <v>280000</v>
      </c>
      <c r="H958" t="s">
        <v>510</v>
      </c>
      <c r="I958" t="s">
        <v>10</v>
      </c>
      <c r="J958" t="s">
        <v>157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>
        <v>-338800</v>
      </c>
      <c r="T958">
        <v>1</v>
      </c>
      <c r="U958" t="s">
        <v>199</v>
      </c>
      <c r="V958" t="s">
        <v>50</v>
      </c>
      <c r="W958" t="s">
        <v>74</v>
      </c>
      <c r="X958">
        <v>1.4065386597374174E-2</v>
      </c>
      <c r="Y958">
        <v>4765.3529791903702</v>
      </c>
      <c r="Z958">
        <v>6</v>
      </c>
      <c r="AA958" t="s">
        <v>157</v>
      </c>
      <c r="AB958" t="s">
        <v>50</v>
      </c>
      <c r="AC958" t="s">
        <v>10</v>
      </c>
      <c r="AD958">
        <v>338800</v>
      </c>
      <c r="AE958">
        <v>0</v>
      </c>
    </row>
    <row r="959" spans="1:31" x14ac:dyDescent="0.25">
      <c r="A959" s="143">
        <v>46099</v>
      </c>
      <c r="B959" t="s">
        <v>847</v>
      </c>
      <c r="C959" t="s">
        <v>1068</v>
      </c>
      <c r="D959">
        <v>-338800</v>
      </c>
      <c r="E959" t="s">
        <v>1069</v>
      </c>
      <c r="F959">
        <v>1</v>
      </c>
      <c r="G959">
        <v>280000</v>
      </c>
      <c r="H959" t="s">
        <v>510</v>
      </c>
      <c r="I959" t="s">
        <v>10</v>
      </c>
      <c r="J959" t="s">
        <v>157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>
        <v>-338800</v>
      </c>
      <c r="T959">
        <v>1</v>
      </c>
      <c r="U959" t="s">
        <v>199</v>
      </c>
      <c r="V959" t="s">
        <v>68</v>
      </c>
      <c r="W959" t="s">
        <v>69</v>
      </c>
      <c r="X959">
        <v>0.10760032914202722</v>
      </c>
      <c r="Y959">
        <v>36454.991513318819</v>
      </c>
      <c r="Z959">
        <v>7</v>
      </c>
      <c r="AA959" t="s">
        <v>157</v>
      </c>
      <c r="AB959" t="s">
        <v>68</v>
      </c>
      <c r="AC959" t="s">
        <v>10</v>
      </c>
      <c r="AD959">
        <v>338800</v>
      </c>
      <c r="AE959">
        <v>0</v>
      </c>
    </row>
    <row r="960" spans="1:31" x14ac:dyDescent="0.25">
      <c r="A960" s="143">
        <v>46099</v>
      </c>
      <c r="B960" t="s">
        <v>847</v>
      </c>
      <c r="C960" t="s">
        <v>1068</v>
      </c>
      <c r="D960">
        <v>-338800</v>
      </c>
      <c r="E960" t="s">
        <v>1069</v>
      </c>
      <c r="F960">
        <v>1</v>
      </c>
      <c r="G960">
        <v>280000</v>
      </c>
      <c r="H960" t="s">
        <v>510</v>
      </c>
      <c r="I960" t="s">
        <v>10</v>
      </c>
      <c r="J960" t="s">
        <v>157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>
        <v>-338800</v>
      </c>
      <c r="T960">
        <v>1</v>
      </c>
      <c r="U960" t="s">
        <v>199</v>
      </c>
      <c r="V960" t="s">
        <v>70</v>
      </c>
      <c r="W960" t="s">
        <v>71</v>
      </c>
      <c r="X960">
        <v>3.9675420007119738E-2</v>
      </c>
      <c r="Y960">
        <v>13442.032298412167</v>
      </c>
      <c r="Z960">
        <v>8</v>
      </c>
      <c r="AA960" t="s">
        <v>157</v>
      </c>
      <c r="AB960" t="s">
        <v>70</v>
      </c>
      <c r="AC960" t="s">
        <v>10</v>
      </c>
      <c r="AD960">
        <v>338800</v>
      </c>
      <c r="AE960">
        <v>0</v>
      </c>
    </row>
    <row r="961" spans="1:31" x14ac:dyDescent="0.25">
      <c r="A961" s="143">
        <v>46099</v>
      </c>
      <c r="B961" t="s">
        <v>847</v>
      </c>
      <c r="C961" t="s">
        <v>1068</v>
      </c>
      <c r="D961">
        <v>-338800</v>
      </c>
      <c r="E961" t="s">
        <v>1069</v>
      </c>
      <c r="F961">
        <v>1</v>
      </c>
      <c r="G961">
        <v>280000</v>
      </c>
      <c r="H961" t="s">
        <v>510</v>
      </c>
      <c r="I961" t="s">
        <v>10</v>
      </c>
      <c r="J961" t="s">
        <v>157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>
        <v>-338800</v>
      </c>
      <c r="T961">
        <v>1</v>
      </c>
      <c r="U961" t="s">
        <v>199</v>
      </c>
      <c r="V961" t="s">
        <v>181</v>
      </c>
      <c r="W961" t="s">
        <v>462</v>
      </c>
      <c r="X961">
        <v>0</v>
      </c>
      <c r="Y961">
        <v>0</v>
      </c>
      <c r="Z961">
        <v>9</v>
      </c>
      <c r="AA961" t="s">
        <v>157</v>
      </c>
      <c r="AB961" t="s">
        <v>181</v>
      </c>
      <c r="AC961" t="s">
        <v>10</v>
      </c>
      <c r="AD961">
        <v>338800</v>
      </c>
      <c r="AE961">
        <v>0</v>
      </c>
    </row>
    <row r="962" spans="1:31" x14ac:dyDescent="0.25">
      <c r="A962" s="143">
        <v>46097</v>
      </c>
      <c r="B962" t="s">
        <v>845</v>
      </c>
      <c r="C962" t="s">
        <v>1055</v>
      </c>
      <c r="D962">
        <v>-298579.06</v>
      </c>
      <c r="E962" t="s">
        <v>1056</v>
      </c>
      <c r="F962">
        <v>1</v>
      </c>
      <c r="G962">
        <v>298579.06</v>
      </c>
      <c r="H962" t="s">
        <v>510</v>
      </c>
      <c r="I962" t="s">
        <v>10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>
        <v>-298579.06</v>
      </c>
      <c r="T962">
        <v>1</v>
      </c>
      <c r="U962" t="s">
        <v>199</v>
      </c>
      <c r="V962" t="s">
        <v>72</v>
      </c>
      <c r="W962" t="s">
        <v>73</v>
      </c>
      <c r="X962">
        <v>3.2417236735101898E-2</v>
      </c>
      <c r="Y962">
        <v>9679.1080721641938</v>
      </c>
      <c r="Z962">
        <v>1</v>
      </c>
      <c r="AA962">
        <v>13</v>
      </c>
      <c r="AB962" t="s">
        <v>72</v>
      </c>
      <c r="AC962" t="s">
        <v>10</v>
      </c>
      <c r="AD962">
        <v>298579.06</v>
      </c>
      <c r="AE962">
        <v>0</v>
      </c>
    </row>
    <row r="963" spans="1:31" x14ac:dyDescent="0.25">
      <c r="A963" s="143">
        <v>46097</v>
      </c>
      <c r="B963" t="s">
        <v>845</v>
      </c>
      <c r="C963" t="s">
        <v>1055</v>
      </c>
      <c r="D963">
        <v>-298579.06</v>
      </c>
      <c r="E963" t="s">
        <v>1056</v>
      </c>
      <c r="F963">
        <v>1</v>
      </c>
      <c r="G963">
        <v>298579.06</v>
      </c>
      <c r="H963" t="s">
        <v>510</v>
      </c>
      <c r="I963" t="s">
        <v>10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>
        <v>-298579.06</v>
      </c>
      <c r="T963">
        <v>1</v>
      </c>
      <c r="U963" t="s">
        <v>199</v>
      </c>
      <c r="V963" t="s">
        <v>77</v>
      </c>
      <c r="W963" t="s">
        <v>78</v>
      </c>
      <c r="X963">
        <v>7.0597149630605652E-3</v>
      </c>
      <c r="Y963">
        <v>2107.8830575385582</v>
      </c>
      <c r="Z963">
        <v>2</v>
      </c>
      <c r="AA963">
        <v>13</v>
      </c>
      <c r="AB963" t="s">
        <v>77</v>
      </c>
      <c r="AC963" t="s">
        <v>10</v>
      </c>
      <c r="AD963">
        <v>298579.06</v>
      </c>
      <c r="AE963">
        <v>0</v>
      </c>
    </row>
    <row r="964" spans="1:31" x14ac:dyDescent="0.25">
      <c r="A964" s="143">
        <v>46097</v>
      </c>
      <c r="B964" t="s">
        <v>845</v>
      </c>
      <c r="C964" t="s">
        <v>1055</v>
      </c>
      <c r="D964">
        <v>-298579.06</v>
      </c>
      <c r="E964" t="s">
        <v>1056</v>
      </c>
      <c r="F964">
        <v>1</v>
      </c>
      <c r="G964">
        <v>298579.06</v>
      </c>
      <c r="H964" t="s">
        <v>510</v>
      </c>
      <c r="I964" t="s">
        <v>10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>
        <v>-298579.06</v>
      </c>
      <c r="T964">
        <v>1</v>
      </c>
      <c r="U964" t="s">
        <v>199</v>
      </c>
      <c r="V964" t="s">
        <v>75</v>
      </c>
      <c r="W964" t="s">
        <v>76</v>
      </c>
      <c r="X964">
        <v>4.0653249223577111E-4</v>
      </c>
      <c r="Y964">
        <v>121.38208939121384</v>
      </c>
      <c r="Z964">
        <v>10</v>
      </c>
      <c r="AA964">
        <v>13</v>
      </c>
      <c r="AB964" t="s">
        <v>75</v>
      </c>
      <c r="AC964" t="s">
        <v>10</v>
      </c>
      <c r="AD964">
        <v>298579.06</v>
      </c>
      <c r="AE964">
        <v>0</v>
      </c>
    </row>
    <row r="965" spans="1:31" x14ac:dyDescent="0.25">
      <c r="A965" s="143">
        <v>46097</v>
      </c>
      <c r="B965" t="s">
        <v>845</v>
      </c>
      <c r="C965" t="s">
        <v>1055</v>
      </c>
      <c r="D965">
        <v>-298579.06</v>
      </c>
      <c r="E965" t="s">
        <v>1056</v>
      </c>
      <c r="F965">
        <v>1</v>
      </c>
      <c r="G965">
        <v>298579.06</v>
      </c>
      <c r="H965" t="s">
        <v>510</v>
      </c>
      <c r="I965" t="s">
        <v>10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>
        <v>-298579.06</v>
      </c>
      <c r="T965">
        <v>1</v>
      </c>
      <c r="U965" t="s">
        <v>199</v>
      </c>
      <c r="V965" t="s">
        <v>66</v>
      </c>
      <c r="W965" t="s">
        <v>67</v>
      </c>
      <c r="X965">
        <v>5.9791078481547098E-2</v>
      </c>
      <c r="Y965">
        <v>17852.364009406559</v>
      </c>
      <c r="Z965">
        <v>3</v>
      </c>
      <c r="AA965">
        <v>13</v>
      </c>
      <c r="AB965" t="s">
        <v>681</v>
      </c>
      <c r="AC965" t="s">
        <v>10</v>
      </c>
      <c r="AD965">
        <v>298579.06</v>
      </c>
      <c r="AE965">
        <v>0</v>
      </c>
    </row>
    <row r="966" spans="1:31" x14ac:dyDescent="0.25">
      <c r="A966" s="143">
        <v>46097</v>
      </c>
      <c r="B966" t="s">
        <v>845</v>
      </c>
      <c r="C966" t="s">
        <v>1055</v>
      </c>
      <c r="D966">
        <v>-298579.06</v>
      </c>
      <c r="E966" t="s">
        <v>1056</v>
      </c>
      <c r="F966">
        <v>1</v>
      </c>
      <c r="G966">
        <v>298579.06</v>
      </c>
      <c r="H966" t="s">
        <v>510</v>
      </c>
      <c r="I966" t="s">
        <v>10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>
        <v>-298579.06</v>
      </c>
      <c r="T966">
        <v>1</v>
      </c>
      <c r="U966" t="s">
        <v>199</v>
      </c>
      <c r="V966" t="s">
        <v>63</v>
      </c>
      <c r="W966" t="s">
        <v>64</v>
      </c>
      <c r="X966">
        <v>4.8738124634855849E-3</v>
      </c>
      <c r="Y966">
        <v>1455.2183439638102</v>
      </c>
      <c r="Z966">
        <v>4</v>
      </c>
      <c r="AA966">
        <v>13</v>
      </c>
      <c r="AB966" t="s">
        <v>682</v>
      </c>
      <c r="AC966" t="s">
        <v>10</v>
      </c>
      <c r="AD966">
        <v>298579.06</v>
      </c>
      <c r="AE966">
        <v>0</v>
      </c>
    </row>
    <row r="967" spans="1:31" x14ac:dyDescent="0.25">
      <c r="A967" s="143">
        <v>46097</v>
      </c>
      <c r="B967" t="s">
        <v>845</v>
      </c>
      <c r="C967" t="s">
        <v>1055</v>
      </c>
      <c r="D967">
        <v>-298579.06</v>
      </c>
      <c r="E967" t="s">
        <v>1056</v>
      </c>
      <c r="F967">
        <v>1</v>
      </c>
      <c r="G967">
        <v>298579.06</v>
      </c>
      <c r="H967" t="s">
        <v>510</v>
      </c>
      <c r="I967" t="s">
        <v>10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>
        <v>-298579.06</v>
      </c>
      <c r="T967">
        <v>1</v>
      </c>
      <c r="U967" t="s">
        <v>199</v>
      </c>
      <c r="V967" t="s">
        <v>80</v>
      </c>
      <c r="W967" t="s">
        <v>81</v>
      </c>
      <c r="X967">
        <v>0.73411048911804788</v>
      </c>
      <c r="Y967">
        <v>219190.01977700696</v>
      </c>
      <c r="Z967">
        <v>5</v>
      </c>
      <c r="AA967">
        <v>13</v>
      </c>
      <c r="AB967" t="s">
        <v>80</v>
      </c>
      <c r="AC967" t="s">
        <v>10</v>
      </c>
      <c r="AD967">
        <v>298579.06</v>
      </c>
      <c r="AE967">
        <v>0</v>
      </c>
    </row>
    <row r="968" spans="1:31" x14ac:dyDescent="0.25">
      <c r="A968" s="143">
        <v>46097</v>
      </c>
      <c r="B968" t="s">
        <v>845</v>
      </c>
      <c r="C968" t="s">
        <v>1055</v>
      </c>
      <c r="D968">
        <v>-298579.06</v>
      </c>
      <c r="E968" t="s">
        <v>1056</v>
      </c>
      <c r="F968">
        <v>1</v>
      </c>
      <c r="G968">
        <v>298579.06</v>
      </c>
      <c r="H968" t="s">
        <v>510</v>
      </c>
      <c r="I968" t="s">
        <v>10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>
        <v>-298579.06</v>
      </c>
      <c r="T968">
        <v>1</v>
      </c>
      <c r="U968" t="s">
        <v>199</v>
      </c>
      <c r="V968" t="s">
        <v>50</v>
      </c>
      <c r="W968" t="s">
        <v>74</v>
      </c>
      <c r="X968">
        <v>1.4065386597374174E-2</v>
      </c>
      <c r="Y968">
        <v>4199.6299087805792</v>
      </c>
      <c r="Z968">
        <v>6</v>
      </c>
      <c r="AA968">
        <v>13</v>
      </c>
      <c r="AB968" t="s">
        <v>50</v>
      </c>
      <c r="AC968" t="s">
        <v>10</v>
      </c>
      <c r="AD968">
        <v>298579.06</v>
      </c>
      <c r="AE968">
        <v>0</v>
      </c>
    </row>
    <row r="969" spans="1:31" x14ac:dyDescent="0.25">
      <c r="A969" s="143">
        <v>46097</v>
      </c>
      <c r="B969" t="s">
        <v>845</v>
      </c>
      <c r="C969" t="s">
        <v>1055</v>
      </c>
      <c r="D969">
        <v>-298579.06</v>
      </c>
      <c r="E969" t="s">
        <v>1056</v>
      </c>
      <c r="F969">
        <v>1</v>
      </c>
      <c r="G969">
        <v>298579.06</v>
      </c>
      <c r="H969" t="s">
        <v>510</v>
      </c>
      <c r="I969" t="s">
        <v>10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>
        <v>-298579.06</v>
      </c>
      <c r="T969">
        <v>1</v>
      </c>
      <c r="U969" t="s">
        <v>199</v>
      </c>
      <c r="V969" t="s">
        <v>68</v>
      </c>
      <c r="W969" t="s">
        <v>69</v>
      </c>
      <c r="X969">
        <v>0.10760032914202722</v>
      </c>
      <c r="Y969">
        <v>32127.205130917093</v>
      </c>
      <c r="Z969">
        <v>7</v>
      </c>
      <c r="AA969">
        <v>13</v>
      </c>
      <c r="AB969" t="s">
        <v>68</v>
      </c>
      <c r="AC969" t="s">
        <v>10</v>
      </c>
      <c r="AD969">
        <v>298579.06</v>
      </c>
      <c r="AE969">
        <v>0</v>
      </c>
    </row>
    <row r="970" spans="1:31" x14ac:dyDescent="0.25">
      <c r="A970" s="143">
        <v>46097</v>
      </c>
      <c r="B970" t="s">
        <v>845</v>
      </c>
      <c r="C970" t="s">
        <v>1055</v>
      </c>
      <c r="D970">
        <v>-298579.06</v>
      </c>
      <c r="E970" t="s">
        <v>1056</v>
      </c>
      <c r="F970">
        <v>1</v>
      </c>
      <c r="G970">
        <v>298579.06</v>
      </c>
      <c r="H970" t="s">
        <v>510</v>
      </c>
      <c r="I970" t="s">
        <v>10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>
        <v>-298579.06</v>
      </c>
      <c r="T970">
        <v>1</v>
      </c>
      <c r="U970" t="s">
        <v>199</v>
      </c>
      <c r="V970" t="s">
        <v>70</v>
      </c>
      <c r="W970" t="s">
        <v>71</v>
      </c>
      <c r="X970">
        <v>3.9675420007119738E-2</v>
      </c>
      <c r="Y970">
        <v>11846.249610831004</v>
      </c>
      <c r="Z970">
        <v>8</v>
      </c>
      <c r="AA970">
        <v>13</v>
      </c>
      <c r="AB970" t="s">
        <v>70</v>
      </c>
      <c r="AC970" t="s">
        <v>10</v>
      </c>
      <c r="AD970">
        <v>298579.06</v>
      </c>
      <c r="AE970">
        <v>0</v>
      </c>
    </row>
    <row r="971" spans="1:31" x14ac:dyDescent="0.25">
      <c r="A971" s="143">
        <v>46097</v>
      </c>
      <c r="B971" t="s">
        <v>845</v>
      </c>
      <c r="C971" t="s">
        <v>1055</v>
      </c>
      <c r="D971">
        <v>-298579.06</v>
      </c>
      <c r="E971" t="s">
        <v>1056</v>
      </c>
      <c r="F971">
        <v>1</v>
      </c>
      <c r="G971">
        <v>298579.06</v>
      </c>
      <c r="H971" t="s">
        <v>510</v>
      </c>
      <c r="I971" t="s">
        <v>10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>
        <v>-298579.06</v>
      </c>
      <c r="T971">
        <v>1</v>
      </c>
      <c r="U971" t="s">
        <v>199</v>
      </c>
      <c r="V971" t="s">
        <v>181</v>
      </c>
      <c r="W971" t="s">
        <v>462</v>
      </c>
      <c r="X971">
        <v>0</v>
      </c>
      <c r="Y971">
        <v>0</v>
      </c>
      <c r="Z971">
        <v>9</v>
      </c>
      <c r="AA971">
        <v>13</v>
      </c>
      <c r="AB971" t="s">
        <v>181</v>
      </c>
      <c r="AC971" t="s">
        <v>10</v>
      </c>
      <c r="AD971">
        <v>298579.06</v>
      </c>
      <c r="AE971">
        <v>0</v>
      </c>
    </row>
    <row r="972" spans="1:31" x14ac:dyDescent="0.25">
      <c r="A972" s="143">
        <v>46094</v>
      </c>
      <c r="B972" t="s">
        <v>841</v>
      </c>
      <c r="C972" t="s">
        <v>1035</v>
      </c>
      <c r="D972">
        <v>-295627.2</v>
      </c>
      <c r="E972" t="s">
        <v>1036</v>
      </c>
      <c r="F972">
        <v>1</v>
      </c>
      <c r="G972">
        <v>244320</v>
      </c>
      <c r="H972" t="s">
        <v>510</v>
      </c>
      <c r="I972" t="s">
        <v>14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>
        <v>-295627.2</v>
      </c>
      <c r="T972">
        <v>1</v>
      </c>
      <c r="U972" t="s">
        <v>199</v>
      </c>
      <c r="V972" t="s">
        <v>72</v>
      </c>
      <c r="W972" t="s">
        <v>73</v>
      </c>
      <c r="X972">
        <v>3.2417236735101898E-2</v>
      </c>
      <c r="Y972">
        <v>9583.4169277353158</v>
      </c>
      <c r="Z972">
        <v>1</v>
      </c>
      <c r="AA972">
        <v>5</v>
      </c>
      <c r="AB972" t="s">
        <v>72</v>
      </c>
      <c r="AC972" t="s">
        <v>14</v>
      </c>
      <c r="AD972">
        <v>295627.19999999995</v>
      </c>
      <c r="AE972">
        <v>0</v>
      </c>
    </row>
    <row r="973" spans="1:31" x14ac:dyDescent="0.25">
      <c r="A973" s="143">
        <v>46094</v>
      </c>
      <c r="B973" t="s">
        <v>841</v>
      </c>
      <c r="C973" t="s">
        <v>1035</v>
      </c>
      <c r="D973">
        <v>-295627.2</v>
      </c>
      <c r="E973" t="s">
        <v>1036</v>
      </c>
      <c r="F973">
        <v>1</v>
      </c>
      <c r="G973">
        <v>244320</v>
      </c>
      <c r="H973" t="s">
        <v>510</v>
      </c>
      <c r="I973" t="s">
        <v>14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>
        <v>-295627.2</v>
      </c>
      <c r="T973">
        <v>1</v>
      </c>
      <c r="U973" t="s">
        <v>199</v>
      </c>
      <c r="V973" t="s">
        <v>77</v>
      </c>
      <c r="W973" t="s">
        <v>78</v>
      </c>
      <c r="X973">
        <v>7.0597149630605652E-3</v>
      </c>
      <c r="Y973">
        <v>2087.0437673276983</v>
      </c>
      <c r="Z973">
        <v>2</v>
      </c>
      <c r="AA973">
        <v>5</v>
      </c>
      <c r="AB973" t="s">
        <v>77</v>
      </c>
      <c r="AC973" t="s">
        <v>14</v>
      </c>
      <c r="AD973">
        <v>295627.19999999995</v>
      </c>
      <c r="AE973">
        <v>0</v>
      </c>
    </row>
    <row r="974" spans="1:31" x14ac:dyDescent="0.25">
      <c r="A974" s="143">
        <v>46094</v>
      </c>
      <c r="B974" t="s">
        <v>841</v>
      </c>
      <c r="C974" t="s">
        <v>1035</v>
      </c>
      <c r="D974">
        <v>-295627.2</v>
      </c>
      <c r="E974" t="s">
        <v>1036</v>
      </c>
      <c r="F974">
        <v>1</v>
      </c>
      <c r="G974">
        <v>244320</v>
      </c>
      <c r="H974" t="s">
        <v>510</v>
      </c>
      <c r="I974" t="s">
        <v>14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>
        <v>-295627.2</v>
      </c>
      <c r="T974">
        <v>1</v>
      </c>
      <c r="U974" t="s">
        <v>199</v>
      </c>
      <c r="V974" t="s">
        <v>75</v>
      </c>
      <c r="W974" t="s">
        <v>76</v>
      </c>
      <c r="X974">
        <v>4.0653249223577111E-4</v>
      </c>
      <c r="Y974">
        <v>120.18206238868275</v>
      </c>
      <c r="Z974">
        <v>10</v>
      </c>
      <c r="AA974">
        <v>5</v>
      </c>
      <c r="AB974" t="s">
        <v>75</v>
      </c>
      <c r="AC974" t="s">
        <v>14</v>
      </c>
      <c r="AD974">
        <v>295627.19999999995</v>
      </c>
      <c r="AE974">
        <v>0</v>
      </c>
    </row>
    <row r="975" spans="1:31" x14ac:dyDescent="0.25">
      <c r="A975" s="143">
        <v>46094</v>
      </c>
      <c r="B975" t="s">
        <v>841</v>
      </c>
      <c r="C975" t="s">
        <v>1035</v>
      </c>
      <c r="D975">
        <v>-295627.2</v>
      </c>
      <c r="E975" t="s">
        <v>1036</v>
      </c>
      <c r="F975">
        <v>1</v>
      </c>
      <c r="G975">
        <v>244320</v>
      </c>
      <c r="H975" t="s">
        <v>510</v>
      </c>
      <c r="I975" t="s">
        <v>14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>
        <v>-295627.2</v>
      </c>
      <c r="T975">
        <v>1</v>
      </c>
      <c r="U975" t="s">
        <v>199</v>
      </c>
      <c r="V975" t="s">
        <v>66</v>
      </c>
      <c r="W975" t="s">
        <v>67</v>
      </c>
      <c r="X975">
        <v>5.9791078481547098E-2</v>
      </c>
      <c r="Y975">
        <v>17675.869116480022</v>
      </c>
      <c r="Z975">
        <v>3</v>
      </c>
      <c r="AA975">
        <v>5</v>
      </c>
      <c r="AB975" t="s">
        <v>681</v>
      </c>
      <c r="AC975" t="s">
        <v>14</v>
      </c>
      <c r="AD975">
        <v>295627.19999999995</v>
      </c>
      <c r="AE975">
        <v>0</v>
      </c>
    </row>
    <row r="976" spans="1:31" x14ac:dyDescent="0.25">
      <c r="A976" s="143">
        <v>46094</v>
      </c>
      <c r="B976" t="s">
        <v>841</v>
      </c>
      <c r="C976" t="s">
        <v>1035</v>
      </c>
      <c r="D976">
        <v>-295627.2</v>
      </c>
      <c r="E976" t="s">
        <v>1036</v>
      </c>
      <c r="F976">
        <v>1</v>
      </c>
      <c r="G976">
        <v>244320</v>
      </c>
      <c r="H976" t="s">
        <v>510</v>
      </c>
      <c r="I976" t="s">
        <v>14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>
        <v>-295627.2</v>
      </c>
      <c r="T976">
        <v>1</v>
      </c>
      <c r="U976" t="s">
        <v>199</v>
      </c>
      <c r="V976" t="s">
        <v>63</v>
      </c>
      <c r="W976" t="s">
        <v>64</v>
      </c>
      <c r="X976">
        <v>4.8738124634855849E-3</v>
      </c>
      <c r="Y976">
        <v>1440.8315319053459</v>
      </c>
      <c r="Z976">
        <v>4</v>
      </c>
      <c r="AA976">
        <v>5</v>
      </c>
      <c r="AB976" t="s">
        <v>682</v>
      </c>
      <c r="AC976" t="s">
        <v>14</v>
      </c>
      <c r="AD976">
        <v>295627.19999999995</v>
      </c>
      <c r="AE976">
        <v>0</v>
      </c>
    </row>
    <row r="977" spans="1:31" x14ac:dyDescent="0.25">
      <c r="A977" s="143">
        <v>46094</v>
      </c>
      <c r="B977" t="s">
        <v>841</v>
      </c>
      <c r="C977" t="s">
        <v>1035</v>
      </c>
      <c r="D977">
        <v>-295627.2</v>
      </c>
      <c r="E977" t="s">
        <v>1036</v>
      </c>
      <c r="F977">
        <v>1</v>
      </c>
      <c r="G977">
        <v>244320</v>
      </c>
      <c r="H977" t="s">
        <v>510</v>
      </c>
      <c r="I977" t="s">
        <v>14</v>
      </c>
      <c r="J977" t="s">
        <v>137</v>
      </c>
      <c r="K977" t="s">
        <v>473</v>
      </c>
      <c r="L977" t="s">
        <v>156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>
        <v>-295627.2</v>
      </c>
      <c r="T977">
        <v>1</v>
      </c>
      <c r="U977" t="s">
        <v>199</v>
      </c>
      <c r="V977" t="s">
        <v>80</v>
      </c>
      <c r="W977" t="s">
        <v>81</v>
      </c>
      <c r="X977">
        <v>0.73411048911804788</v>
      </c>
      <c r="Y977">
        <v>217023.02838859896</v>
      </c>
      <c r="Z977">
        <v>5</v>
      </c>
      <c r="AA977">
        <v>5</v>
      </c>
      <c r="AB977" t="s">
        <v>80</v>
      </c>
      <c r="AC977" t="s">
        <v>14</v>
      </c>
      <c r="AD977">
        <v>295627.19999999995</v>
      </c>
      <c r="AE977">
        <v>0</v>
      </c>
    </row>
    <row r="978" spans="1:31" x14ac:dyDescent="0.25">
      <c r="A978" s="143">
        <v>46094</v>
      </c>
      <c r="B978" t="s">
        <v>841</v>
      </c>
      <c r="C978" t="s">
        <v>1035</v>
      </c>
      <c r="D978">
        <v>-295627.2</v>
      </c>
      <c r="E978" t="s">
        <v>1036</v>
      </c>
      <c r="F978">
        <v>1</v>
      </c>
      <c r="G978">
        <v>244320</v>
      </c>
      <c r="H978" t="s">
        <v>510</v>
      </c>
      <c r="I978" t="s">
        <v>14</v>
      </c>
      <c r="J978" t="s">
        <v>137</v>
      </c>
      <c r="K978" t="s">
        <v>473</v>
      </c>
      <c r="L978" t="s">
        <v>156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>
        <v>-295627.2</v>
      </c>
      <c r="T978">
        <v>1</v>
      </c>
      <c r="U978" t="s">
        <v>199</v>
      </c>
      <c r="V978" t="s">
        <v>50</v>
      </c>
      <c r="W978" t="s">
        <v>74</v>
      </c>
      <c r="X978">
        <v>1.4065386597374174E-2</v>
      </c>
      <c r="Y978">
        <v>4158.1108566992543</v>
      </c>
      <c r="Z978">
        <v>6</v>
      </c>
      <c r="AA978">
        <v>5</v>
      </c>
      <c r="AB978" t="s">
        <v>50</v>
      </c>
      <c r="AC978" t="s">
        <v>14</v>
      </c>
      <c r="AD978">
        <v>295627.19999999995</v>
      </c>
      <c r="AE978">
        <v>0</v>
      </c>
    </row>
    <row r="979" spans="1:31" x14ac:dyDescent="0.25">
      <c r="A979" s="143">
        <v>46094</v>
      </c>
      <c r="B979" t="s">
        <v>841</v>
      </c>
      <c r="C979" t="s">
        <v>1035</v>
      </c>
      <c r="D979">
        <v>-295627.2</v>
      </c>
      <c r="E979" t="s">
        <v>1036</v>
      </c>
      <c r="F979">
        <v>1</v>
      </c>
      <c r="G979">
        <v>244320</v>
      </c>
      <c r="H979" t="s">
        <v>510</v>
      </c>
      <c r="I979" t="s">
        <v>14</v>
      </c>
      <c r="J979" t="s">
        <v>137</v>
      </c>
      <c r="K979" t="s">
        <v>473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>
        <v>-295627.2</v>
      </c>
      <c r="T979">
        <v>1</v>
      </c>
      <c r="U979" t="s">
        <v>199</v>
      </c>
      <c r="V979" t="s">
        <v>68</v>
      </c>
      <c r="W979" t="s">
        <v>69</v>
      </c>
      <c r="X979">
        <v>0.10760032914202722</v>
      </c>
      <c r="Y979">
        <v>31809.584023335909</v>
      </c>
      <c r="Z979">
        <v>7</v>
      </c>
      <c r="AA979">
        <v>5</v>
      </c>
      <c r="AB979" t="s">
        <v>68</v>
      </c>
      <c r="AC979" t="s">
        <v>14</v>
      </c>
      <c r="AD979">
        <v>295627.19999999995</v>
      </c>
      <c r="AE979">
        <v>0</v>
      </c>
    </row>
    <row r="980" spans="1:31" x14ac:dyDescent="0.25">
      <c r="A980" s="143">
        <v>46094</v>
      </c>
      <c r="B980" t="s">
        <v>841</v>
      </c>
      <c r="C980" t="s">
        <v>1035</v>
      </c>
      <c r="D980">
        <v>-295627.2</v>
      </c>
      <c r="E980" t="s">
        <v>1036</v>
      </c>
      <c r="F980">
        <v>1</v>
      </c>
      <c r="G980">
        <v>244320</v>
      </c>
      <c r="H980" t="s">
        <v>510</v>
      </c>
      <c r="I980" t="s">
        <v>14</v>
      </c>
      <c r="J980" t="s">
        <v>137</v>
      </c>
      <c r="K980" t="s">
        <v>473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>
        <v>-295627.2</v>
      </c>
      <c r="T980">
        <v>1</v>
      </c>
      <c r="U980" t="s">
        <v>199</v>
      </c>
      <c r="V980" t="s">
        <v>70</v>
      </c>
      <c r="W980" t="s">
        <v>71</v>
      </c>
      <c r="X980">
        <v>3.9675420007119738E-2</v>
      </c>
      <c r="Y980">
        <v>11729.133325528788</v>
      </c>
      <c r="Z980">
        <v>8</v>
      </c>
      <c r="AA980">
        <v>5</v>
      </c>
      <c r="AB980" t="s">
        <v>70</v>
      </c>
      <c r="AC980" t="s">
        <v>14</v>
      </c>
      <c r="AD980">
        <v>295627.19999999995</v>
      </c>
      <c r="AE980">
        <v>0</v>
      </c>
    </row>
    <row r="981" spans="1:31" x14ac:dyDescent="0.25">
      <c r="A981" s="143">
        <v>46094</v>
      </c>
      <c r="B981" t="s">
        <v>841</v>
      </c>
      <c r="C981" t="s">
        <v>1035</v>
      </c>
      <c r="D981">
        <v>-295627.2</v>
      </c>
      <c r="E981" t="s">
        <v>1036</v>
      </c>
      <c r="F981">
        <v>1</v>
      </c>
      <c r="G981">
        <v>244320</v>
      </c>
      <c r="H981" t="s">
        <v>510</v>
      </c>
      <c r="I981" t="s">
        <v>14</v>
      </c>
      <c r="J981" t="s">
        <v>137</v>
      </c>
      <c r="K981" t="s">
        <v>473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>
        <v>-295627.2</v>
      </c>
      <c r="T981">
        <v>1</v>
      </c>
      <c r="U981" t="s">
        <v>199</v>
      </c>
      <c r="V981" t="s">
        <v>181</v>
      </c>
      <c r="W981" t="s">
        <v>462</v>
      </c>
      <c r="X981">
        <v>0</v>
      </c>
      <c r="Y981">
        <v>0</v>
      </c>
      <c r="Z981">
        <v>9</v>
      </c>
      <c r="AA981">
        <v>5</v>
      </c>
      <c r="AB981" t="s">
        <v>181</v>
      </c>
      <c r="AC981" t="s">
        <v>14</v>
      </c>
      <c r="AD981">
        <v>295627.19999999995</v>
      </c>
      <c r="AE981">
        <v>0</v>
      </c>
    </row>
    <row r="982" spans="1:31" x14ac:dyDescent="0.25">
      <c r="A982" s="143">
        <v>46111</v>
      </c>
      <c r="B982" t="s">
        <v>20</v>
      </c>
      <c r="C982" t="s">
        <v>797</v>
      </c>
      <c r="D982">
        <v>-274451.49</v>
      </c>
      <c r="E982" t="s">
        <v>20</v>
      </c>
      <c r="F982">
        <v>1</v>
      </c>
      <c r="G982">
        <v>274451.49</v>
      </c>
      <c r="H982" t="s">
        <v>510</v>
      </c>
      <c r="I982" t="s">
        <v>20</v>
      </c>
      <c r="J982" t="s">
        <v>137</v>
      </c>
      <c r="K982" t="s">
        <v>473</v>
      </c>
      <c r="L982" t="s">
        <v>156</v>
      </c>
      <c r="M982">
        <v>0</v>
      </c>
      <c r="N982" t="s">
        <v>40</v>
      </c>
      <c r="O982" t="s">
        <v>493</v>
      </c>
      <c r="P982">
        <v>1</v>
      </c>
      <c r="Q982" t="s">
        <v>68</v>
      </c>
      <c r="R982">
        <v>1</v>
      </c>
      <c r="S982">
        <v>-274451.49</v>
      </c>
      <c r="T982">
        <v>1</v>
      </c>
      <c r="U982" t="s">
        <v>199</v>
      </c>
      <c r="V982" t="s">
        <v>68</v>
      </c>
      <c r="W982" t="s">
        <v>85</v>
      </c>
      <c r="X982">
        <v>1</v>
      </c>
      <c r="Y982">
        <v>274451.49</v>
      </c>
      <c r="Z982">
        <v>7</v>
      </c>
      <c r="AA982">
        <v>4</v>
      </c>
      <c r="AB982" t="s">
        <v>68</v>
      </c>
      <c r="AC982" t="s">
        <v>20</v>
      </c>
      <c r="AD982">
        <v>274451.49</v>
      </c>
      <c r="AE982">
        <v>0</v>
      </c>
    </row>
    <row r="983" spans="1:31" x14ac:dyDescent="0.25">
      <c r="A983" s="143">
        <v>46102</v>
      </c>
      <c r="B983" t="s">
        <v>1057</v>
      </c>
      <c r="C983" t="s">
        <v>1058</v>
      </c>
      <c r="D983">
        <v>-269999.40000000002</v>
      </c>
      <c r="E983" t="s">
        <v>16</v>
      </c>
      <c r="F983">
        <v>1</v>
      </c>
      <c r="G983">
        <v>223140</v>
      </c>
      <c r="H983" t="s">
        <v>510</v>
      </c>
      <c r="I983" t="s">
        <v>16</v>
      </c>
      <c r="J983" t="s">
        <v>137</v>
      </c>
      <c r="K983" t="s">
        <v>473</v>
      </c>
      <c r="L983" t="s">
        <v>156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>
        <v>-269999.40000000002</v>
      </c>
      <c r="T983">
        <v>1</v>
      </c>
      <c r="U983" t="s">
        <v>199</v>
      </c>
      <c r="V983" t="s">
        <v>72</v>
      </c>
      <c r="W983" t="s">
        <v>73</v>
      </c>
      <c r="X983">
        <v>3.2417236735101898E-2</v>
      </c>
      <c r="Y983">
        <v>8752.6344681354731</v>
      </c>
      <c r="Z983">
        <v>1</v>
      </c>
      <c r="AA983">
        <v>9</v>
      </c>
      <c r="AB983" t="s">
        <v>72</v>
      </c>
      <c r="AC983" t="s">
        <v>16</v>
      </c>
      <c r="AD983">
        <v>269999.40000000002</v>
      </c>
      <c r="AE983">
        <v>0</v>
      </c>
    </row>
    <row r="984" spans="1:31" x14ac:dyDescent="0.25">
      <c r="A984" s="143">
        <v>46102</v>
      </c>
      <c r="B984" t="s">
        <v>1057</v>
      </c>
      <c r="C984" t="s">
        <v>1058</v>
      </c>
      <c r="D984">
        <v>-269999.40000000002</v>
      </c>
      <c r="E984" t="s">
        <v>16</v>
      </c>
      <c r="F984">
        <v>1</v>
      </c>
      <c r="G984">
        <v>223140</v>
      </c>
      <c r="H984" t="s">
        <v>510</v>
      </c>
      <c r="I984" t="s">
        <v>16</v>
      </c>
      <c r="J984" t="s">
        <v>137</v>
      </c>
      <c r="K984" t="s">
        <v>473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>
        <v>-269999.40000000002</v>
      </c>
      <c r="T984">
        <v>1</v>
      </c>
      <c r="U984" t="s">
        <v>199</v>
      </c>
      <c r="V984" t="s">
        <v>77</v>
      </c>
      <c r="W984" t="s">
        <v>78</v>
      </c>
      <c r="X984">
        <v>7.0597149630605652E-3</v>
      </c>
      <c r="Y984">
        <v>1906.1188041973749</v>
      </c>
      <c r="Z984">
        <v>2</v>
      </c>
      <c r="AA984">
        <v>9</v>
      </c>
      <c r="AB984" t="s">
        <v>77</v>
      </c>
      <c r="AC984" t="s">
        <v>16</v>
      </c>
      <c r="AD984">
        <v>269999.40000000002</v>
      </c>
      <c r="AE984">
        <v>0</v>
      </c>
    </row>
    <row r="985" spans="1:31" x14ac:dyDescent="0.25">
      <c r="A985" s="143">
        <v>46102</v>
      </c>
      <c r="B985" t="s">
        <v>1057</v>
      </c>
      <c r="C985" t="s">
        <v>1058</v>
      </c>
      <c r="D985">
        <v>-269999.40000000002</v>
      </c>
      <c r="E985" t="s">
        <v>16</v>
      </c>
      <c r="F985">
        <v>1</v>
      </c>
      <c r="G985">
        <v>223140</v>
      </c>
      <c r="H985" t="s">
        <v>510</v>
      </c>
      <c r="I985" t="s">
        <v>16</v>
      </c>
      <c r="J985" t="s">
        <v>137</v>
      </c>
      <c r="K985" t="s">
        <v>473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>
        <v>-269999.40000000002</v>
      </c>
      <c r="T985">
        <v>1</v>
      </c>
      <c r="U985" t="s">
        <v>199</v>
      </c>
      <c r="V985" t="s">
        <v>75</v>
      </c>
      <c r="W985" t="s">
        <v>76</v>
      </c>
      <c r="X985">
        <v>4.0653249223577111E-4</v>
      </c>
      <c r="Y985">
        <v>109.76352898416286</v>
      </c>
      <c r="Z985">
        <v>10</v>
      </c>
      <c r="AA985">
        <v>9</v>
      </c>
      <c r="AB985" t="s">
        <v>75</v>
      </c>
      <c r="AC985" t="s">
        <v>16</v>
      </c>
      <c r="AD985">
        <v>269999.40000000002</v>
      </c>
      <c r="AE985">
        <v>0</v>
      </c>
    </row>
    <row r="986" spans="1:31" x14ac:dyDescent="0.25">
      <c r="A986" s="143">
        <v>46102</v>
      </c>
      <c r="B986" t="s">
        <v>1057</v>
      </c>
      <c r="C986" t="s">
        <v>1058</v>
      </c>
      <c r="D986">
        <v>-269999.40000000002</v>
      </c>
      <c r="E986" t="s">
        <v>16</v>
      </c>
      <c r="F986">
        <v>1</v>
      </c>
      <c r="G986">
        <v>223140</v>
      </c>
      <c r="H986" t="s">
        <v>510</v>
      </c>
      <c r="I986" t="s">
        <v>16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>
        <v>-269999.40000000002</v>
      </c>
      <c r="T986">
        <v>1</v>
      </c>
      <c r="U986" t="s">
        <v>199</v>
      </c>
      <c r="V986" t="s">
        <v>66</v>
      </c>
      <c r="W986" t="s">
        <v>67</v>
      </c>
      <c r="X986">
        <v>5.9791078481547098E-2</v>
      </c>
      <c r="Y986">
        <v>16143.55531537063</v>
      </c>
      <c r="Z986">
        <v>3</v>
      </c>
      <c r="AA986">
        <v>9</v>
      </c>
      <c r="AB986" t="s">
        <v>681</v>
      </c>
      <c r="AC986" t="s">
        <v>16</v>
      </c>
      <c r="AD986">
        <v>269999.40000000002</v>
      </c>
      <c r="AE986">
        <v>0</v>
      </c>
    </row>
    <row r="987" spans="1:31" x14ac:dyDescent="0.25">
      <c r="A987" s="143">
        <v>46102</v>
      </c>
      <c r="B987" t="s">
        <v>1057</v>
      </c>
      <c r="C987" t="s">
        <v>1058</v>
      </c>
      <c r="D987">
        <v>-269999.40000000002</v>
      </c>
      <c r="E987" t="s">
        <v>16</v>
      </c>
      <c r="F987">
        <v>1</v>
      </c>
      <c r="G987">
        <v>223140</v>
      </c>
      <c r="H987" t="s">
        <v>510</v>
      </c>
      <c r="I987" t="s">
        <v>16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>
        <v>-269999.40000000002</v>
      </c>
      <c r="T987">
        <v>1</v>
      </c>
      <c r="U987" t="s">
        <v>199</v>
      </c>
      <c r="V987" t="s">
        <v>63</v>
      </c>
      <c r="W987" t="s">
        <v>64</v>
      </c>
      <c r="X987">
        <v>4.8738124634855849E-3</v>
      </c>
      <c r="Y987">
        <v>1315.9264408536299</v>
      </c>
      <c r="Z987">
        <v>4</v>
      </c>
      <c r="AA987">
        <v>9</v>
      </c>
      <c r="AB987" t="s">
        <v>682</v>
      </c>
      <c r="AC987" t="s">
        <v>16</v>
      </c>
      <c r="AD987">
        <v>269999.40000000002</v>
      </c>
      <c r="AE987">
        <v>0</v>
      </c>
    </row>
    <row r="988" spans="1:31" x14ac:dyDescent="0.25">
      <c r="A988" s="143">
        <v>46102</v>
      </c>
      <c r="B988" t="s">
        <v>1057</v>
      </c>
      <c r="C988" t="s">
        <v>1058</v>
      </c>
      <c r="D988">
        <v>-269999.40000000002</v>
      </c>
      <c r="E988" t="s">
        <v>16</v>
      </c>
      <c r="F988">
        <v>1</v>
      </c>
      <c r="G988">
        <v>223140</v>
      </c>
      <c r="H988" t="s">
        <v>510</v>
      </c>
      <c r="I988" t="s">
        <v>16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>
        <v>-269999.40000000002</v>
      </c>
      <c r="T988">
        <v>1</v>
      </c>
      <c r="U988" t="s">
        <v>199</v>
      </c>
      <c r="V988" t="s">
        <v>80</v>
      </c>
      <c r="W988" t="s">
        <v>81</v>
      </c>
      <c r="X988">
        <v>0.73411048911804788</v>
      </c>
      <c r="Y988">
        <v>198209.39159557948</v>
      </c>
      <c r="Z988">
        <v>5</v>
      </c>
      <c r="AA988">
        <v>9</v>
      </c>
      <c r="AB988" t="s">
        <v>80</v>
      </c>
      <c r="AC988" t="s">
        <v>16</v>
      </c>
      <c r="AD988">
        <v>269999.40000000002</v>
      </c>
      <c r="AE988">
        <v>0</v>
      </c>
    </row>
    <row r="989" spans="1:31" x14ac:dyDescent="0.25">
      <c r="A989" s="143">
        <v>46102</v>
      </c>
      <c r="B989" t="s">
        <v>1057</v>
      </c>
      <c r="C989" t="s">
        <v>1058</v>
      </c>
      <c r="D989">
        <v>-269999.40000000002</v>
      </c>
      <c r="E989" t="s">
        <v>16</v>
      </c>
      <c r="F989">
        <v>1</v>
      </c>
      <c r="G989">
        <v>223140</v>
      </c>
      <c r="H989" t="s">
        <v>510</v>
      </c>
      <c r="I989" t="s">
        <v>16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>
        <v>-269999.40000000002</v>
      </c>
      <c r="T989">
        <v>1</v>
      </c>
      <c r="U989" t="s">
        <v>199</v>
      </c>
      <c r="V989" t="s">
        <v>50</v>
      </c>
      <c r="W989" t="s">
        <v>74</v>
      </c>
      <c r="X989">
        <v>1.4065386597374174E-2</v>
      </c>
      <c r="Y989">
        <v>3797.6459420590686</v>
      </c>
      <c r="Z989">
        <v>6</v>
      </c>
      <c r="AA989">
        <v>9</v>
      </c>
      <c r="AB989" t="s">
        <v>50</v>
      </c>
      <c r="AC989" t="s">
        <v>16</v>
      </c>
      <c r="AD989">
        <v>269999.40000000002</v>
      </c>
      <c r="AE989">
        <v>0</v>
      </c>
    </row>
    <row r="990" spans="1:31" x14ac:dyDescent="0.25">
      <c r="A990" s="143">
        <v>46102</v>
      </c>
      <c r="B990" t="s">
        <v>1057</v>
      </c>
      <c r="C990" t="s">
        <v>1058</v>
      </c>
      <c r="D990">
        <v>-269999.40000000002</v>
      </c>
      <c r="E990" t="s">
        <v>16</v>
      </c>
      <c r="F990">
        <v>1</v>
      </c>
      <c r="G990">
        <v>223140</v>
      </c>
      <c r="H990" t="s">
        <v>510</v>
      </c>
      <c r="I990" t="s">
        <v>16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>
        <v>-269999.40000000002</v>
      </c>
      <c r="T990">
        <v>1</v>
      </c>
      <c r="U990" t="s">
        <v>199</v>
      </c>
      <c r="V990" t="s">
        <v>68</v>
      </c>
      <c r="W990" t="s">
        <v>69</v>
      </c>
      <c r="X990">
        <v>0.10760032914202722</v>
      </c>
      <c r="Y990">
        <v>29052.024308149867</v>
      </c>
      <c r="Z990">
        <v>7</v>
      </c>
      <c r="AA990">
        <v>9</v>
      </c>
      <c r="AB990" t="s">
        <v>68</v>
      </c>
      <c r="AC990" t="s">
        <v>16</v>
      </c>
      <c r="AD990">
        <v>269999.40000000002</v>
      </c>
      <c r="AE990">
        <v>0</v>
      </c>
    </row>
    <row r="991" spans="1:31" x14ac:dyDescent="0.25">
      <c r="A991" s="143">
        <v>46102</v>
      </c>
      <c r="B991" t="s">
        <v>1057</v>
      </c>
      <c r="C991" t="s">
        <v>1058</v>
      </c>
      <c r="D991">
        <v>-269999.40000000002</v>
      </c>
      <c r="E991" t="s">
        <v>16</v>
      </c>
      <c r="F991">
        <v>1</v>
      </c>
      <c r="G991">
        <v>223140</v>
      </c>
      <c r="H991" t="s">
        <v>510</v>
      </c>
      <c r="I991" t="s">
        <v>16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>
        <v>-269999.40000000002</v>
      </c>
      <c r="T991">
        <v>1</v>
      </c>
      <c r="U991" t="s">
        <v>199</v>
      </c>
      <c r="V991" t="s">
        <v>70</v>
      </c>
      <c r="W991" t="s">
        <v>71</v>
      </c>
      <c r="X991">
        <v>3.9675420007119738E-2</v>
      </c>
      <c r="Y991">
        <v>10712.339596670327</v>
      </c>
      <c r="Z991">
        <v>8</v>
      </c>
      <c r="AA991">
        <v>9</v>
      </c>
      <c r="AB991" t="s">
        <v>70</v>
      </c>
      <c r="AC991" t="s">
        <v>16</v>
      </c>
      <c r="AD991">
        <v>269999.40000000002</v>
      </c>
      <c r="AE991">
        <v>0</v>
      </c>
    </row>
    <row r="992" spans="1:31" x14ac:dyDescent="0.25">
      <c r="A992" s="143">
        <v>46102</v>
      </c>
      <c r="B992" t="s">
        <v>1057</v>
      </c>
      <c r="C992" t="s">
        <v>1058</v>
      </c>
      <c r="D992">
        <v>-269999.40000000002</v>
      </c>
      <c r="E992" t="s">
        <v>16</v>
      </c>
      <c r="F992">
        <v>1</v>
      </c>
      <c r="G992">
        <v>223140</v>
      </c>
      <c r="H992" t="s">
        <v>510</v>
      </c>
      <c r="I992" t="s">
        <v>16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>
        <v>-269999.40000000002</v>
      </c>
      <c r="T992">
        <v>1</v>
      </c>
      <c r="U992" t="s">
        <v>199</v>
      </c>
      <c r="V992" t="s">
        <v>181</v>
      </c>
      <c r="W992" t="s">
        <v>462</v>
      </c>
      <c r="X992">
        <v>0</v>
      </c>
      <c r="Y992">
        <v>0</v>
      </c>
      <c r="Z992">
        <v>9</v>
      </c>
      <c r="AA992">
        <v>9</v>
      </c>
      <c r="AB992" t="s">
        <v>181</v>
      </c>
      <c r="AC992" t="s">
        <v>16</v>
      </c>
      <c r="AD992">
        <v>269999.40000000002</v>
      </c>
      <c r="AE992">
        <v>0</v>
      </c>
    </row>
    <row r="993" spans="1:31" x14ac:dyDescent="0.25">
      <c r="A993" s="143">
        <v>46086</v>
      </c>
      <c r="B993" t="s">
        <v>851</v>
      </c>
      <c r="C993" t="s">
        <v>1084</v>
      </c>
      <c r="D993">
        <v>-266200</v>
      </c>
      <c r="E993" t="s">
        <v>1085</v>
      </c>
      <c r="F993">
        <v>1</v>
      </c>
      <c r="G993">
        <v>220000</v>
      </c>
      <c r="H993" t="s">
        <v>510</v>
      </c>
      <c r="I993" t="s">
        <v>12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>
        <v>-266200</v>
      </c>
      <c r="T993">
        <v>1</v>
      </c>
      <c r="U993" t="s">
        <v>199</v>
      </c>
      <c r="V993" t="s">
        <v>72</v>
      </c>
      <c r="W993" t="s">
        <v>73</v>
      </c>
      <c r="X993">
        <v>3.2417236735101898E-2</v>
      </c>
      <c r="Y993">
        <v>8629.4684188841256</v>
      </c>
      <c r="Z993">
        <v>1</v>
      </c>
      <c r="AA993">
        <v>11</v>
      </c>
      <c r="AB993" t="s">
        <v>72</v>
      </c>
      <c r="AC993" t="s">
        <v>12</v>
      </c>
      <c r="AD993">
        <v>266200</v>
      </c>
      <c r="AE993">
        <v>0</v>
      </c>
    </row>
    <row r="994" spans="1:31" x14ac:dyDescent="0.25">
      <c r="A994" s="143">
        <v>46086</v>
      </c>
      <c r="B994" t="s">
        <v>851</v>
      </c>
      <c r="C994" t="s">
        <v>1084</v>
      </c>
      <c r="D994">
        <v>-266200</v>
      </c>
      <c r="E994" t="s">
        <v>1085</v>
      </c>
      <c r="F994">
        <v>1</v>
      </c>
      <c r="G994">
        <v>220000</v>
      </c>
      <c r="H994" t="s">
        <v>510</v>
      </c>
      <c r="I994" t="s">
        <v>12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>
        <v>-266200</v>
      </c>
      <c r="T994">
        <v>1</v>
      </c>
      <c r="U994" t="s">
        <v>199</v>
      </c>
      <c r="V994" t="s">
        <v>77</v>
      </c>
      <c r="W994" t="s">
        <v>78</v>
      </c>
      <c r="X994">
        <v>7.0597149630605652E-3</v>
      </c>
      <c r="Y994">
        <v>1879.2961231667225</v>
      </c>
      <c r="Z994">
        <v>2</v>
      </c>
      <c r="AA994">
        <v>11</v>
      </c>
      <c r="AB994" t="s">
        <v>77</v>
      </c>
      <c r="AC994" t="s">
        <v>12</v>
      </c>
      <c r="AD994">
        <v>266200</v>
      </c>
      <c r="AE994">
        <v>0</v>
      </c>
    </row>
    <row r="995" spans="1:31" x14ac:dyDescent="0.25">
      <c r="A995" s="143">
        <v>46086</v>
      </c>
      <c r="B995" t="s">
        <v>851</v>
      </c>
      <c r="C995" t="s">
        <v>1084</v>
      </c>
      <c r="D995">
        <v>-266200</v>
      </c>
      <c r="E995" t="s">
        <v>1085</v>
      </c>
      <c r="F995">
        <v>1</v>
      </c>
      <c r="G995">
        <v>220000</v>
      </c>
      <c r="H995" t="s">
        <v>510</v>
      </c>
      <c r="I995" t="s">
        <v>12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>
        <v>-266200</v>
      </c>
      <c r="T995">
        <v>1</v>
      </c>
      <c r="U995" t="s">
        <v>199</v>
      </c>
      <c r="V995" t="s">
        <v>75</v>
      </c>
      <c r="W995" t="s">
        <v>76</v>
      </c>
      <c r="X995">
        <v>4.0653249223577111E-4</v>
      </c>
      <c r="Y995">
        <v>108.21894943316227</v>
      </c>
      <c r="Z995">
        <v>10</v>
      </c>
      <c r="AA995">
        <v>11</v>
      </c>
      <c r="AB995" t="s">
        <v>75</v>
      </c>
      <c r="AC995" t="s">
        <v>12</v>
      </c>
      <c r="AD995">
        <v>266200</v>
      </c>
      <c r="AE995">
        <v>0</v>
      </c>
    </row>
    <row r="996" spans="1:31" x14ac:dyDescent="0.25">
      <c r="A996" s="143">
        <v>46086</v>
      </c>
      <c r="B996" t="s">
        <v>851</v>
      </c>
      <c r="C996" t="s">
        <v>1084</v>
      </c>
      <c r="D996">
        <v>-266200</v>
      </c>
      <c r="E996" t="s">
        <v>1085</v>
      </c>
      <c r="F996">
        <v>1</v>
      </c>
      <c r="G996">
        <v>220000</v>
      </c>
      <c r="H996" t="s">
        <v>510</v>
      </c>
      <c r="I996" t="s">
        <v>12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>
        <v>-266200</v>
      </c>
      <c r="T996">
        <v>1</v>
      </c>
      <c r="U996" t="s">
        <v>199</v>
      </c>
      <c r="V996" t="s">
        <v>66</v>
      </c>
      <c r="W996" t="s">
        <v>67</v>
      </c>
      <c r="X996">
        <v>5.9791078481547098E-2</v>
      </c>
      <c r="Y996">
        <v>15916.385091787837</v>
      </c>
      <c r="Z996">
        <v>3</v>
      </c>
      <c r="AA996">
        <v>11</v>
      </c>
      <c r="AB996" t="s">
        <v>681</v>
      </c>
      <c r="AC996" t="s">
        <v>12</v>
      </c>
      <c r="AD996">
        <v>266200</v>
      </c>
      <c r="AE996">
        <v>0</v>
      </c>
    </row>
    <row r="997" spans="1:31" x14ac:dyDescent="0.25">
      <c r="A997" s="143">
        <v>46086</v>
      </c>
      <c r="B997" t="s">
        <v>851</v>
      </c>
      <c r="C997" t="s">
        <v>1084</v>
      </c>
      <c r="D997">
        <v>-266200</v>
      </c>
      <c r="E997" t="s">
        <v>1085</v>
      </c>
      <c r="F997">
        <v>1</v>
      </c>
      <c r="G997">
        <v>220000</v>
      </c>
      <c r="H997" t="s">
        <v>510</v>
      </c>
      <c r="I997" t="s">
        <v>12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>
        <v>-266200</v>
      </c>
      <c r="T997">
        <v>1</v>
      </c>
      <c r="U997" t="s">
        <v>199</v>
      </c>
      <c r="V997" t="s">
        <v>63</v>
      </c>
      <c r="W997" t="s">
        <v>64</v>
      </c>
      <c r="X997">
        <v>4.8738124634855849E-3</v>
      </c>
      <c r="Y997">
        <v>1297.4088777798627</v>
      </c>
      <c r="Z997">
        <v>4</v>
      </c>
      <c r="AA997">
        <v>11</v>
      </c>
      <c r="AB997" t="s">
        <v>682</v>
      </c>
      <c r="AC997" t="s">
        <v>12</v>
      </c>
      <c r="AD997">
        <v>266200</v>
      </c>
      <c r="AE997">
        <v>0</v>
      </c>
    </row>
    <row r="998" spans="1:31" x14ac:dyDescent="0.25">
      <c r="A998" s="143">
        <v>46086</v>
      </c>
      <c r="B998" t="s">
        <v>851</v>
      </c>
      <c r="C998" t="s">
        <v>1084</v>
      </c>
      <c r="D998">
        <v>-266200</v>
      </c>
      <c r="E998" t="s">
        <v>1085</v>
      </c>
      <c r="F998">
        <v>1</v>
      </c>
      <c r="G998">
        <v>220000</v>
      </c>
      <c r="H998" t="s">
        <v>510</v>
      </c>
      <c r="I998" t="s">
        <v>12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>
        <v>-266200</v>
      </c>
      <c r="T998">
        <v>1</v>
      </c>
      <c r="U998" t="s">
        <v>199</v>
      </c>
      <c r="V998" t="s">
        <v>80</v>
      </c>
      <c r="W998" t="s">
        <v>81</v>
      </c>
      <c r="X998">
        <v>0.73411048911804788</v>
      </c>
      <c r="Y998">
        <v>195420.21220322434</v>
      </c>
      <c r="Z998">
        <v>5</v>
      </c>
      <c r="AA998">
        <v>11</v>
      </c>
      <c r="AB998" t="s">
        <v>80</v>
      </c>
      <c r="AC998" t="s">
        <v>12</v>
      </c>
      <c r="AD998">
        <v>266200</v>
      </c>
      <c r="AE998">
        <v>0</v>
      </c>
    </row>
    <row r="999" spans="1:31" x14ac:dyDescent="0.25">
      <c r="A999" s="143">
        <v>46086</v>
      </c>
      <c r="B999" t="s">
        <v>851</v>
      </c>
      <c r="C999" t="s">
        <v>1084</v>
      </c>
      <c r="D999">
        <v>-266200</v>
      </c>
      <c r="E999" t="s">
        <v>1085</v>
      </c>
      <c r="F999">
        <v>1</v>
      </c>
      <c r="G999">
        <v>220000</v>
      </c>
      <c r="H999" t="s">
        <v>510</v>
      </c>
      <c r="I999" t="s">
        <v>12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>
        <v>-266200</v>
      </c>
      <c r="T999">
        <v>1</v>
      </c>
      <c r="U999" t="s">
        <v>199</v>
      </c>
      <c r="V999" t="s">
        <v>50</v>
      </c>
      <c r="W999" t="s">
        <v>74</v>
      </c>
      <c r="X999">
        <v>1.4065386597374174E-2</v>
      </c>
      <c r="Y999">
        <v>3744.2059122210048</v>
      </c>
      <c r="Z999">
        <v>6</v>
      </c>
      <c r="AA999">
        <v>11</v>
      </c>
      <c r="AB999" t="s">
        <v>50</v>
      </c>
      <c r="AC999" t="s">
        <v>12</v>
      </c>
      <c r="AD999">
        <v>266200</v>
      </c>
      <c r="AE999">
        <v>0</v>
      </c>
    </row>
    <row r="1000" spans="1:31" x14ac:dyDescent="0.25">
      <c r="A1000" s="143">
        <v>46086</v>
      </c>
      <c r="B1000" t="s">
        <v>851</v>
      </c>
      <c r="C1000" t="s">
        <v>1084</v>
      </c>
      <c r="D1000">
        <v>-266200</v>
      </c>
      <c r="E1000" t="s">
        <v>1085</v>
      </c>
      <c r="F1000">
        <v>1</v>
      </c>
      <c r="G1000">
        <v>220000</v>
      </c>
      <c r="H1000" t="s">
        <v>510</v>
      </c>
      <c r="I1000" t="s">
        <v>12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>
        <v>-266200</v>
      </c>
      <c r="T1000">
        <v>1</v>
      </c>
      <c r="U1000" t="s">
        <v>199</v>
      </c>
      <c r="V1000" t="s">
        <v>68</v>
      </c>
      <c r="W1000" t="s">
        <v>69</v>
      </c>
      <c r="X1000">
        <v>0.10760032914202722</v>
      </c>
      <c r="Y1000">
        <v>28643.207617607644</v>
      </c>
      <c r="Z1000">
        <v>7</v>
      </c>
      <c r="AA1000">
        <v>11</v>
      </c>
      <c r="AB1000" t="s">
        <v>68</v>
      </c>
      <c r="AC1000" t="s">
        <v>12</v>
      </c>
      <c r="AD1000">
        <v>266200</v>
      </c>
      <c r="AE1000">
        <v>0</v>
      </c>
    </row>
    <row r="1001" spans="1:31" x14ac:dyDescent="0.25">
      <c r="A1001" s="143">
        <v>46086</v>
      </c>
      <c r="B1001" t="s">
        <v>851</v>
      </c>
      <c r="C1001" t="s">
        <v>1084</v>
      </c>
      <c r="D1001">
        <v>-266200</v>
      </c>
      <c r="E1001" t="s">
        <v>1085</v>
      </c>
      <c r="F1001">
        <v>1</v>
      </c>
      <c r="G1001">
        <v>220000</v>
      </c>
      <c r="H1001" t="s">
        <v>510</v>
      </c>
      <c r="I1001" t="s">
        <v>12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>
        <v>-266200</v>
      </c>
      <c r="T1001">
        <v>1</v>
      </c>
      <c r="U1001" t="s">
        <v>199</v>
      </c>
      <c r="V1001" t="s">
        <v>70</v>
      </c>
      <c r="W1001" t="s">
        <v>71</v>
      </c>
      <c r="X1001">
        <v>3.9675420007119738E-2</v>
      </c>
      <c r="Y1001">
        <v>10561.596805895275</v>
      </c>
      <c r="Z1001">
        <v>8</v>
      </c>
      <c r="AA1001">
        <v>11</v>
      </c>
      <c r="AB1001" t="s">
        <v>70</v>
      </c>
      <c r="AC1001" t="s">
        <v>12</v>
      </c>
      <c r="AD1001">
        <v>266200</v>
      </c>
      <c r="AE1001">
        <v>0</v>
      </c>
    </row>
    <row r="1002" spans="1:31" x14ac:dyDescent="0.25">
      <c r="A1002" s="143">
        <v>46086</v>
      </c>
      <c r="B1002" t="s">
        <v>851</v>
      </c>
      <c r="C1002" t="s">
        <v>1084</v>
      </c>
      <c r="D1002">
        <v>-266200</v>
      </c>
      <c r="E1002" t="s">
        <v>1085</v>
      </c>
      <c r="F1002">
        <v>1</v>
      </c>
      <c r="G1002">
        <v>220000</v>
      </c>
      <c r="H1002" t="s">
        <v>510</v>
      </c>
      <c r="I1002" t="s">
        <v>12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>
        <v>-266200</v>
      </c>
      <c r="T1002">
        <v>1</v>
      </c>
      <c r="U1002" t="s">
        <v>199</v>
      </c>
      <c r="V1002" t="s">
        <v>181</v>
      </c>
      <c r="W1002" t="s">
        <v>462</v>
      </c>
      <c r="X1002">
        <v>0</v>
      </c>
      <c r="Y1002">
        <v>0</v>
      </c>
      <c r="Z1002">
        <v>9</v>
      </c>
      <c r="AA1002">
        <v>11</v>
      </c>
      <c r="AB1002" t="s">
        <v>181</v>
      </c>
      <c r="AC1002" t="s">
        <v>12</v>
      </c>
      <c r="AD1002">
        <v>266200</v>
      </c>
      <c r="AE1002">
        <v>0</v>
      </c>
    </row>
    <row r="1003" spans="1:31" x14ac:dyDescent="0.25">
      <c r="A1003" s="143">
        <v>46098</v>
      </c>
      <c r="B1003" t="s">
        <v>952</v>
      </c>
      <c r="C1003" t="s">
        <v>953</v>
      </c>
      <c r="D1003">
        <v>-260400.07</v>
      </c>
      <c r="E1003" t="s">
        <v>954</v>
      </c>
      <c r="F1003">
        <v>3</v>
      </c>
      <c r="G1003">
        <v>8264.4599999999991</v>
      </c>
      <c r="H1003" t="s">
        <v>510</v>
      </c>
      <c r="I1003" t="s">
        <v>11</v>
      </c>
      <c r="J1003" t="s">
        <v>137</v>
      </c>
      <c r="K1003" t="s">
        <v>473</v>
      </c>
      <c r="L1003" t="s">
        <v>138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>
        <v>-260400.07</v>
      </c>
      <c r="T1003">
        <v>3</v>
      </c>
      <c r="U1003" t="s">
        <v>199</v>
      </c>
      <c r="V1003" t="s">
        <v>72</v>
      </c>
      <c r="W1003" t="s">
        <v>73</v>
      </c>
      <c r="X1003">
        <v>3.2417236735101898E-2</v>
      </c>
      <c r="Y1003">
        <v>8441.4507150271056</v>
      </c>
      <c r="Z1003">
        <v>1</v>
      </c>
      <c r="AA1003">
        <v>3</v>
      </c>
      <c r="AB1003" t="s">
        <v>72</v>
      </c>
      <c r="AC1003" t="s">
        <v>11</v>
      </c>
      <c r="AD1003">
        <v>260400.07</v>
      </c>
      <c r="AE1003">
        <v>0</v>
      </c>
    </row>
    <row r="1004" spans="1:31" x14ac:dyDescent="0.25">
      <c r="A1004" s="143">
        <v>46098</v>
      </c>
      <c r="B1004" t="s">
        <v>952</v>
      </c>
      <c r="C1004" t="s">
        <v>953</v>
      </c>
      <c r="D1004">
        <v>-260400.07</v>
      </c>
      <c r="E1004" t="s">
        <v>954</v>
      </c>
      <c r="F1004">
        <v>3</v>
      </c>
      <c r="G1004">
        <v>8264.4599999999991</v>
      </c>
      <c r="H1004" t="s">
        <v>510</v>
      </c>
      <c r="I1004" t="s">
        <v>11</v>
      </c>
      <c r="J1004" t="s">
        <v>137</v>
      </c>
      <c r="K1004" t="s">
        <v>473</v>
      </c>
      <c r="L1004" t="s">
        <v>138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>
        <v>-260400.07</v>
      </c>
      <c r="T1004">
        <v>3</v>
      </c>
      <c r="U1004" t="s">
        <v>199</v>
      </c>
      <c r="V1004" t="s">
        <v>77</v>
      </c>
      <c r="W1004" t="s">
        <v>78</v>
      </c>
      <c r="X1004">
        <v>7.0597149630605652E-3</v>
      </c>
      <c r="Y1004">
        <v>1838.3502705610188</v>
      </c>
      <c r="Z1004">
        <v>2</v>
      </c>
      <c r="AA1004">
        <v>3</v>
      </c>
      <c r="AB1004" t="s">
        <v>77</v>
      </c>
      <c r="AC1004" t="s">
        <v>11</v>
      </c>
      <c r="AD1004">
        <v>260400.07</v>
      </c>
      <c r="AE1004">
        <v>0</v>
      </c>
    </row>
    <row r="1005" spans="1:31" x14ac:dyDescent="0.25">
      <c r="A1005" s="143">
        <v>46098</v>
      </c>
      <c r="B1005" t="s">
        <v>952</v>
      </c>
      <c r="C1005" t="s">
        <v>953</v>
      </c>
      <c r="D1005">
        <v>-260400.07</v>
      </c>
      <c r="E1005" t="s">
        <v>954</v>
      </c>
      <c r="F1005">
        <v>3</v>
      </c>
      <c r="G1005">
        <v>8264.4599999999991</v>
      </c>
      <c r="H1005" t="s">
        <v>510</v>
      </c>
      <c r="I1005" t="s">
        <v>11</v>
      </c>
      <c r="J1005" t="s">
        <v>137</v>
      </c>
      <c r="K1005" t="s">
        <v>473</v>
      </c>
      <c r="L1005" t="s">
        <v>138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>
        <v>-260400.07</v>
      </c>
      <c r="T1005">
        <v>3</v>
      </c>
      <c r="U1005" t="s">
        <v>199</v>
      </c>
      <c r="V1005" t="s">
        <v>75</v>
      </c>
      <c r="W1005" t="s">
        <v>76</v>
      </c>
      <c r="X1005">
        <v>4.0653249223577111E-4</v>
      </c>
      <c r="Y1005">
        <v>105.86108943546925</v>
      </c>
      <c r="Z1005">
        <v>10</v>
      </c>
      <c r="AA1005">
        <v>3</v>
      </c>
      <c r="AB1005" t="s">
        <v>75</v>
      </c>
      <c r="AC1005" t="s">
        <v>11</v>
      </c>
      <c r="AD1005">
        <v>260400.07</v>
      </c>
      <c r="AE1005">
        <v>0</v>
      </c>
    </row>
    <row r="1006" spans="1:31" x14ac:dyDescent="0.25">
      <c r="A1006" s="143">
        <v>46098</v>
      </c>
      <c r="B1006" t="s">
        <v>952</v>
      </c>
      <c r="C1006" t="s">
        <v>953</v>
      </c>
      <c r="D1006">
        <v>-260400.07</v>
      </c>
      <c r="E1006" t="s">
        <v>954</v>
      </c>
      <c r="F1006">
        <v>3</v>
      </c>
      <c r="G1006">
        <v>8264.4599999999991</v>
      </c>
      <c r="H1006" t="s">
        <v>510</v>
      </c>
      <c r="I1006" t="s">
        <v>11</v>
      </c>
      <c r="J1006" t="s">
        <v>137</v>
      </c>
      <c r="K1006" t="s">
        <v>473</v>
      </c>
      <c r="L1006" t="s">
        <v>138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>
        <v>-260400.07</v>
      </c>
      <c r="T1006">
        <v>3</v>
      </c>
      <c r="U1006" t="s">
        <v>199</v>
      </c>
      <c r="V1006" t="s">
        <v>66</v>
      </c>
      <c r="W1006" t="s">
        <v>67</v>
      </c>
      <c r="X1006">
        <v>5.9791078481547098E-2</v>
      </c>
      <c r="Y1006">
        <v>15569.601021970358</v>
      </c>
      <c r="Z1006">
        <v>3</v>
      </c>
      <c r="AA1006">
        <v>3</v>
      </c>
      <c r="AB1006" t="s">
        <v>681</v>
      </c>
      <c r="AC1006" t="s">
        <v>11</v>
      </c>
      <c r="AD1006">
        <v>260400.07</v>
      </c>
      <c r="AE1006">
        <v>0</v>
      </c>
    </row>
    <row r="1007" spans="1:31" x14ac:dyDescent="0.25">
      <c r="A1007" s="143">
        <v>46098</v>
      </c>
      <c r="B1007" t="s">
        <v>952</v>
      </c>
      <c r="C1007" t="s">
        <v>953</v>
      </c>
      <c r="D1007">
        <v>-260400.07</v>
      </c>
      <c r="E1007" t="s">
        <v>954</v>
      </c>
      <c r="F1007">
        <v>3</v>
      </c>
      <c r="G1007">
        <v>8264.4599999999991</v>
      </c>
      <c r="H1007" t="s">
        <v>510</v>
      </c>
      <c r="I1007" t="s">
        <v>11</v>
      </c>
      <c r="J1007" t="s">
        <v>137</v>
      </c>
      <c r="K1007" t="s">
        <v>473</v>
      </c>
      <c r="L1007" t="s">
        <v>138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>
        <v>-260400.07</v>
      </c>
      <c r="T1007">
        <v>3</v>
      </c>
      <c r="U1007" t="s">
        <v>199</v>
      </c>
      <c r="V1007" t="s">
        <v>63</v>
      </c>
      <c r="W1007" t="s">
        <v>64</v>
      </c>
      <c r="X1007">
        <v>4.8738124634855849E-3</v>
      </c>
      <c r="Y1007">
        <v>1269.1411066585188</v>
      </c>
      <c r="Z1007">
        <v>4</v>
      </c>
      <c r="AA1007">
        <v>3</v>
      </c>
      <c r="AB1007" t="s">
        <v>682</v>
      </c>
      <c r="AC1007" t="s">
        <v>11</v>
      </c>
      <c r="AD1007">
        <v>260400.07</v>
      </c>
      <c r="AE1007">
        <v>0</v>
      </c>
    </row>
    <row r="1008" spans="1:31" x14ac:dyDescent="0.25">
      <c r="A1008" s="143">
        <v>46098</v>
      </c>
      <c r="B1008" t="s">
        <v>952</v>
      </c>
      <c r="C1008" t="s">
        <v>953</v>
      </c>
      <c r="D1008">
        <v>-260400.07</v>
      </c>
      <c r="E1008" t="s">
        <v>954</v>
      </c>
      <c r="F1008">
        <v>3</v>
      </c>
      <c r="G1008">
        <v>8264.4599999999991</v>
      </c>
      <c r="H1008" t="s">
        <v>510</v>
      </c>
      <c r="I1008" t="s">
        <v>11</v>
      </c>
      <c r="J1008" t="s">
        <v>137</v>
      </c>
      <c r="K1008" t="s">
        <v>473</v>
      </c>
      <c r="L1008" t="s">
        <v>138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>
        <v>-260400.07</v>
      </c>
      <c r="T1008">
        <v>3</v>
      </c>
      <c r="U1008" t="s">
        <v>199</v>
      </c>
      <c r="V1008" t="s">
        <v>80</v>
      </c>
      <c r="W1008" t="s">
        <v>81</v>
      </c>
      <c r="X1008">
        <v>0.73411048911804788</v>
      </c>
      <c r="Y1008">
        <v>191162.42275407392</v>
      </c>
      <c r="Z1008">
        <v>5</v>
      </c>
      <c r="AA1008">
        <v>3</v>
      </c>
      <c r="AB1008" t="s">
        <v>80</v>
      </c>
      <c r="AC1008" t="s">
        <v>11</v>
      </c>
      <c r="AD1008">
        <v>260400.07</v>
      </c>
      <c r="AE1008">
        <v>0</v>
      </c>
    </row>
    <row r="1009" spans="1:31" x14ac:dyDescent="0.25">
      <c r="A1009" s="143">
        <v>46098</v>
      </c>
      <c r="B1009" t="s">
        <v>952</v>
      </c>
      <c r="C1009" t="s">
        <v>953</v>
      </c>
      <c r="D1009">
        <v>-260400.07</v>
      </c>
      <c r="E1009" t="s">
        <v>954</v>
      </c>
      <c r="F1009">
        <v>3</v>
      </c>
      <c r="G1009">
        <v>8264.4599999999991</v>
      </c>
      <c r="H1009" t="s">
        <v>510</v>
      </c>
      <c r="I1009" t="s">
        <v>11</v>
      </c>
      <c r="J1009" t="s">
        <v>137</v>
      </c>
      <c r="K1009" t="s">
        <v>473</v>
      </c>
      <c r="L1009" t="s">
        <v>138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>
        <v>-260400.07</v>
      </c>
      <c r="T1009">
        <v>3</v>
      </c>
      <c r="U1009" t="s">
        <v>199</v>
      </c>
      <c r="V1009" t="s">
        <v>50</v>
      </c>
      <c r="W1009" t="s">
        <v>74</v>
      </c>
      <c r="X1009">
        <v>1.4065386597374174E-2</v>
      </c>
      <c r="Y1009">
        <v>3662.6276545332967</v>
      </c>
      <c r="Z1009">
        <v>6</v>
      </c>
      <c r="AA1009">
        <v>3</v>
      </c>
      <c r="AB1009" t="s">
        <v>50</v>
      </c>
      <c r="AC1009" t="s">
        <v>11</v>
      </c>
      <c r="AD1009">
        <v>260400.07</v>
      </c>
      <c r="AE1009">
        <v>0</v>
      </c>
    </row>
    <row r="1010" spans="1:31" x14ac:dyDescent="0.25">
      <c r="A1010" s="143">
        <v>46098</v>
      </c>
      <c r="B1010" t="s">
        <v>952</v>
      </c>
      <c r="C1010" t="s">
        <v>953</v>
      </c>
      <c r="D1010">
        <v>-260400.07</v>
      </c>
      <c r="E1010" t="s">
        <v>954</v>
      </c>
      <c r="F1010">
        <v>3</v>
      </c>
      <c r="G1010">
        <v>8264.4599999999991</v>
      </c>
      <c r="H1010" t="s">
        <v>510</v>
      </c>
      <c r="I1010" t="s">
        <v>11</v>
      </c>
      <c r="J1010" t="s">
        <v>137</v>
      </c>
      <c r="K1010" t="s">
        <v>473</v>
      </c>
      <c r="L1010" t="s">
        <v>138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>
        <v>-260400.07</v>
      </c>
      <c r="T1010">
        <v>3</v>
      </c>
      <c r="U1010" t="s">
        <v>199</v>
      </c>
      <c r="V1010" t="s">
        <v>68</v>
      </c>
      <c r="W1010" t="s">
        <v>69</v>
      </c>
      <c r="X1010">
        <v>0.10760032914202722</v>
      </c>
      <c r="Y1010">
        <v>28019.133240606927</v>
      </c>
      <c r="Z1010">
        <v>7</v>
      </c>
      <c r="AA1010">
        <v>3</v>
      </c>
      <c r="AB1010" t="s">
        <v>68</v>
      </c>
      <c r="AC1010" t="s">
        <v>11</v>
      </c>
      <c r="AD1010">
        <v>260400.07</v>
      </c>
      <c r="AE1010">
        <v>0</v>
      </c>
    </row>
    <row r="1011" spans="1:31" x14ac:dyDescent="0.25">
      <c r="A1011" s="143">
        <v>46098</v>
      </c>
      <c r="B1011" t="s">
        <v>952</v>
      </c>
      <c r="C1011" t="s">
        <v>953</v>
      </c>
      <c r="D1011">
        <v>-260400.07</v>
      </c>
      <c r="E1011" t="s">
        <v>954</v>
      </c>
      <c r="F1011">
        <v>3</v>
      </c>
      <c r="G1011">
        <v>8264.4599999999991</v>
      </c>
      <c r="H1011" t="s">
        <v>510</v>
      </c>
      <c r="I1011" t="s">
        <v>11</v>
      </c>
      <c r="J1011" t="s">
        <v>137</v>
      </c>
      <c r="K1011" t="s">
        <v>473</v>
      </c>
      <c r="L1011" t="s">
        <v>138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>
        <v>-260400.07</v>
      </c>
      <c r="T1011">
        <v>3</v>
      </c>
      <c r="U1011" t="s">
        <v>199</v>
      </c>
      <c r="V1011" t="s">
        <v>70</v>
      </c>
      <c r="W1011" t="s">
        <v>71</v>
      </c>
      <c r="X1011">
        <v>3.9675420007119738E-2</v>
      </c>
      <c r="Y1011">
        <v>10331.48214713338</v>
      </c>
      <c r="Z1011">
        <v>8</v>
      </c>
      <c r="AA1011">
        <v>3</v>
      </c>
      <c r="AB1011" t="s">
        <v>70</v>
      </c>
      <c r="AC1011" t="s">
        <v>11</v>
      </c>
      <c r="AD1011">
        <v>260400.07</v>
      </c>
      <c r="AE1011">
        <v>0</v>
      </c>
    </row>
    <row r="1012" spans="1:31" x14ac:dyDescent="0.25">
      <c r="A1012" s="143">
        <v>46098</v>
      </c>
      <c r="B1012" t="s">
        <v>952</v>
      </c>
      <c r="C1012" t="s">
        <v>953</v>
      </c>
      <c r="D1012">
        <v>-260400.07</v>
      </c>
      <c r="E1012" t="s">
        <v>954</v>
      </c>
      <c r="F1012">
        <v>3</v>
      </c>
      <c r="G1012">
        <v>8264.4599999999991</v>
      </c>
      <c r="H1012" t="s">
        <v>510</v>
      </c>
      <c r="I1012" t="s">
        <v>11</v>
      </c>
      <c r="J1012" t="s">
        <v>137</v>
      </c>
      <c r="K1012" t="s">
        <v>473</v>
      </c>
      <c r="L1012" t="s">
        <v>138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>
        <v>-260400.07</v>
      </c>
      <c r="T1012">
        <v>3</v>
      </c>
      <c r="U1012" t="s">
        <v>199</v>
      </c>
      <c r="V1012" t="s">
        <v>181</v>
      </c>
      <c r="W1012" t="s">
        <v>462</v>
      </c>
      <c r="X1012">
        <v>0</v>
      </c>
      <c r="Y1012">
        <v>0</v>
      </c>
      <c r="Z1012">
        <v>9</v>
      </c>
      <c r="AA1012">
        <v>3</v>
      </c>
      <c r="AB1012" t="s">
        <v>181</v>
      </c>
      <c r="AC1012" t="s">
        <v>11</v>
      </c>
      <c r="AD1012">
        <v>260400.07</v>
      </c>
      <c r="AE1012">
        <v>0</v>
      </c>
    </row>
    <row r="1013" spans="1:31" x14ac:dyDescent="0.25">
      <c r="A1013" s="143">
        <v>46086</v>
      </c>
      <c r="B1013" t="s">
        <v>1078</v>
      </c>
      <c r="C1013" t="s">
        <v>1081</v>
      </c>
      <c r="D1013">
        <v>-254845.92</v>
      </c>
      <c r="E1013" t="s">
        <v>1080</v>
      </c>
      <c r="F1013">
        <v>1</v>
      </c>
      <c r="G1013">
        <v>210616.46</v>
      </c>
      <c r="H1013" t="s">
        <v>510</v>
      </c>
      <c r="I1013" t="s">
        <v>679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>
        <v>-254845.92</v>
      </c>
      <c r="T1013">
        <v>1</v>
      </c>
      <c r="U1013" t="s">
        <v>199</v>
      </c>
      <c r="V1013" t="s">
        <v>72</v>
      </c>
      <c r="W1013" t="s">
        <v>73</v>
      </c>
      <c r="X1013">
        <v>3.2417236735101898E-2</v>
      </c>
      <c r="Y1013">
        <v>8261.4005196148391</v>
      </c>
      <c r="Z1013">
        <v>1</v>
      </c>
      <c r="AA1013" t="s">
        <v>1408</v>
      </c>
      <c r="AB1013" t="s">
        <v>72</v>
      </c>
      <c r="AC1013" t="s">
        <v>679</v>
      </c>
      <c r="AD1013">
        <v>254845.91999999995</v>
      </c>
      <c r="AE1013">
        <v>0</v>
      </c>
    </row>
    <row r="1014" spans="1:31" x14ac:dyDescent="0.25">
      <c r="A1014" s="143">
        <v>46086</v>
      </c>
      <c r="B1014" t="s">
        <v>1078</v>
      </c>
      <c r="C1014" t="s">
        <v>1081</v>
      </c>
      <c r="D1014">
        <v>-254845.92</v>
      </c>
      <c r="E1014" t="s">
        <v>1080</v>
      </c>
      <c r="F1014">
        <v>1</v>
      </c>
      <c r="G1014">
        <v>210616.46</v>
      </c>
      <c r="H1014" t="s">
        <v>510</v>
      </c>
      <c r="I1014" t="s">
        <v>679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>
        <v>-254845.92</v>
      </c>
      <c r="T1014">
        <v>1</v>
      </c>
      <c r="U1014" t="s">
        <v>199</v>
      </c>
      <c r="V1014" t="s">
        <v>77</v>
      </c>
      <c r="W1014" t="s">
        <v>78</v>
      </c>
      <c r="X1014">
        <v>7.0597149630605652E-3</v>
      </c>
      <c r="Y1014">
        <v>1799.1395546989359</v>
      </c>
      <c r="Z1014">
        <v>2</v>
      </c>
      <c r="AA1014" t="s">
        <v>1408</v>
      </c>
      <c r="AB1014" t="s">
        <v>77</v>
      </c>
      <c r="AC1014" t="s">
        <v>679</v>
      </c>
      <c r="AD1014">
        <v>254845.91999999995</v>
      </c>
      <c r="AE1014">
        <v>0</v>
      </c>
    </row>
    <row r="1015" spans="1:31" x14ac:dyDescent="0.25">
      <c r="A1015" s="143">
        <v>46086</v>
      </c>
      <c r="B1015" t="s">
        <v>1078</v>
      </c>
      <c r="C1015" t="s">
        <v>1081</v>
      </c>
      <c r="D1015">
        <v>-254845.92</v>
      </c>
      <c r="E1015" t="s">
        <v>1080</v>
      </c>
      <c r="F1015">
        <v>1</v>
      </c>
      <c r="G1015">
        <v>210616.46</v>
      </c>
      <c r="H1015" t="s">
        <v>510</v>
      </c>
      <c r="I1015" t="s">
        <v>679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>
        <v>-254845.92</v>
      </c>
      <c r="T1015">
        <v>1</v>
      </c>
      <c r="U1015" t="s">
        <v>199</v>
      </c>
      <c r="V1015" t="s">
        <v>75</v>
      </c>
      <c r="W1015" t="s">
        <v>76</v>
      </c>
      <c r="X1015">
        <v>4.0653249223577111E-4</v>
      </c>
      <c r="Y1015">
        <v>103.60314699371796</v>
      </c>
      <c r="Z1015">
        <v>10</v>
      </c>
      <c r="AA1015" t="s">
        <v>1408</v>
      </c>
      <c r="AB1015" t="s">
        <v>75</v>
      </c>
      <c r="AC1015" t="s">
        <v>679</v>
      </c>
      <c r="AD1015">
        <v>254845.91999999995</v>
      </c>
      <c r="AE1015">
        <v>0</v>
      </c>
    </row>
    <row r="1016" spans="1:31" x14ac:dyDescent="0.25">
      <c r="A1016" s="143">
        <v>46086</v>
      </c>
      <c r="B1016" t="s">
        <v>1078</v>
      </c>
      <c r="C1016" t="s">
        <v>1081</v>
      </c>
      <c r="D1016">
        <v>-254845.92</v>
      </c>
      <c r="E1016" t="s">
        <v>1080</v>
      </c>
      <c r="F1016">
        <v>1</v>
      </c>
      <c r="G1016">
        <v>210616.46</v>
      </c>
      <c r="H1016" t="s">
        <v>510</v>
      </c>
      <c r="I1016" t="s">
        <v>679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>
        <v>-254845.92</v>
      </c>
      <c r="T1016">
        <v>1</v>
      </c>
      <c r="U1016" t="s">
        <v>199</v>
      </c>
      <c r="V1016" t="s">
        <v>66</v>
      </c>
      <c r="W1016" t="s">
        <v>67</v>
      </c>
      <c r="X1016">
        <v>5.9791078481547098E-2</v>
      </c>
      <c r="Y1016">
        <v>15237.512403422073</v>
      </c>
      <c r="Z1016">
        <v>3</v>
      </c>
      <c r="AA1016" t="s">
        <v>1408</v>
      </c>
      <c r="AB1016" t="s">
        <v>681</v>
      </c>
      <c r="AC1016" t="s">
        <v>679</v>
      </c>
      <c r="AD1016">
        <v>254845.91999999995</v>
      </c>
      <c r="AE1016">
        <v>0</v>
      </c>
    </row>
    <row r="1017" spans="1:31" x14ac:dyDescent="0.25">
      <c r="A1017" s="143">
        <v>46086</v>
      </c>
      <c r="B1017" t="s">
        <v>1078</v>
      </c>
      <c r="C1017" t="s">
        <v>1081</v>
      </c>
      <c r="D1017">
        <v>-254845.92</v>
      </c>
      <c r="E1017" t="s">
        <v>1080</v>
      </c>
      <c r="F1017">
        <v>1</v>
      </c>
      <c r="G1017">
        <v>210616.46</v>
      </c>
      <c r="H1017" t="s">
        <v>510</v>
      </c>
      <c r="I1017" t="s">
        <v>679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>
        <v>-254845.92</v>
      </c>
      <c r="T1017">
        <v>1</v>
      </c>
      <c r="U1017" t="s">
        <v>199</v>
      </c>
      <c r="V1017" t="s">
        <v>63</v>
      </c>
      <c r="W1017" t="s">
        <v>64</v>
      </c>
      <c r="X1017">
        <v>4.8738124634855849E-3</v>
      </c>
      <c r="Y1017">
        <v>1242.0712211644504</v>
      </c>
      <c r="Z1017">
        <v>4</v>
      </c>
      <c r="AA1017" t="s">
        <v>1408</v>
      </c>
      <c r="AB1017" t="s">
        <v>682</v>
      </c>
      <c r="AC1017" t="s">
        <v>679</v>
      </c>
      <c r="AD1017">
        <v>254845.91999999995</v>
      </c>
      <c r="AE1017">
        <v>0</v>
      </c>
    </row>
    <row r="1018" spans="1:31" x14ac:dyDescent="0.25">
      <c r="A1018" s="143">
        <v>46086</v>
      </c>
      <c r="B1018" t="s">
        <v>1078</v>
      </c>
      <c r="C1018" t="s">
        <v>1081</v>
      </c>
      <c r="D1018">
        <v>-254845.92</v>
      </c>
      <c r="E1018" t="s">
        <v>1080</v>
      </c>
      <c r="F1018">
        <v>1</v>
      </c>
      <c r="G1018">
        <v>210616.46</v>
      </c>
      <c r="H1018" t="s">
        <v>510</v>
      </c>
      <c r="I1018" t="s">
        <v>679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>
        <v>-254845.92</v>
      </c>
      <c r="T1018">
        <v>1</v>
      </c>
      <c r="U1018" t="s">
        <v>199</v>
      </c>
      <c r="V1018" t="s">
        <v>80</v>
      </c>
      <c r="W1018" t="s">
        <v>81</v>
      </c>
      <c r="X1018">
        <v>0.73411048911804788</v>
      </c>
      <c r="Y1018">
        <v>187085.06298093891</v>
      </c>
      <c r="Z1018">
        <v>5</v>
      </c>
      <c r="AA1018" t="s">
        <v>1408</v>
      </c>
      <c r="AB1018" t="s">
        <v>80</v>
      </c>
      <c r="AC1018" t="s">
        <v>679</v>
      </c>
      <c r="AD1018">
        <v>254845.91999999995</v>
      </c>
      <c r="AE1018">
        <v>0</v>
      </c>
    </row>
    <row r="1019" spans="1:31" x14ac:dyDescent="0.25">
      <c r="A1019" s="143">
        <v>46086</v>
      </c>
      <c r="B1019" t="s">
        <v>1078</v>
      </c>
      <c r="C1019" t="s">
        <v>1081</v>
      </c>
      <c r="D1019">
        <v>-254845.92</v>
      </c>
      <c r="E1019" t="s">
        <v>1080</v>
      </c>
      <c r="F1019">
        <v>1</v>
      </c>
      <c r="G1019">
        <v>210616.46</v>
      </c>
      <c r="H1019" t="s">
        <v>510</v>
      </c>
      <c r="I1019" t="s">
        <v>679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>
        <v>-254845.92</v>
      </c>
      <c r="T1019">
        <v>1</v>
      </c>
      <c r="U1019" t="s">
        <v>199</v>
      </c>
      <c r="V1019" t="s">
        <v>50</v>
      </c>
      <c r="W1019" t="s">
        <v>74</v>
      </c>
      <c r="X1019">
        <v>1.4065386597374174E-2</v>
      </c>
      <c r="Y1019">
        <v>3584.506387563491</v>
      </c>
      <c r="Z1019">
        <v>6</v>
      </c>
      <c r="AA1019" t="s">
        <v>1408</v>
      </c>
      <c r="AB1019" t="s">
        <v>50</v>
      </c>
      <c r="AC1019" t="s">
        <v>679</v>
      </c>
      <c r="AD1019">
        <v>254845.91999999995</v>
      </c>
      <c r="AE1019">
        <v>0</v>
      </c>
    </row>
    <row r="1020" spans="1:31" x14ac:dyDescent="0.25">
      <c r="A1020" s="143">
        <v>46086</v>
      </c>
      <c r="B1020" t="s">
        <v>1078</v>
      </c>
      <c r="C1020" t="s">
        <v>1081</v>
      </c>
      <c r="D1020">
        <v>-254845.92</v>
      </c>
      <c r="E1020" t="s">
        <v>1080</v>
      </c>
      <c r="F1020">
        <v>1</v>
      </c>
      <c r="G1020">
        <v>210616.46</v>
      </c>
      <c r="H1020" t="s">
        <v>510</v>
      </c>
      <c r="I1020" t="s">
        <v>679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>
        <v>-254845.92</v>
      </c>
      <c r="T1020">
        <v>1</v>
      </c>
      <c r="U1020" t="s">
        <v>199</v>
      </c>
      <c r="V1020" t="s">
        <v>68</v>
      </c>
      <c r="W1020" t="s">
        <v>69</v>
      </c>
      <c r="X1020">
        <v>0.10760032914202722</v>
      </c>
      <c r="Y1020">
        <v>27421.504872502737</v>
      </c>
      <c r="Z1020">
        <v>7</v>
      </c>
      <c r="AA1020" t="s">
        <v>1408</v>
      </c>
      <c r="AB1020" t="s">
        <v>68</v>
      </c>
      <c r="AC1020" t="s">
        <v>679</v>
      </c>
      <c r="AD1020">
        <v>254845.91999999995</v>
      </c>
      <c r="AE1020">
        <v>0</v>
      </c>
    </row>
    <row r="1021" spans="1:31" x14ac:dyDescent="0.25">
      <c r="A1021" s="143">
        <v>46086</v>
      </c>
      <c r="B1021" t="s">
        <v>1078</v>
      </c>
      <c r="C1021" t="s">
        <v>1081</v>
      </c>
      <c r="D1021">
        <v>-254845.92</v>
      </c>
      <c r="E1021" t="s">
        <v>1080</v>
      </c>
      <c r="F1021">
        <v>1</v>
      </c>
      <c r="G1021">
        <v>210616.46</v>
      </c>
      <c r="H1021" t="s">
        <v>510</v>
      </c>
      <c r="I1021" t="s">
        <v>679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>
        <v>-254845.92</v>
      </c>
      <c r="T1021">
        <v>1</v>
      </c>
      <c r="U1021" t="s">
        <v>199</v>
      </c>
      <c r="V1021" t="s">
        <v>70</v>
      </c>
      <c r="W1021" t="s">
        <v>71</v>
      </c>
      <c r="X1021">
        <v>3.9675420007119738E-2</v>
      </c>
      <c r="Y1021">
        <v>10111.118913100836</v>
      </c>
      <c r="Z1021">
        <v>8</v>
      </c>
      <c r="AA1021" t="s">
        <v>1408</v>
      </c>
      <c r="AB1021" t="s">
        <v>70</v>
      </c>
      <c r="AC1021" t="s">
        <v>679</v>
      </c>
      <c r="AD1021">
        <v>254845.91999999995</v>
      </c>
      <c r="AE1021">
        <v>0</v>
      </c>
    </row>
    <row r="1022" spans="1:31" x14ac:dyDescent="0.25">
      <c r="A1022" s="143">
        <v>46086</v>
      </c>
      <c r="B1022" t="s">
        <v>1078</v>
      </c>
      <c r="C1022" t="s">
        <v>1081</v>
      </c>
      <c r="D1022">
        <v>-254845.92</v>
      </c>
      <c r="E1022" t="s">
        <v>1080</v>
      </c>
      <c r="F1022">
        <v>1</v>
      </c>
      <c r="G1022">
        <v>210616.46</v>
      </c>
      <c r="H1022" t="s">
        <v>510</v>
      </c>
      <c r="I1022" t="s">
        <v>679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>
        <v>-254845.92</v>
      </c>
      <c r="T1022">
        <v>1</v>
      </c>
      <c r="U1022" t="s">
        <v>199</v>
      </c>
      <c r="V1022" t="s">
        <v>181</v>
      </c>
      <c r="W1022" t="s">
        <v>462</v>
      </c>
      <c r="X1022">
        <v>0</v>
      </c>
      <c r="Y1022">
        <v>0</v>
      </c>
      <c r="Z1022">
        <v>9</v>
      </c>
      <c r="AA1022" t="s">
        <v>1408</v>
      </c>
      <c r="AB1022" t="s">
        <v>181</v>
      </c>
      <c r="AC1022" t="s">
        <v>679</v>
      </c>
      <c r="AD1022">
        <v>254845.91999999995</v>
      </c>
      <c r="AE1022">
        <v>0</v>
      </c>
    </row>
    <row r="1023" spans="1:31" x14ac:dyDescent="0.25">
      <c r="A1023" s="143">
        <v>46084</v>
      </c>
      <c r="B1023" t="s">
        <v>810</v>
      </c>
      <c r="C1023" t="s">
        <v>892</v>
      </c>
      <c r="D1023">
        <v>-250000</v>
      </c>
      <c r="E1023" t="s">
        <v>893</v>
      </c>
      <c r="F1023">
        <v>1</v>
      </c>
      <c r="G1023">
        <v>250000</v>
      </c>
      <c r="H1023" t="s">
        <v>510</v>
      </c>
      <c r="I1023" t="s">
        <v>10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>
        <v>-250000</v>
      </c>
      <c r="T1023">
        <v>1</v>
      </c>
      <c r="U1023" t="s">
        <v>199</v>
      </c>
      <c r="V1023" t="s">
        <v>72</v>
      </c>
      <c r="W1023" t="s">
        <v>73</v>
      </c>
      <c r="X1023">
        <v>3.2417236735101898E-2</v>
      </c>
      <c r="Y1023">
        <v>8104.3091837754746</v>
      </c>
      <c r="Z1023">
        <v>1</v>
      </c>
      <c r="AA1023">
        <v>13</v>
      </c>
      <c r="AB1023" t="s">
        <v>72</v>
      </c>
      <c r="AC1023" t="s">
        <v>10</v>
      </c>
      <c r="AD1023">
        <v>250000</v>
      </c>
      <c r="AE1023">
        <v>0</v>
      </c>
    </row>
    <row r="1024" spans="1:31" x14ac:dyDescent="0.25">
      <c r="A1024" s="143">
        <v>46084</v>
      </c>
      <c r="B1024" t="s">
        <v>810</v>
      </c>
      <c r="C1024" t="s">
        <v>892</v>
      </c>
      <c r="D1024">
        <v>-250000</v>
      </c>
      <c r="E1024" t="s">
        <v>893</v>
      </c>
      <c r="F1024">
        <v>1</v>
      </c>
      <c r="G1024">
        <v>250000</v>
      </c>
      <c r="H1024" t="s">
        <v>510</v>
      </c>
      <c r="I1024" t="s">
        <v>10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>
        <v>-250000</v>
      </c>
      <c r="T1024">
        <v>1</v>
      </c>
      <c r="U1024" t="s">
        <v>199</v>
      </c>
      <c r="V1024" t="s">
        <v>77</v>
      </c>
      <c r="W1024" t="s">
        <v>78</v>
      </c>
      <c r="X1024">
        <v>7.0597149630605652E-3</v>
      </c>
      <c r="Y1024">
        <v>1764.9287407651414</v>
      </c>
      <c r="Z1024">
        <v>2</v>
      </c>
      <c r="AA1024">
        <v>13</v>
      </c>
      <c r="AB1024" t="s">
        <v>77</v>
      </c>
      <c r="AC1024" t="s">
        <v>10</v>
      </c>
      <c r="AD1024">
        <v>250000</v>
      </c>
      <c r="AE1024">
        <v>0</v>
      </c>
    </row>
    <row r="1025" spans="1:31" x14ac:dyDescent="0.25">
      <c r="A1025" s="143">
        <v>46084</v>
      </c>
      <c r="B1025" t="s">
        <v>810</v>
      </c>
      <c r="C1025" t="s">
        <v>892</v>
      </c>
      <c r="D1025">
        <v>-250000</v>
      </c>
      <c r="E1025" t="s">
        <v>893</v>
      </c>
      <c r="F1025">
        <v>1</v>
      </c>
      <c r="G1025">
        <v>250000</v>
      </c>
      <c r="H1025" t="s">
        <v>510</v>
      </c>
      <c r="I1025" t="s">
        <v>10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>
        <v>-250000</v>
      </c>
      <c r="T1025">
        <v>1</v>
      </c>
      <c r="U1025" t="s">
        <v>199</v>
      </c>
      <c r="V1025" t="s">
        <v>75</v>
      </c>
      <c r="W1025" t="s">
        <v>76</v>
      </c>
      <c r="X1025">
        <v>4.0653249223577111E-4</v>
      </c>
      <c r="Y1025">
        <v>101.63312305894277</v>
      </c>
      <c r="Z1025">
        <v>10</v>
      </c>
      <c r="AA1025">
        <v>13</v>
      </c>
      <c r="AB1025" t="s">
        <v>75</v>
      </c>
      <c r="AC1025" t="s">
        <v>10</v>
      </c>
      <c r="AD1025">
        <v>250000</v>
      </c>
      <c r="AE1025">
        <v>0</v>
      </c>
    </row>
    <row r="1026" spans="1:31" x14ac:dyDescent="0.25">
      <c r="A1026" s="143">
        <v>46084</v>
      </c>
      <c r="B1026" t="s">
        <v>810</v>
      </c>
      <c r="C1026" t="s">
        <v>892</v>
      </c>
      <c r="D1026">
        <v>-250000</v>
      </c>
      <c r="E1026" t="s">
        <v>893</v>
      </c>
      <c r="F1026">
        <v>1</v>
      </c>
      <c r="G1026">
        <v>250000</v>
      </c>
      <c r="H1026" t="s">
        <v>510</v>
      </c>
      <c r="I1026" t="s">
        <v>10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>
        <v>-250000</v>
      </c>
      <c r="T1026">
        <v>1</v>
      </c>
      <c r="U1026" t="s">
        <v>199</v>
      </c>
      <c r="V1026" t="s">
        <v>66</v>
      </c>
      <c r="W1026" t="s">
        <v>67</v>
      </c>
      <c r="X1026">
        <v>5.9791078481547098E-2</v>
      </c>
      <c r="Y1026">
        <v>14947.769620386774</v>
      </c>
      <c r="Z1026">
        <v>3</v>
      </c>
      <c r="AA1026">
        <v>13</v>
      </c>
      <c r="AB1026" t="s">
        <v>681</v>
      </c>
      <c r="AC1026" t="s">
        <v>10</v>
      </c>
      <c r="AD1026">
        <v>250000</v>
      </c>
      <c r="AE1026">
        <v>0</v>
      </c>
    </row>
    <row r="1027" spans="1:31" x14ac:dyDescent="0.25">
      <c r="A1027" s="143">
        <v>46084</v>
      </c>
      <c r="B1027" t="s">
        <v>810</v>
      </c>
      <c r="C1027" t="s">
        <v>892</v>
      </c>
      <c r="D1027">
        <v>-250000</v>
      </c>
      <c r="E1027" t="s">
        <v>893</v>
      </c>
      <c r="F1027">
        <v>1</v>
      </c>
      <c r="G1027">
        <v>250000</v>
      </c>
      <c r="H1027" t="s">
        <v>510</v>
      </c>
      <c r="I1027" t="s">
        <v>10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>
        <v>-250000</v>
      </c>
      <c r="T1027">
        <v>1</v>
      </c>
      <c r="U1027" t="s">
        <v>199</v>
      </c>
      <c r="V1027" t="s">
        <v>63</v>
      </c>
      <c r="W1027" t="s">
        <v>64</v>
      </c>
      <c r="X1027">
        <v>4.8738124634855849E-3</v>
      </c>
      <c r="Y1027">
        <v>1218.4531158713962</v>
      </c>
      <c r="Z1027">
        <v>4</v>
      </c>
      <c r="AA1027">
        <v>13</v>
      </c>
      <c r="AB1027" t="s">
        <v>682</v>
      </c>
      <c r="AC1027" t="s">
        <v>10</v>
      </c>
      <c r="AD1027">
        <v>250000</v>
      </c>
      <c r="AE1027">
        <v>0</v>
      </c>
    </row>
    <row r="1028" spans="1:31" x14ac:dyDescent="0.25">
      <c r="A1028" s="143">
        <v>46084</v>
      </c>
      <c r="B1028" t="s">
        <v>810</v>
      </c>
      <c r="C1028" t="s">
        <v>892</v>
      </c>
      <c r="D1028">
        <v>-250000</v>
      </c>
      <c r="E1028" t="s">
        <v>893</v>
      </c>
      <c r="F1028">
        <v>1</v>
      </c>
      <c r="G1028">
        <v>250000</v>
      </c>
      <c r="H1028" t="s">
        <v>510</v>
      </c>
      <c r="I1028" t="s">
        <v>10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>
        <v>-250000</v>
      </c>
      <c r="T1028">
        <v>1</v>
      </c>
      <c r="U1028" t="s">
        <v>199</v>
      </c>
      <c r="V1028" t="s">
        <v>80</v>
      </c>
      <c r="W1028" t="s">
        <v>81</v>
      </c>
      <c r="X1028">
        <v>0.73411048911804788</v>
      </c>
      <c r="Y1028">
        <v>183527.62227951197</v>
      </c>
      <c r="Z1028">
        <v>5</v>
      </c>
      <c r="AA1028">
        <v>13</v>
      </c>
      <c r="AB1028" t="s">
        <v>80</v>
      </c>
      <c r="AC1028" t="s">
        <v>10</v>
      </c>
      <c r="AD1028">
        <v>250000</v>
      </c>
      <c r="AE1028">
        <v>0</v>
      </c>
    </row>
    <row r="1029" spans="1:31" x14ac:dyDescent="0.25">
      <c r="A1029" s="143">
        <v>46084</v>
      </c>
      <c r="B1029" t="s">
        <v>810</v>
      </c>
      <c r="C1029" t="s">
        <v>892</v>
      </c>
      <c r="D1029">
        <v>-250000</v>
      </c>
      <c r="E1029" t="s">
        <v>893</v>
      </c>
      <c r="F1029">
        <v>1</v>
      </c>
      <c r="G1029">
        <v>250000</v>
      </c>
      <c r="H1029" t="s">
        <v>510</v>
      </c>
      <c r="I1029" t="s">
        <v>10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>
        <v>-250000</v>
      </c>
      <c r="T1029">
        <v>1</v>
      </c>
      <c r="U1029" t="s">
        <v>199</v>
      </c>
      <c r="V1029" t="s">
        <v>50</v>
      </c>
      <c r="W1029" t="s">
        <v>74</v>
      </c>
      <c r="X1029">
        <v>1.4065386597374174E-2</v>
      </c>
      <c r="Y1029">
        <v>3516.3466493435435</v>
      </c>
      <c r="Z1029">
        <v>6</v>
      </c>
      <c r="AA1029">
        <v>13</v>
      </c>
      <c r="AB1029" t="s">
        <v>50</v>
      </c>
      <c r="AC1029" t="s">
        <v>10</v>
      </c>
      <c r="AD1029">
        <v>250000</v>
      </c>
      <c r="AE1029">
        <v>0</v>
      </c>
    </row>
    <row r="1030" spans="1:31" x14ac:dyDescent="0.25">
      <c r="A1030" s="143">
        <v>46084</v>
      </c>
      <c r="B1030" t="s">
        <v>810</v>
      </c>
      <c r="C1030" t="s">
        <v>892</v>
      </c>
      <c r="D1030">
        <v>-250000</v>
      </c>
      <c r="E1030" t="s">
        <v>893</v>
      </c>
      <c r="F1030">
        <v>1</v>
      </c>
      <c r="G1030">
        <v>250000</v>
      </c>
      <c r="H1030" t="s">
        <v>510</v>
      </c>
      <c r="I1030" t="s">
        <v>10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>
        <v>-250000</v>
      </c>
      <c r="T1030">
        <v>1</v>
      </c>
      <c r="U1030" t="s">
        <v>199</v>
      </c>
      <c r="V1030" t="s">
        <v>68</v>
      </c>
      <c r="W1030" t="s">
        <v>69</v>
      </c>
      <c r="X1030">
        <v>0.10760032914202722</v>
      </c>
      <c r="Y1030">
        <v>26900.082285506804</v>
      </c>
      <c r="Z1030">
        <v>7</v>
      </c>
      <c r="AA1030">
        <v>13</v>
      </c>
      <c r="AB1030" t="s">
        <v>68</v>
      </c>
      <c r="AC1030" t="s">
        <v>10</v>
      </c>
      <c r="AD1030">
        <v>250000</v>
      </c>
      <c r="AE1030">
        <v>0</v>
      </c>
    </row>
    <row r="1031" spans="1:31" x14ac:dyDescent="0.25">
      <c r="A1031" s="143">
        <v>46084</v>
      </c>
      <c r="B1031" t="s">
        <v>810</v>
      </c>
      <c r="C1031" t="s">
        <v>892</v>
      </c>
      <c r="D1031">
        <v>-250000</v>
      </c>
      <c r="E1031" t="s">
        <v>893</v>
      </c>
      <c r="F1031">
        <v>1</v>
      </c>
      <c r="G1031">
        <v>250000</v>
      </c>
      <c r="H1031" t="s">
        <v>510</v>
      </c>
      <c r="I1031" t="s">
        <v>10</v>
      </c>
      <c r="J1031" t="s">
        <v>137</v>
      </c>
      <c r="K1031" t="s">
        <v>473</v>
      </c>
      <c r="L1031" t="s">
        <v>156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>
        <v>-250000</v>
      </c>
      <c r="T1031">
        <v>1</v>
      </c>
      <c r="U1031" t="s">
        <v>199</v>
      </c>
      <c r="V1031" t="s">
        <v>70</v>
      </c>
      <c r="W1031" t="s">
        <v>71</v>
      </c>
      <c r="X1031">
        <v>3.9675420007119738E-2</v>
      </c>
      <c r="Y1031">
        <v>9918.8550017799353</v>
      </c>
      <c r="Z1031">
        <v>8</v>
      </c>
      <c r="AA1031">
        <v>13</v>
      </c>
      <c r="AB1031" t="s">
        <v>70</v>
      </c>
      <c r="AC1031" t="s">
        <v>10</v>
      </c>
      <c r="AD1031">
        <v>250000</v>
      </c>
      <c r="AE1031">
        <v>0</v>
      </c>
    </row>
    <row r="1032" spans="1:31" x14ac:dyDescent="0.25">
      <c r="A1032" s="143">
        <v>46084</v>
      </c>
      <c r="B1032" t="s">
        <v>810</v>
      </c>
      <c r="C1032" t="s">
        <v>892</v>
      </c>
      <c r="D1032">
        <v>-250000</v>
      </c>
      <c r="E1032" t="s">
        <v>893</v>
      </c>
      <c r="F1032">
        <v>1</v>
      </c>
      <c r="G1032">
        <v>250000</v>
      </c>
      <c r="H1032" t="s">
        <v>510</v>
      </c>
      <c r="I1032" t="s">
        <v>10</v>
      </c>
      <c r="J1032" t="s">
        <v>137</v>
      </c>
      <c r="K1032" t="s">
        <v>473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>
        <v>-250000</v>
      </c>
      <c r="T1032">
        <v>1</v>
      </c>
      <c r="U1032" t="s">
        <v>199</v>
      </c>
      <c r="V1032" t="s">
        <v>181</v>
      </c>
      <c r="W1032" t="s">
        <v>462</v>
      </c>
      <c r="X1032">
        <v>0</v>
      </c>
      <c r="Y1032">
        <v>0</v>
      </c>
      <c r="Z1032">
        <v>9</v>
      </c>
      <c r="AA1032">
        <v>13</v>
      </c>
      <c r="AB1032" t="s">
        <v>181</v>
      </c>
      <c r="AC1032" t="s">
        <v>10</v>
      </c>
      <c r="AD1032">
        <v>250000</v>
      </c>
      <c r="AE1032">
        <v>0</v>
      </c>
    </row>
    <row r="1033" spans="1:31" x14ac:dyDescent="0.25">
      <c r="A1033" s="143">
        <v>46086</v>
      </c>
      <c r="B1033" t="s">
        <v>903</v>
      </c>
      <c r="C1033" t="s">
        <v>904</v>
      </c>
      <c r="D1033">
        <v>-242000</v>
      </c>
      <c r="E1033" t="s">
        <v>905</v>
      </c>
      <c r="F1033">
        <v>2</v>
      </c>
      <c r="G1033">
        <v>100000</v>
      </c>
      <c r="H1033" t="s">
        <v>510</v>
      </c>
      <c r="I1033" t="s">
        <v>10</v>
      </c>
      <c r="J1033" t="s">
        <v>137</v>
      </c>
      <c r="K1033" t="s">
        <v>473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>
        <v>-242000</v>
      </c>
      <c r="T1033">
        <v>2</v>
      </c>
      <c r="U1033" t="s">
        <v>199</v>
      </c>
      <c r="V1033" t="s">
        <v>72</v>
      </c>
      <c r="W1033" t="s">
        <v>73</v>
      </c>
      <c r="X1033">
        <v>3.2417236735101898E-2</v>
      </c>
      <c r="Y1033">
        <v>7844.9712898946591</v>
      </c>
      <c r="Z1033">
        <v>1</v>
      </c>
      <c r="AA1033">
        <v>13</v>
      </c>
      <c r="AB1033" t="s">
        <v>72</v>
      </c>
      <c r="AC1033" t="s">
        <v>10</v>
      </c>
      <c r="AD1033">
        <v>241999.99999999997</v>
      </c>
      <c r="AE1033">
        <v>0</v>
      </c>
    </row>
    <row r="1034" spans="1:31" x14ac:dyDescent="0.25">
      <c r="A1034" s="143">
        <v>46086</v>
      </c>
      <c r="B1034" t="s">
        <v>903</v>
      </c>
      <c r="C1034" t="s">
        <v>904</v>
      </c>
      <c r="D1034">
        <v>-242000</v>
      </c>
      <c r="E1034" t="s">
        <v>905</v>
      </c>
      <c r="F1034">
        <v>2</v>
      </c>
      <c r="G1034">
        <v>100000</v>
      </c>
      <c r="H1034" t="s">
        <v>510</v>
      </c>
      <c r="I1034" t="s">
        <v>10</v>
      </c>
      <c r="J1034" t="s">
        <v>137</v>
      </c>
      <c r="K1034" t="s">
        <v>473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>
        <v>-242000</v>
      </c>
      <c r="T1034">
        <v>2</v>
      </c>
      <c r="U1034" t="s">
        <v>199</v>
      </c>
      <c r="V1034" t="s">
        <v>77</v>
      </c>
      <c r="W1034" t="s">
        <v>78</v>
      </c>
      <c r="X1034">
        <v>7.0597149630605652E-3</v>
      </c>
      <c r="Y1034">
        <v>1708.4510210606568</v>
      </c>
      <c r="Z1034">
        <v>2</v>
      </c>
      <c r="AA1034">
        <v>13</v>
      </c>
      <c r="AB1034" t="s">
        <v>77</v>
      </c>
      <c r="AC1034" t="s">
        <v>10</v>
      </c>
      <c r="AD1034">
        <v>241999.99999999997</v>
      </c>
      <c r="AE1034">
        <v>0</v>
      </c>
    </row>
    <row r="1035" spans="1:31" x14ac:dyDescent="0.25">
      <c r="A1035" s="143">
        <v>46086</v>
      </c>
      <c r="B1035" t="s">
        <v>903</v>
      </c>
      <c r="C1035" t="s">
        <v>904</v>
      </c>
      <c r="D1035">
        <v>-242000</v>
      </c>
      <c r="E1035" t="s">
        <v>905</v>
      </c>
      <c r="F1035">
        <v>2</v>
      </c>
      <c r="G1035">
        <v>100000</v>
      </c>
      <c r="H1035" t="s">
        <v>510</v>
      </c>
      <c r="I1035" t="s">
        <v>10</v>
      </c>
      <c r="J1035" t="s">
        <v>137</v>
      </c>
      <c r="K1035" t="s">
        <v>473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>
        <v>-242000</v>
      </c>
      <c r="T1035">
        <v>2</v>
      </c>
      <c r="U1035" t="s">
        <v>199</v>
      </c>
      <c r="V1035" t="s">
        <v>75</v>
      </c>
      <c r="W1035" t="s">
        <v>76</v>
      </c>
      <c r="X1035">
        <v>4.0653249223577111E-4</v>
      </c>
      <c r="Y1035">
        <v>98.380863121056606</v>
      </c>
      <c r="Z1035">
        <v>10</v>
      </c>
      <c r="AA1035">
        <v>13</v>
      </c>
      <c r="AB1035" t="s">
        <v>75</v>
      </c>
      <c r="AC1035" t="s">
        <v>10</v>
      </c>
      <c r="AD1035">
        <v>241999.99999999997</v>
      </c>
      <c r="AE1035">
        <v>0</v>
      </c>
    </row>
    <row r="1036" spans="1:31" x14ac:dyDescent="0.25">
      <c r="A1036" s="143">
        <v>46086</v>
      </c>
      <c r="B1036" t="s">
        <v>903</v>
      </c>
      <c r="C1036" t="s">
        <v>904</v>
      </c>
      <c r="D1036">
        <v>-242000</v>
      </c>
      <c r="E1036" t="s">
        <v>905</v>
      </c>
      <c r="F1036">
        <v>2</v>
      </c>
      <c r="G1036">
        <v>100000</v>
      </c>
      <c r="H1036" t="s">
        <v>510</v>
      </c>
      <c r="I1036" t="s">
        <v>10</v>
      </c>
      <c r="J1036" t="s">
        <v>137</v>
      </c>
      <c r="K1036" t="s">
        <v>473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>
        <v>-242000</v>
      </c>
      <c r="T1036">
        <v>2</v>
      </c>
      <c r="U1036" t="s">
        <v>199</v>
      </c>
      <c r="V1036" t="s">
        <v>66</v>
      </c>
      <c r="W1036" t="s">
        <v>67</v>
      </c>
      <c r="X1036">
        <v>5.9791078481547098E-2</v>
      </c>
      <c r="Y1036">
        <v>14469.440992534397</v>
      </c>
      <c r="Z1036">
        <v>3</v>
      </c>
      <c r="AA1036">
        <v>13</v>
      </c>
      <c r="AB1036" t="s">
        <v>681</v>
      </c>
      <c r="AC1036" t="s">
        <v>10</v>
      </c>
      <c r="AD1036">
        <v>241999.99999999997</v>
      </c>
      <c r="AE1036">
        <v>0</v>
      </c>
    </row>
    <row r="1037" spans="1:31" x14ac:dyDescent="0.25">
      <c r="A1037" s="143">
        <v>46086</v>
      </c>
      <c r="B1037" t="s">
        <v>903</v>
      </c>
      <c r="C1037" t="s">
        <v>904</v>
      </c>
      <c r="D1037">
        <v>-242000</v>
      </c>
      <c r="E1037" t="s">
        <v>905</v>
      </c>
      <c r="F1037">
        <v>2</v>
      </c>
      <c r="G1037">
        <v>100000</v>
      </c>
      <c r="H1037" t="s">
        <v>510</v>
      </c>
      <c r="I1037" t="s">
        <v>10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>
        <v>-242000</v>
      </c>
      <c r="T1037">
        <v>2</v>
      </c>
      <c r="U1037" t="s">
        <v>199</v>
      </c>
      <c r="V1037" t="s">
        <v>63</v>
      </c>
      <c r="W1037" t="s">
        <v>64</v>
      </c>
      <c r="X1037">
        <v>4.8738124634855849E-3</v>
      </c>
      <c r="Y1037">
        <v>1179.4626161635115</v>
      </c>
      <c r="Z1037">
        <v>4</v>
      </c>
      <c r="AA1037">
        <v>13</v>
      </c>
      <c r="AB1037" t="s">
        <v>682</v>
      </c>
      <c r="AC1037" t="s">
        <v>10</v>
      </c>
      <c r="AD1037">
        <v>241999.99999999997</v>
      </c>
      <c r="AE1037">
        <v>0</v>
      </c>
    </row>
    <row r="1038" spans="1:31" x14ac:dyDescent="0.25">
      <c r="A1038" s="143">
        <v>46086</v>
      </c>
      <c r="B1038" t="s">
        <v>903</v>
      </c>
      <c r="C1038" t="s">
        <v>904</v>
      </c>
      <c r="D1038">
        <v>-242000</v>
      </c>
      <c r="E1038" t="s">
        <v>905</v>
      </c>
      <c r="F1038">
        <v>2</v>
      </c>
      <c r="G1038">
        <v>100000</v>
      </c>
      <c r="H1038" t="s">
        <v>510</v>
      </c>
      <c r="I1038" t="s">
        <v>10</v>
      </c>
      <c r="J1038" t="s">
        <v>137</v>
      </c>
      <c r="K1038" t="s">
        <v>473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>
        <v>-242000</v>
      </c>
      <c r="T1038">
        <v>2</v>
      </c>
      <c r="U1038" t="s">
        <v>199</v>
      </c>
      <c r="V1038" t="s">
        <v>80</v>
      </c>
      <c r="W1038" t="s">
        <v>81</v>
      </c>
      <c r="X1038">
        <v>0.73411048911804788</v>
      </c>
      <c r="Y1038">
        <v>177654.73836656759</v>
      </c>
      <c r="Z1038">
        <v>5</v>
      </c>
      <c r="AA1038">
        <v>13</v>
      </c>
      <c r="AB1038" t="s">
        <v>80</v>
      </c>
      <c r="AC1038" t="s">
        <v>10</v>
      </c>
      <c r="AD1038">
        <v>241999.99999999997</v>
      </c>
      <c r="AE1038">
        <v>0</v>
      </c>
    </row>
    <row r="1039" spans="1:31" x14ac:dyDescent="0.25">
      <c r="A1039" s="143">
        <v>46086</v>
      </c>
      <c r="B1039" t="s">
        <v>903</v>
      </c>
      <c r="C1039" t="s">
        <v>904</v>
      </c>
      <c r="D1039">
        <v>-242000</v>
      </c>
      <c r="E1039" t="s">
        <v>905</v>
      </c>
      <c r="F1039">
        <v>2</v>
      </c>
      <c r="G1039">
        <v>100000</v>
      </c>
      <c r="H1039" t="s">
        <v>510</v>
      </c>
      <c r="I1039" t="s">
        <v>10</v>
      </c>
      <c r="J1039" t="s">
        <v>137</v>
      </c>
      <c r="K1039" t="s">
        <v>473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>
        <v>-242000</v>
      </c>
      <c r="T1039">
        <v>2</v>
      </c>
      <c r="U1039" t="s">
        <v>199</v>
      </c>
      <c r="V1039" t="s">
        <v>50</v>
      </c>
      <c r="W1039" t="s">
        <v>74</v>
      </c>
      <c r="X1039">
        <v>1.4065386597374174E-2</v>
      </c>
      <c r="Y1039">
        <v>3403.82355656455</v>
      </c>
      <c r="Z1039">
        <v>6</v>
      </c>
      <c r="AA1039">
        <v>13</v>
      </c>
      <c r="AB1039" t="s">
        <v>50</v>
      </c>
      <c r="AC1039" t="s">
        <v>10</v>
      </c>
      <c r="AD1039">
        <v>241999.99999999997</v>
      </c>
      <c r="AE1039">
        <v>0</v>
      </c>
    </row>
    <row r="1040" spans="1:31" x14ac:dyDescent="0.25">
      <c r="A1040" s="143">
        <v>46086</v>
      </c>
      <c r="B1040" t="s">
        <v>903</v>
      </c>
      <c r="C1040" t="s">
        <v>904</v>
      </c>
      <c r="D1040">
        <v>-242000</v>
      </c>
      <c r="E1040" t="s">
        <v>905</v>
      </c>
      <c r="F1040">
        <v>2</v>
      </c>
      <c r="G1040">
        <v>100000</v>
      </c>
      <c r="H1040" t="s">
        <v>510</v>
      </c>
      <c r="I1040" t="s">
        <v>10</v>
      </c>
      <c r="J1040" t="s">
        <v>137</v>
      </c>
      <c r="K1040" t="s">
        <v>473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>
        <v>-242000</v>
      </c>
      <c r="T1040">
        <v>2</v>
      </c>
      <c r="U1040" t="s">
        <v>199</v>
      </c>
      <c r="V1040" t="s">
        <v>68</v>
      </c>
      <c r="W1040" t="s">
        <v>69</v>
      </c>
      <c r="X1040">
        <v>0.10760032914202722</v>
      </c>
      <c r="Y1040">
        <v>26039.279652370587</v>
      </c>
      <c r="Z1040">
        <v>7</v>
      </c>
      <c r="AA1040">
        <v>13</v>
      </c>
      <c r="AB1040" t="s">
        <v>68</v>
      </c>
      <c r="AC1040" t="s">
        <v>10</v>
      </c>
      <c r="AD1040">
        <v>241999.99999999997</v>
      </c>
      <c r="AE1040">
        <v>0</v>
      </c>
    </row>
    <row r="1041" spans="1:31" x14ac:dyDescent="0.25">
      <c r="A1041" s="143">
        <v>46086</v>
      </c>
      <c r="B1041" t="s">
        <v>903</v>
      </c>
      <c r="C1041" t="s">
        <v>904</v>
      </c>
      <c r="D1041">
        <v>-242000</v>
      </c>
      <c r="E1041" t="s">
        <v>905</v>
      </c>
      <c r="F1041">
        <v>2</v>
      </c>
      <c r="G1041">
        <v>100000</v>
      </c>
      <c r="H1041" t="s">
        <v>510</v>
      </c>
      <c r="I1041" t="s">
        <v>10</v>
      </c>
      <c r="J1041" t="s">
        <v>137</v>
      </c>
      <c r="K1041" t="s">
        <v>473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>
        <v>-242000</v>
      </c>
      <c r="T1041">
        <v>2</v>
      </c>
      <c r="U1041" t="s">
        <v>199</v>
      </c>
      <c r="V1041" t="s">
        <v>70</v>
      </c>
      <c r="W1041" t="s">
        <v>71</v>
      </c>
      <c r="X1041">
        <v>3.9675420007119738E-2</v>
      </c>
      <c r="Y1041">
        <v>9601.451641722977</v>
      </c>
      <c r="Z1041">
        <v>8</v>
      </c>
      <c r="AA1041">
        <v>13</v>
      </c>
      <c r="AB1041" t="s">
        <v>70</v>
      </c>
      <c r="AC1041" t="s">
        <v>10</v>
      </c>
      <c r="AD1041">
        <v>241999.99999999997</v>
      </c>
      <c r="AE1041">
        <v>0</v>
      </c>
    </row>
    <row r="1042" spans="1:31" x14ac:dyDescent="0.25">
      <c r="A1042" s="143">
        <v>46086</v>
      </c>
      <c r="B1042" t="s">
        <v>903</v>
      </c>
      <c r="C1042" t="s">
        <v>904</v>
      </c>
      <c r="D1042">
        <v>-242000</v>
      </c>
      <c r="E1042" t="s">
        <v>905</v>
      </c>
      <c r="F1042">
        <v>2</v>
      </c>
      <c r="G1042">
        <v>100000</v>
      </c>
      <c r="H1042" t="s">
        <v>510</v>
      </c>
      <c r="I1042" t="s">
        <v>10</v>
      </c>
      <c r="J1042" t="s">
        <v>137</v>
      </c>
      <c r="K1042" t="s">
        <v>473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>
        <v>-242000</v>
      </c>
      <c r="T1042">
        <v>2</v>
      </c>
      <c r="U1042" t="s">
        <v>199</v>
      </c>
      <c r="V1042" t="s">
        <v>181</v>
      </c>
      <c r="W1042" t="s">
        <v>462</v>
      </c>
      <c r="X1042">
        <v>0</v>
      </c>
      <c r="Y1042">
        <v>0</v>
      </c>
      <c r="Z1042">
        <v>9</v>
      </c>
      <c r="AA1042">
        <v>13</v>
      </c>
      <c r="AB1042" t="s">
        <v>181</v>
      </c>
      <c r="AC1042" t="s">
        <v>10</v>
      </c>
      <c r="AD1042">
        <v>241999.99999999997</v>
      </c>
      <c r="AE1042">
        <v>0</v>
      </c>
    </row>
    <row r="1043" spans="1:31" x14ac:dyDescent="0.25">
      <c r="A1043" s="143">
        <v>46111</v>
      </c>
      <c r="B1043" t="s">
        <v>663</v>
      </c>
      <c r="C1043" t="s">
        <v>768</v>
      </c>
      <c r="D1043">
        <v>-235750</v>
      </c>
      <c r="E1043" t="s">
        <v>666</v>
      </c>
      <c r="F1043">
        <v>115</v>
      </c>
      <c r="G1043">
        <v>2050</v>
      </c>
      <c r="H1043" t="s">
        <v>144</v>
      </c>
      <c r="I1043" t="s">
        <v>18</v>
      </c>
      <c r="J1043" t="s">
        <v>137</v>
      </c>
      <c r="K1043" t="s">
        <v>473</v>
      </c>
      <c r="L1043" t="s">
        <v>138</v>
      </c>
      <c r="M1043">
        <v>0</v>
      </c>
      <c r="N1043" t="s">
        <v>83</v>
      </c>
      <c r="O1043" t="s">
        <v>492</v>
      </c>
      <c r="P1043">
        <v>1</v>
      </c>
      <c r="Q1043" t="s">
        <v>66</v>
      </c>
      <c r="R1043">
        <v>1</v>
      </c>
      <c r="S1043">
        <v>-235750</v>
      </c>
      <c r="T1043">
        <v>115</v>
      </c>
      <c r="U1043" t="s">
        <v>199</v>
      </c>
      <c r="V1043" t="s">
        <v>66</v>
      </c>
      <c r="W1043" t="s">
        <v>84</v>
      </c>
      <c r="X1043">
        <v>1</v>
      </c>
      <c r="Y1043">
        <v>235750</v>
      </c>
      <c r="Z1043">
        <v>3</v>
      </c>
      <c r="AA1043">
        <v>1</v>
      </c>
      <c r="AB1043" t="s">
        <v>681</v>
      </c>
      <c r="AC1043" t="s">
        <v>18</v>
      </c>
      <c r="AD1043">
        <v>235750</v>
      </c>
      <c r="AE1043">
        <v>0</v>
      </c>
    </row>
    <row r="1044" spans="1:31" x14ac:dyDescent="0.25">
      <c r="A1044" s="143">
        <v>46107</v>
      </c>
      <c r="B1044" t="s">
        <v>820</v>
      </c>
      <c r="C1044" t="s">
        <v>916</v>
      </c>
      <c r="D1044">
        <v>-229395.28</v>
      </c>
      <c r="E1044" t="s">
        <v>917</v>
      </c>
      <c r="F1044">
        <v>1</v>
      </c>
      <c r="G1044">
        <v>91820.34</v>
      </c>
      <c r="H1044" t="s">
        <v>510</v>
      </c>
      <c r="I1044" t="s">
        <v>16</v>
      </c>
      <c r="J1044" t="s">
        <v>137</v>
      </c>
      <c r="K1044" t="s">
        <v>473</v>
      </c>
      <c r="L1044" t="s">
        <v>156</v>
      </c>
      <c r="M1044">
        <v>0</v>
      </c>
      <c r="N1044" t="s">
        <v>39</v>
      </c>
      <c r="O1044" t="s">
        <v>492</v>
      </c>
      <c r="P1044">
        <v>1</v>
      </c>
      <c r="Q1044" t="s">
        <v>50</v>
      </c>
      <c r="R1044">
        <v>1</v>
      </c>
      <c r="S1044">
        <v>-229395.28</v>
      </c>
      <c r="T1044">
        <v>1</v>
      </c>
      <c r="U1044" t="s">
        <v>199</v>
      </c>
      <c r="V1044" t="s">
        <v>50</v>
      </c>
      <c r="W1044" t="s">
        <v>88</v>
      </c>
      <c r="X1044">
        <v>1</v>
      </c>
      <c r="Y1044">
        <v>229395.28</v>
      </c>
      <c r="Z1044">
        <v>6</v>
      </c>
      <c r="AA1044">
        <v>9</v>
      </c>
      <c r="AB1044" t="s">
        <v>50</v>
      </c>
      <c r="AC1044" t="s">
        <v>16</v>
      </c>
      <c r="AD1044">
        <v>229395.28</v>
      </c>
      <c r="AE1044">
        <v>0</v>
      </c>
    </row>
    <row r="1045" spans="1:31" x14ac:dyDescent="0.25">
      <c r="A1045" s="143">
        <v>46112</v>
      </c>
      <c r="B1045" t="s">
        <v>941</v>
      </c>
      <c r="C1045" t="s">
        <v>942</v>
      </c>
      <c r="D1045">
        <v>-227200</v>
      </c>
      <c r="E1045" t="s">
        <v>943</v>
      </c>
      <c r="F1045">
        <v>4</v>
      </c>
      <c r="G1045">
        <v>45440</v>
      </c>
      <c r="H1045" t="s">
        <v>510</v>
      </c>
      <c r="I1045" t="s">
        <v>10</v>
      </c>
      <c r="J1045" t="s">
        <v>137</v>
      </c>
      <c r="K1045" t="s">
        <v>473</v>
      </c>
      <c r="L1045" t="s">
        <v>138</v>
      </c>
      <c r="M1045">
        <v>0</v>
      </c>
      <c r="N1045" t="s">
        <v>34</v>
      </c>
      <c r="O1045" t="s">
        <v>492</v>
      </c>
      <c r="P1045">
        <v>1</v>
      </c>
      <c r="Q1045" t="s">
        <v>80</v>
      </c>
      <c r="R1045">
        <v>1</v>
      </c>
      <c r="S1045">
        <v>-227200</v>
      </c>
      <c r="T1045">
        <v>4</v>
      </c>
      <c r="U1045" t="s">
        <v>199</v>
      </c>
      <c r="V1045" t="s">
        <v>80</v>
      </c>
      <c r="W1045" t="s">
        <v>93</v>
      </c>
      <c r="X1045">
        <v>1</v>
      </c>
      <c r="Y1045">
        <v>227200</v>
      </c>
      <c r="Z1045">
        <v>5</v>
      </c>
      <c r="AA1045">
        <v>13</v>
      </c>
      <c r="AB1045" t="s">
        <v>80</v>
      </c>
      <c r="AC1045" t="s">
        <v>10</v>
      </c>
      <c r="AD1045">
        <v>227200</v>
      </c>
      <c r="AE1045">
        <v>0</v>
      </c>
    </row>
    <row r="1046" spans="1:31" x14ac:dyDescent="0.25">
      <c r="A1046" s="143">
        <v>46111</v>
      </c>
      <c r="B1046" t="s">
        <v>663</v>
      </c>
      <c r="C1046" t="s">
        <v>766</v>
      </c>
      <c r="D1046">
        <v>-215250</v>
      </c>
      <c r="E1046" t="s">
        <v>666</v>
      </c>
      <c r="F1046">
        <v>105</v>
      </c>
      <c r="G1046">
        <v>2050</v>
      </c>
      <c r="H1046" t="s">
        <v>144</v>
      </c>
      <c r="I1046" t="s">
        <v>18</v>
      </c>
      <c r="J1046" t="s">
        <v>137</v>
      </c>
      <c r="K1046" t="s">
        <v>473</v>
      </c>
      <c r="L1046" t="s">
        <v>138</v>
      </c>
      <c r="M1046">
        <v>0</v>
      </c>
      <c r="N1046" t="s">
        <v>43</v>
      </c>
      <c r="O1046" t="s">
        <v>492</v>
      </c>
      <c r="P1046">
        <v>1</v>
      </c>
      <c r="Q1046" t="s">
        <v>72</v>
      </c>
      <c r="R1046">
        <v>1</v>
      </c>
      <c r="S1046">
        <v>-215250</v>
      </c>
      <c r="T1046">
        <v>105</v>
      </c>
      <c r="U1046" t="s">
        <v>199</v>
      </c>
      <c r="V1046" t="s">
        <v>72</v>
      </c>
      <c r="W1046" t="s">
        <v>87</v>
      </c>
      <c r="X1046">
        <v>1</v>
      </c>
      <c r="Y1046">
        <v>215250</v>
      </c>
      <c r="Z1046">
        <v>1</v>
      </c>
      <c r="AA1046">
        <v>1</v>
      </c>
      <c r="AB1046" t="s">
        <v>72</v>
      </c>
      <c r="AC1046" t="s">
        <v>18</v>
      </c>
      <c r="AD1046">
        <v>215250</v>
      </c>
      <c r="AE1046">
        <v>0</v>
      </c>
    </row>
    <row r="1047" spans="1:31" x14ac:dyDescent="0.25">
      <c r="A1047" s="143">
        <v>46083</v>
      </c>
      <c r="B1047" t="s">
        <v>924</v>
      </c>
      <c r="C1047" t="s">
        <v>925</v>
      </c>
      <c r="D1047">
        <v>-200000</v>
      </c>
      <c r="E1047" t="s">
        <v>926</v>
      </c>
      <c r="F1047">
        <v>1</v>
      </c>
      <c r="G1047">
        <v>200000</v>
      </c>
      <c r="H1047" t="s">
        <v>510</v>
      </c>
      <c r="I1047" t="s">
        <v>12</v>
      </c>
      <c r="J1047" t="s">
        <v>137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>
        <v>-200000</v>
      </c>
      <c r="T1047">
        <v>1</v>
      </c>
      <c r="U1047" t="s">
        <v>199</v>
      </c>
      <c r="V1047" t="s">
        <v>72</v>
      </c>
      <c r="W1047" t="s">
        <v>73</v>
      </c>
      <c r="X1047">
        <v>3.2417236735101898E-2</v>
      </c>
      <c r="Y1047">
        <v>6483.4473470203793</v>
      </c>
      <c r="Z1047">
        <v>1</v>
      </c>
      <c r="AA1047">
        <v>11</v>
      </c>
      <c r="AB1047" t="s">
        <v>72</v>
      </c>
      <c r="AC1047" t="s">
        <v>12</v>
      </c>
      <c r="AD1047">
        <v>199999.99999999997</v>
      </c>
      <c r="AE1047">
        <v>0</v>
      </c>
    </row>
    <row r="1048" spans="1:31" x14ac:dyDescent="0.25">
      <c r="A1048" s="143">
        <v>46083</v>
      </c>
      <c r="B1048" t="s">
        <v>924</v>
      </c>
      <c r="C1048" t="s">
        <v>925</v>
      </c>
      <c r="D1048">
        <v>-200000</v>
      </c>
      <c r="E1048" t="s">
        <v>926</v>
      </c>
      <c r="F1048">
        <v>1</v>
      </c>
      <c r="G1048">
        <v>200000</v>
      </c>
      <c r="H1048" t="s">
        <v>510</v>
      </c>
      <c r="I1048" t="s">
        <v>12</v>
      </c>
      <c r="J1048" t="s">
        <v>137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>
        <v>-200000</v>
      </c>
      <c r="T1048">
        <v>1</v>
      </c>
      <c r="U1048" t="s">
        <v>199</v>
      </c>
      <c r="V1048" t="s">
        <v>77</v>
      </c>
      <c r="W1048" t="s">
        <v>78</v>
      </c>
      <c r="X1048">
        <v>7.0597149630605652E-3</v>
      </c>
      <c r="Y1048">
        <v>1411.9429926121131</v>
      </c>
      <c r="Z1048">
        <v>2</v>
      </c>
      <c r="AA1048">
        <v>11</v>
      </c>
      <c r="AB1048" t="s">
        <v>77</v>
      </c>
      <c r="AC1048" t="s">
        <v>12</v>
      </c>
      <c r="AD1048">
        <v>199999.99999999997</v>
      </c>
      <c r="AE1048">
        <v>0</v>
      </c>
    </row>
    <row r="1049" spans="1:31" x14ac:dyDescent="0.25">
      <c r="A1049" s="143">
        <v>46083</v>
      </c>
      <c r="B1049" t="s">
        <v>924</v>
      </c>
      <c r="C1049" t="s">
        <v>925</v>
      </c>
      <c r="D1049">
        <v>-200000</v>
      </c>
      <c r="E1049" t="s">
        <v>926</v>
      </c>
      <c r="F1049">
        <v>1</v>
      </c>
      <c r="G1049">
        <v>200000</v>
      </c>
      <c r="H1049" t="s">
        <v>510</v>
      </c>
      <c r="I1049" t="s">
        <v>12</v>
      </c>
      <c r="J1049" t="s">
        <v>137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>
        <v>-200000</v>
      </c>
      <c r="T1049">
        <v>1</v>
      </c>
      <c r="U1049" t="s">
        <v>199</v>
      </c>
      <c r="V1049" t="s">
        <v>75</v>
      </c>
      <c r="W1049" t="s">
        <v>76</v>
      </c>
      <c r="X1049">
        <v>4.0653249223577111E-4</v>
      </c>
      <c r="Y1049">
        <v>81.306498447154226</v>
      </c>
      <c r="Z1049">
        <v>10</v>
      </c>
      <c r="AA1049">
        <v>11</v>
      </c>
      <c r="AB1049" t="s">
        <v>75</v>
      </c>
      <c r="AC1049" t="s">
        <v>12</v>
      </c>
      <c r="AD1049">
        <v>199999.99999999997</v>
      </c>
      <c r="AE1049">
        <v>0</v>
      </c>
    </row>
    <row r="1050" spans="1:31" x14ac:dyDescent="0.25">
      <c r="A1050" s="143">
        <v>46083</v>
      </c>
      <c r="B1050" t="s">
        <v>924</v>
      </c>
      <c r="C1050" t="s">
        <v>925</v>
      </c>
      <c r="D1050">
        <v>-200000</v>
      </c>
      <c r="E1050" t="s">
        <v>926</v>
      </c>
      <c r="F1050">
        <v>1</v>
      </c>
      <c r="G1050">
        <v>200000</v>
      </c>
      <c r="H1050" t="s">
        <v>510</v>
      </c>
      <c r="I1050" t="s">
        <v>12</v>
      </c>
      <c r="J1050" t="s">
        <v>137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>
        <v>-200000</v>
      </c>
      <c r="T1050">
        <v>1</v>
      </c>
      <c r="U1050" t="s">
        <v>199</v>
      </c>
      <c r="V1050" t="s">
        <v>66</v>
      </c>
      <c r="W1050" t="s">
        <v>67</v>
      </c>
      <c r="X1050">
        <v>5.9791078481547098E-2</v>
      </c>
      <c r="Y1050">
        <v>11958.21569630942</v>
      </c>
      <c r="Z1050">
        <v>3</v>
      </c>
      <c r="AA1050">
        <v>11</v>
      </c>
      <c r="AB1050" t="s">
        <v>681</v>
      </c>
      <c r="AC1050" t="s">
        <v>12</v>
      </c>
      <c r="AD1050">
        <v>199999.99999999997</v>
      </c>
      <c r="AE1050">
        <v>0</v>
      </c>
    </row>
    <row r="1051" spans="1:31" x14ac:dyDescent="0.25">
      <c r="A1051" s="143">
        <v>46083</v>
      </c>
      <c r="B1051" t="s">
        <v>924</v>
      </c>
      <c r="C1051" t="s">
        <v>925</v>
      </c>
      <c r="D1051">
        <v>-200000</v>
      </c>
      <c r="E1051" t="s">
        <v>926</v>
      </c>
      <c r="F1051">
        <v>1</v>
      </c>
      <c r="G1051">
        <v>200000</v>
      </c>
      <c r="H1051" t="s">
        <v>510</v>
      </c>
      <c r="I1051" t="s">
        <v>12</v>
      </c>
      <c r="J1051" t="s">
        <v>137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>
        <v>-200000</v>
      </c>
      <c r="T1051">
        <v>1</v>
      </c>
      <c r="U1051" t="s">
        <v>199</v>
      </c>
      <c r="V1051" t="s">
        <v>63</v>
      </c>
      <c r="W1051" t="s">
        <v>64</v>
      </c>
      <c r="X1051">
        <v>4.8738124634855849E-3</v>
      </c>
      <c r="Y1051">
        <v>974.76249269711695</v>
      </c>
      <c r="Z1051">
        <v>4</v>
      </c>
      <c r="AA1051">
        <v>11</v>
      </c>
      <c r="AB1051" t="s">
        <v>682</v>
      </c>
      <c r="AC1051" t="s">
        <v>12</v>
      </c>
      <c r="AD1051">
        <v>199999.99999999997</v>
      </c>
      <c r="AE1051">
        <v>0</v>
      </c>
    </row>
    <row r="1052" spans="1:31" x14ac:dyDescent="0.25">
      <c r="A1052" s="143">
        <v>46083</v>
      </c>
      <c r="B1052" t="s">
        <v>924</v>
      </c>
      <c r="C1052" t="s">
        <v>925</v>
      </c>
      <c r="D1052">
        <v>-200000</v>
      </c>
      <c r="E1052" t="s">
        <v>926</v>
      </c>
      <c r="F1052">
        <v>1</v>
      </c>
      <c r="G1052">
        <v>200000</v>
      </c>
      <c r="H1052" t="s">
        <v>510</v>
      </c>
      <c r="I1052" t="s">
        <v>12</v>
      </c>
      <c r="J1052" t="s">
        <v>137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>
        <v>-200000</v>
      </c>
      <c r="T1052">
        <v>1</v>
      </c>
      <c r="U1052" t="s">
        <v>199</v>
      </c>
      <c r="V1052" t="s">
        <v>80</v>
      </c>
      <c r="W1052" t="s">
        <v>81</v>
      </c>
      <c r="X1052">
        <v>0.73411048911804788</v>
      </c>
      <c r="Y1052">
        <v>146822.09782360957</v>
      </c>
      <c r="Z1052">
        <v>5</v>
      </c>
      <c r="AA1052">
        <v>11</v>
      </c>
      <c r="AB1052" t="s">
        <v>80</v>
      </c>
      <c r="AC1052" t="s">
        <v>12</v>
      </c>
      <c r="AD1052">
        <v>199999.99999999997</v>
      </c>
      <c r="AE1052">
        <v>0</v>
      </c>
    </row>
    <row r="1053" spans="1:31" x14ac:dyDescent="0.25">
      <c r="A1053" s="143">
        <v>46083</v>
      </c>
      <c r="B1053" t="s">
        <v>924</v>
      </c>
      <c r="C1053" t="s">
        <v>925</v>
      </c>
      <c r="D1053">
        <v>-200000</v>
      </c>
      <c r="E1053" t="s">
        <v>926</v>
      </c>
      <c r="F1053">
        <v>1</v>
      </c>
      <c r="G1053">
        <v>200000</v>
      </c>
      <c r="H1053" t="s">
        <v>510</v>
      </c>
      <c r="I1053" t="s">
        <v>12</v>
      </c>
      <c r="J1053" t="s">
        <v>137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>
        <v>-200000</v>
      </c>
      <c r="T1053">
        <v>1</v>
      </c>
      <c r="U1053" t="s">
        <v>199</v>
      </c>
      <c r="V1053" t="s">
        <v>50</v>
      </c>
      <c r="W1053" t="s">
        <v>74</v>
      </c>
      <c r="X1053">
        <v>1.4065386597374174E-2</v>
      </c>
      <c r="Y1053">
        <v>2813.0773194748349</v>
      </c>
      <c r="Z1053">
        <v>6</v>
      </c>
      <c r="AA1053">
        <v>11</v>
      </c>
      <c r="AB1053" t="s">
        <v>50</v>
      </c>
      <c r="AC1053" t="s">
        <v>12</v>
      </c>
      <c r="AD1053">
        <v>199999.99999999997</v>
      </c>
      <c r="AE1053">
        <v>0</v>
      </c>
    </row>
    <row r="1054" spans="1:31" x14ac:dyDescent="0.25">
      <c r="A1054" s="143">
        <v>46083</v>
      </c>
      <c r="B1054" t="s">
        <v>924</v>
      </c>
      <c r="C1054" t="s">
        <v>925</v>
      </c>
      <c r="D1054">
        <v>-200000</v>
      </c>
      <c r="E1054" t="s">
        <v>926</v>
      </c>
      <c r="F1054">
        <v>1</v>
      </c>
      <c r="G1054">
        <v>200000</v>
      </c>
      <c r="H1054" t="s">
        <v>510</v>
      </c>
      <c r="I1054" t="s">
        <v>12</v>
      </c>
      <c r="J1054" t="s">
        <v>137</v>
      </c>
      <c r="K1054" t="s">
        <v>473</v>
      </c>
      <c r="L1054" t="s">
        <v>156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>
        <v>-200000</v>
      </c>
      <c r="T1054">
        <v>1</v>
      </c>
      <c r="U1054" t="s">
        <v>199</v>
      </c>
      <c r="V1054" t="s">
        <v>68</v>
      </c>
      <c r="W1054" t="s">
        <v>69</v>
      </c>
      <c r="X1054">
        <v>0.10760032914202722</v>
      </c>
      <c r="Y1054">
        <v>21520.065828405444</v>
      </c>
      <c r="Z1054">
        <v>7</v>
      </c>
      <c r="AA1054">
        <v>11</v>
      </c>
      <c r="AB1054" t="s">
        <v>68</v>
      </c>
      <c r="AC1054" t="s">
        <v>12</v>
      </c>
      <c r="AD1054">
        <v>199999.99999999997</v>
      </c>
      <c r="AE1054">
        <v>0</v>
      </c>
    </row>
    <row r="1055" spans="1:31" x14ac:dyDescent="0.25">
      <c r="A1055" s="143">
        <v>46083</v>
      </c>
      <c r="B1055" t="s">
        <v>924</v>
      </c>
      <c r="C1055" t="s">
        <v>925</v>
      </c>
      <c r="D1055">
        <v>-200000</v>
      </c>
      <c r="E1055" t="s">
        <v>926</v>
      </c>
      <c r="F1055">
        <v>1</v>
      </c>
      <c r="G1055">
        <v>200000</v>
      </c>
      <c r="H1055" t="s">
        <v>510</v>
      </c>
      <c r="I1055" t="s">
        <v>12</v>
      </c>
      <c r="J1055" t="s">
        <v>137</v>
      </c>
      <c r="K1055" t="s">
        <v>473</v>
      </c>
      <c r="L1055" t="s">
        <v>156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>
        <v>-200000</v>
      </c>
      <c r="T1055">
        <v>1</v>
      </c>
      <c r="U1055" t="s">
        <v>199</v>
      </c>
      <c r="V1055" t="s">
        <v>70</v>
      </c>
      <c r="W1055" t="s">
        <v>71</v>
      </c>
      <c r="X1055">
        <v>3.9675420007119738E-2</v>
      </c>
      <c r="Y1055">
        <v>7935.0840014239475</v>
      </c>
      <c r="Z1055">
        <v>8</v>
      </c>
      <c r="AA1055">
        <v>11</v>
      </c>
      <c r="AB1055" t="s">
        <v>70</v>
      </c>
      <c r="AC1055" t="s">
        <v>12</v>
      </c>
      <c r="AD1055">
        <v>199999.99999999997</v>
      </c>
      <c r="AE1055">
        <v>0</v>
      </c>
    </row>
    <row r="1056" spans="1:31" x14ac:dyDescent="0.25">
      <c r="A1056" s="143">
        <v>46083</v>
      </c>
      <c r="B1056" t="s">
        <v>924</v>
      </c>
      <c r="C1056" t="s">
        <v>925</v>
      </c>
      <c r="D1056">
        <v>-200000</v>
      </c>
      <c r="E1056" t="s">
        <v>926</v>
      </c>
      <c r="F1056">
        <v>1</v>
      </c>
      <c r="G1056">
        <v>200000</v>
      </c>
      <c r="H1056" t="s">
        <v>510</v>
      </c>
      <c r="I1056" t="s">
        <v>12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>
        <v>-200000</v>
      </c>
      <c r="T1056">
        <v>1</v>
      </c>
      <c r="U1056" t="s">
        <v>199</v>
      </c>
      <c r="V1056" t="s">
        <v>181</v>
      </c>
      <c r="W1056" t="s">
        <v>462</v>
      </c>
      <c r="X1056">
        <v>0</v>
      </c>
      <c r="Y1056">
        <v>0</v>
      </c>
      <c r="Z1056">
        <v>9</v>
      </c>
      <c r="AA1056">
        <v>11</v>
      </c>
      <c r="AB1056" t="s">
        <v>181</v>
      </c>
      <c r="AC1056" t="s">
        <v>12</v>
      </c>
      <c r="AD1056">
        <v>199999.99999999997</v>
      </c>
      <c r="AE1056">
        <v>0</v>
      </c>
    </row>
    <row r="1057" spans="1:31" x14ac:dyDescent="0.25">
      <c r="A1057" s="143">
        <v>46087</v>
      </c>
      <c r="B1057" t="s">
        <v>836</v>
      </c>
      <c r="C1057" t="s">
        <v>1005</v>
      </c>
      <c r="D1057">
        <v>-200000</v>
      </c>
      <c r="E1057" t="s">
        <v>1006</v>
      </c>
      <c r="F1057">
        <v>1</v>
      </c>
      <c r="G1057">
        <v>200000</v>
      </c>
      <c r="H1057" t="s">
        <v>510</v>
      </c>
      <c r="I1057" t="s">
        <v>10</v>
      </c>
      <c r="J1057" t="s">
        <v>137</v>
      </c>
      <c r="K1057" t="s">
        <v>473</v>
      </c>
      <c r="L1057" t="s">
        <v>138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>
        <v>-200000</v>
      </c>
      <c r="T1057">
        <v>1</v>
      </c>
      <c r="U1057" t="s">
        <v>199</v>
      </c>
      <c r="V1057" t="s">
        <v>72</v>
      </c>
      <c r="W1057" t="s">
        <v>73</v>
      </c>
      <c r="X1057">
        <v>3.2417236735101898E-2</v>
      </c>
      <c r="Y1057">
        <v>6483.4473470203793</v>
      </c>
      <c r="Z1057">
        <v>1</v>
      </c>
      <c r="AA1057">
        <v>13</v>
      </c>
      <c r="AB1057" t="s">
        <v>72</v>
      </c>
      <c r="AC1057" t="s">
        <v>10</v>
      </c>
      <c r="AD1057">
        <v>199999.99999999997</v>
      </c>
      <c r="AE1057">
        <v>0</v>
      </c>
    </row>
    <row r="1058" spans="1:31" x14ac:dyDescent="0.25">
      <c r="A1058" s="143">
        <v>46087</v>
      </c>
      <c r="B1058" t="s">
        <v>836</v>
      </c>
      <c r="C1058" t="s">
        <v>1005</v>
      </c>
      <c r="D1058">
        <v>-200000</v>
      </c>
      <c r="E1058" t="s">
        <v>1006</v>
      </c>
      <c r="F1058">
        <v>1</v>
      </c>
      <c r="G1058">
        <v>200000</v>
      </c>
      <c r="H1058" t="s">
        <v>510</v>
      </c>
      <c r="I1058" t="s">
        <v>10</v>
      </c>
      <c r="J1058" t="s">
        <v>137</v>
      </c>
      <c r="K1058" t="s">
        <v>473</v>
      </c>
      <c r="L1058" t="s">
        <v>138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>
        <v>-200000</v>
      </c>
      <c r="T1058">
        <v>1</v>
      </c>
      <c r="U1058" t="s">
        <v>199</v>
      </c>
      <c r="V1058" t="s">
        <v>77</v>
      </c>
      <c r="W1058" t="s">
        <v>78</v>
      </c>
      <c r="X1058">
        <v>7.0597149630605652E-3</v>
      </c>
      <c r="Y1058">
        <v>1411.9429926121131</v>
      </c>
      <c r="Z1058">
        <v>2</v>
      </c>
      <c r="AA1058">
        <v>13</v>
      </c>
      <c r="AB1058" t="s">
        <v>77</v>
      </c>
      <c r="AC1058" t="s">
        <v>10</v>
      </c>
      <c r="AD1058">
        <v>199999.99999999997</v>
      </c>
      <c r="AE1058">
        <v>0</v>
      </c>
    </row>
    <row r="1059" spans="1:31" x14ac:dyDescent="0.25">
      <c r="A1059" s="143">
        <v>46087</v>
      </c>
      <c r="B1059" t="s">
        <v>836</v>
      </c>
      <c r="C1059" t="s">
        <v>1005</v>
      </c>
      <c r="D1059">
        <v>-200000</v>
      </c>
      <c r="E1059" t="s">
        <v>1006</v>
      </c>
      <c r="F1059">
        <v>1</v>
      </c>
      <c r="G1059">
        <v>200000</v>
      </c>
      <c r="H1059" t="s">
        <v>510</v>
      </c>
      <c r="I1059" t="s">
        <v>10</v>
      </c>
      <c r="J1059" t="s">
        <v>137</v>
      </c>
      <c r="K1059" t="s">
        <v>473</v>
      </c>
      <c r="L1059" t="s">
        <v>138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>
        <v>-200000</v>
      </c>
      <c r="T1059">
        <v>1</v>
      </c>
      <c r="U1059" t="s">
        <v>199</v>
      </c>
      <c r="V1059" t="s">
        <v>75</v>
      </c>
      <c r="W1059" t="s">
        <v>76</v>
      </c>
      <c r="X1059">
        <v>4.0653249223577111E-4</v>
      </c>
      <c r="Y1059">
        <v>81.306498447154226</v>
      </c>
      <c r="Z1059">
        <v>10</v>
      </c>
      <c r="AA1059">
        <v>13</v>
      </c>
      <c r="AB1059" t="s">
        <v>75</v>
      </c>
      <c r="AC1059" t="s">
        <v>10</v>
      </c>
      <c r="AD1059">
        <v>199999.99999999997</v>
      </c>
      <c r="AE1059">
        <v>0</v>
      </c>
    </row>
    <row r="1060" spans="1:31" x14ac:dyDescent="0.25">
      <c r="A1060" s="143">
        <v>46087</v>
      </c>
      <c r="B1060" t="s">
        <v>836</v>
      </c>
      <c r="C1060" t="s">
        <v>1005</v>
      </c>
      <c r="D1060">
        <v>-200000</v>
      </c>
      <c r="E1060" t="s">
        <v>1006</v>
      </c>
      <c r="F1060">
        <v>1</v>
      </c>
      <c r="G1060">
        <v>200000</v>
      </c>
      <c r="H1060" t="s">
        <v>510</v>
      </c>
      <c r="I1060" t="s">
        <v>10</v>
      </c>
      <c r="J1060" t="s">
        <v>137</v>
      </c>
      <c r="K1060" t="s">
        <v>473</v>
      </c>
      <c r="L1060" t="s">
        <v>138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>
        <v>-200000</v>
      </c>
      <c r="T1060">
        <v>1</v>
      </c>
      <c r="U1060" t="s">
        <v>199</v>
      </c>
      <c r="V1060" t="s">
        <v>66</v>
      </c>
      <c r="W1060" t="s">
        <v>67</v>
      </c>
      <c r="X1060">
        <v>5.9791078481547098E-2</v>
      </c>
      <c r="Y1060">
        <v>11958.21569630942</v>
      </c>
      <c r="Z1060">
        <v>3</v>
      </c>
      <c r="AA1060">
        <v>13</v>
      </c>
      <c r="AB1060" t="s">
        <v>681</v>
      </c>
      <c r="AC1060" t="s">
        <v>10</v>
      </c>
      <c r="AD1060">
        <v>199999.99999999997</v>
      </c>
      <c r="AE1060">
        <v>0</v>
      </c>
    </row>
    <row r="1061" spans="1:31" x14ac:dyDescent="0.25">
      <c r="A1061" s="143">
        <v>46087</v>
      </c>
      <c r="B1061" t="s">
        <v>836</v>
      </c>
      <c r="C1061" t="s">
        <v>1005</v>
      </c>
      <c r="D1061">
        <v>-200000</v>
      </c>
      <c r="E1061" t="s">
        <v>1006</v>
      </c>
      <c r="F1061">
        <v>1</v>
      </c>
      <c r="G1061">
        <v>200000</v>
      </c>
      <c r="H1061" t="s">
        <v>510</v>
      </c>
      <c r="I1061" t="s">
        <v>10</v>
      </c>
      <c r="J1061" t="s">
        <v>137</v>
      </c>
      <c r="K1061" t="s">
        <v>473</v>
      </c>
      <c r="L1061" t="s">
        <v>138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>
        <v>-200000</v>
      </c>
      <c r="T1061">
        <v>1</v>
      </c>
      <c r="U1061" t="s">
        <v>199</v>
      </c>
      <c r="V1061" t="s">
        <v>63</v>
      </c>
      <c r="W1061" t="s">
        <v>64</v>
      </c>
      <c r="X1061">
        <v>4.8738124634855849E-3</v>
      </c>
      <c r="Y1061">
        <v>974.76249269711695</v>
      </c>
      <c r="Z1061">
        <v>4</v>
      </c>
      <c r="AA1061">
        <v>13</v>
      </c>
      <c r="AB1061" t="s">
        <v>682</v>
      </c>
      <c r="AC1061" t="s">
        <v>10</v>
      </c>
      <c r="AD1061">
        <v>199999.99999999997</v>
      </c>
      <c r="AE1061">
        <v>0</v>
      </c>
    </row>
    <row r="1062" spans="1:31" x14ac:dyDescent="0.25">
      <c r="A1062" s="143">
        <v>46087</v>
      </c>
      <c r="B1062" t="s">
        <v>836</v>
      </c>
      <c r="C1062" t="s">
        <v>1005</v>
      </c>
      <c r="D1062">
        <v>-200000</v>
      </c>
      <c r="E1062" t="s">
        <v>1006</v>
      </c>
      <c r="F1062">
        <v>1</v>
      </c>
      <c r="G1062">
        <v>200000</v>
      </c>
      <c r="H1062" t="s">
        <v>510</v>
      </c>
      <c r="I1062" t="s">
        <v>10</v>
      </c>
      <c r="J1062" t="s">
        <v>137</v>
      </c>
      <c r="K1062" t="s">
        <v>473</v>
      </c>
      <c r="L1062" t="s">
        <v>138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>
        <v>-200000</v>
      </c>
      <c r="T1062">
        <v>1</v>
      </c>
      <c r="U1062" t="s">
        <v>199</v>
      </c>
      <c r="V1062" t="s">
        <v>80</v>
      </c>
      <c r="W1062" t="s">
        <v>81</v>
      </c>
      <c r="X1062">
        <v>0.73411048911804788</v>
      </c>
      <c r="Y1062">
        <v>146822.09782360957</v>
      </c>
      <c r="Z1062">
        <v>5</v>
      </c>
      <c r="AA1062">
        <v>13</v>
      </c>
      <c r="AB1062" t="s">
        <v>80</v>
      </c>
      <c r="AC1062" t="s">
        <v>10</v>
      </c>
      <c r="AD1062">
        <v>199999.99999999997</v>
      </c>
      <c r="AE1062">
        <v>0</v>
      </c>
    </row>
    <row r="1063" spans="1:31" x14ac:dyDescent="0.25">
      <c r="A1063" s="143">
        <v>46087</v>
      </c>
      <c r="B1063" t="s">
        <v>836</v>
      </c>
      <c r="C1063" t="s">
        <v>1005</v>
      </c>
      <c r="D1063">
        <v>-200000</v>
      </c>
      <c r="E1063" t="s">
        <v>1006</v>
      </c>
      <c r="F1063">
        <v>1</v>
      </c>
      <c r="G1063">
        <v>200000</v>
      </c>
      <c r="H1063" t="s">
        <v>510</v>
      </c>
      <c r="I1063" t="s">
        <v>10</v>
      </c>
      <c r="J1063" t="s">
        <v>137</v>
      </c>
      <c r="K1063" t="s">
        <v>473</v>
      </c>
      <c r="L1063" t="s">
        <v>138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>
        <v>-200000</v>
      </c>
      <c r="T1063">
        <v>1</v>
      </c>
      <c r="U1063" t="s">
        <v>199</v>
      </c>
      <c r="V1063" t="s">
        <v>50</v>
      </c>
      <c r="W1063" t="s">
        <v>74</v>
      </c>
      <c r="X1063">
        <v>1.4065386597374174E-2</v>
      </c>
      <c r="Y1063">
        <v>2813.0773194748349</v>
      </c>
      <c r="Z1063">
        <v>6</v>
      </c>
      <c r="AA1063">
        <v>13</v>
      </c>
      <c r="AB1063" t="s">
        <v>50</v>
      </c>
      <c r="AC1063" t="s">
        <v>10</v>
      </c>
      <c r="AD1063">
        <v>199999.99999999997</v>
      </c>
      <c r="AE1063">
        <v>0</v>
      </c>
    </row>
    <row r="1064" spans="1:31" x14ac:dyDescent="0.25">
      <c r="A1064" s="143">
        <v>46087</v>
      </c>
      <c r="B1064" t="s">
        <v>836</v>
      </c>
      <c r="C1064" t="s">
        <v>1005</v>
      </c>
      <c r="D1064">
        <v>-200000</v>
      </c>
      <c r="E1064" t="s">
        <v>1006</v>
      </c>
      <c r="F1064">
        <v>1</v>
      </c>
      <c r="G1064">
        <v>200000</v>
      </c>
      <c r="H1064" t="s">
        <v>510</v>
      </c>
      <c r="I1064" t="s">
        <v>10</v>
      </c>
      <c r="J1064" t="s">
        <v>137</v>
      </c>
      <c r="K1064" t="s">
        <v>473</v>
      </c>
      <c r="L1064" t="s">
        <v>138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>
        <v>-200000</v>
      </c>
      <c r="T1064">
        <v>1</v>
      </c>
      <c r="U1064" t="s">
        <v>199</v>
      </c>
      <c r="V1064" t="s">
        <v>68</v>
      </c>
      <c r="W1064" t="s">
        <v>69</v>
      </c>
      <c r="X1064">
        <v>0.10760032914202722</v>
      </c>
      <c r="Y1064">
        <v>21520.065828405444</v>
      </c>
      <c r="Z1064">
        <v>7</v>
      </c>
      <c r="AA1064">
        <v>13</v>
      </c>
      <c r="AB1064" t="s">
        <v>68</v>
      </c>
      <c r="AC1064" t="s">
        <v>10</v>
      </c>
      <c r="AD1064">
        <v>199999.99999999997</v>
      </c>
      <c r="AE1064">
        <v>0</v>
      </c>
    </row>
    <row r="1065" spans="1:31" x14ac:dyDescent="0.25">
      <c r="A1065" s="143">
        <v>46087</v>
      </c>
      <c r="B1065" t="s">
        <v>836</v>
      </c>
      <c r="C1065" t="s">
        <v>1005</v>
      </c>
      <c r="D1065">
        <v>-200000</v>
      </c>
      <c r="E1065" t="s">
        <v>1006</v>
      </c>
      <c r="F1065">
        <v>1</v>
      </c>
      <c r="G1065">
        <v>200000</v>
      </c>
      <c r="H1065" t="s">
        <v>510</v>
      </c>
      <c r="I1065" t="s">
        <v>10</v>
      </c>
      <c r="J1065" t="s">
        <v>137</v>
      </c>
      <c r="K1065" t="s">
        <v>473</v>
      </c>
      <c r="L1065" t="s">
        <v>138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>
        <v>-200000</v>
      </c>
      <c r="T1065">
        <v>1</v>
      </c>
      <c r="U1065" t="s">
        <v>199</v>
      </c>
      <c r="V1065" t="s">
        <v>70</v>
      </c>
      <c r="W1065" t="s">
        <v>71</v>
      </c>
      <c r="X1065">
        <v>3.9675420007119738E-2</v>
      </c>
      <c r="Y1065">
        <v>7935.0840014239475</v>
      </c>
      <c r="Z1065">
        <v>8</v>
      </c>
      <c r="AA1065">
        <v>13</v>
      </c>
      <c r="AB1065" t="s">
        <v>70</v>
      </c>
      <c r="AC1065" t="s">
        <v>10</v>
      </c>
      <c r="AD1065">
        <v>199999.99999999997</v>
      </c>
      <c r="AE1065">
        <v>0</v>
      </c>
    </row>
    <row r="1066" spans="1:31" x14ac:dyDescent="0.25">
      <c r="A1066" s="143">
        <v>46087</v>
      </c>
      <c r="B1066" t="s">
        <v>836</v>
      </c>
      <c r="C1066" t="s">
        <v>1005</v>
      </c>
      <c r="D1066">
        <v>-200000</v>
      </c>
      <c r="E1066" t="s">
        <v>1006</v>
      </c>
      <c r="F1066">
        <v>1</v>
      </c>
      <c r="G1066">
        <v>200000</v>
      </c>
      <c r="H1066" t="s">
        <v>510</v>
      </c>
      <c r="I1066" t="s">
        <v>10</v>
      </c>
      <c r="J1066" t="s">
        <v>137</v>
      </c>
      <c r="K1066" t="s">
        <v>473</v>
      </c>
      <c r="L1066" t="s">
        <v>138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>
        <v>-200000</v>
      </c>
      <c r="T1066">
        <v>1</v>
      </c>
      <c r="U1066" t="s">
        <v>199</v>
      </c>
      <c r="V1066" t="s">
        <v>181</v>
      </c>
      <c r="W1066" t="s">
        <v>462</v>
      </c>
      <c r="X1066">
        <v>0</v>
      </c>
      <c r="Y1066">
        <v>0</v>
      </c>
      <c r="Z1066">
        <v>9</v>
      </c>
      <c r="AA1066">
        <v>13</v>
      </c>
      <c r="AB1066" t="s">
        <v>181</v>
      </c>
      <c r="AC1066" t="s">
        <v>10</v>
      </c>
      <c r="AD1066">
        <v>199999.99999999997</v>
      </c>
      <c r="AE1066">
        <v>0</v>
      </c>
    </row>
    <row r="1067" spans="1:31" x14ac:dyDescent="0.25">
      <c r="A1067" s="143">
        <v>46093</v>
      </c>
      <c r="B1067" t="s">
        <v>844</v>
      </c>
      <c r="C1067" t="s">
        <v>1054</v>
      </c>
      <c r="D1067">
        <v>-196690</v>
      </c>
      <c r="E1067" t="s">
        <v>1053</v>
      </c>
      <c r="F1067">
        <v>2</v>
      </c>
      <c r="G1067">
        <v>89000</v>
      </c>
      <c r="H1067" t="s">
        <v>510</v>
      </c>
      <c r="I1067" t="s">
        <v>14</v>
      </c>
      <c r="J1067" t="s">
        <v>137</v>
      </c>
      <c r="K1067" t="s">
        <v>473</v>
      </c>
      <c r="L1067" t="s">
        <v>156</v>
      </c>
      <c r="M1067">
        <v>0</v>
      </c>
      <c r="N1067" t="s">
        <v>45</v>
      </c>
      <c r="O1067" t="s">
        <v>492</v>
      </c>
      <c r="P1067">
        <v>1</v>
      </c>
      <c r="Q1067" t="s">
        <v>70</v>
      </c>
      <c r="R1067">
        <v>1</v>
      </c>
      <c r="S1067">
        <v>-196690</v>
      </c>
      <c r="T1067">
        <v>2</v>
      </c>
      <c r="U1067" t="s">
        <v>199</v>
      </c>
      <c r="V1067" t="s">
        <v>70</v>
      </c>
      <c r="W1067" t="s">
        <v>86</v>
      </c>
      <c r="X1067">
        <v>1</v>
      </c>
      <c r="Y1067">
        <v>196690</v>
      </c>
      <c r="Z1067">
        <v>8</v>
      </c>
      <c r="AA1067">
        <v>5</v>
      </c>
      <c r="AB1067" t="s">
        <v>70</v>
      </c>
      <c r="AC1067" t="s">
        <v>14</v>
      </c>
      <c r="AD1067">
        <v>196690</v>
      </c>
      <c r="AE1067">
        <v>0</v>
      </c>
    </row>
    <row r="1068" spans="1:31" x14ac:dyDescent="0.25">
      <c r="A1068" s="143">
        <v>46094</v>
      </c>
      <c r="B1068" t="s">
        <v>835</v>
      </c>
      <c r="C1068" t="s">
        <v>1001</v>
      </c>
      <c r="D1068">
        <v>-193202.12</v>
      </c>
      <c r="E1068" t="s">
        <v>1002</v>
      </c>
      <c r="F1068">
        <v>1</v>
      </c>
      <c r="G1068">
        <v>159671.17000000001</v>
      </c>
      <c r="H1068" t="s">
        <v>510</v>
      </c>
      <c r="I1068" t="s">
        <v>15</v>
      </c>
      <c r="J1068" t="s">
        <v>137</v>
      </c>
      <c r="K1068" t="s">
        <v>473</v>
      </c>
      <c r="L1068" t="s">
        <v>156</v>
      </c>
      <c r="M1068">
        <v>0</v>
      </c>
      <c r="N1068" t="s">
        <v>45</v>
      </c>
      <c r="O1068" t="s">
        <v>492</v>
      </c>
      <c r="P1068">
        <v>1</v>
      </c>
      <c r="Q1068" t="s">
        <v>70</v>
      </c>
      <c r="R1068">
        <v>1</v>
      </c>
      <c r="S1068">
        <v>-193202.12</v>
      </c>
      <c r="T1068">
        <v>1</v>
      </c>
      <c r="U1068" t="s">
        <v>199</v>
      </c>
      <c r="V1068" t="s">
        <v>70</v>
      </c>
      <c r="W1068" t="s">
        <v>86</v>
      </c>
      <c r="X1068">
        <v>1</v>
      </c>
      <c r="Y1068">
        <v>193202.12</v>
      </c>
      <c r="Z1068">
        <v>8</v>
      </c>
      <c r="AA1068">
        <v>12</v>
      </c>
      <c r="AB1068" t="s">
        <v>70</v>
      </c>
      <c r="AC1068" t="s">
        <v>15</v>
      </c>
      <c r="AD1068">
        <v>193202.12</v>
      </c>
      <c r="AE1068">
        <v>0</v>
      </c>
    </row>
    <row r="1069" spans="1:31" x14ac:dyDescent="0.25">
      <c r="A1069" s="143">
        <v>46099</v>
      </c>
      <c r="B1069" t="s">
        <v>835</v>
      </c>
      <c r="C1069" t="s">
        <v>997</v>
      </c>
      <c r="D1069">
        <v>-192576.67</v>
      </c>
      <c r="E1069" t="s">
        <v>998</v>
      </c>
      <c r="F1069">
        <v>1</v>
      </c>
      <c r="G1069">
        <v>159154.26999999999</v>
      </c>
      <c r="H1069" t="s">
        <v>510</v>
      </c>
      <c r="I1069" t="s">
        <v>15</v>
      </c>
      <c r="J1069" t="s">
        <v>137</v>
      </c>
      <c r="K1069" t="s">
        <v>473</v>
      </c>
      <c r="L1069" t="s">
        <v>156</v>
      </c>
      <c r="M1069">
        <v>0</v>
      </c>
      <c r="N1069" t="s">
        <v>34</v>
      </c>
      <c r="O1069" t="s">
        <v>492</v>
      </c>
      <c r="P1069">
        <v>1</v>
      </c>
      <c r="Q1069" t="s">
        <v>80</v>
      </c>
      <c r="R1069">
        <v>1</v>
      </c>
      <c r="S1069">
        <v>-192576.67</v>
      </c>
      <c r="T1069">
        <v>1</v>
      </c>
      <c r="U1069" t="s">
        <v>199</v>
      </c>
      <c r="V1069" t="s">
        <v>80</v>
      </c>
      <c r="W1069" t="s">
        <v>93</v>
      </c>
      <c r="X1069">
        <v>1</v>
      </c>
      <c r="Y1069">
        <v>192576.67</v>
      </c>
      <c r="Z1069">
        <v>5</v>
      </c>
      <c r="AA1069">
        <v>12</v>
      </c>
      <c r="AB1069" t="s">
        <v>80</v>
      </c>
      <c r="AC1069" t="s">
        <v>15</v>
      </c>
      <c r="AD1069">
        <v>192576.67</v>
      </c>
      <c r="AE1069">
        <v>0</v>
      </c>
    </row>
    <row r="1070" spans="1:31" x14ac:dyDescent="0.25">
      <c r="A1070" s="143">
        <v>46087</v>
      </c>
      <c r="B1070" t="s">
        <v>839</v>
      </c>
      <c r="C1070" t="s">
        <v>1027</v>
      </c>
      <c r="D1070">
        <v>-172708.31</v>
      </c>
      <c r="E1070" t="s">
        <v>1028</v>
      </c>
      <c r="F1070">
        <v>1</v>
      </c>
      <c r="G1070">
        <v>142734.14000000001</v>
      </c>
      <c r="H1070" t="s">
        <v>510</v>
      </c>
      <c r="I1070" t="s">
        <v>15</v>
      </c>
      <c r="J1070" t="s">
        <v>157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>
        <v>-172708.31</v>
      </c>
      <c r="T1070">
        <v>1</v>
      </c>
      <c r="U1070" t="s">
        <v>199</v>
      </c>
      <c r="V1070" t="s">
        <v>72</v>
      </c>
      <c r="W1070" t="s">
        <v>73</v>
      </c>
      <c r="X1070">
        <v>3.2417236735101898E-2</v>
      </c>
      <c r="Y1070">
        <v>5598.7261713893668</v>
      </c>
      <c r="Z1070">
        <v>1</v>
      </c>
      <c r="AA1070" t="s">
        <v>157</v>
      </c>
      <c r="AB1070" t="s">
        <v>72</v>
      </c>
      <c r="AC1070" t="s">
        <v>15</v>
      </c>
      <c r="AD1070">
        <v>172708.30999999997</v>
      </c>
      <c r="AE1070">
        <v>0</v>
      </c>
    </row>
    <row r="1071" spans="1:31" x14ac:dyDescent="0.25">
      <c r="A1071" s="143">
        <v>46087</v>
      </c>
      <c r="B1071" t="s">
        <v>839</v>
      </c>
      <c r="C1071" t="s">
        <v>1027</v>
      </c>
      <c r="D1071">
        <v>-172708.31</v>
      </c>
      <c r="E1071" t="s">
        <v>1028</v>
      </c>
      <c r="F1071">
        <v>1</v>
      </c>
      <c r="G1071">
        <v>142734.14000000001</v>
      </c>
      <c r="H1071" t="s">
        <v>510</v>
      </c>
      <c r="I1071" t="s">
        <v>15</v>
      </c>
      <c r="J1071" t="s">
        <v>157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>
        <v>-172708.31</v>
      </c>
      <c r="T1071">
        <v>1</v>
      </c>
      <c r="U1071" t="s">
        <v>199</v>
      </c>
      <c r="V1071" t="s">
        <v>77</v>
      </c>
      <c r="W1071" t="s">
        <v>78</v>
      </c>
      <c r="X1071">
        <v>7.0597149630605652E-3</v>
      </c>
      <c r="Y1071">
        <v>1219.2714403519026</v>
      </c>
      <c r="Z1071">
        <v>2</v>
      </c>
      <c r="AA1071" t="s">
        <v>157</v>
      </c>
      <c r="AB1071" t="s">
        <v>77</v>
      </c>
      <c r="AC1071" t="s">
        <v>15</v>
      </c>
      <c r="AD1071">
        <v>172708.30999999997</v>
      </c>
      <c r="AE1071">
        <v>0</v>
      </c>
    </row>
    <row r="1072" spans="1:31" x14ac:dyDescent="0.25">
      <c r="A1072" s="143">
        <v>46087</v>
      </c>
      <c r="B1072" t="s">
        <v>839</v>
      </c>
      <c r="C1072" t="s">
        <v>1027</v>
      </c>
      <c r="D1072">
        <v>-172708.31</v>
      </c>
      <c r="E1072" t="s">
        <v>1028</v>
      </c>
      <c r="F1072">
        <v>1</v>
      </c>
      <c r="G1072">
        <v>142734.14000000001</v>
      </c>
      <c r="H1072" t="s">
        <v>510</v>
      </c>
      <c r="I1072" t="s">
        <v>15</v>
      </c>
      <c r="J1072" t="s">
        <v>157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>
        <v>-172708.31</v>
      </c>
      <c r="T1072">
        <v>1</v>
      </c>
      <c r="U1072" t="s">
        <v>199</v>
      </c>
      <c r="V1072" t="s">
        <v>75</v>
      </c>
      <c r="W1072" t="s">
        <v>76</v>
      </c>
      <c r="X1072">
        <v>4.0653249223577111E-4</v>
      </c>
      <c r="Y1072">
        <v>70.211539694128149</v>
      </c>
      <c r="Z1072">
        <v>10</v>
      </c>
      <c r="AA1072" t="s">
        <v>157</v>
      </c>
      <c r="AB1072" t="s">
        <v>75</v>
      </c>
      <c r="AC1072" t="s">
        <v>15</v>
      </c>
      <c r="AD1072">
        <v>172708.30999999997</v>
      </c>
      <c r="AE1072">
        <v>0</v>
      </c>
    </row>
    <row r="1073" spans="1:31" x14ac:dyDescent="0.25">
      <c r="A1073" s="143">
        <v>46087</v>
      </c>
      <c r="B1073" t="s">
        <v>839</v>
      </c>
      <c r="C1073" t="s">
        <v>1027</v>
      </c>
      <c r="D1073">
        <v>-172708.31</v>
      </c>
      <c r="E1073" t="s">
        <v>1028</v>
      </c>
      <c r="F1073">
        <v>1</v>
      </c>
      <c r="G1073">
        <v>142734.14000000001</v>
      </c>
      <c r="H1073" t="s">
        <v>510</v>
      </c>
      <c r="I1073" t="s">
        <v>15</v>
      </c>
      <c r="J1073" t="s">
        <v>157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>
        <v>-172708.31</v>
      </c>
      <c r="T1073">
        <v>1</v>
      </c>
      <c r="U1073" t="s">
        <v>199</v>
      </c>
      <c r="V1073" t="s">
        <v>66</v>
      </c>
      <c r="W1073" t="s">
        <v>67</v>
      </c>
      <c r="X1073">
        <v>5.9791078481547098E-2</v>
      </c>
      <c r="Y1073">
        <v>10326.416117625366</v>
      </c>
      <c r="Z1073">
        <v>3</v>
      </c>
      <c r="AA1073" t="s">
        <v>157</v>
      </c>
      <c r="AB1073" t="s">
        <v>681</v>
      </c>
      <c r="AC1073" t="s">
        <v>15</v>
      </c>
      <c r="AD1073">
        <v>172708.30999999997</v>
      </c>
      <c r="AE1073">
        <v>0</v>
      </c>
    </row>
    <row r="1074" spans="1:31" x14ac:dyDescent="0.25">
      <c r="A1074" s="143">
        <v>46087</v>
      </c>
      <c r="B1074" t="s">
        <v>839</v>
      </c>
      <c r="C1074" t="s">
        <v>1027</v>
      </c>
      <c r="D1074">
        <v>-172708.31</v>
      </c>
      <c r="E1074" t="s">
        <v>1028</v>
      </c>
      <c r="F1074">
        <v>1</v>
      </c>
      <c r="G1074">
        <v>142734.14000000001</v>
      </c>
      <c r="H1074" t="s">
        <v>510</v>
      </c>
      <c r="I1074" t="s">
        <v>15</v>
      </c>
      <c r="J1074" t="s">
        <v>157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>
        <v>-172708.31</v>
      </c>
      <c r="T1074">
        <v>1</v>
      </c>
      <c r="U1074" t="s">
        <v>199</v>
      </c>
      <c r="V1074" t="s">
        <v>63</v>
      </c>
      <c r="W1074" t="s">
        <v>64</v>
      </c>
      <c r="X1074">
        <v>4.8738124634855849E-3</v>
      </c>
      <c r="Y1074">
        <v>841.74791382553212</v>
      </c>
      <c r="Z1074">
        <v>4</v>
      </c>
      <c r="AA1074" t="s">
        <v>157</v>
      </c>
      <c r="AB1074" t="s">
        <v>682</v>
      </c>
      <c r="AC1074" t="s">
        <v>15</v>
      </c>
      <c r="AD1074">
        <v>172708.30999999997</v>
      </c>
      <c r="AE1074">
        <v>0</v>
      </c>
    </row>
    <row r="1075" spans="1:31" x14ac:dyDescent="0.25">
      <c r="A1075" s="143">
        <v>46087</v>
      </c>
      <c r="B1075" t="s">
        <v>839</v>
      </c>
      <c r="C1075" t="s">
        <v>1027</v>
      </c>
      <c r="D1075">
        <v>-172708.31</v>
      </c>
      <c r="E1075" t="s">
        <v>1028</v>
      </c>
      <c r="F1075">
        <v>1</v>
      </c>
      <c r="G1075">
        <v>142734.14000000001</v>
      </c>
      <c r="H1075" t="s">
        <v>510</v>
      </c>
      <c r="I1075" t="s">
        <v>15</v>
      </c>
      <c r="J1075" t="s">
        <v>157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>
        <v>-172708.31</v>
      </c>
      <c r="T1075">
        <v>1</v>
      </c>
      <c r="U1075" t="s">
        <v>199</v>
      </c>
      <c r="V1075" t="s">
        <v>80</v>
      </c>
      <c r="W1075" t="s">
        <v>81</v>
      </c>
      <c r="X1075">
        <v>0.73411048911804788</v>
      </c>
      <c r="Y1075">
        <v>126786.98192885144</v>
      </c>
      <c r="Z1075">
        <v>5</v>
      </c>
      <c r="AA1075" t="s">
        <v>157</v>
      </c>
      <c r="AB1075" t="s">
        <v>80</v>
      </c>
      <c r="AC1075" t="s">
        <v>15</v>
      </c>
      <c r="AD1075">
        <v>172708.30999999997</v>
      </c>
      <c r="AE1075">
        <v>0</v>
      </c>
    </row>
    <row r="1076" spans="1:31" x14ac:dyDescent="0.25">
      <c r="A1076" s="143">
        <v>46087</v>
      </c>
      <c r="B1076" t="s">
        <v>839</v>
      </c>
      <c r="C1076" t="s">
        <v>1027</v>
      </c>
      <c r="D1076">
        <v>-172708.31</v>
      </c>
      <c r="E1076" t="s">
        <v>1028</v>
      </c>
      <c r="F1076">
        <v>1</v>
      </c>
      <c r="G1076">
        <v>142734.14000000001</v>
      </c>
      <c r="H1076" t="s">
        <v>510</v>
      </c>
      <c r="I1076" t="s">
        <v>15</v>
      </c>
      <c r="J1076" t="s">
        <v>157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>
        <v>-172708.31</v>
      </c>
      <c r="T1076">
        <v>1</v>
      </c>
      <c r="U1076" t="s">
        <v>199</v>
      </c>
      <c r="V1076" t="s">
        <v>50</v>
      </c>
      <c r="W1076" t="s">
        <v>74</v>
      </c>
      <c r="X1076">
        <v>1.4065386597374174E-2</v>
      </c>
      <c r="Y1076">
        <v>2429.2091487291441</v>
      </c>
      <c r="Z1076">
        <v>6</v>
      </c>
      <c r="AA1076" t="s">
        <v>157</v>
      </c>
      <c r="AB1076" t="s">
        <v>50</v>
      </c>
      <c r="AC1076" t="s">
        <v>15</v>
      </c>
      <c r="AD1076">
        <v>172708.30999999997</v>
      </c>
      <c r="AE1076">
        <v>0</v>
      </c>
    </row>
    <row r="1077" spans="1:31" x14ac:dyDescent="0.25">
      <c r="A1077" s="143">
        <v>46087</v>
      </c>
      <c r="B1077" t="s">
        <v>839</v>
      </c>
      <c r="C1077" t="s">
        <v>1027</v>
      </c>
      <c r="D1077">
        <v>-172708.31</v>
      </c>
      <c r="E1077" t="s">
        <v>1028</v>
      </c>
      <c r="F1077">
        <v>1</v>
      </c>
      <c r="G1077">
        <v>142734.14000000001</v>
      </c>
      <c r="H1077" t="s">
        <v>510</v>
      </c>
      <c r="I1077" t="s">
        <v>15</v>
      </c>
      <c r="J1077" t="s">
        <v>157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>
        <v>-172708.31</v>
      </c>
      <c r="T1077">
        <v>1</v>
      </c>
      <c r="U1077" t="s">
        <v>199</v>
      </c>
      <c r="V1077" t="s">
        <v>68</v>
      </c>
      <c r="W1077" t="s">
        <v>69</v>
      </c>
      <c r="X1077">
        <v>0.10760032914202722</v>
      </c>
      <c r="Y1077">
        <v>18583.47100156327</v>
      </c>
      <c r="Z1077">
        <v>7</v>
      </c>
      <c r="AA1077" t="s">
        <v>157</v>
      </c>
      <c r="AB1077" t="s">
        <v>68</v>
      </c>
      <c r="AC1077" t="s">
        <v>15</v>
      </c>
      <c r="AD1077">
        <v>172708.30999999997</v>
      </c>
      <c r="AE1077">
        <v>0</v>
      </c>
    </row>
    <row r="1078" spans="1:31" x14ac:dyDescent="0.25">
      <c r="A1078" s="143">
        <v>46087</v>
      </c>
      <c r="B1078" t="s">
        <v>839</v>
      </c>
      <c r="C1078" t="s">
        <v>1027</v>
      </c>
      <c r="D1078">
        <v>-172708.31</v>
      </c>
      <c r="E1078" t="s">
        <v>1028</v>
      </c>
      <c r="F1078">
        <v>1</v>
      </c>
      <c r="G1078">
        <v>142734.14000000001</v>
      </c>
      <c r="H1078" t="s">
        <v>510</v>
      </c>
      <c r="I1078" t="s">
        <v>15</v>
      </c>
      <c r="J1078" t="s">
        <v>157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>
        <v>-172708.31</v>
      </c>
      <c r="T1078">
        <v>1</v>
      </c>
      <c r="U1078" t="s">
        <v>199</v>
      </c>
      <c r="V1078" t="s">
        <v>70</v>
      </c>
      <c r="W1078" t="s">
        <v>71</v>
      </c>
      <c r="X1078">
        <v>3.9675420007119738E-2</v>
      </c>
      <c r="Y1078">
        <v>6852.2747379698376</v>
      </c>
      <c r="Z1078">
        <v>8</v>
      </c>
      <c r="AA1078" t="s">
        <v>157</v>
      </c>
      <c r="AB1078" t="s">
        <v>70</v>
      </c>
      <c r="AC1078" t="s">
        <v>15</v>
      </c>
      <c r="AD1078">
        <v>172708.30999999997</v>
      </c>
      <c r="AE1078">
        <v>0</v>
      </c>
    </row>
    <row r="1079" spans="1:31" x14ac:dyDescent="0.25">
      <c r="A1079" s="143">
        <v>46087</v>
      </c>
      <c r="B1079" t="s">
        <v>839</v>
      </c>
      <c r="C1079" t="s">
        <v>1027</v>
      </c>
      <c r="D1079">
        <v>-172708.31</v>
      </c>
      <c r="E1079" t="s">
        <v>1028</v>
      </c>
      <c r="F1079">
        <v>1</v>
      </c>
      <c r="G1079">
        <v>142734.14000000001</v>
      </c>
      <c r="H1079" t="s">
        <v>510</v>
      </c>
      <c r="I1079" t="s">
        <v>15</v>
      </c>
      <c r="J1079" t="s">
        <v>157</v>
      </c>
      <c r="K1079" t="s">
        <v>473</v>
      </c>
      <c r="L1079" t="s">
        <v>156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>
        <v>-172708.31</v>
      </c>
      <c r="T1079">
        <v>1</v>
      </c>
      <c r="U1079" t="s">
        <v>199</v>
      </c>
      <c r="V1079" t="s">
        <v>181</v>
      </c>
      <c r="W1079" t="s">
        <v>462</v>
      </c>
      <c r="X1079">
        <v>0</v>
      </c>
      <c r="Y1079">
        <v>0</v>
      </c>
      <c r="Z1079">
        <v>9</v>
      </c>
      <c r="AA1079" t="s">
        <v>157</v>
      </c>
      <c r="AB1079" t="s">
        <v>181</v>
      </c>
      <c r="AC1079" t="s">
        <v>15</v>
      </c>
      <c r="AD1079">
        <v>172708.30999999997</v>
      </c>
      <c r="AE1079">
        <v>0</v>
      </c>
    </row>
    <row r="1080" spans="1:31" x14ac:dyDescent="0.25">
      <c r="A1080" s="143">
        <v>46111</v>
      </c>
      <c r="B1080" t="s">
        <v>20</v>
      </c>
      <c r="C1080" t="s">
        <v>796</v>
      </c>
      <c r="D1080">
        <v>-166429.71</v>
      </c>
      <c r="E1080" t="s">
        <v>20</v>
      </c>
      <c r="F1080">
        <v>1</v>
      </c>
      <c r="G1080">
        <v>166429.71</v>
      </c>
      <c r="H1080" t="s">
        <v>510</v>
      </c>
      <c r="I1080" t="s">
        <v>20</v>
      </c>
      <c r="J1080" t="s">
        <v>137</v>
      </c>
      <c r="K1080" t="s">
        <v>473</v>
      </c>
      <c r="L1080" t="s">
        <v>156</v>
      </c>
      <c r="M1080">
        <v>0</v>
      </c>
      <c r="N1080" t="s">
        <v>89</v>
      </c>
      <c r="O1080" t="s">
        <v>493</v>
      </c>
      <c r="P1080">
        <v>1</v>
      </c>
      <c r="Q1080" t="s">
        <v>75</v>
      </c>
      <c r="R1080">
        <v>1</v>
      </c>
      <c r="S1080">
        <v>-166429.71</v>
      </c>
      <c r="T1080">
        <v>1</v>
      </c>
      <c r="U1080" t="s">
        <v>199</v>
      </c>
      <c r="V1080" t="s">
        <v>75</v>
      </c>
      <c r="W1080" t="s">
        <v>90</v>
      </c>
      <c r="X1080">
        <v>1</v>
      </c>
      <c r="Y1080">
        <v>166429.71</v>
      </c>
      <c r="Z1080">
        <v>10</v>
      </c>
      <c r="AA1080">
        <v>4</v>
      </c>
      <c r="AB1080" t="s">
        <v>75</v>
      </c>
      <c r="AC1080" t="s">
        <v>20</v>
      </c>
      <c r="AD1080">
        <v>166429.71</v>
      </c>
      <c r="AE1080">
        <v>0</v>
      </c>
    </row>
    <row r="1081" spans="1:31" x14ac:dyDescent="0.25">
      <c r="A1081" s="143">
        <v>46093</v>
      </c>
      <c r="B1081" t="s">
        <v>818</v>
      </c>
      <c r="C1081" t="s">
        <v>911</v>
      </c>
      <c r="D1081">
        <v>-160000</v>
      </c>
      <c r="E1081" t="s">
        <v>912</v>
      </c>
      <c r="F1081">
        <v>1</v>
      </c>
      <c r="G1081">
        <v>160000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45</v>
      </c>
      <c r="O1081" t="s">
        <v>492</v>
      </c>
      <c r="P1081">
        <v>1</v>
      </c>
      <c r="Q1081" t="s">
        <v>70</v>
      </c>
      <c r="R1081">
        <v>1</v>
      </c>
      <c r="S1081">
        <v>-160000</v>
      </c>
      <c r="T1081">
        <v>1</v>
      </c>
      <c r="U1081" t="s">
        <v>199</v>
      </c>
      <c r="V1081" t="s">
        <v>70</v>
      </c>
      <c r="W1081" t="s">
        <v>86</v>
      </c>
      <c r="X1081">
        <v>1</v>
      </c>
      <c r="Y1081">
        <v>160000</v>
      </c>
      <c r="Z1081">
        <v>8</v>
      </c>
      <c r="AA1081">
        <v>11</v>
      </c>
      <c r="AB1081" t="s">
        <v>70</v>
      </c>
      <c r="AC1081" t="s">
        <v>12</v>
      </c>
      <c r="AD1081">
        <v>160000</v>
      </c>
      <c r="AE1081">
        <v>0</v>
      </c>
    </row>
    <row r="1082" spans="1:31" x14ac:dyDescent="0.25">
      <c r="A1082" s="143">
        <v>46111</v>
      </c>
      <c r="B1082" t="s">
        <v>841</v>
      </c>
      <c r="C1082" t="s">
        <v>1031</v>
      </c>
      <c r="D1082">
        <v>-148785.23000000001</v>
      </c>
      <c r="E1082" t="s">
        <v>1032</v>
      </c>
      <c r="F1082">
        <v>3</v>
      </c>
      <c r="G1082">
        <v>23121</v>
      </c>
      <c r="H1082" t="s">
        <v>510</v>
      </c>
      <c r="I1082" t="s">
        <v>14</v>
      </c>
      <c r="J1082" t="s">
        <v>137</v>
      </c>
      <c r="K1082" t="s">
        <v>473</v>
      </c>
      <c r="L1082" t="s">
        <v>156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>
        <v>-148785.23000000001</v>
      </c>
      <c r="T1082">
        <v>3</v>
      </c>
      <c r="U1082" t="s">
        <v>199</v>
      </c>
      <c r="V1082" t="s">
        <v>72</v>
      </c>
      <c r="W1082" t="s">
        <v>73</v>
      </c>
      <c r="X1082">
        <v>3.2417236735101898E-2</v>
      </c>
      <c r="Y1082">
        <v>4823.2060235965855</v>
      </c>
      <c r="Z1082">
        <v>1</v>
      </c>
      <c r="AA1082">
        <v>5</v>
      </c>
      <c r="AB1082" t="s">
        <v>72</v>
      </c>
      <c r="AC1082" t="s">
        <v>14</v>
      </c>
      <c r="AD1082">
        <v>148785.22999999998</v>
      </c>
      <c r="AE1082">
        <v>0</v>
      </c>
    </row>
    <row r="1083" spans="1:31" x14ac:dyDescent="0.25">
      <c r="A1083" s="143">
        <v>46111</v>
      </c>
      <c r="B1083" t="s">
        <v>841</v>
      </c>
      <c r="C1083" t="s">
        <v>1031</v>
      </c>
      <c r="D1083">
        <v>-148785.23000000001</v>
      </c>
      <c r="E1083" t="s">
        <v>1032</v>
      </c>
      <c r="F1083">
        <v>3</v>
      </c>
      <c r="G1083">
        <v>23121</v>
      </c>
      <c r="H1083" t="s">
        <v>510</v>
      </c>
      <c r="I1083" t="s">
        <v>14</v>
      </c>
      <c r="J1083" t="s">
        <v>137</v>
      </c>
      <c r="K1083" t="s">
        <v>473</v>
      </c>
      <c r="L1083" t="s">
        <v>156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>
        <v>-148785.23000000001</v>
      </c>
      <c r="T1083">
        <v>3</v>
      </c>
      <c r="U1083" t="s">
        <v>199</v>
      </c>
      <c r="V1083" t="s">
        <v>77</v>
      </c>
      <c r="W1083" t="s">
        <v>78</v>
      </c>
      <c r="X1083">
        <v>7.0597149630605652E-3</v>
      </c>
      <c r="Y1083">
        <v>1050.3813145134077</v>
      </c>
      <c r="Z1083">
        <v>2</v>
      </c>
      <c r="AA1083">
        <v>5</v>
      </c>
      <c r="AB1083" t="s">
        <v>77</v>
      </c>
      <c r="AC1083" t="s">
        <v>14</v>
      </c>
      <c r="AD1083">
        <v>148785.22999999998</v>
      </c>
      <c r="AE1083">
        <v>0</v>
      </c>
    </row>
    <row r="1084" spans="1:31" x14ac:dyDescent="0.25">
      <c r="A1084" s="143">
        <v>46111</v>
      </c>
      <c r="B1084" t="s">
        <v>841</v>
      </c>
      <c r="C1084" t="s">
        <v>1031</v>
      </c>
      <c r="D1084">
        <v>-148785.23000000001</v>
      </c>
      <c r="E1084" t="s">
        <v>1032</v>
      </c>
      <c r="F1084">
        <v>3</v>
      </c>
      <c r="G1084">
        <v>23121</v>
      </c>
      <c r="H1084" t="s">
        <v>510</v>
      </c>
      <c r="I1084" t="s">
        <v>14</v>
      </c>
      <c r="J1084" t="s">
        <v>137</v>
      </c>
      <c r="K1084" t="s">
        <v>473</v>
      </c>
      <c r="L1084" t="s">
        <v>156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>
        <v>-148785.23000000001</v>
      </c>
      <c r="T1084">
        <v>3</v>
      </c>
      <c r="U1084" t="s">
        <v>199</v>
      </c>
      <c r="V1084" t="s">
        <v>75</v>
      </c>
      <c r="W1084" t="s">
        <v>76</v>
      </c>
      <c r="X1084">
        <v>4.0653249223577111E-4</v>
      </c>
      <c r="Y1084">
        <v>60.486030359772421</v>
      </c>
      <c r="Z1084">
        <v>10</v>
      </c>
      <c r="AA1084">
        <v>5</v>
      </c>
      <c r="AB1084" t="s">
        <v>75</v>
      </c>
      <c r="AC1084" t="s">
        <v>14</v>
      </c>
      <c r="AD1084">
        <v>148785.22999999998</v>
      </c>
      <c r="AE1084">
        <v>0</v>
      </c>
    </row>
    <row r="1085" spans="1:31" x14ac:dyDescent="0.25">
      <c r="A1085" s="143">
        <v>46111</v>
      </c>
      <c r="B1085" t="s">
        <v>841</v>
      </c>
      <c r="C1085" t="s">
        <v>1031</v>
      </c>
      <c r="D1085">
        <v>-148785.23000000001</v>
      </c>
      <c r="E1085" t="s">
        <v>1032</v>
      </c>
      <c r="F1085">
        <v>3</v>
      </c>
      <c r="G1085">
        <v>23121</v>
      </c>
      <c r="H1085" t="s">
        <v>510</v>
      </c>
      <c r="I1085" t="s">
        <v>14</v>
      </c>
      <c r="J1085" t="s">
        <v>137</v>
      </c>
      <c r="K1085" t="s">
        <v>473</v>
      </c>
      <c r="L1085" t="s">
        <v>156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>
        <v>-148785.23000000001</v>
      </c>
      <c r="T1085">
        <v>3</v>
      </c>
      <c r="U1085" t="s">
        <v>199</v>
      </c>
      <c r="V1085" t="s">
        <v>66</v>
      </c>
      <c r="W1085" t="s">
        <v>67</v>
      </c>
      <c r="X1085">
        <v>5.9791078481547098E-2</v>
      </c>
      <c r="Y1085">
        <v>8896.0293638250369</v>
      </c>
      <c r="Z1085">
        <v>3</v>
      </c>
      <c r="AA1085">
        <v>5</v>
      </c>
      <c r="AB1085" t="s">
        <v>681</v>
      </c>
      <c r="AC1085" t="s">
        <v>14</v>
      </c>
      <c r="AD1085">
        <v>148785.22999999998</v>
      </c>
      <c r="AE1085">
        <v>0</v>
      </c>
    </row>
    <row r="1086" spans="1:31" x14ac:dyDescent="0.25">
      <c r="A1086" s="143">
        <v>46111</v>
      </c>
      <c r="B1086" t="s">
        <v>841</v>
      </c>
      <c r="C1086" t="s">
        <v>1031</v>
      </c>
      <c r="D1086">
        <v>-148785.23000000001</v>
      </c>
      <c r="E1086" t="s">
        <v>1032</v>
      </c>
      <c r="F1086">
        <v>3</v>
      </c>
      <c r="G1086">
        <v>23121</v>
      </c>
      <c r="H1086" t="s">
        <v>510</v>
      </c>
      <c r="I1086" t="s">
        <v>14</v>
      </c>
      <c r="J1086" t="s">
        <v>137</v>
      </c>
      <c r="K1086" t="s">
        <v>473</v>
      </c>
      <c r="L1086" t="s">
        <v>156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>
        <v>-148785.23000000001</v>
      </c>
      <c r="T1086">
        <v>3</v>
      </c>
      <c r="U1086" t="s">
        <v>199</v>
      </c>
      <c r="V1086" t="s">
        <v>63</v>
      </c>
      <c r="W1086" t="s">
        <v>64</v>
      </c>
      <c r="X1086">
        <v>4.8738124634855849E-3</v>
      </c>
      <c r="Y1086">
        <v>725.15130835656942</v>
      </c>
      <c r="Z1086">
        <v>4</v>
      </c>
      <c r="AA1086">
        <v>5</v>
      </c>
      <c r="AB1086" t="s">
        <v>682</v>
      </c>
      <c r="AC1086" t="s">
        <v>14</v>
      </c>
      <c r="AD1086">
        <v>148785.22999999998</v>
      </c>
      <c r="AE1086">
        <v>0</v>
      </c>
    </row>
    <row r="1087" spans="1:31" x14ac:dyDescent="0.25">
      <c r="A1087" s="143">
        <v>46111</v>
      </c>
      <c r="B1087" t="s">
        <v>841</v>
      </c>
      <c r="C1087" t="s">
        <v>1031</v>
      </c>
      <c r="D1087">
        <v>-148785.23000000001</v>
      </c>
      <c r="E1087" t="s">
        <v>1032</v>
      </c>
      <c r="F1087">
        <v>3</v>
      </c>
      <c r="G1087">
        <v>23121</v>
      </c>
      <c r="H1087" t="s">
        <v>510</v>
      </c>
      <c r="I1087" t="s">
        <v>14</v>
      </c>
      <c r="J1087" t="s">
        <v>137</v>
      </c>
      <c r="K1087" t="s">
        <v>473</v>
      </c>
      <c r="L1087" t="s">
        <v>156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>
        <v>-148785.23000000001</v>
      </c>
      <c r="T1087">
        <v>3</v>
      </c>
      <c r="U1087" t="s">
        <v>199</v>
      </c>
      <c r="V1087" t="s">
        <v>80</v>
      </c>
      <c r="W1087" t="s">
        <v>81</v>
      </c>
      <c r="X1087">
        <v>0.73411048911804788</v>
      </c>
      <c r="Y1087">
        <v>109224.79796884126</v>
      </c>
      <c r="Z1087">
        <v>5</v>
      </c>
      <c r="AA1087">
        <v>5</v>
      </c>
      <c r="AB1087" t="s">
        <v>80</v>
      </c>
      <c r="AC1087" t="s">
        <v>14</v>
      </c>
      <c r="AD1087">
        <v>148785.22999999998</v>
      </c>
      <c r="AE1087">
        <v>0</v>
      </c>
    </row>
    <row r="1088" spans="1:31" x14ac:dyDescent="0.25">
      <c r="A1088" s="143">
        <v>46111</v>
      </c>
      <c r="B1088" t="s">
        <v>841</v>
      </c>
      <c r="C1088" t="s">
        <v>1031</v>
      </c>
      <c r="D1088">
        <v>-148785.23000000001</v>
      </c>
      <c r="E1088" t="s">
        <v>1032</v>
      </c>
      <c r="F1088">
        <v>3</v>
      </c>
      <c r="G1088">
        <v>23121</v>
      </c>
      <c r="H1088" t="s">
        <v>510</v>
      </c>
      <c r="I1088" t="s">
        <v>14</v>
      </c>
      <c r="J1088" t="s">
        <v>137</v>
      </c>
      <c r="K1088" t="s">
        <v>473</v>
      </c>
      <c r="L1088" t="s">
        <v>156</v>
      </c>
      <c r="M1088">
        <v>0</v>
      </c>
      <c r="N1088" t="s">
        <v>35</v>
      </c>
      <c r="O1088" t="s">
        <v>492</v>
      </c>
      <c r="P1088">
        <v>10</v>
      </c>
      <c r="Q1088" t="s">
        <v>465</v>
      </c>
      <c r="R1088">
        <v>1</v>
      </c>
      <c r="S1088">
        <v>-148785.23000000001</v>
      </c>
      <c r="T1088">
        <v>3</v>
      </c>
      <c r="U1088" t="s">
        <v>199</v>
      </c>
      <c r="V1088" t="s">
        <v>50</v>
      </c>
      <c r="W1088" t="s">
        <v>74</v>
      </c>
      <c r="X1088">
        <v>1.4065386597374174E-2</v>
      </c>
      <c r="Y1088">
        <v>2092.7217799292339</v>
      </c>
      <c r="Z1088">
        <v>6</v>
      </c>
      <c r="AA1088">
        <v>5</v>
      </c>
      <c r="AB1088" t="s">
        <v>50</v>
      </c>
      <c r="AC1088" t="s">
        <v>14</v>
      </c>
      <c r="AD1088">
        <v>148785.22999999998</v>
      </c>
      <c r="AE1088">
        <v>0</v>
      </c>
    </row>
    <row r="1089" spans="1:31" x14ac:dyDescent="0.25">
      <c r="A1089" s="143">
        <v>46111</v>
      </c>
      <c r="B1089" t="s">
        <v>841</v>
      </c>
      <c r="C1089" t="s">
        <v>1031</v>
      </c>
      <c r="D1089">
        <v>-148785.23000000001</v>
      </c>
      <c r="E1089" t="s">
        <v>1032</v>
      </c>
      <c r="F1089">
        <v>3</v>
      </c>
      <c r="G1089">
        <v>23121</v>
      </c>
      <c r="H1089" t="s">
        <v>510</v>
      </c>
      <c r="I1089" t="s">
        <v>14</v>
      </c>
      <c r="J1089" t="s">
        <v>137</v>
      </c>
      <c r="K1089" t="s">
        <v>473</v>
      </c>
      <c r="L1089" t="s">
        <v>156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>
        <v>-148785.23000000001</v>
      </c>
      <c r="T1089">
        <v>3</v>
      </c>
      <c r="U1089" t="s">
        <v>199</v>
      </c>
      <c r="V1089" t="s">
        <v>68</v>
      </c>
      <c r="W1089" t="s">
        <v>69</v>
      </c>
      <c r="X1089">
        <v>0.10760032914202722</v>
      </c>
      <c r="Y1089">
        <v>16009.339719472224</v>
      </c>
      <c r="Z1089">
        <v>7</v>
      </c>
      <c r="AA1089">
        <v>5</v>
      </c>
      <c r="AB1089" t="s">
        <v>68</v>
      </c>
      <c r="AC1089" t="s">
        <v>14</v>
      </c>
      <c r="AD1089">
        <v>148785.22999999998</v>
      </c>
      <c r="AE1089">
        <v>0</v>
      </c>
    </row>
    <row r="1090" spans="1:31" x14ac:dyDescent="0.25">
      <c r="A1090" s="143">
        <v>46111</v>
      </c>
      <c r="B1090" t="s">
        <v>841</v>
      </c>
      <c r="C1090" t="s">
        <v>1031</v>
      </c>
      <c r="D1090">
        <v>-148785.23000000001</v>
      </c>
      <c r="E1090" t="s">
        <v>1032</v>
      </c>
      <c r="F1090">
        <v>3</v>
      </c>
      <c r="G1090">
        <v>23121</v>
      </c>
      <c r="H1090" t="s">
        <v>510</v>
      </c>
      <c r="I1090" t="s">
        <v>14</v>
      </c>
      <c r="J1090" t="s">
        <v>137</v>
      </c>
      <c r="K1090" t="s">
        <v>473</v>
      </c>
      <c r="L1090" t="s">
        <v>156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>
        <v>-148785.23000000001</v>
      </c>
      <c r="T1090">
        <v>3</v>
      </c>
      <c r="U1090" t="s">
        <v>199</v>
      </c>
      <c r="V1090" t="s">
        <v>70</v>
      </c>
      <c r="W1090" t="s">
        <v>71</v>
      </c>
      <c r="X1090">
        <v>3.9675420007119738E-2</v>
      </c>
      <c r="Y1090">
        <v>5903.1164911059122</v>
      </c>
      <c r="Z1090">
        <v>8</v>
      </c>
      <c r="AA1090">
        <v>5</v>
      </c>
      <c r="AB1090" t="s">
        <v>70</v>
      </c>
      <c r="AC1090" t="s">
        <v>14</v>
      </c>
      <c r="AD1090">
        <v>148785.22999999998</v>
      </c>
      <c r="AE1090">
        <v>0</v>
      </c>
    </row>
    <row r="1091" spans="1:31" x14ac:dyDescent="0.25">
      <c r="A1091" s="143">
        <v>46111</v>
      </c>
      <c r="B1091" t="s">
        <v>841</v>
      </c>
      <c r="C1091" t="s">
        <v>1031</v>
      </c>
      <c r="D1091">
        <v>-148785.23000000001</v>
      </c>
      <c r="E1091" t="s">
        <v>1032</v>
      </c>
      <c r="F1091">
        <v>3</v>
      </c>
      <c r="G1091">
        <v>23121</v>
      </c>
      <c r="H1091" t="s">
        <v>510</v>
      </c>
      <c r="I1091" t="s">
        <v>14</v>
      </c>
      <c r="J1091" t="s">
        <v>137</v>
      </c>
      <c r="K1091" t="s">
        <v>473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>
        <v>-148785.23000000001</v>
      </c>
      <c r="T1091">
        <v>3</v>
      </c>
      <c r="U1091" t="s">
        <v>199</v>
      </c>
      <c r="V1091" t="s">
        <v>181</v>
      </c>
      <c r="W1091" t="s">
        <v>462</v>
      </c>
      <c r="X1091">
        <v>0</v>
      </c>
      <c r="Y1091">
        <v>0</v>
      </c>
      <c r="Z1091">
        <v>9</v>
      </c>
      <c r="AA1091">
        <v>5</v>
      </c>
      <c r="AB1091" t="s">
        <v>181</v>
      </c>
      <c r="AC1091" t="s">
        <v>14</v>
      </c>
      <c r="AD1091">
        <v>148785.22999999998</v>
      </c>
      <c r="AE1091">
        <v>0</v>
      </c>
    </row>
    <row r="1092" spans="1:31" x14ac:dyDescent="0.25">
      <c r="A1092" s="143">
        <v>46107</v>
      </c>
      <c r="B1092" t="s">
        <v>844</v>
      </c>
      <c r="C1092" t="s">
        <v>1052</v>
      </c>
      <c r="D1092">
        <v>-127075</v>
      </c>
      <c r="E1092" t="s">
        <v>1053</v>
      </c>
      <c r="F1092">
        <v>1</v>
      </c>
      <c r="G1092">
        <v>89000</v>
      </c>
      <c r="H1092" t="s">
        <v>510</v>
      </c>
      <c r="I1092" t="s">
        <v>14</v>
      </c>
      <c r="J1092" t="s">
        <v>137</v>
      </c>
      <c r="K1092" t="s">
        <v>473</v>
      </c>
      <c r="L1092" t="s">
        <v>156</v>
      </c>
      <c r="M1092">
        <v>0</v>
      </c>
      <c r="N1092" t="s">
        <v>45</v>
      </c>
      <c r="O1092" t="s">
        <v>492</v>
      </c>
      <c r="P1092">
        <v>1</v>
      </c>
      <c r="Q1092" t="s">
        <v>70</v>
      </c>
      <c r="R1092">
        <v>1</v>
      </c>
      <c r="S1092">
        <v>-127075</v>
      </c>
      <c r="T1092">
        <v>1</v>
      </c>
      <c r="U1092" t="s">
        <v>199</v>
      </c>
      <c r="V1092" t="s">
        <v>70</v>
      </c>
      <c r="W1092" t="s">
        <v>86</v>
      </c>
      <c r="X1092">
        <v>1</v>
      </c>
      <c r="Y1092">
        <v>127075</v>
      </c>
      <c r="Z1092">
        <v>8</v>
      </c>
      <c r="AA1092">
        <v>5</v>
      </c>
      <c r="AB1092" t="s">
        <v>70</v>
      </c>
      <c r="AC1092" t="s">
        <v>14</v>
      </c>
      <c r="AD1092">
        <v>127075</v>
      </c>
      <c r="AE1092">
        <v>0</v>
      </c>
    </row>
    <row r="1093" spans="1:31" x14ac:dyDescent="0.25">
      <c r="A1093" s="143">
        <v>46086</v>
      </c>
      <c r="B1093" t="s">
        <v>843</v>
      </c>
      <c r="C1093" t="s">
        <v>1047</v>
      </c>
      <c r="D1093">
        <v>-81014.27</v>
      </c>
      <c r="E1093" t="s">
        <v>1048</v>
      </c>
      <c r="F1093">
        <v>33.81</v>
      </c>
      <c r="G1093">
        <v>1980.3</v>
      </c>
      <c r="H1093" t="s">
        <v>510</v>
      </c>
      <c r="I1093" t="s">
        <v>17</v>
      </c>
      <c r="J1093" t="s">
        <v>157</v>
      </c>
      <c r="K1093" t="s">
        <v>473</v>
      </c>
      <c r="L1093" t="s">
        <v>156</v>
      </c>
      <c r="M1093">
        <v>0</v>
      </c>
      <c r="N1093" t="s">
        <v>40</v>
      </c>
      <c r="O1093" t="s">
        <v>492</v>
      </c>
      <c r="P1093">
        <v>1</v>
      </c>
      <c r="Q1093" t="s">
        <v>68</v>
      </c>
      <c r="R1093">
        <v>1</v>
      </c>
      <c r="S1093">
        <v>-81014.27</v>
      </c>
      <c r="T1093">
        <v>33.81</v>
      </c>
      <c r="U1093" t="s">
        <v>199</v>
      </c>
      <c r="V1093" t="s">
        <v>68</v>
      </c>
      <c r="W1093" t="s">
        <v>85</v>
      </c>
      <c r="X1093">
        <v>1</v>
      </c>
      <c r="Y1093">
        <v>81014.27</v>
      </c>
      <c r="Z1093">
        <v>7</v>
      </c>
      <c r="AA1093" t="s">
        <v>157</v>
      </c>
      <c r="AB1093" t="s">
        <v>68</v>
      </c>
      <c r="AC1093" t="s">
        <v>17</v>
      </c>
      <c r="AD1093">
        <v>81014.27</v>
      </c>
      <c r="AE1093">
        <v>0</v>
      </c>
    </row>
    <row r="1094" spans="1:31" x14ac:dyDescent="0.25">
      <c r="A1094" s="143">
        <v>46084</v>
      </c>
      <c r="B1094" t="s">
        <v>807</v>
      </c>
      <c r="C1094" t="s">
        <v>871</v>
      </c>
      <c r="D1094">
        <v>-78573</v>
      </c>
      <c r="E1094" t="s">
        <v>872</v>
      </c>
      <c r="F1094">
        <v>1</v>
      </c>
      <c r="G1094">
        <v>78573</v>
      </c>
      <c r="H1094" t="s">
        <v>510</v>
      </c>
      <c r="I1094" t="s">
        <v>679</v>
      </c>
      <c r="J1094" t="s">
        <v>137</v>
      </c>
      <c r="K1094" t="s">
        <v>473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>
        <v>-78573</v>
      </c>
      <c r="T1094">
        <v>1</v>
      </c>
      <c r="U1094" t="s">
        <v>199</v>
      </c>
      <c r="V1094" t="s">
        <v>72</v>
      </c>
      <c r="W1094" t="s">
        <v>73</v>
      </c>
      <c r="X1094">
        <v>3.2417236735101898E-2</v>
      </c>
      <c r="Y1094">
        <v>2547.1195419871615</v>
      </c>
      <c r="Z1094">
        <v>1</v>
      </c>
      <c r="AA1094" t="s">
        <v>1408</v>
      </c>
      <c r="AB1094" t="s">
        <v>72</v>
      </c>
      <c r="AC1094" t="s">
        <v>679</v>
      </c>
      <c r="AD1094">
        <v>78573</v>
      </c>
      <c r="AE1094">
        <v>0</v>
      </c>
    </row>
    <row r="1095" spans="1:31" x14ac:dyDescent="0.25">
      <c r="A1095" s="143">
        <v>46084</v>
      </c>
      <c r="B1095" t="s">
        <v>807</v>
      </c>
      <c r="C1095" t="s">
        <v>871</v>
      </c>
      <c r="D1095">
        <v>-78573</v>
      </c>
      <c r="E1095" t="s">
        <v>872</v>
      </c>
      <c r="F1095">
        <v>1</v>
      </c>
      <c r="G1095">
        <v>78573</v>
      </c>
      <c r="H1095" t="s">
        <v>510</v>
      </c>
      <c r="I1095" t="s">
        <v>679</v>
      </c>
      <c r="J1095" t="s">
        <v>137</v>
      </c>
      <c r="K1095" t="s">
        <v>473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>
        <v>-78573</v>
      </c>
      <c r="T1095">
        <v>1</v>
      </c>
      <c r="U1095" t="s">
        <v>199</v>
      </c>
      <c r="V1095" t="s">
        <v>77</v>
      </c>
      <c r="W1095" t="s">
        <v>78</v>
      </c>
      <c r="X1095">
        <v>7.0597149630605652E-3</v>
      </c>
      <c r="Y1095">
        <v>554.7029837925578</v>
      </c>
      <c r="Z1095">
        <v>2</v>
      </c>
      <c r="AA1095" t="s">
        <v>1408</v>
      </c>
      <c r="AB1095" t="s">
        <v>77</v>
      </c>
      <c r="AC1095" t="s">
        <v>679</v>
      </c>
      <c r="AD1095">
        <v>78573</v>
      </c>
      <c r="AE1095">
        <v>0</v>
      </c>
    </row>
    <row r="1096" spans="1:31" x14ac:dyDescent="0.25">
      <c r="A1096" s="143">
        <v>46084</v>
      </c>
      <c r="B1096" t="s">
        <v>807</v>
      </c>
      <c r="C1096" t="s">
        <v>871</v>
      </c>
      <c r="D1096">
        <v>-78573</v>
      </c>
      <c r="E1096" t="s">
        <v>872</v>
      </c>
      <c r="F1096">
        <v>1</v>
      </c>
      <c r="G1096">
        <v>78573</v>
      </c>
      <c r="H1096" t="s">
        <v>510</v>
      </c>
      <c r="I1096" t="s">
        <v>679</v>
      </c>
      <c r="J1096" t="s">
        <v>137</v>
      </c>
      <c r="K1096" t="s">
        <v>473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>
        <v>-78573</v>
      </c>
      <c r="T1096">
        <v>1</v>
      </c>
      <c r="U1096" t="s">
        <v>199</v>
      </c>
      <c r="V1096" t="s">
        <v>75</v>
      </c>
      <c r="W1096" t="s">
        <v>76</v>
      </c>
      <c r="X1096">
        <v>4.0653249223577111E-4</v>
      </c>
      <c r="Y1096">
        <v>31.942477512441243</v>
      </c>
      <c r="Z1096">
        <v>10</v>
      </c>
      <c r="AA1096" t="s">
        <v>1408</v>
      </c>
      <c r="AB1096" t="s">
        <v>75</v>
      </c>
      <c r="AC1096" t="s">
        <v>679</v>
      </c>
      <c r="AD1096">
        <v>78573</v>
      </c>
      <c r="AE1096">
        <v>0</v>
      </c>
    </row>
    <row r="1097" spans="1:31" x14ac:dyDescent="0.25">
      <c r="A1097" s="143">
        <v>46084</v>
      </c>
      <c r="B1097" t="s">
        <v>807</v>
      </c>
      <c r="C1097" t="s">
        <v>871</v>
      </c>
      <c r="D1097">
        <v>-78573</v>
      </c>
      <c r="E1097" t="s">
        <v>872</v>
      </c>
      <c r="F1097">
        <v>1</v>
      </c>
      <c r="G1097">
        <v>78573</v>
      </c>
      <c r="H1097" t="s">
        <v>510</v>
      </c>
      <c r="I1097" t="s">
        <v>679</v>
      </c>
      <c r="J1097" t="s">
        <v>137</v>
      </c>
      <c r="K1097" t="s">
        <v>473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>
        <v>-78573</v>
      </c>
      <c r="T1097">
        <v>1</v>
      </c>
      <c r="U1097" t="s">
        <v>199</v>
      </c>
      <c r="V1097" t="s">
        <v>66</v>
      </c>
      <c r="W1097" t="s">
        <v>67</v>
      </c>
      <c r="X1097">
        <v>5.9791078481547098E-2</v>
      </c>
      <c r="Y1097">
        <v>4697.9644095306003</v>
      </c>
      <c r="Z1097">
        <v>3</v>
      </c>
      <c r="AA1097" t="s">
        <v>1408</v>
      </c>
      <c r="AB1097" t="s">
        <v>681</v>
      </c>
      <c r="AC1097" t="s">
        <v>679</v>
      </c>
      <c r="AD1097">
        <v>78573</v>
      </c>
      <c r="AE1097">
        <v>0</v>
      </c>
    </row>
    <row r="1098" spans="1:31" x14ac:dyDescent="0.25">
      <c r="A1098" s="143">
        <v>46084</v>
      </c>
      <c r="B1098" t="s">
        <v>807</v>
      </c>
      <c r="C1098" t="s">
        <v>871</v>
      </c>
      <c r="D1098">
        <v>-78573</v>
      </c>
      <c r="E1098" t="s">
        <v>872</v>
      </c>
      <c r="F1098">
        <v>1</v>
      </c>
      <c r="G1098">
        <v>78573</v>
      </c>
      <c r="H1098" t="s">
        <v>510</v>
      </c>
      <c r="I1098" t="s">
        <v>679</v>
      </c>
      <c r="J1098" t="s">
        <v>137</v>
      </c>
      <c r="K1098" t="s">
        <v>473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>
        <v>-78573</v>
      </c>
      <c r="T1098">
        <v>1</v>
      </c>
      <c r="U1098" t="s">
        <v>199</v>
      </c>
      <c r="V1098" t="s">
        <v>63</v>
      </c>
      <c r="W1098" t="s">
        <v>64</v>
      </c>
      <c r="X1098">
        <v>4.8738124634855849E-3</v>
      </c>
      <c r="Y1098">
        <v>382.95006669345287</v>
      </c>
      <c r="Z1098">
        <v>4</v>
      </c>
      <c r="AA1098" t="s">
        <v>1408</v>
      </c>
      <c r="AB1098" t="s">
        <v>682</v>
      </c>
      <c r="AC1098" t="s">
        <v>679</v>
      </c>
      <c r="AD1098">
        <v>78573</v>
      </c>
      <c r="AE1098">
        <v>0</v>
      </c>
    </row>
    <row r="1099" spans="1:31" x14ac:dyDescent="0.25">
      <c r="A1099" s="143">
        <v>46084</v>
      </c>
      <c r="B1099" t="s">
        <v>807</v>
      </c>
      <c r="C1099" t="s">
        <v>871</v>
      </c>
      <c r="D1099">
        <v>-78573</v>
      </c>
      <c r="E1099" t="s">
        <v>872</v>
      </c>
      <c r="F1099">
        <v>1</v>
      </c>
      <c r="G1099">
        <v>78573</v>
      </c>
      <c r="H1099" t="s">
        <v>510</v>
      </c>
      <c r="I1099" t="s">
        <v>679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>
        <v>-78573</v>
      </c>
      <c r="T1099">
        <v>1</v>
      </c>
      <c r="U1099" t="s">
        <v>199</v>
      </c>
      <c r="V1099" t="s">
        <v>80</v>
      </c>
      <c r="W1099" t="s">
        <v>81</v>
      </c>
      <c r="X1099">
        <v>0.73411048911804788</v>
      </c>
      <c r="Y1099">
        <v>57681.263461472379</v>
      </c>
      <c r="Z1099">
        <v>5</v>
      </c>
      <c r="AA1099" t="s">
        <v>1408</v>
      </c>
      <c r="AB1099" t="s">
        <v>80</v>
      </c>
      <c r="AC1099" t="s">
        <v>679</v>
      </c>
      <c r="AD1099">
        <v>78573</v>
      </c>
      <c r="AE1099">
        <v>0</v>
      </c>
    </row>
    <row r="1100" spans="1:31" x14ac:dyDescent="0.25">
      <c r="A1100" s="143">
        <v>46084</v>
      </c>
      <c r="B1100" t="s">
        <v>807</v>
      </c>
      <c r="C1100" t="s">
        <v>871</v>
      </c>
      <c r="D1100">
        <v>-78573</v>
      </c>
      <c r="E1100" t="s">
        <v>872</v>
      </c>
      <c r="F1100">
        <v>1</v>
      </c>
      <c r="G1100">
        <v>78573</v>
      </c>
      <c r="H1100" t="s">
        <v>510</v>
      </c>
      <c r="I1100" t="s">
        <v>679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>
        <v>-78573</v>
      </c>
      <c r="T1100">
        <v>1</v>
      </c>
      <c r="U1100" t="s">
        <v>199</v>
      </c>
      <c r="V1100" t="s">
        <v>50</v>
      </c>
      <c r="W1100" t="s">
        <v>74</v>
      </c>
      <c r="X1100">
        <v>1.4065386597374174E-2</v>
      </c>
      <c r="Y1100">
        <v>1105.1596211154808</v>
      </c>
      <c r="Z1100">
        <v>6</v>
      </c>
      <c r="AA1100" t="s">
        <v>1408</v>
      </c>
      <c r="AB1100" t="s">
        <v>50</v>
      </c>
      <c r="AC1100" t="s">
        <v>679</v>
      </c>
      <c r="AD1100">
        <v>78573</v>
      </c>
      <c r="AE1100">
        <v>0</v>
      </c>
    </row>
    <row r="1101" spans="1:31" x14ac:dyDescent="0.25">
      <c r="A1101" s="143">
        <v>46084</v>
      </c>
      <c r="B1101" t="s">
        <v>807</v>
      </c>
      <c r="C1101" t="s">
        <v>871</v>
      </c>
      <c r="D1101">
        <v>-78573</v>
      </c>
      <c r="E1101" t="s">
        <v>872</v>
      </c>
      <c r="F1101">
        <v>1</v>
      </c>
      <c r="G1101">
        <v>78573</v>
      </c>
      <c r="H1101" t="s">
        <v>510</v>
      </c>
      <c r="I1101" t="s">
        <v>679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>
        <v>-78573</v>
      </c>
      <c r="T1101">
        <v>1</v>
      </c>
      <c r="U1101" t="s">
        <v>199</v>
      </c>
      <c r="V1101" t="s">
        <v>68</v>
      </c>
      <c r="W1101" t="s">
        <v>69</v>
      </c>
      <c r="X1101">
        <v>0.10760032914202722</v>
      </c>
      <c r="Y1101">
        <v>8454.4806616765054</v>
      </c>
      <c r="Z1101">
        <v>7</v>
      </c>
      <c r="AA1101" t="s">
        <v>1408</v>
      </c>
      <c r="AB1101" t="s">
        <v>68</v>
      </c>
      <c r="AC1101" t="s">
        <v>679</v>
      </c>
      <c r="AD1101">
        <v>78573</v>
      </c>
      <c r="AE1101">
        <v>0</v>
      </c>
    </row>
    <row r="1102" spans="1:31" x14ac:dyDescent="0.25">
      <c r="A1102" s="143">
        <v>46084</v>
      </c>
      <c r="B1102" t="s">
        <v>807</v>
      </c>
      <c r="C1102" t="s">
        <v>871</v>
      </c>
      <c r="D1102">
        <v>-78573</v>
      </c>
      <c r="E1102" t="s">
        <v>872</v>
      </c>
      <c r="F1102">
        <v>1</v>
      </c>
      <c r="G1102">
        <v>78573</v>
      </c>
      <c r="H1102" t="s">
        <v>510</v>
      </c>
      <c r="I1102" t="s">
        <v>679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>
        <v>-78573</v>
      </c>
      <c r="T1102">
        <v>1</v>
      </c>
      <c r="U1102" t="s">
        <v>199</v>
      </c>
      <c r="V1102" t="s">
        <v>70</v>
      </c>
      <c r="W1102" t="s">
        <v>71</v>
      </c>
      <c r="X1102">
        <v>3.9675420007119738E-2</v>
      </c>
      <c r="Y1102">
        <v>3117.4167762194193</v>
      </c>
      <c r="Z1102">
        <v>8</v>
      </c>
      <c r="AA1102" t="s">
        <v>1408</v>
      </c>
      <c r="AB1102" t="s">
        <v>70</v>
      </c>
      <c r="AC1102" t="s">
        <v>679</v>
      </c>
      <c r="AD1102">
        <v>78573</v>
      </c>
      <c r="AE1102">
        <v>0</v>
      </c>
    </row>
    <row r="1103" spans="1:31" x14ac:dyDescent="0.25">
      <c r="A1103" s="143">
        <v>46084</v>
      </c>
      <c r="B1103" t="s">
        <v>807</v>
      </c>
      <c r="C1103" t="s">
        <v>871</v>
      </c>
      <c r="D1103">
        <v>-78573</v>
      </c>
      <c r="E1103" t="s">
        <v>872</v>
      </c>
      <c r="F1103">
        <v>1</v>
      </c>
      <c r="G1103">
        <v>78573</v>
      </c>
      <c r="H1103" t="s">
        <v>510</v>
      </c>
      <c r="I1103" t="s">
        <v>679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>
        <v>-78573</v>
      </c>
      <c r="T1103">
        <v>1</v>
      </c>
      <c r="U1103" t="s">
        <v>199</v>
      </c>
      <c r="V1103" t="s">
        <v>181</v>
      </c>
      <c r="W1103" t="s">
        <v>462</v>
      </c>
      <c r="X1103">
        <v>0</v>
      </c>
      <c r="Y1103">
        <v>0</v>
      </c>
      <c r="Z1103">
        <v>9</v>
      </c>
      <c r="AA1103" t="s">
        <v>1408</v>
      </c>
      <c r="AB1103" t="s">
        <v>181</v>
      </c>
      <c r="AC1103" t="s">
        <v>679</v>
      </c>
      <c r="AD1103">
        <v>78573</v>
      </c>
      <c r="AE1103">
        <v>0</v>
      </c>
    </row>
    <row r="1104" spans="1:31" x14ac:dyDescent="0.25">
      <c r="A1104" s="143">
        <v>46107</v>
      </c>
      <c r="B1104" t="s">
        <v>833</v>
      </c>
      <c r="C1104" t="s">
        <v>973</v>
      </c>
      <c r="D1104">
        <v>-76000</v>
      </c>
      <c r="E1104" t="s">
        <v>972</v>
      </c>
      <c r="F1104">
        <v>1</v>
      </c>
      <c r="G1104">
        <v>18181.82</v>
      </c>
      <c r="H1104" t="s">
        <v>510</v>
      </c>
      <c r="I1104" t="s">
        <v>12</v>
      </c>
      <c r="J1104" t="s">
        <v>137</v>
      </c>
      <c r="K1104" t="s">
        <v>473</v>
      </c>
      <c r="L1104" t="s">
        <v>138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>
        <v>-76000</v>
      </c>
      <c r="T1104">
        <v>1</v>
      </c>
      <c r="U1104" t="s">
        <v>199</v>
      </c>
      <c r="V1104" t="s">
        <v>72</v>
      </c>
      <c r="W1104" t="s">
        <v>73</v>
      </c>
      <c r="X1104">
        <v>3.2417236735101898E-2</v>
      </c>
      <c r="Y1104">
        <v>2463.7099918677441</v>
      </c>
      <c r="Z1104">
        <v>1</v>
      </c>
      <c r="AA1104">
        <v>11</v>
      </c>
      <c r="AB1104" t="s">
        <v>72</v>
      </c>
      <c r="AC1104" t="s">
        <v>12</v>
      </c>
      <c r="AD1104">
        <v>75999.999999999985</v>
      </c>
      <c r="AE1104">
        <v>0</v>
      </c>
    </row>
    <row r="1105" spans="1:31" x14ac:dyDescent="0.25">
      <c r="A1105" s="143">
        <v>46107</v>
      </c>
      <c r="B1105" t="s">
        <v>833</v>
      </c>
      <c r="C1105" t="s">
        <v>973</v>
      </c>
      <c r="D1105">
        <v>-76000</v>
      </c>
      <c r="E1105" t="s">
        <v>972</v>
      </c>
      <c r="F1105">
        <v>1</v>
      </c>
      <c r="G1105">
        <v>18181.82</v>
      </c>
      <c r="H1105" t="s">
        <v>510</v>
      </c>
      <c r="I1105" t="s">
        <v>12</v>
      </c>
      <c r="J1105" t="s">
        <v>137</v>
      </c>
      <c r="K1105" t="s">
        <v>473</v>
      </c>
      <c r="L1105" t="s">
        <v>138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>
        <v>-76000</v>
      </c>
      <c r="T1105">
        <v>1</v>
      </c>
      <c r="U1105" t="s">
        <v>199</v>
      </c>
      <c r="V1105" t="s">
        <v>77</v>
      </c>
      <c r="W1105" t="s">
        <v>78</v>
      </c>
      <c r="X1105">
        <v>7.0597149630605652E-3</v>
      </c>
      <c r="Y1105">
        <v>536.53833719260297</v>
      </c>
      <c r="Z1105">
        <v>2</v>
      </c>
      <c r="AA1105">
        <v>11</v>
      </c>
      <c r="AB1105" t="s">
        <v>77</v>
      </c>
      <c r="AC1105" t="s">
        <v>12</v>
      </c>
      <c r="AD1105">
        <v>75999.999999999985</v>
      </c>
      <c r="AE1105">
        <v>0</v>
      </c>
    </row>
    <row r="1106" spans="1:31" x14ac:dyDescent="0.25">
      <c r="A1106" s="143">
        <v>46107</v>
      </c>
      <c r="B1106" t="s">
        <v>833</v>
      </c>
      <c r="C1106" t="s">
        <v>973</v>
      </c>
      <c r="D1106">
        <v>-76000</v>
      </c>
      <c r="E1106" t="s">
        <v>972</v>
      </c>
      <c r="F1106">
        <v>1</v>
      </c>
      <c r="G1106">
        <v>18181.82</v>
      </c>
      <c r="H1106" t="s">
        <v>510</v>
      </c>
      <c r="I1106" t="s">
        <v>12</v>
      </c>
      <c r="J1106" t="s">
        <v>137</v>
      </c>
      <c r="K1106" t="s">
        <v>473</v>
      </c>
      <c r="L1106" t="s">
        <v>138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>
        <v>-76000</v>
      </c>
      <c r="T1106">
        <v>1</v>
      </c>
      <c r="U1106" t="s">
        <v>199</v>
      </c>
      <c r="V1106" t="s">
        <v>75</v>
      </c>
      <c r="W1106" t="s">
        <v>76</v>
      </c>
      <c r="X1106">
        <v>4.0653249223577111E-4</v>
      </c>
      <c r="Y1106">
        <v>30.896469409918605</v>
      </c>
      <c r="Z1106">
        <v>10</v>
      </c>
      <c r="AA1106">
        <v>11</v>
      </c>
      <c r="AB1106" t="s">
        <v>75</v>
      </c>
      <c r="AC1106" t="s">
        <v>12</v>
      </c>
      <c r="AD1106">
        <v>75999.999999999985</v>
      </c>
      <c r="AE1106">
        <v>0</v>
      </c>
    </row>
    <row r="1107" spans="1:31" x14ac:dyDescent="0.25">
      <c r="A1107" s="143">
        <v>46107</v>
      </c>
      <c r="B1107" t="s">
        <v>833</v>
      </c>
      <c r="C1107" t="s">
        <v>973</v>
      </c>
      <c r="D1107">
        <v>-76000</v>
      </c>
      <c r="E1107" t="s">
        <v>972</v>
      </c>
      <c r="F1107">
        <v>1</v>
      </c>
      <c r="G1107">
        <v>18181.82</v>
      </c>
      <c r="H1107" t="s">
        <v>510</v>
      </c>
      <c r="I1107" t="s">
        <v>12</v>
      </c>
      <c r="J1107" t="s">
        <v>137</v>
      </c>
      <c r="K1107" t="s">
        <v>473</v>
      </c>
      <c r="L1107" t="s">
        <v>138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>
        <v>-76000</v>
      </c>
      <c r="T1107">
        <v>1</v>
      </c>
      <c r="U1107" t="s">
        <v>199</v>
      </c>
      <c r="V1107" t="s">
        <v>66</v>
      </c>
      <c r="W1107" t="s">
        <v>67</v>
      </c>
      <c r="X1107">
        <v>5.9791078481547098E-2</v>
      </c>
      <c r="Y1107">
        <v>4544.1219645975798</v>
      </c>
      <c r="Z1107">
        <v>3</v>
      </c>
      <c r="AA1107">
        <v>11</v>
      </c>
      <c r="AB1107" t="s">
        <v>681</v>
      </c>
      <c r="AC1107" t="s">
        <v>12</v>
      </c>
      <c r="AD1107">
        <v>75999.999999999985</v>
      </c>
      <c r="AE1107">
        <v>0</v>
      </c>
    </row>
    <row r="1108" spans="1:31" x14ac:dyDescent="0.25">
      <c r="A1108" s="143">
        <v>46107</v>
      </c>
      <c r="B1108" t="s">
        <v>833</v>
      </c>
      <c r="C1108" t="s">
        <v>973</v>
      </c>
      <c r="D1108">
        <v>-76000</v>
      </c>
      <c r="E1108" t="s">
        <v>972</v>
      </c>
      <c r="F1108">
        <v>1</v>
      </c>
      <c r="G1108">
        <v>18181.82</v>
      </c>
      <c r="H1108" t="s">
        <v>510</v>
      </c>
      <c r="I1108" t="s">
        <v>12</v>
      </c>
      <c r="J1108" t="s">
        <v>137</v>
      </c>
      <c r="K1108" t="s">
        <v>473</v>
      </c>
      <c r="L1108" t="s">
        <v>138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>
        <v>-76000</v>
      </c>
      <c r="T1108">
        <v>1</v>
      </c>
      <c r="U1108" t="s">
        <v>199</v>
      </c>
      <c r="V1108" t="s">
        <v>63</v>
      </c>
      <c r="W1108" t="s">
        <v>64</v>
      </c>
      <c r="X1108">
        <v>4.8738124634855849E-3</v>
      </c>
      <c r="Y1108">
        <v>370.40974722490444</v>
      </c>
      <c r="Z1108">
        <v>4</v>
      </c>
      <c r="AA1108">
        <v>11</v>
      </c>
      <c r="AB1108" t="s">
        <v>682</v>
      </c>
      <c r="AC1108" t="s">
        <v>12</v>
      </c>
      <c r="AD1108">
        <v>75999.999999999985</v>
      </c>
      <c r="AE1108">
        <v>0</v>
      </c>
    </row>
    <row r="1109" spans="1:31" x14ac:dyDescent="0.25">
      <c r="A1109" s="143">
        <v>46107</v>
      </c>
      <c r="B1109" t="s">
        <v>833</v>
      </c>
      <c r="C1109" t="s">
        <v>973</v>
      </c>
      <c r="D1109">
        <v>-76000</v>
      </c>
      <c r="E1109" t="s">
        <v>972</v>
      </c>
      <c r="F1109">
        <v>1</v>
      </c>
      <c r="G1109">
        <v>18181.82</v>
      </c>
      <c r="H1109" t="s">
        <v>510</v>
      </c>
      <c r="I1109" t="s">
        <v>12</v>
      </c>
      <c r="J1109" t="s">
        <v>137</v>
      </c>
      <c r="K1109" t="s">
        <v>473</v>
      </c>
      <c r="L1109" t="s">
        <v>138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>
        <v>-76000</v>
      </c>
      <c r="T1109">
        <v>1</v>
      </c>
      <c r="U1109" t="s">
        <v>199</v>
      </c>
      <c r="V1109" t="s">
        <v>80</v>
      </c>
      <c r="W1109" t="s">
        <v>81</v>
      </c>
      <c r="X1109">
        <v>0.73411048911804788</v>
      </c>
      <c r="Y1109">
        <v>55792.397172971636</v>
      </c>
      <c r="Z1109">
        <v>5</v>
      </c>
      <c r="AA1109">
        <v>11</v>
      </c>
      <c r="AB1109" t="s">
        <v>80</v>
      </c>
      <c r="AC1109" t="s">
        <v>12</v>
      </c>
      <c r="AD1109">
        <v>75999.999999999985</v>
      </c>
      <c r="AE1109">
        <v>0</v>
      </c>
    </row>
    <row r="1110" spans="1:31" x14ac:dyDescent="0.25">
      <c r="A1110" s="143">
        <v>46107</v>
      </c>
      <c r="B1110" t="s">
        <v>833</v>
      </c>
      <c r="C1110" t="s">
        <v>973</v>
      </c>
      <c r="D1110">
        <v>-76000</v>
      </c>
      <c r="E1110" t="s">
        <v>972</v>
      </c>
      <c r="F1110">
        <v>1</v>
      </c>
      <c r="G1110">
        <v>18181.82</v>
      </c>
      <c r="H1110" t="s">
        <v>510</v>
      </c>
      <c r="I1110" t="s">
        <v>12</v>
      </c>
      <c r="J1110" t="s">
        <v>137</v>
      </c>
      <c r="K1110" t="s">
        <v>473</v>
      </c>
      <c r="L1110" t="s">
        <v>138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>
        <v>-76000</v>
      </c>
      <c r="T1110">
        <v>1</v>
      </c>
      <c r="U1110" t="s">
        <v>199</v>
      </c>
      <c r="V1110" t="s">
        <v>50</v>
      </c>
      <c r="W1110" t="s">
        <v>74</v>
      </c>
      <c r="X1110">
        <v>1.4065386597374174E-2</v>
      </c>
      <c r="Y1110">
        <v>1068.9693814004372</v>
      </c>
      <c r="Z1110">
        <v>6</v>
      </c>
      <c r="AA1110">
        <v>11</v>
      </c>
      <c r="AB1110" t="s">
        <v>50</v>
      </c>
      <c r="AC1110" t="s">
        <v>12</v>
      </c>
      <c r="AD1110">
        <v>75999.999999999985</v>
      </c>
      <c r="AE1110">
        <v>0</v>
      </c>
    </row>
    <row r="1111" spans="1:31" x14ac:dyDescent="0.25">
      <c r="A1111" s="143">
        <v>46107</v>
      </c>
      <c r="B1111" t="s">
        <v>833</v>
      </c>
      <c r="C1111" t="s">
        <v>973</v>
      </c>
      <c r="D1111">
        <v>-76000</v>
      </c>
      <c r="E1111" t="s">
        <v>972</v>
      </c>
      <c r="F1111">
        <v>1</v>
      </c>
      <c r="G1111">
        <v>18181.82</v>
      </c>
      <c r="H1111" t="s">
        <v>510</v>
      </c>
      <c r="I1111" t="s">
        <v>12</v>
      </c>
      <c r="J1111" t="s">
        <v>137</v>
      </c>
      <c r="K1111" t="s">
        <v>473</v>
      </c>
      <c r="L1111" t="s">
        <v>138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>
        <v>-76000</v>
      </c>
      <c r="T1111">
        <v>1</v>
      </c>
      <c r="U1111" t="s">
        <v>199</v>
      </c>
      <c r="V1111" t="s">
        <v>68</v>
      </c>
      <c r="W1111" t="s">
        <v>69</v>
      </c>
      <c r="X1111">
        <v>0.10760032914202722</v>
      </c>
      <c r="Y1111">
        <v>8177.6250147940682</v>
      </c>
      <c r="Z1111">
        <v>7</v>
      </c>
      <c r="AA1111">
        <v>11</v>
      </c>
      <c r="AB1111" t="s">
        <v>68</v>
      </c>
      <c r="AC1111" t="s">
        <v>12</v>
      </c>
      <c r="AD1111">
        <v>75999.999999999985</v>
      </c>
      <c r="AE1111">
        <v>0</v>
      </c>
    </row>
    <row r="1112" spans="1:31" x14ac:dyDescent="0.25">
      <c r="A1112" s="143">
        <v>46107</v>
      </c>
      <c r="B1112" t="s">
        <v>833</v>
      </c>
      <c r="C1112" t="s">
        <v>973</v>
      </c>
      <c r="D1112">
        <v>-76000</v>
      </c>
      <c r="E1112" t="s">
        <v>972</v>
      </c>
      <c r="F1112">
        <v>1</v>
      </c>
      <c r="G1112">
        <v>18181.82</v>
      </c>
      <c r="H1112" t="s">
        <v>510</v>
      </c>
      <c r="I1112" t="s">
        <v>12</v>
      </c>
      <c r="J1112" t="s">
        <v>137</v>
      </c>
      <c r="K1112" t="s">
        <v>473</v>
      </c>
      <c r="L1112" t="s">
        <v>138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>
        <v>-76000</v>
      </c>
      <c r="T1112">
        <v>1</v>
      </c>
      <c r="U1112" t="s">
        <v>199</v>
      </c>
      <c r="V1112" t="s">
        <v>70</v>
      </c>
      <c r="W1112" t="s">
        <v>71</v>
      </c>
      <c r="X1112">
        <v>3.9675420007119738E-2</v>
      </c>
      <c r="Y1112">
        <v>3015.3319205411003</v>
      </c>
      <c r="Z1112">
        <v>8</v>
      </c>
      <c r="AA1112">
        <v>11</v>
      </c>
      <c r="AB1112" t="s">
        <v>70</v>
      </c>
      <c r="AC1112" t="s">
        <v>12</v>
      </c>
      <c r="AD1112">
        <v>75999.999999999985</v>
      </c>
      <c r="AE1112">
        <v>0</v>
      </c>
    </row>
    <row r="1113" spans="1:31" x14ac:dyDescent="0.25">
      <c r="A1113" s="143">
        <v>46107</v>
      </c>
      <c r="B1113" t="s">
        <v>833</v>
      </c>
      <c r="C1113" t="s">
        <v>973</v>
      </c>
      <c r="D1113">
        <v>-76000</v>
      </c>
      <c r="E1113" t="s">
        <v>972</v>
      </c>
      <c r="F1113">
        <v>1</v>
      </c>
      <c r="G1113">
        <v>18181.82</v>
      </c>
      <c r="H1113" t="s">
        <v>510</v>
      </c>
      <c r="I1113" t="s">
        <v>12</v>
      </c>
      <c r="J1113" t="s">
        <v>137</v>
      </c>
      <c r="K1113" t="s">
        <v>473</v>
      </c>
      <c r="L1113" t="s">
        <v>138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>
        <v>-76000</v>
      </c>
      <c r="T1113">
        <v>1</v>
      </c>
      <c r="U1113" t="s">
        <v>199</v>
      </c>
      <c r="V1113" t="s">
        <v>181</v>
      </c>
      <c r="W1113" t="s">
        <v>462</v>
      </c>
      <c r="X1113">
        <v>0</v>
      </c>
      <c r="Y1113">
        <v>0</v>
      </c>
      <c r="Z1113">
        <v>9</v>
      </c>
      <c r="AA1113">
        <v>11</v>
      </c>
      <c r="AB1113" t="s">
        <v>181</v>
      </c>
      <c r="AC1113" t="s">
        <v>12</v>
      </c>
      <c r="AD1113">
        <v>75999.999999999985</v>
      </c>
      <c r="AE1113">
        <v>0</v>
      </c>
    </row>
    <row r="1114" spans="1:31" x14ac:dyDescent="0.25">
      <c r="A1114" s="143">
        <v>46094</v>
      </c>
      <c r="B1114" t="s">
        <v>832</v>
      </c>
      <c r="C1114" t="s">
        <v>967</v>
      </c>
      <c r="D1114">
        <v>-75391.47</v>
      </c>
      <c r="E1114" t="s">
        <v>968</v>
      </c>
      <c r="F1114">
        <v>6</v>
      </c>
      <c r="G1114">
        <v>10384.5</v>
      </c>
      <c r="H1114" t="s">
        <v>510</v>
      </c>
      <c r="I1114" t="s">
        <v>15</v>
      </c>
      <c r="J1114" t="s">
        <v>137</v>
      </c>
      <c r="K1114" t="s">
        <v>473</v>
      </c>
      <c r="L1114" t="s">
        <v>138</v>
      </c>
      <c r="M1114">
        <v>0</v>
      </c>
      <c r="N1114" t="s">
        <v>40</v>
      </c>
      <c r="O1114" t="s">
        <v>492</v>
      </c>
      <c r="P1114">
        <v>1</v>
      </c>
      <c r="Q1114" t="s">
        <v>68</v>
      </c>
      <c r="R1114">
        <v>1</v>
      </c>
      <c r="S1114">
        <v>-75391.47</v>
      </c>
      <c r="T1114">
        <v>6</v>
      </c>
      <c r="U1114" t="s">
        <v>199</v>
      </c>
      <c r="V1114" t="s">
        <v>68</v>
      </c>
      <c r="W1114" t="s">
        <v>85</v>
      </c>
      <c r="X1114">
        <v>1</v>
      </c>
      <c r="Y1114">
        <v>75391.47</v>
      </c>
      <c r="Z1114">
        <v>7</v>
      </c>
      <c r="AA1114">
        <v>12</v>
      </c>
      <c r="AB1114" t="s">
        <v>68</v>
      </c>
      <c r="AC1114" t="s">
        <v>15</v>
      </c>
      <c r="AD1114">
        <v>75391.47</v>
      </c>
      <c r="AE1114">
        <v>0</v>
      </c>
    </row>
    <row r="1115" spans="1:31" x14ac:dyDescent="0.25">
      <c r="A1115" s="143">
        <v>46106</v>
      </c>
      <c r="B1115" t="s">
        <v>955</v>
      </c>
      <c r="C1115" t="s">
        <v>956</v>
      </c>
      <c r="D1115">
        <v>-74000</v>
      </c>
      <c r="E1115" t="s">
        <v>957</v>
      </c>
      <c r="F1115">
        <v>1</v>
      </c>
      <c r="G1115">
        <v>74000</v>
      </c>
      <c r="H1115" t="s">
        <v>510</v>
      </c>
      <c r="I1115" t="s">
        <v>20</v>
      </c>
      <c r="J1115" t="s">
        <v>137</v>
      </c>
      <c r="K1115" t="s">
        <v>473</v>
      </c>
      <c r="L1115" t="s">
        <v>138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>
        <v>-74000</v>
      </c>
      <c r="T1115">
        <v>1</v>
      </c>
      <c r="U1115" t="s">
        <v>199</v>
      </c>
      <c r="V1115" t="s">
        <v>72</v>
      </c>
      <c r="W1115" t="s">
        <v>73</v>
      </c>
      <c r="X1115">
        <v>3.2417236735101898E-2</v>
      </c>
      <c r="Y1115">
        <v>2398.8755183975404</v>
      </c>
      <c r="Z1115">
        <v>1</v>
      </c>
      <c r="AA1115">
        <v>4</v>
      </c>
      <c r="AB1115" t="s">
        <v>72</v>
      </c>
      <c r="AC1115" t="s">
        <v>20</v>
      </c>
      <c r="AD1115">
        <v>74000</v>
      </c>
      <c r="AE1115">
        <v>0</v>
      </c>
    </row>
    <row r="1116" spans="1:31" x14ac:dyDescent="0.25">
      <c r="A1116" s="143">
        <v>46106</v>
      </c>
      <c r="B1116" t="s">
        <v>955</v>
      </c>
      <c r="C1116" t="s">
        <v>956</v>
      </c>
      <c r="D1116">
        <v>-74000</v>
      </c>
      <c r="E1116" t="s">
        <v>957</v>
      </c>
      <c r="F1116">
        <v>1</v>
      </c>
      <c r="G1116">
        <v>74000</v>
      </c>
      <c r="H1116" t="s">
        <v>510</v>
      </c>
      <c r="I1116" t="s">
        <v>20</v>
      </c>
      <c r="J1116" t="s">
        <v>137</v>
      </c>
      <c r="K1116" t="s">
        <v>473</v>
      </c>
      <c r="L1116" t="s">
        <v>138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>
        <v>-74000</v>
      </c>
      <c r="T1116">
        <v>1</v>
      </c>
      <c r="U1116" t="s">
        <v>199</v>
      </c>
      <c r="V1116" t="s">
        <v>77</v>
      </c>
      <c r="W1116" t="s">
        <v>78</v>
      </c>
      <c r="X1116">
        <v>7.0597149630605652E-3</v>
      </c>
      <c r="Y1116">
        <v>522.41890726648182</v>
      </c>
      <c r="Z1116">
        <v>2</v>
      </c>
      <c r="AA1116">
        <v>4</v>
      </c>
      <c r="AB1116" t="s">
        <v>77</v>
      </c>
      <c r="AC1116" t="s">
        <v>20</v>
      </c>
      <c r="AD1116">
        <v>74000</v>
      </c>
      <c r="AE1116">
        <v>0</v>
      </c>
    </row>
    <row r="1117" spans="1:31" x14ac:dyDescent="0.25">
      <c r="A1117" s="143">
        <v>46106</v>
      </c>
      <c r="B1117" t="s">
        <v>955</v>
      </c>
      <c r="C1117" t="s">
        <v>956</v>
      </c>
      <c r="D1117">
        <v>-74000</v>
      </c>
      <c r="E1117" t="s">
        <v>957</v>
      </c>
      <c r="F1117">
        <v>1</v>
      </c>
      <c r="G1117">
        <v>74000</v>
      </c>
      <c r="H1117" t="s">
        <v>510</v>
      </c>
      <c r="I1117" t="s">
        <v>20</v>
      </c>
      <c r="J1117" t="s">
        <v>137</v>
      </c>
      <c r="K1117" t="s">
        <v>473</v>
      </c>
      <c r="L1117" t="s">
        <v>138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>
        <v>-74000</v>
      </c>
      <c r="T1117">
        <v>1</v>
      </c>
      <c r="U1117" t="s">
        <v>199</v>
      </c>
      <c r="V1117" t="s">
        <v>75</v>
      </c>
      <c r="W1117" t="s">
        <v>76</v>
      </c>
      <c r="X1117">
        <v>4.0653249223577111E-4</v>
      </c>
      <c r="Y1117">
        <v>30.083404425447061</v>
      </c>
      <c r="Z1117">
        <v>10</v>
      </c>
      <c r="AA1117">
        <v>4</v>
      </c>
      <c r="AB1117" t="s">
        <v>75</v>
      </c>
      <c r="AC1117" t="s">
        <v>20</v>
      </c>
      <c r="AD1117">
        <v>74000</v>
      </c>
      <c r="AE1117">
        <v>0</v>
      </c>
    </row>
    <row r="1118" spans="1:31" x14ac:dyDescent="0.25">
      <c r="A1118" s="143">
        <v>46106</v>
      </c>
      <c r="B1118" t="s">
        <v>955</v>
      </c>
      <c r="C1118" t="s">
        <v>956</v>
      </c>
      <c r="D1118">
        <v>-74000</v>
      </c>
      <c r="E1118" t="s">
        <v>957</v>
      </c>
      <c r="F1118">
        <v>1</v>
      </c>
      <c r="G1118">
        <v>74000</v>
      </c>
      <c r="H1118" t="s">
        <v>510</v>
      </c>
      <c r="I1118" t="s">
        <v>20</v>
      </c>
      <c r="J1118" t="s">
        <v>137</v>
      </c>
      <c r="K1118" t="s">
        <v>473</v>
      </c>
      <c r="L1118" t="s">
        <v>138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>
        <v>-74000</v>
      </c>
      <c r="T1118">
        <v>1</v>
      </c>
      <c r="U1118" t="s">
        <v>199</v>
      </c>
      <c r="V1118" t="s">
        <v>66</v>
      </c>
      <c r="W1118" t="s">
        <v>67</v>
      </c>
      <c r="X1118">
        <v>5.9791078481547098E-2</v>
      </c>
      <c r="Y1118">
        <v>4424.5398076344854</v>
      </c>
      <c r="Z1118">
        <v>3</v>
      </c>
      <c r="AA1118">
        <v>4</v>
      </c>
      <c r="AB1118" t="s">
        <v>681</v>
      </c>
      <c r="AC1118" t="s">
        <v>20</v>
      </c>
      <c r="AD1118">
        <v>74000</v>
      </c>
      <c r="AE1118">
        <v>0</v>
      </c>
    </row>
    <row r="1119" spans="1:31" x14ac:dyDescent="0.25">
      <c r="A1119" s="143">
        <v>46106</v>
      </c>
      <c r="B1119" t="s">
        <v>955</v>
      </c>
      <c r="C1119" t="s">
        <v>956</v>
      </c>
      <c r="D1119">
        <v>-74000</v>
      </c>
      <c r="E1119" t="s">
        <v>957</v>
      </c>
      <c r="F1119">
        <v>1</v>
      </c>
      <c r="G1119">
        <v>74000</v>
      </c>
      <c r="H1119" t="s">
        <v>510</v>
      </c>
      <c r="I1119" t="s">
        <v>20</v>
      </c>
      <c r="J1119" t="s">
        <v>137</v>
      </c>
      <c r="K1119" t="s">
        <v>473</v>
      </c>
      <c r="L1119" t="s">
        <v>138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>
        <v>-74000</v>
      </c>
      <c r="T1119">
        <v>1</v>
      </c>
      <c r="U1119" t="s">
        <v>199</v>
      </c>
      <c r="V1119" t="s">
        <v>63</v>
      </c>
      <c r="W1119" t="s">
        <v>64</v>
      </c>
      <c r="X1119">
        <v>4.8738124634855849E-3</v>
      </c>
      <c r="Y1119">
        <v>360.66212229793331</v>
      </c>
      <c r="Z1119">
        <v>4</v>
      </c>
      <c r="AA1119">
        <v>4</v>
      </c>
      <c r="AB1119" t="s">
        <v>682</v>
      </c>
      <c r="AC1119" t="s">
        <v>20</v>
      </c>
      <c r="AD1119">
        <v>74000</v>
      </c>
      <c r="AE1119">
        <v>0</v>
      </c>
    </row>
    <row r="1120" spans="1:31" x14ac:dyDescent="0.25">
      <c r="A1120" s="143">
        <v>46106</v>
      </c>
      <c r="B1120" t="s">
        <v>955</v>
      </c>
      <c r="C1120" t="s">
        <v>956</v>
      </c>
      <c r="D1120">
        <v>-74000</v>
      </c>
      <c r="E1120" t="s">
        <v>957</v>
      </c>
      <c r="F1120">
        <v>1</v>
      </c>
      <c r="G1120">
        <v>74000</v>
      </c>
      <c r="H1120" t="s">
        <v>510</v>
      </c>
      <c r="I1120" t="s">
        <v>20</v>
      </c>
      <c r="J1120" t="s">
        <v>137</v>
      </c>
      <c r="K1120" t="s">
        <v>473</v>
      </c>
      <c r="L1120" t="s">
        <v>138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>
        <v>-74000</v>
      </c>
      <c r="T1120">
        <v>1</v>
      </c>
      <c r="U1120" t="s">
        <v>199</v>
      </c>
      <c r="V1120" t="s">
        <v>80</v>
      </c>
      <c r="W1120" t="s">
        <v>81</v>
      </c>
      <c r="X1120">
        <v>0.73411048911804788</v>
      </c>
      <c r="Y1120">
        <v>54324.176194735541</v>
      </c>
      <c r="Z1120">
        <v>5</v>
      </c>
      <c r="AA1120">
        <v>4</v>
      </c>
      <c r="AB1120" t="s">
        <v>80</v>
      </c>
      <c r="AC1120" t="s">
        <v>20</v>
      </c>
      <c r="AD1120">
        <v>74000</v>
      </c>
      <c r="AE1120">
        <v>0</v>
      </c>
    </row>
    <row r="1121" spans="1:31" x14ac:dyDescent="0.25">
      <c r="A1121" s="143">
        <v>46106</v>
      </c>
      <c r="B1121" t="s">
        <v>955</v>
      </c>
      <c r="C1121" t="s">
        <v>956</v>
      </c>
      <c r="D1121">
        <v>-74000</v>
      </c>
      <c r="E1121" t="s">
        <v>957</v>
      </c>
      <c r="F1121">
        <v>1</v>
      </c>
      <c r="G1121">
        <v>74000</v>
      </c>
      <c r="H1121" t="s">
        <v>510</v>
      </c>
      <c r="I1121" t="s">
        <v>20</v>
      </c>
      <c r="J1121" t="s">
        <v>137</v>
      </c>
      <c r="K1121" t="s">
        <v>473</v>
      </c>
      <c r="L1121" t="s">
        <v>138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>
        <v>-74000</v>
      </c>
      <c r="T1121">
        <v>1</v>
      </c>
      <c r="U1121" t="s">
        <v>199</v>
      </c>
      <c r="V1121" t="s">
        <v>50</v>
      </c>
      <c r="W1121" t="s">
        <v>74</v>
      </c>
      <c r="X1121">
        <v>1.4065386597374174E-2</v>
      </c>
      <c r="Y1121">
        <v>1040.8386082056888</v>
      </c>
      <c r="Z1121">
        <v>6</v>
      </c>
      <c r="AA1121">
        <v>4</v>
      </c>
      <c r="AB1121" t="s">
        <v>50</v>
      </c>
      <c r="AC1121" t="s">
        <v>20</v>
      </c>
      <c r="AD1121">
        <v>74000</v>
      </c>
      <c r="AE1121">
        <v>0</v>
      </c>
    </row>
    <row r="1122" spans="1:31" x14ac:dyDescent="0.25">
      <c r="A1122" s="143">
        <v>46106</v>
      </c>
      <c r="B1122" t="s">
        <v>955</v>
      </c>
      <c r="C1122" t="s">
        <v>956</v>
      </c>
      <c r="D1122">
        <v>-74000</v>
      </c>
      <c r="E1122" t="s">
        <v>957</v>
      </c>
      <c r="F1122">
        <v>1</v>
      </c>
      <c r="G1122">
        <v>74000</v>
      </c>
      <c r="H1122" t="s">
        <v>510</v>
      </c>
      <c r="I1122" t="s">
        <v>20</v>
      </c>
      <c r="J1122" t="s">
        <v>137</v>
      </c>
      <c r="K1122" t="s">
        <v>473</v>
      </c>
      <c r="L1122" t="s">
        <v>138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>
        <v>-74000</v>
      </c>
      <c r="T1122">
        <v>1</v>
      </c>
      <c r="U1122" t="s">
        <v>199</v>
      </c>
      <c r="V1122" t="s">
        <v>68</v>
      </c>
      <c r="W1122" t="s">
        <v>69</v>
      </c>
      <c r="X1122">
        <v>0.10760032914202722</v>
      </c>
      <c r="Y1122">
        <v>7962.4243565100141</v>
      </c>
      <c r="Z1122">
        <v>7</v>
      </c>
      <c r="AA1122">
        <v>4</v>
      </c>
      <c r="AB1122" t="s">
        <v>68</v>
      </c>
      <c r="AC1122" t="s">
        <v>20</v>
      </c>
      <c r="AD1122">
        <v>74000</v>
      </c>
      <c r="AE1122">
        <v>0</v>
      </c>
    </row>
    <row r="1123" spans="1:31" x14ac:dyDescent="0.25">
      <c r="A1123" s="143">
        <v>46106</v>
      </c>
      <c r="B1123" t="s">
        <v>955</v>
      </c>
      <c r="C1123" t="s">
        <v>956</v>
      </c>
      <c r="D1123">
        <v>-74000</v>
      </c>
      <c r="E1123" t="s">
        <v>957</v>
      </c>
      <c r="F1123">
        <v>1</v>
      </c>
      <c r="G1123">
        <v>74000</v>
      </c>
      <c r="H1123" t="s">
        <v>510</v>
      </c>
      <c r="I1123" t="s">
        <v>20</v>
      </c>
      <c r="J1123" t="s">
        <v>137</v>
      </c>
      <c r="K1123" t="s">
        <v>473</v>
      </c>
      <c r="L1123" t="s">
        <v>138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>
        <v>-74000</v>
      </c>
      <c r="T1123">
        <v>1</v>
      </c>
      <c r="U1123" t="s">
        <v>199</v>
      </c>
      <c r="V1123" t="s">
        <v>70</v>
      </c>
      <c r="W1123" t="s">
        <v>71</v>
      </c>
      <c r="X1123">
        <v>3.9675420007119738E-2</v>
      </c>
      <c r="Y1123">
        <v>2935.9810805268608</v>
      </c>
      <c r="Z1123">
        <v>8</v>
      </c>
      <c r="AA1123">
        <v>4</v>
      </c>
      <c r="AB1123" t="s">
        <v>70</v>
      </c>
      <c r="AC1123" t="s">
        <v>20</v>
      </c>
      <c r="AD1123">
        <v>74000</v>
      </c>
      <c r="AE1123">
        <v>0</v>
      </c>
    </row>
    <row r="1124" spans="1:31" x14ac:dyDescent="0.25">
      <c r="A1124" s="143">
        <v>46106</v>
      </c>
      <c r="B1124" t="s">
        <v>955</v>
      </c>
      <c r="C1124" t="s">
        <v>956</v>
      </c>
      <c r="D1124">
        <v>-74000</v>
      </c>
      <c r="E1124" t="s">
        <v>957</v>
      </c>
      <c r="F1124">
        <v>1</v>
      </c>
      <c r="G1124">
        <v>74000</v>
      </c>
      <c r="H1124" t="s">
        <v>510</v>
      </c>
      <c r="I1124" t="s">
        <v>20</v>
      </c>
      <c r="J1124" t="s">
        <v>137</v>
      </c>
      <c r="K1124" t="s">
        <v>473</v>
      </c>
      <c r="L1124" t="s">
        <v>138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>
        <v>-74000</v>
      </c>
      <c r="T1124">
        <v>1</v>
      </c>
      <c r="U1124" t="s">
        <v>199</v>
      </c>
      <c r="V1124" t="s">
        <v>181</v>
      </c>
      <c r="W1124" t="s">
        <v>462</v>
      </c>
      <c r="X1124">
        <v>0</v>
      </c>
      <c r="Y1124">
        <v>0</v>
      </c>
      <c r="Z1124">
        <v>9</v>
      </c>
      <c r="AA1124">
        <v>4</v>
      </c>
      <c r="AB1124" t="s">
        <v>181</v>
      </c>
      <c r="AC1124" t="s">
        <v>20</v>
      </c>
      <c r="AD1124">
        <v>74000</v>
      </c>
      <c r="AE1124">
        <v>0</v>
      </c>
    </row>
    <row r="1125" spans="1:31" x14ac:dyDescent="0.25">
      <c r="A1125" s="143">
        <v>46087</v>
      </c>
      <c r="B1125" t="s">
        <v>820</v>
      </c>
      <c r="C1125" t="s">
        <v>919</v>
      </c>
      <c r="D1125">
        <v>-56608.59</v>
      </c>
      <c r="E1125" t="s">
        <v>920</v>
      </c>
      <c r="F1125">
        <v>1</v>
      </c>
      <c r="G1125">
        <v>46783.96</v>
      </c>
      <c r="H1125" t="s">
        <v>510</v>
      </c>
      <c r="I1125" t="s">
        <v>16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>
        <v>-56608.59</v>
      </c>
      <c r="T1125">
        <v>1</v>
      </c>
      <c r="U1125" t="s">
        <v>199</v>
      </c>
      <c r="V1125" t="s">
        <v>72</v>
      </c>
      <c r="W1125" t="s">
        <v>73</v>
      </c>
      <c r="X1125">
        <v>3.2417236735101898E-2</v>
      </c>
      <c r="Y1125">
        <v>1835.0940632703218</v>
      </c>
      <c r="Z1125">
        <v>1</v>
      </c>
      <c r="AA1125">
        <v>9</v>
      </c>
      <c r="AB1125" t="s">
        <v>72</v>
      </c>
      <c r="AC1125" t="s">
        <v>16</v>
      </c>
      <c r="AD1125">
        <v>56608.59</v>
      </c>
      <c r="AE1125">
        <v>0</v>
      </c>
    </row>
    <row r="1126" spans="1:31" x14ac:dyDescent="0.25">
      <c r="A1126" s="143">
        <v>46087</v>
      </c>
      <c r="B1126" t="s">
        <v>820</v>
      </c>
      <c r="C1126" t="s">
        <v>919</v>
      </c>
      <c r="D1126">
        <v>-56608.59</v>
      </c>
      <c r="E1126" t="s">
        <v>920</v>
      </c>
      <c r="F1126">
        <v>1</v>
      </c>
      <c r="G1126">
        <v>46783.96</v>
      </c>
      <c r="H1126" t="s">
        <v>510</v>
      </c>
      <c r="I1126" t="s">
        <v>16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>
        <v>-56608.59</v>
      </c>
      <c r="T1126">
        <v>1</v>
      </c>
      <c r="U1126" t="s">
        <v>199</v>
      </c>
      <c r="V1126" t="s">
        <v>77</v>
      </c>
      <c r="W1126" t="s">
        <v>78</v>
      </c>
      <c r="X1126">
        <v>7.0597149630605652E-3</v>
      </c>
      <c r="Y1126">
        <v>399.64050986076063</v>
      </c>
      <c r="Z1126">
        <v>2</v>
      </c>
      <c r="AA1126">
        <v>9</v>
      </c>
      <c r="AB1126" t="s">
        <v>77</v>
      </c>
      <c r="AC1126" t="s">
        <v>16</v>
      </c>
      <c r="AD1126">
        <v>56608.59</v>
      </c>
      <c r="AE1126">
        <v>0</v>
      </c>
    </row>
    <row r="1127" spans="1:31" x14ac:dyDescent="0.25">
      <c r="A1127" s="143">
        <v>46087</v>
      </c>
      <c r="B1127" t="s">
        <v>820</v>
      </c>
      <c r="C1127" t="s">
        <v>919</v>
      </c>
      <c r="D1127">
        <v>-56608.59</v>
      </c>
      <c r="E1127" t="s">
        <v>920</v>
      </c>
      <c r="F1127">
        <v>1</v>
      </c>
      <c r="G1127">
        <v>46783.96</v>
      </c>
      <c r="H1127" t="s">
        <v>510</v>
      </c>
      <c r="I1127" t="s">
        <v>16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>
        <v>-56608.59</v>
      </c>
      <c r="T1127">
        <v>1</v>
      </c>
      <c r="U1127" t="s">
        <v>199</v>
      </c>
      <c r="V1127" t="s">
        <v>75</v>
      </c>
      <c r="W1127" t="s">
        <v>76</v>
      </c>
      <c r="X1127">
        <v>4.0653249223577111E-4</v>
      </c>
      <c r="Y1127">
        <v>23.013231174652947</v>
      </c>
      <c r="Z1127">
        <v>10</v>
      </c>
      <c r="AA1127">
        <v>9</v>
      </c>
      <c r="AB1127" t="s">
        <v>75</v>
      </c>
      <c r="AC1127" t="s">
        <v>16</v>
      </c>
      <c r="AD1127">
        <v>56608.59</v>
      </c>
      <c r="AE1127">
        <v>0</v>
      </c>
    </row>
    <row r="1128" spans="1:31" x14ac:dyDescent="0.25">
      <c r="A1128" s="143">
        <v>46087</v>
      </c>
      <c r="B1128" t="s">
        <v>820</v>
      </c>
      <c r="C1128" t="s">
        <v>919</v>
      </c>
      <c r="D1128">
        <v>-56608.59</v>
      </c>
      <c r="E1128" t="s">
        <v>920</v>
      </c>
      <c r="F1128">
        <v>1</v>
      </c>
      <c r="G1128">
        <v>46783.96</v>
      </c>
      <c r="H1128" t="s">
        <v>510</v>
      </c>
      <c r="I1128" t="s">
        <v>16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>
        <v>-56608.59</v>
      </c>
      <c r="T1128">
        <v>1</v>
      </c>
      <c r="U1128" t="s">
        <v>199</v>
      </c>
      <c r="V1128" t="s">
        <v>66</v>
      </c>
      <c r="W1128" t="s">
        <v>67</v>
      </c>
      <c r="X1128">
        <v>5.9791078481547098E-2</v>
      </c>
      <c r="Y1128">
        <v>3384.6886474197222</v>
      </c>
      <c r="Z1128">
        <v>3</v>
      </c>
      <c r="AA1128">
        <v>9</v>
      </c>
      <c r="AB1128" t="s">
        <v>681</v>
      </c>
      <c r="AC1128" t="s">
        <v>16</v>
      </c>
      <c r="AD1128">
        <v>56608.59</v>
      </c>
      <c r="AE1128">
        <v>0</v>
      </c>
    </row>
    <row r="1129" spans="1:31" x14ac:dyDescent="0.25">
      <c r="A1129" s="143">
        <v>46087</v>
      </c>
      <c r="B1129" t="s">
        <v>820</v>
      </c>
      <c r="C1129" t="s">
        <v>919</v>
      </c>
      <c r="D1129">
        <v>-56608.59</v>
      </c>
      <c r="E1129" t="s">
        <v>920</v>
      </c>
      <c r="F1129">
        <v>1</v>
      </c>
      <c r="G1129">
        <v>46783.96</v>
      </c>
      <c r="H1129" t="s">
        <v>510</v>
      </c>
      <c r="I1129" t="s">
        <v>16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>
        <v>-56608.59</v>
      </c>
      <c r="T1129">
        <v>1</v>
      </c>
      <c r="U1129" t="s">
        <v>199</v>
      </c>
      <c r="V1129" t="s">
        <v>63</v>
      </c>
      <c r="W1129" t="s">
        <v>64</v>
      </c>
      <c r="X1129">
        <v>4.8738124634855849E-3</v>
      </c>
      <c r="Y1129">
        <v>275.8996514823454</v>
      </c>
      <c r="Z1129">
        <v>4</v>
      </c>
      <c r="AA1129">
        <v>9</v>
      </c>
      <c r="AB1129" t="s">
        <v>682</v>
      </c>
      <c r="AC1129" t="s">
        <v>16</v>
      </c>
      <c r="AD1129">
        <v>56608.59</v>
      </c>
      <c r="AE1129">
        <v>0</v>
      </c>
    </row>
    <row r="1130" spans="1:31" x14ac:dyDescent="0.25">
      <c r="A1130" s="143">
        <v>46087</v>
      </c>
      <c r="B1130" t="s">
        <v>820</v>
      </c>
      <c r="C1130" t="s">
        <v>919</v>
      </c>
      <c r="D1130">
        <v>-56608.59</v>
      </c>
      <c r="E1130" t="s">
        <v>920</v>
      </c>
      <c r="F1130">
        <v>1</v>
      </c>
      <c r="G1130">
        <v>46783.96</v>
      </c>
      <c r="H1130" t="s">
        <v>510</v>
      </c>
      <c r="I1130" t="s">
        <v>16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>
        <v>-56608.59</v>
      </c>
      <c r="T1130">
        <v>1</v>
      </c>
      <c r="U1130" t="s">
        <v>199</v>
      </c>
      <c r="V1130" t="s">
        <v>80</v>
      </c>
      <c r="W1130" t="s">
        <v>81</v>
      </c>
      <c r="X1130">
        <v>0.73411048911804788</v>
      </c>
      <c r="Y1130">
        <v>41556.959693183031</v>
      </c>
      <c r="Z1130">
        <v>5</v>
      </c>
      <c r="AA1130">
        <v>9</v>
      </c>
      <c r="AB1130" t="s">
        <v>80</v>
      </c>
      <c r="AC1130" t="s">
        <v>16</v>
      </c>
      <c r="AD1130">
        <v>56608.59</v>
      </c>
      <c r="AE1130">
        <v>0</v>
      </c>
    </row>
    <row r="1131" spans="1:31" x14ac:dyDescent="0.25">
      <c r="A1131" s="143">
        <v>46087</v>
      </c>
      <c r="B1131" t="s">
        <v>820</v>
      </c>
      <c r="C1131" t="s">
        <v>919</v>
      </c>
      <c r="D1131">
        <v>-56608.59</v>
      </c>
      <c r="E1131" t="s">
        <v>920</v>
      </c>
      <c r="F1131">
        <v>1</v>
      </c>
      <c r="G1131">
        <v>46783.96</v>
      </c>
      <c r="H1131" t="s">
        <v>510</v>
      </c>
      <c r="I1131" t="s">
        <v>16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>
        <v>-56608.59</v>
      </c>
      <c r="T1131">
        <v>1</v>
      </c>
      <c r="U1131" t="s">
        <v>199</v>
      </c>
      <c r="V1131" t="s">
        <v>50</v>
      </c>
      <c r="W1131" t="s">
        <v>74</v>
      </c>
      <c r="X1131">
        <v>1.4065386597374174E-2</v>
      </c>
      <c r="Y1131">
        <v>796.22170308224963</v>
      </c>
      <c r="Z1131">
        <v>6</v>
      </c>
      <c r="AA1131">
        <v>9</v>
      </c>
      <c r="AB1131" t="s">
        <v>50</v>
      </c>
      <c r="AC1131" t="s">
        <v>16</v>
      </c>
      <c r="AD1131">
        <v>56608.59</v>
      </c>
      <c r="AE1131">
        <v>0</v>
      </c>
    </row>
    <row r="1132" spans="1:31" x14ac:dyDescent="0.25">
      <c r="A1132" s="143">
        <v>46087</v>
      </c>
      <c r="B1132" t="s">
        <v>820</v>
      </c>
      <c r="C1132" t="s">
        <v>919</v>
      </c>
      <c r="D1132">
        <v>-56608.59</v>
      </c>
      <c r="E1132" t="s">
        <v>920</v>
      </c>
      <c r="F1132">
        <v>1</v>
      </c>
      <c r="G1132">
        <v>46783.96</v>
      </c>
      <c r="H1132" t="s">
        <v>510</v>
      </c>
      <c r="I1132" t="s">
        <v>16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>
        <v>-56608.59</v>
      </c>
      <c r="T1132">
        <v>1</v>
      </c>
      <c r="U1132" t="s">
        <v>199</v>
      </c>
      <c r="V1132" t="s">
        <v>68</v>
      </c>
      <c r="W1132" t="s">
        <v>69</v>
      </c>
      <c r="X1132">
        <v>0.10760032914202722</v>
      </c>
      <c r="Y1132">
        <v>6091.1029162660698</v>
      </c>
      <c r="Z1132">
        <v>7</v>
      </c>
      <c r="AA1132">
        <v>9</v>
      </c>
      <c r="AB1132" t="s">
        <v>68</v>
      </c>
      <c r="AC1132" t="s">
        <v>16</v>
      </c>
      <c r="AD1132">
        <v>56608.59</v>
      </c>
      <c r="AE1132">
        <v>0</v>
      </c>
    </row>
    <row r="1133" spans="1:31" x14ac:dyDescent="0.25">
      <c r="A1133" s="143">
        <v>46087</v>
      </c>
      <c r="B1133" t="s">
        <v>820</v>
      </c>
      <c r="C1133" t="s">
        <v>919</v>
      </c>
      <c r="D1133">
        <v>-56608.59</v>
      </c>
      <c r="E1133" t="s">
        <v>920</v>
      </c>
      <c r="F1133">
        <v>1</v>
      </c>
      <c r="G1133">
        <v>46783.96</v>
      </c>
      <c r="H1133" t="s">
        <v>510</v>
      </c>
      <c r="I1133" t="s">
        <v>16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>
        <v>-56608.59</v>
      </c>
      <c r="T1133">
        <v>1</v>
      </c>
      <c r="U1133" t="s">
        <v>199</v>
      </c>
      <c r="V1133" t="s">
        <v>70</v>
      </c>
      <c r="W1133" t="s">
        <v>71</v>
      </c>
      <c r="X1133">
        <v>3.9675420007119738E-2</v>
      </c>
      <c r="Y1133">
        <v>2245.969584260838</v>
      </c>
      <c r="Z1133">
        <v>8</v>
      </c>
      <c r="AA1133">
        <v>9</v>
      </c>
      <c r="AB1133" t="s">
        <v>70</v>
      </c>
      <c r="AC1133" t="s">
        <v>16</v>
      </c>
      <c r="AD1133">
        <v>56608.59</v>
      </c>
      <c r="AE1133">
        <v>0</v>
      </c>
    </row>
    <row r="1134" spans="1:31" x14ac:dyDescent="0.25">
      <c r="A1134" s="143">
        <v>46087</v>
      </c>
      <c r="B1134" t="s">
        <v>820</v>
      </c>
      <c r="C1134" t="s">
        <v>919</v>
      </c>
      <c r="D1134">
        <v>-56608.59</v>
      </c>
      <c r="E1134" t="s">
        <v>920</v>
      </c>
      <c r="F1134">
        <v>1</v>
      </c>
      <c r="G1134">
        <v>46783.96</v>
      </c>
      <c r="H1134" t="s">
        <v>510</v>
      </c>
      <c r="I1134" t="s">
        <v>16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>
        <v>-56608.59</v>
      </c>
      <c r="T1134">
        <v>1</v>
      </c>
      <c r="U1134" t="s">
        <v>199</v>
      </c>
      <c r="V1134" t="s">
        <v>181</v>
      </c>
      <c r="W1134" t="s">
        <v>462</v>
      </c>
      <c r="X1134">
        <v>0</v>
      </c>
      <c r="Y1134">
        <v>0</v>
      </c>
      <c r="Z1134">
        <v>9</v>
      </c>
      <c r="AA1134">
        <v>9</v>
      </c>
      <c r="AB1134" t="s">
        <v>181</v>
      </c>
      <c r="AC1134" t="s">
        <v>16</v>
      </c>
      <c r="AD1134">
        <v>56608.59</v>
      </c>
      <c r="AE1134">
        <v>0</v>
      </c>
    </row>
    <row r="1135" spans="1:31" x14ac:dyDescent="0.25">
      <c r="A1135" s="143">
        <v>46098</v>
      </c>
      <c r="B1135" t="s">
        <v>841</v>
      </c>
      <c r="C1135" t="s">
        <v>1033</v>
      </c>
      <c r="D1135">
        <v>-50858.720000000001</v>
      </c>
      <c r="E1135" t="s">
        <v>1034</v>
      </c>
      <c r="F1135">
        <v>1</v>
      </c>
      <c r="G1135">
        <v>42032</v>
      </c>
      <c r="H1135" t="s">
        <v>510</v>
      </c>
      <c r="I1135" t="s">
        <v>14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>
        <v>-50858.720000000001</v>
      </c>
      <c r="T1135">
        <v>1</v>
      </c>
      <c r="U1135" t="s">
        <v>199</v>
      </c>
      <c r="V1135" t="s">
        <v>72</v>
      </c>
      <c r="W1135" t="s">
        <v>73</v>
      </c>
      <c r="X1135">
        <v>3.2417236735101898E-2</v>
      </c>
      <c r="Y1135">
        <v>1648.6991662842615</v>
      </c>
      <c r="Z1135">
        <v>1</v>
      </c>
      <c r="AA1135">
        <v>5</v>
      </c>
      <c r="AB1135" t="s">
        <v>72</v>
      </c>
      <c r="AC1135" t="s">
        <v>14</v>
      </c>
      <c r="AD1135">
        <v>50858.719999999994</v>
      </c>
      <c r="AE1135">
        <v>0</v>
      </c>
    </row>
    <row r="1136" spans="1:31" x14ac:dyDescent="0.25">
      <c r="A1136" s="143">
        <v>46098</v>
      </c>
      <c r="B1136" t="s">
        <v>841</v>
      </c>
      <c r="C1136" t="s">
        <v>1033</v>
      </c>
      <c r="D1136">
        <v>-50858.720000000001</v>
      </c>
      <c r="E1136" t="s">
        <v>1034</v>
      </c>
      <c r="F1136">
        <v>1</v>
      </c>
      <c r="G1136">
        <v>42032</v>
      </c>
      <c r="H1136" t="s">
        <v>510</v>
      </c>
      <c r="I1136" t="s">
        <v>14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>
        <v>-50858.720000000001</v>
      </c>
      <c r="T1136">
        <v>1</v>
      </c>
      <c r="U1136" t="s">
        <v>199</v>
      </c>
      <c r="V1136" t="s">
        <v>77</v>
      </c>
      <c r="W1136" t="s">
        <v>78</v>
      </c>
      <c r="X1136">
        <v>7.0597149630605652E-3</v>
      </c>
      <c r="Y1136">
        <v>359.04806658610767</v>
      </c>
      <c r="Z1136">
        <v>2</v>
      </c>
      <c r="AA1136">
        <v>5</v>
      </c>
      <c r="AB1136" t="s">
        <v>77</v>
      </c>
      <c r="AC1136" t="s">
        <v>14</v>
      </c>
      <c r="AD1136">
        <v>50858.719999999994</v>
      </c>
      <c r="AE1136">
        <v>0</v>
      </c>
    </row>
    <row r="1137" spans="1:31" x14ac:dyDescent="0.25">
      <c r="A1137" s="143">
        <v>46098</v>
      </c>
      <c r="B1137" t="s">
        <v>841</v>
      </c>
      <c r="C1137" t="s">
        <v>1033</v>
      </c>
      <c r="D1137">
        <v>-50858.720000000001</v>
      </c>
      <c r="E1137" t="s">
        <v>1034</v>
      </c>
      <c r="F1137">
        <v>1</v>
      </c>
      <c r="G1137">
        <v>42032</v>
      </c>
      <c r="H1137" t="s">
        <v>510</v>
      </c>
      <c r="I1137" t="s">
        <v>14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>
        <v>-50858.720000000001</v>
      </c>
      <c r="T1137">
        <v>1</v>
      </c>
      <c r="U1137" t="s">
        <v>199</v>
      </c>
      <c r="V1137" t="s">
        <v>75</v>
      </c>
      <c r="W1137" t="s">
        <v>76</v>
      </c>
      <c r="X1137">
        <v>4.0653249223577111E-4</v>
      </c>
      <c r="Y1137">
        <v>20.675722193521256</v>
      </c>
      <c r="Z1137">
        <v>10</v>
      </c>
      <c r="AA1137">
        <v>5</v>
      </c>
      <c r="AB1137" t="s">
        <v>75</v>
      </c>
      <c r="AC1137" t="s">
        <v>14</v>
      </c>
      <c r="AD1137">
        <v>50858.719999999994</v>
      </c>
      <c r="AE1137">
        <v>0</v>
      </c>
    </row>
    <row r="1138" spans="1:31" x14ac:dyDescent="0.25">
      <c r="A1138" s="143">
        <v>46098</v>
      </c>
      <c r="B1138" t="s">
        <v>841</v>
      </c>
      <c r="C1138" t="s">
        <v>1033</v>
      </c>
      <c r="D1138">
        <v>-50858.720000000001</v>
      </c>
      <c r="E1138" t="s">
        <v>1034</v>
      </c>
      <c r="F1138">
        <v>1</v>
      </c>
      <c r="G1138">
        <v>42032</v>
      </c>
      <c r="H1138" t="s">
        <v>510</v>
      </c>
      <c r="I1138" t="s">
        <v>14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>
        <v>-50858.720000000001</v>
      </c>
      <c r="T1138">
        <v>1</v>
      </c>
      <c r="U1138" t="s">
        <v>199</v>
      </c>
      <c r="V1138" t="s">
        <v>66</v>
      </c>
      <c r="W1138" t="s">
        <v>67</v>
      </c>
      <c r="X1138">
        <v>5.9791078481547098E-2</v>
      </c>
      <c r="Y1138">
        <v>3040.8977189910293</v>
      </c>
      <c r="Z1138">
        <v>3</v>
      </c>
      <c r="AA1138">
        <v>5</v>
      </c>
      <c r="AB1138" t="s">
        <v>681</v>
      </c>
      <c r="AC1138" t="s">
        <v>14</v>
      </c>
      <c r="AD1138">
        <v>50858.719999999994</v>
      </c>
      <c r="AE1138">
        <v>0</v>
      </c>
    </row>
    <row r="1139" spans="1:31" x14ac:dyDescent="0.25">
      <c r="A1139" s="143">
        <v>46098</v>
      </c>
      <c r="B1139" t="s">
        <v>841</v>
      </c>
      <c r="C1139" t="s">
        <v>1033</v>
      </c>
      <c r="D1139">
        <v>-50858.720000000001</v>
      </c>
      <c r="E1139" t="s">
        <v>1034</v>
      </c>
      <c r="F1139">
        <v>1</v>
      </c>
      <c r="G1139">
        <v>42032</v>
      </c>
      <c r="H1139" t="s">
        <v>510</v>
      </c>
      <c r="I1139" t="s">
        <v>14</v>
      </c>
      <c r="J1139" t="s">
        <v>137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>
        <v>-50858.720000000001</v>
      </c>
      <c r="T1139">
        <v>1</v>
      </c>
      <c r="U1139" t="s">
        <v>199</v>
      </c>
      <c r="V1139" t="s">
        <v>63</v>
      </c>
      <c r="W1139" t="s">
        <v>64</v>
      </c>
      <c r="X1139">
        <v>4.8738124634855849E-3</v>
      </c>
      <c r="Y1139">
        <v>247.87586341292359</v>
      </c>
      <c r="Z1139">
        <v>4</v>
      </c>
      <c r="AA1139">
        <v>5</v>
      </c>
      <c r="AB1139" t="s">
        <v>682</v>
      </c>
      <c r="AC1139" t="s">
        <v>14</v>
      </c>
      <c r="AD1139">
        <v>50858.719999999994</v>
      </c>
      <c r="AE1139">
        <v>0</v>
      </c>
    </row>
    <row r="1140" spans="1:31" x14ac:dyDescent="0.25">
      <c r="A1140" s="143">
        <v>46098</v>
      </c>
      <c r="B1140" t="s">
        <v>841</v>
      </c>
      <c r="C1140" t="s">
        <v>1033</v>
      </c>
      <c r="D1140">
        <v>-50858.720000000001</v>
      </c>
      <c r="E1140" t="s">
        <v>1034</v>
      </c>
      <c r="F1140">
        <v>1</v>
      </c>
      <c r="G1140">
        <v>42032</v>
      </c>
      <c r="H1140" t="s">
        <v>510</v>
      </c>
      <c r="I1140" t="s">
        <v>14</v>
      </c>
      <c r="J1140" t="s">
        <v>137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>
        <v>-50858.720000000001</v>
      </c>
      <c r="T1140">
        <v>1</v>
      </c>
      <c r="U1140" t="s">
        <v>199</v>
      </c>
      <c r="V1140" t="s">
        <v>80</v>
      </c>
      <c r="W1140" t="s">
        <v>81</v>
      </c>
      <c r="X1140">
        <v>0.73411048911804788</v>
      </c>
      <c r="Y1140">
        <v>37335.919815117843</v>
      </c>
      <c r="Z1140">
        <v>5</v>
      </c>
      <c r="AA1140">
        <v>5</v>
      </c>
      <c r="AB1140" t="s">
        <v>80</v>
      </c>
      <c r="AC1140" t="s">
        <v>14</v>
      </c>
      <c r="AD1140">
        <v>50858.719999999994</v>
      </c>
      <c r="AE1140">
        <v>0</v>
      </c>
    </row>
    <row r="1141" spans="1:31" x14ac:dyDescent="0.25">
      <c r="A1141" s="143">
        <v>46098</v>
      </c>
      <c r="B1141" t="s">
        <v>841</v>
      </c>
      <c r="C1141" t="s">
        <v>1033</v>
      </c>
      <c r="D1141">
        <v>-50858.720000000001</v>
      </c>
      <c r="E1141" t="s">
        <v>1034</v>
      </c>
      <c r="F1141">
        <v>1</v>
      </c>
      <c r="G1141">
        <v>42032</v>
      </c>
      <c r="H1141" t="s">
        <v>510</v>
      </c>
      <c r="I1141" t="s">
        <v>14</v>
      </c>
      <c r="J1141" t="s">
        <v>137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>
        <v>-50858.720000000001</v>
      </c>
      <c r="T1141">
        <v>1</v>
      </c>
      <c r="U1141" t="s">
        <v>199</v>
      </c>
      <c r="V1141" t="s">
        <v>50</v>
      </c>
      <c r="W1141" t="s">
        <v>74</v>
      </c>
      <c r="X1141">
        <v>1.4065386597374174E-2</v>
      </c>
      <c r="Y1141">
        <v>715.34755864760587</v>
      </c>
      <c r="Z1141">
        <v>6</v>
      </c>
      <c r="AA1141">
        <v>5</v>
      </c>
      <c r="AB1141" t="s">
        <v>50</v>
      </c>
      <c r="AC1141" t="s">
        <v>14</v>
      </c>
      <c r="AD1141">
        <v>50858.719999999994</v>
      </c>
      <c r="AE1141">
        <v>0</v>
      </c>
    </row>
    <row r="1142" spans="1:31" x14ac:dyDescent="0.25">
      <c r="A1142" s="143">
        <v>46098</v>
      </c>
      <c r="B1142" t="s">
        <v>841</v>
      </c>
      <c r="C1142" t="s">
        <v>1033</v>
      </c>
      <c r="D1142">
        <v>-50858.720000000001</v>
      </c>
      <c r="E1142" t="s">
        <v>1034</v>
      </c>
      <c r="F1142">
        <v>1</v>
      </c>
      <c r="G1142">
        <v>42032</v>
      </c>
      <c r="H1142" t="s">
        <v>510</v>
      </c>
      <c r="I1142" t="s">
        <v>14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>
        <v>-50858.720000000001</v>
      </c>
      <c r="T1142">
        <v>1</v>
      </c>
      <c r="U1142" t="s">
        <v>199</v>
      </c>
      <c r="V1142" t="s">
        <v>68</v>
      </c>
      <c r="W1142" t="s">
        <v>69</v>
      </c>
      <c r="X1142">
        <v>0.10760032914202722</v>
      </c>
      <c r="Y1142">
        <v>5472.4150117422023</v>
      </c>
      <c r="Z1142">
        <v>7</v>
      </c>
      <c r="AA1142">
        <v>5</v>
      </c>
      <c r="AB1142" t="s">
        <v>68</v>
      </c>
      <c r="AC1142" t="s">
        <v>14</v>
      </c>
      <c r="AD1142">
        <v>50858.719999999994</v>
      </c>
      <c r="AE1142">
        <v>0</v>
      </c>
    </row>
    <row r="1143" spans="1:31" x14ac:dyDescent="0.25">
      <c r="A1143" s="143">
        <v>46098</v>
      </c>
      <c r="B1143" t="s">
        <v>841</v>
      </c>
      <c r="C1143" t="s">
        <v>1033</v>
      </c>
      <c r="D1143">
        <v>-50858.720000000001</v>
      </c>
      <c r="E1143" t="s">
        <v>1034</v>
      </c>
      <c r="F1143">
        <v>1</v>
      </c>
      <c r="G1143">
        <v>42032</v>
      </c>
      <c r="H1143" t="s">
        <v>510</v>
      </c>
      <c r="I1143" t="s">
        <v>14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>
        <v>-50858.720000000001</v>
      </c>
      <c r="T1143">
        <v>1</v>
      </c>
      <c r="U1143" t="s">
        <v>199</v>
      </c>
      <c r="V1143" t="s">
        <v>70</v>
      </c>
      <c r="W1143" t="s">
        <v>71</v>
      </c>
      <c r="X1143">
        <v>3.9675420007119738E-2</v>
      </c>
      <c r="Y1143">
        <v>2017.8410770245009</v>
      </c>
      <c r="Z1143">
        <v>8</v>
      </c>
      <c r="AA1143">
        <v>5</v>
      </c>
      <c r="AB1143" t="s">
        <v>70</v>
      </c>
      <c r="AC1143" t="s">
        <v>14</v>
      </c>
      <c r="AD1143">
        <v>50858.719999999994</v>
      </c>
      <c r="AE1143">
        <v>0</v>
      </c>
    </row>
    <row r="1144" spans="1:31" x14ac:dyDescent="0.25">
      <c r="A1144" s="143">
        <v>46098</v>
      </c>
      <c r="B1144" t="s">
        <v>841</v>
      </c>
      <c r="C1144" t="s">
        <v>1033</v>
      </c>
      <c r="D1144">
        <v>-50858.720000000001</v>
      </c>
      <c r="E1144" t="s">
        <v>1034</v>
      </c>
      <c r="F1144">
        <v>1</v>
      </c>
      <c r="G1144">
        <v>42032</v>
      </c>
      <c r="H1144" t="s">
        <v>510</v>
      </c>
      <c r="I1144" t="s">
        <v>14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>
        <v>-50858.720000000001</v>
      </c>
      <c r="T1144">
        <v>1</v>
      </c>
      <c r="U1144" t="s">
        <v>199</v>
      </c>
      <c r="V1144" t="s">
        <v>181</v>
      </c>
      <c r="W1144" t="s">
        <v>462</v>
      </c>
      <c r="X1144">
        <v>0</v>
      </c>
      <c r="Y1144">
        <v>0</v>
      </c>
      <c r="Z1144">
        <v>9</v>
      </c>
      <c r="AA1144">
        <v>5</v>
      </c>
      <c r="AB1144" t="s">
        <v>181</v>
      </c>
      <c r="AC1144" t="s">
        <v>14</v>
      </c>
      <c r="AD1144">
        <v>50858.719999999994</v>
      </c>
      <c r="AE1144">
        <v>0</v>
      </c>
    </row>
    <row r="1145" spans="1:31" x14ac:dyDescent="0.25">
      <c r="A1145" s="143">
        <v>46099</v>
      </c>
      <c r="B1145" t="s">
        <v>850</v>
      </c>
      <c r="C1145" t="s">
        <v>1082</v>
      </c>
      <c r="D1145">
        <v>-50820</v>
      </c>
      <c r="E1145" t="s">
        <v>1083</v>
      </c>
      <c r="F1145">
        <v>1</v>
      </c>
      <c r="G1145">
        <v>42000</v>
      </c>
      <c r="H1145" t="s">
        <v>510</v>
      </c>
      <c r="I1145" t="s">
        <v>15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>
        <v>-50820</v>
      </c>
      <c r="T1145">
        <v>1</v>
      </c>
      <c r="U1145" t="s">
        <v>199</v>
      </c>
      <c r="V1145" t="s">
        <v>72</v>
      </c>
      <c r="W1145" t="s">
        <v>73</v>
      </c>
      <c r="X1145">
        <v>3.2417236735101898E-2</v>
      </c>
      <c r="Y1145">
        <v>1647.4439708778784</v>
      </c>
      <c r="Z1145">
        <v>1</v>
      </c>
      <c r="AA1145">
        <v>12</v>
      </c>
      <c r="AB1145" t="s">
        <v>72</v>
      </c>
      <c r="AC1145" t="s">
        <v>15</v>
      </c>
      <c r="AD1145">
        <v>50819.999999999993</v>
      </c>
      <c r="AE1145">
        <v>0</v>
      </c>
    </row>
    <row r="1146" spans="1:31" x14ac:dyDescent="0.25">
      <c r="A1146" s="143">
        <v>46099</v>
      </c>
      <c r="B1146" t="s">
        <v>850</v>
      </c>
      <c r="C1146" t="s">
        <v>1082</v>
      </c>
      <c r="D1146">
        <v>-50820</v>
      </c>
      <c r="E1146" t="s">
        <v>1083</v>
      </c>
      <c r="F1146">
        <v>1</v>
      </c>
      <c r="G1146">
        <v>42000</v>
      </c>
      <c r="H1146" t="s">
        <v>510</v>
      </c>
      <c r="I1146" t="s">
        <v>15</v>
      </c>
      <c r="J1146" t="s">
        <v>137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>
        <v>-50820</v>
      </c>
      <c r="T1146">
        <v>1</v>
      </c>
      <c r="U1146" t="s">
        <v>199</v>
      </c>
      <c r="V1146" t="s">
        <v>77</v>
      </c>
      <c r="W1146" t="s">
        <v>78</v>
      </c>
      <c r="X1146">
        <v>7.0597149630605652E-3</v>
      </c>
      <c r="Y1146">
        <v>358.77471442273793</v>
      </c>
      <c r="Z1146">
        <v>2</v>
      </c>
      <c r="AA1146">
        <v>12</v>
      </c>
      <c r="AB1146" t="s">
        <v>77</v>
      </c>
      <c r="AC1146" t="s">
        <v>15</v>
      </c>
      <c r="AD1146">
        <v>50819.999999999993</v>
      </c>
      <c r="AE1146">
        <v>0</v>
      </c>
    </row>
    <row r="1147" spans="1:31" x14ac:dyDescent="0.25">
      <c r="A1147" s="143">
        <v>46099</v>
      </c>
      <c r="B1147" t="s">
        <v>850</v>
      </c>
      <c r="C1147" t="s">
        <v>1082</v>
      </c>
      <c r="D1147">
        <v>-50820</v>
      </c>
      <c r="E1147" t="s">
        <v>1083</v>
      </c>
      <c r="F1147">
        <v>1</v>
      </c>
      <c r="G1147">
        <v>42000</v>
      </c>
      <c r="H1147" t="s">
        <v>510</v>
      </c>
      <c r="I1147" t="s">
        <v>15</v>
      </c>
      <c r="J1147" t="s">
        <v>137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>
        <v>-50820</v>
      </c>
      <c r="T1147">
        <v>1</v>
      </c>
      <c r="U1147" t="s">
        <v>199</v>
      </c>
      <c r="V1147" t="s">
        <v>75</v>
      </c>
      <c r="W1147" t="s">
        <v>76</v>
      </c>
      <c r="X1147">
        <v>4.0653249223577111E-4</v>
      </c>
      <c r="Y1147">
        <v>20.659981255421886</v>
      </c>
      <c r="Z1147">
        <v>10</v>
      </c>
      <c r="AA1147">
        <v>12</v>
      </c>
      <c r="AB1147" t="s">
        <v>75</v>
      </c>
      <c r="AC1147" t="s">
        <v>15</v>
      </c>
      <c r="AD1147">
        <v>50819.999999999993</v>
      </c>
      <c r="AE1147">
        <v>0</v>
      </c>
    </row>
    <row r="1148" spans="1:31" x14ac:dyDescent="0.25">
      <c r="A1148" s="143">
        <v>46099</v>
      </c>
      <c r="B1148" t="s">
        <v>850</v>
      </c>
      <c r="C1148" t="s">
        <v>1082</v>
      </c>
      <c r="D1148">
        <v>-50820</v>
      </c>
      <c r="E1148" t="s">
        <v>1083</v>
      </c>
      <c r="F1148">
        <v>1</v>
      </c>
      <c r="G1148">
        <v>42000</v>
      </c>
      <c r="H1148" t="s">
        <v>510</v>
      </c>
      <c r="I1148" t="s">
        <v>15</v>
      </c>
      <c r="J1148" t="s">
        <v>137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>
        <v>-50820</v>
      </c>
      <c r="T1148">
        <v>1</v>
      </c>
      <c r="U1148" t="s">
        <v>199</v>
      </c>
      <c r="V1148" t="s">
        <v>66</v>
      </c>
      <c r="W1148" t="s">
        <v>67</v>
      </c>
      <c r="X1148">
        <v>5.9791078481547098E-2</v>
      </c>
      <c r="Y1148">
        <v>3038.5826084322234</v>
      </c>
      <c r="Z1148">
        <v>3</v>
      </c>
      <c r="AA1148">
        <v>12</v>
      </c>
      <c r="AB1148" t="s">
        <v>681</v>
      </c>
      <c r="AC1148" t="s">
        <v>15</v>
      </c>
      <c r="AD1148">
        <v>50819.999999999993</v>
      </c>
      <c r="AE1148">
        <v>0</v>
      </c>
    </row>
    <row r="1149" spans="1:31" x14ac:dyDescent="0.25">
      <c r="A1149" s="143">
        <v>46099</v>
      </c>
      <c r="B1149" t="s">
        <v>850</v>
      </c>
      <c r="C1149" t="s">
        <v>1082</v>
      </c>
      <c r="D1149">
        <v>-50820</v>
      </c>
      <c r="E1149" t="s">
        <v>1083</v>
      </c>
      <c r="F1149">
        <v>1</v>
      </c>
      <c r="G1149">
        <v>42000</v>
      </c>
      <c r="H1149" t="s">
        <v>510</v>
      </c>
      <c r="I1149" t="s">
        <v>15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>
        <v>-50820</v>
      </c>
      <c r="T1149">
        <v>1</v>
      </c>
      <c r="U1149" t="s">
        <v>199</v>
      </c>
      <c r="V1149" t="s">
        <v>63</v>
      </c>
      <c r="W1149" t="s">
        <v>64</v>
      </c>
      <c r="X1149">
        <v>4.8738124634855849E-3</v>
      </c>
      <c r="Y1149">
        <v>247.68714939433744</v>
      </c>
      <c r="Z1149">
        <v>4</v>
      </c>
      <c r="AA1149">
        <v>12</v>
      </c>
      <c r="AB1149" t="s">
        <v>682</v>
      </c>
      <c r="AC1149" t="s">
        <v>15</v>
      </c>
      <c r="AD1149">
        <v>50819.999999999993</v>
      </c>
      <c r="AE1149">
        <v>0</v>
      </c>
    </row>
    <row r="1150" spans="1:31" x14ac:dyDescent="0.25">
      <c r="A1150" s="143">
        <v>46099</v>
      </c>
      <c r="B1150" t="s">
        <v>850</v>
      </c>
      <c r="C1150" t="s">
        <v>1082</v>
      </c>
      <c r="D1150">
        <v>-50820</v>
      </c>
      <c r="E1150" t="s">
        <v>1083</v>
      </c>
      <c r="F1150">
        <v>1</v>
      </c>
      <c r="G1150">
        <v>42000</v>
      </c>
      <c r="H1150" t="s">
        <v>510</v>
      </c>
      <c r="I1150" t="s">
        <v>15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>
        <v>-50820</v>
      </c>
      <c r="T1150">
        <v>1</v>
      </c>
      <c r="U1150" t="s">
        <v>199</v>
      </c>
      <c r="V1150" t="s">
        <v>80</v>
      </c>
      <c r="W1150" t="s">
        <v>81</v>
      </c>
      <c r="X1150">
        <v>0.73411048911804788</v>
      </c>
      <c r="Y1150">
        <v>37307.495056979191</v>
      </c>
      <c r="Z1150">
        <v>5</v>
      </c>
      <c r="AA1150">
        <v>12</v>
      </c>
      <c r="AB1150" t="s">
        <v>80</v>
      </c>
      <c r="AC1150" t="s">
        <v>15</v>
      </c>
      <c r="AD1150">
        <v>50819.999999999993</v>
      </c>
      <c r="AE1150">
        <v>0</v>
      </c>
    </row>
    <row r="1151" spans="1:31" x14ac:dyDescent="0.25">
      <c r="A1151" s="143">
        <v>46099</v>
      </c>
      <c r="B1151" t="s">
        <v>850</v>
      </c>
      <c r="C1151" t="s">
        <v>1082</v>
      </c>
      <c r="D1151">
        <v>-50820</v>
      </c>
      <c r="E1151" t="s">
        <v>1083</v>
      </c>
      <c r="F1151">
        <v>1</v>
      </c>
      <c r="G1151">
        <v>42000</v>
      </c>
      <c r="H1151" t="s">
        <v>510</v>
      </c>
      <c r="I1151" t="s">
        <v>15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>
        <v>-50820</v>
      </c>
      <c r="T1151">
        <v>1</v>
      </c>
      <c r="U1151" t="s">
        <v>199</v>
      </c>
      <c r="V1151" t="s">
        <v>50</v>
      </c>
      <c r="W1151" t="s">
        <v>74</v>
      </c>
      <c r="X1151">
        <v>1.4065386597374174E-2</v>
      </c>
      <c r="Y1151">
        <v>714.80294687855553</v>
      </c>
      <c r="Z1151">
        <v>6</v>
      </c>
      <c r="AA1151">
        <v>12</v>
      </c>
      <c r="AB1151" t="s">
        <v>50</v>
      </c>
      <c r="AC1151" t="s">
        <v>15</v>
      </c>
      <c r="AD1151">
        <v>50819.999999999993</v>
      </c>
      <c r="AE1151">
        <v>0</v>
      </c>
    </row>
    <row r="1152" spans="1:31" x14ac:dyDescent="0.25">
      <c r="A1152" s="143">
        <v>46099</v>
      </c>
      <c r="B1152" t="s">
        <v>850</v>
      </c>
      <c r="C1152" t="s">
        <v>1082</v>
      </c>
      <c r="D1152">
        <v>-50820</v>
      </c>
      <c r="E1152" t="s">
        <v>1083</v>
      </c>
      <c r="F1152">
        <v>1</v>
      </c>
      <c r="G1152">
        <v>42000</v>
      </c>
      <c r="H1152" t="s">
        <v>510</v>
      </c>
      <c r="I1152" t="s">
        <v>15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>
        <v>-50820</v>
      </c>
      <c r="T1152">
        <v>1</v>
      </c>
      <c r="U1152" t="s">
        <v>199</v>
      </c>
      <c r="V1152" t="s">
        <v>68</v>
      </c>
      <c r="W1152" t="s">
        <v>69</v>
      </c>
      <c r="X1152">
        <v>0.10760032914202722</v>
      </c>
      <c r="Y1152">
        <v>5468.2487269978228</v>
      </c>
      <c r="Z1152">
        <v>7</v>
      </c>
      <c r="AA1152">
        <v>12</v>
      </c>
      <c r="AB1152" t="s">
        <v>68</v>
      </c>
      <c r="AC1152" t="s">
        <v>15</v>
      </c>
      <c r="AD1152">
        <v>50819.999999999993</v>
      </c>
      <c r="AE1152">
        <v>0</v>
      </c>
    </row>
    <row r="1153" spans="1:31" x14ac:dyDescent="0.25">
      <c r="A1153" s="143">
        <v>46099</v>
      </c>
      <c r="B1153" t="s">
        <v>850</v>
      </c>
      <c r="C1153" t="s">
        <v>1082</v>
      </c>
      <c r="D1153">
        <v>-50820</v>
      </c>
      <c r="E1153" t="s">
        <v>1083</v>
      </c>
      <c r="F1153">
        <v>1</v>
      </c>
      <c r="G1153">
        <v>42000</v>
      </c>
      <c r="H1153" t="s">
        <v>510</v>
      </c>
      <c r="I1153" t="s">
        <v>15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>
        <v>-50820</v>
      </c>
      <c r="T1153">
        <v>1</v>
      </c>
      <c r="U1153" t="s">
        <v>199</v>
      </c>
      <c r="V1153" t="s">
        <v>70</v>
      </c>
      <c r="W1153" t="s">
        <v>71</v>
      </c>
      <c r="X1153">
        <v>3.9675420007119738E-2</v>
      </c>
      <c r="Y1153">
        <v>2016.3048447618251</v>
      </c>
      <c r="Z1153">
        <v>8</v>
      </c>
      <c r="AA1153">
        <v>12</v>
      </c>
      <c r="AB1153" t="s">
        <v>70</v>
      </c>
      <c r="AC1153" t="s">
        <v>15</v>
      </c>
      <c r="AD1153">
        <v>50819.999999999993</v>
      </c>
      <c r="AE1153">
        <v>0</v>
      </c>
    </row>
    <row r="1154" spans="1:31" x14ac:dyDescent="0.25">
      <c r="A1154" s="143">
        <v>46099</v>
      </c>
      <c r="B1154" t="s">
        <v>850</v>
      </c>
      <c r="C1154" t="s">
        <v>1082</v>
      </c>
      <c r="D1154">
        <v>-50820</v>
      </c>
      <c r="E1154" t="s">
        <v>1083</v>
      </c>
      <c r="F1154">
        <v>1</v>
      </c>
      <c r="G1154">
        <v>42000</v>
      </c>
      <c r="H1154" t="s">
        <v>510</v>
      </c>
      <c r="I1154" t="s">
        <v>15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>
        <v>-50820</v>
      </c>
      <c r="T1154">
        <v>1</v>
      </c>
      <c r="U1154" t="s">
        <v>199</v>
      </c>
      <c r="V1154" t="s">
        <v>181</v>
      </c>
      <c r="W1154" t="s">
        <v>462</v>
      </c>
      <c r="X1154">
        <v>0</v>
      </c>
      <c r="Y1154">
        <v>0</v>
      </c>
      <c r="Z1154">
        <v>9</v>
      </c>
      <c r="AA1154">
        <v>12</v>
      </c>
      <c r="AB1154" t="s">
        <v>181</v>
      </c>
      <c r="AC1154" t="s">
        <v>15</v>
      </c>
      <c r="AD1154">
        <v>50819.999999999993</v>
      </c>
      <c r="AE1154">
        <v>0</v>
      </c>
    </row>
    <row r="1155" spans="1:31" x14ac:dyDescent="0.25">
      <c r="A1155" s="143">
        <v>46087</v>
      </c>
      <c r="B1155" t="s">
        <v>810</v>
      </c>
      <c r="C1155" t="s">
        <v>890</v>
      </c>
      <c r="D1155">
        <v>-50000</v>
      </c>
      <c r="E1155" t="s">
        <v>891</v>
      </c>
      <c r="F1155">
        <v>1</v>
      </c>
      <c r="G1155">
        <v>50000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>
        <v>-50000</v>
      </c>
      <c r="T1155">
        <v>1</v>
      </c>
      <c r="U1155" t="s">
        <v>199</v>
      </c>
      <c r="V1155" t="s">
        <v>72</v>
      </c>
      <c r="W1155" t="s">
        <v>73</v>
      </c>
      <c r="X1155">
        <v>3.2417236735101898E-2</v>
      </c>
      <c r="Y1155">
        <v>1620.8618367550948</v>
      </c>
      <c r="Z1155">
        <v>1</v>
      </c>
      <c r="AA1155">
        <v>13</v>
      </c>
      <c r="AB1155" t="s">
        <v>72</v>
      </c>
      <c r="AC1155" t="s">
        <v>10</v>
      </c>
      <c r="AD1155">
        <v>49999.999999999993</v>
      </c>
      <c r="AE1155">
        <v>0</v>
      </c>
    </row>
    <row r="1156" spans="1:31" x14ac:dyDescent="0.25">
      <c r="A1156" s="143">
        <v>46087</v>
      </c>
      <c r="B1156" t="s">
        <v>810</v>
      </c>
      <c r="C1156" t="s">
        <v>890</v>
      </c>
      <c r="D1156">
        <v>-50000</v>
      </c>
      <c r="E1156" t="s">
        <v>891</v>
      </c>
      <c r="F1156">
        <v>1</v>
      </c>
      <c r="G1156">
        <v>50000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>
        <v>-50000</v>
      </c>
      <c r="T1156">
        <v>1</v>
      </c>
      <c r="U1156" t="s">
        <v>199</v>
      </c>
      <c r="V1156" t="s">
        <v>77</v>
      </c>
      <c r="W1156" t="s">
        <v>78</v>
      </c>
      <c r="X1156">
        <v>7.0597149630605652E-3</v>
      </c>
      <c r="Y1156">
        <v>352.98574815302828</v>
      </c>
      <c r="Z1156">
        <v>2</v>
      </c>
      <c r="AA1156">
        <v>13</v>
      </c>
      <c r="AB1156" t="s">
        <v>77</v>
      </c>
      <c r="AC1156" t="s">
        <v>10</v>
      </c>
      <c r="AD1156">
        <v>49999.999999999993</v>
      </c>
      <c r="AE1156">
        <v>0</v>
      </c>
    </row>
    <row r="1157" spans="1:31" x14ac:dyDescent="0.25">
      <c r="A1157" s="143">
        <v>46087</v>
      </c>
      <c r="B1157" t="s">
        <v>810</v>
      </c>
      <c r="C1157" t="s">
        <v>890</v>
      </c>
      <c r="D1157">
        <v>-50000</v>
      </c>
      <c r="E1157" t="s">
        <v>891</v>
      </c>
      <c r="F1157">
        <v>1</v>
      </c>
      <c r="G1157">
        <v>50000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>
        <v>-50000</v>
      </c>
      <c r="T1157">
        <v>1</v>
      </c>
      <c r="U1157" t="s">
        <v>199</v>
      </c>
      <c r="V1157" t="s">
        <v>75</v>
      </c>
      <c r="W1157" t="s">
        <v>76</v>
      </c>
      <c r="X1157">
        <v>4.0653249223577111E-4</v>
      </c>
      <c r="Y1157">
        <v>20.326624611788557</v>
      </c>
      <c r="Z1157">
        <v>10</v>
      </c>
      <c r="AA1157">
        <v>13</v>
      </c>
      <c r="AB1157" t="s">
        <v>75</v>
      </c>
      <c r="AC1157" t="s">
        <v>10</v>
      </c>
      <c r="AD1157">
        <v>49999.999999999993</v>
      </c>
      <c r="AE1157">
        <v>0</v>
      </c>
    </row>
    <row r="1158" spans="1:31" x14ac:dyDescent="0.25">
      <c r="A1158" s="143">
        <v>46087</v>
      </c>
      <c r="B1158" t="s">
        <v>810</v>
      </c>
      <c r="C1158" t="s">
        <v>890</v>
      </c>
      <c r="D1158">
        <v>-50000</v>
      </c>
      <c r="E1158" t="s">
        <v>891</v>
      </c>
      <c r="F1158">
        <v>1</v>
      </c>
      <c r="G1158">
        <v>50000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>
        <v>-50000</v>
      </c>
      <c r="T1158">
        <v>1</v>
      </c>
      <c r="U1158" t="s">
        <v>199</v>
      </c>
      <c r="V1158" t="s">
        <v>66</v>
      </c>
      <c r="W1158" t="s">
        <v>67</v>
      </c>
      <c r="X1158">
        <v>5.9791078481547098E-2</v>
      </c>
      <c r="Y1158">
        <v>2989.5539240773551</v>
      </c>
      <c r="Z1158">
        <v>3</v>
      </c>
      <c r="AA1158">
        <v>13</v>
      </c>
      <c r="AB1158" t="s">
        <v>681</v>
      </c>
      <c r="AC1158" t="s">
        <v>10</v>
      </c>
      <c r="AD1158">
        <v>49999.999999999993</v>
      </c>
      <c r="AE1158">
        <v>0</v>
      </c>
    </row>
    <row r="1159" spans="1:31" x14ac:dyDescent="0.25">
      <c r="A1159" s="143">
        <v>46087</v>
      </c>
      <c r="B1159" t="s">
        <v>810</v>
      </c>
      <c r="C1159" t="s">
        <v>890</v>
      </c>
      <c r="D1159">
        <v>-50000</v>
      </c>
      <c r="E1159" t="s">
        <v>891</v>
      </c>
      <c r="F1159">
        <v>1</v>
      </c>
      <c r="G1159">
        <v>50000</v>
      </c>
      <c r="H1159" t="s">
        <v>510</v>
      </c>
      <c r="I1159" t="s">
        <v>10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>
        <v>-50000</v>
      </c>
      <c r="T1159">
        <v>1</v>
      </c>
      <c r="U1159" t="s">
        <v>199</v>
      </c>
      <c r="V1159" t="s">
        <v>63</v>
      </c>
      <c r="W1159" t="s">
        <v>64</v>
      </c>
      <c r="X1159">
        <v>4.8738124634855849E-3</v>
      </c>
      <c r="Y1159">
        <v>243.69062317427924</v>
      </c>
      <c r="Z1159">
        <v>4</v>
      </c>
      <c r="AA1159">
        <v>13</v>
      </c>
      <c r="AB1159" t="s">
        <v>682</v>
      </c>
      <c r="AC1159" t="s">
        <v>10</v>
      </c>
      <c r="AD1159">
        <v>49999.999999999993</v>
      </c>
      <c r="AE1159">
        <v>0</v>
      </c>
    </row>
    <row r="1160" spans="1:31" x14ac:dyDescent="0.25">
      <c r="A1160" s="143">
        <v>46087</v>
      </c>
      <c r="B1160" t="s">
        <v>810</v>
      </c>
      <c r="C1160" t="s">
        <v>890</v>
      </c>
      <c r="D1160">
        <v>-50000</v>
      </c>
      <c r="E1160" t="s">
        <v>891</v>
      </c>
      <c r="F1160">
        <v>1</v>
      </c>
      <c r="G1160">
        <v>50000</v>
      </c>
      <c r="H1160" t="s">
        <v>510</v>
      </c>
      <c r="I1160" t="s">
        <v>10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>
        <v>-50000</v>
      </c>
      <c r="T1160">
        <v>1</v>
      </c>
      <c r="U1160" t="s">
        <v>199</v>
      </c>
      <c r="V1160" t="s">
        <v>80</v>
      </c>
      <c r="W1160" t="s">
        <v>81</v>
      </c>
      <c r="X1160">
        <v>0.73411048911804788</v>
      </c>
      <c r="Y1160">
        <v>36705.524455902392</v>
      </c>
      <c r="Z1160">
        <v>5</v>
      </c>
      <c r="AA1160">
        <v>13</v>
      </c>
      <c r="AB1160" t="s">
        <v>80</v>
      </c>
      <c r="AC1160" t="s">
        <v>10</v>
      </c>
      <c r="AD1160">
        <v>49999.999999999993</v>
      </c>
      <c r="AE1160">
        <v>0</v>
      </c>
    </row>
    <row r="1161" spans="1:31" x14ac:dyDescent="0.25">
      <c r="A1161" s="143">
        <v>46087</v>
      </c>
      <c r="B1161" t="s">
        <v>810</v>
      </c>
      <c r="C1161" t="s">
        <v>890</v>
      </c>
      <c r="D1161">
        <v>-50000</v>
      </c>
      <c r="E1161" t="s">
        <v>891</v>
      </c>
      <c r="F1161">
        <v>1</v>
      </c>
      <c r="G1161">
        <v>50000</v>
      </c>
      <c r="H1161" t="s">
        <v>510</v>
      </c>
      <c r="I1161" t="s">
        <v>10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>
        <v>-50000</v>
      </c>
      <c r="T1161">
        <v>1</v>
      </c>
      <c r="U1161" t="s">
        <v>199</v>
      </c>
      <c r="V1161" t="s">
        <v>50</v>
      </c>
      <c r="W1161" t="s">
        <v>74</v>
      </c>
      <c r="X1161">
        <v>1.4065386597374174E-2</v>
      </c>
      <c r="Y1161">
        <v>703.26932986870872</v>
      </c>
      <c r="Z1161">
        <v>6</v>
      </c>
      <c r="AA1161">
        <v>13</v>
      </c>
      <c r="AB1161" t="s">
        <v>50</v>
      </c>
      <c r="AC1161" t="s">
        <v>10</v>
      </c>
      <c r="AD1161">
        <v>49999.999999999993</v>
      </c>
      <c r="AE1161">
        <v>0</v>
      </c>
    </row>
    <row r="1162" spans="1:31" x14ac:dyDescent="0.25">
      <c r="A1162" s="143">
        <v>46087</v>
      </c>
      <c r="B1162" t="s">
        <v>810</v>
      </c>
      <c r="C1162" t="s">
        <v>890</v>
      </c>
      <c r="D1162">
        <v>-50000</v>
      </c>
      <c r="E1162" t="s">
        <v>891</v>
      </c>
      <c r="F1162">
        <v>1</v>
      </c>
      <c r="G1162">
        <v>50000</v>
      </c>
      <c r="H1162" t="s">
        <v>510</v>
      </c>
      <c r="I1162" t="s">
        <v>10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>
        <v>-50000</v>
      </c>
      <c r="T1162">
        <v>1</v>
      </c>
      <c r="U1162" t="s">
        <v>199</v>
      </c>
      <c r="V1162" t="s">
        <v>68</v>
      </c>
      <c r="W1162" t="s">
        <v>69</v>
      </c>
      <c r="X1162">
        <v>0.10760032914202722</v>
      </c>
      <c r="Y1162">
        <v>5380.0164571013611</v>
      </c>
      <c r="Z1162">
        <v>7</v>
      </c>
      <c r="AA1162">
        <v>13</v>
      </c>
      <c r="AB1162" t="s">
        <v>68</v>
      </c>
      <c r="AC1162" t="s">
        <v>10</v>
      </c>
      <c r="AD1162">
        <v>49999.999999999993</v>
      </c>
      <c r="AE1162">
        <v>0</v>
      </c>
    </row>
    <row r="1163" spans="1:31" x14ac:dyDescent="0.25">
      <c r="A1163" s="143">
        <v>46087</v>
      </c>
      <c r="B1163" t="s">
        <v>810</v>
      </c>
      <c r="C1163" t="s">
        <v>890</v>
      </c>
      <c r="D1163">
        <v>-50000</v>
      </c>
      <c r="E1163" t="s">
        <v>891</v>
      </c>
      <c r="F1163">
        <v>1</v>
      </c>
      <c r="G1163">
        <v>50000</v>
      </c>
      <c r="H1163" t="s">
        <v>510</v>
      </c>
      <c r="I1163" t="s">
        <v>10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>
        <v>-50000</v>
      </c>
      <c r="T1163">
        <v>1</v>
      </c>
      <c r="U1163" t="s">
        <v>199</v>
      </c>
      <c r="V1163" t="s">
        <v>70</v>
      </c>
      <c r="W1163" t="s">
        <v>71</v>
      </c>
      <c r="X1163">
        <v>3.9675420007119738E-2</v>
      </c>
      <c r="Y1163">
        <v>1983.7710003559869</v>
      </c>
      <c r="Z1163">
        <v>8</v>
      </c>
      <c r="AA1163">
        <v>13</v>
      </c>
      <c r="AB1163" t="s">
        <v>70</v>
      </c>
      <c r="AC1163" t="s">
        <v>10</v>
      </c>
      <c r="AD1163">
        <v>49999.999999999993</v>
      </c>
      <c r="AE1163">
        <v>0</v>
      </c>
    </row>
    <row r="1164" spans="1:31" x14ac:dyDescent="0.25">
      <c r="A1164" s="143">
        <v>46087</v>
      </c>
      <c r="B1164" t="s">
        <v>810</v>
      </c>
      <c r="C1164" t="s">
        <v>890</v>
      </c>
      <c r="D1164">
        <v>-50000</v>
      </c>
      <c r="E1164" t="s">
        <v>891</v>
      </c>
      <c r="F1164">
        <v>1</v>
      </c>
      <c r="G1164">
        <v>50000</v>
      </c>
      <c r="H1164" t="s">
        <v>510</v>
      </c>
      <c r="I1164" t="s">
        <v>10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>
        <v>-50000</v>
      </c>
      <c r="T1164">
        <v>1</v>
      </c>
      <c r="U1164" t="s">
        <v>199</v>
      </c>
      <c r="V1164" t="s">
        <v>181</v>
      </c>
      <c r="W1164" t="s">
        <v>462</v>
      </c>
      <c r="X1164">
        <v>0</v>
      </c>
      <c r="Y1164">
        <v>0</v>
      </c>
      <c r="Z1164">
        <v>9</v>
      </c>
      <c r="AA1164">
        <v>13</v>
      </c>
      <c r="AB1164" t="s">
        <v>181</v>
      </c>
      <c r="AC1164" t="s">
        <v>10</v>
      </c>
      <c r="AD1164">
        <v>49999.999999999993</v>
      </c>
      <c r="AE1164">
        <v>0</v>
      </c>
    </row>
    <row r="1165" spans="1:31" x14ac:dyDescent="0.25">
      <c r="A1165" s="143">
        <v>46084</v>
      </c>
      <c r="B1165" t="s">
        <v>847</v>
      </c>
      <c r="C1165" t="s">
        <v>1070</v>
      </c>
      <c r="D1165">
        <v>-49874.43</v>
      </c>
      <c r="E1165" t="s">
        <v>1071</v>
      </c>
      <c r="F1165">
        <v>1</v>
      </c>
      <c r="G1165">
        <v>41218.54</v>
      </c>
      <c r="H1165" t="s">
        <v>510</v>
      </c>
      <c r="I1165" t="s">
        <v>10</v>
      </c>
      <c r="J1165" t="s">
        <v>157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>
        <v>-49874.43</v>
      </c>
      <c r="T1165">
        <v>1</v>
      </c>
      <c r="U1165" t="s">
        <v>199</v>
      </c>
      <c r="V1165" t="s">
        <v>72</v>
      </c>
      <c r="W1165" t="s">
        <v>73</v>
      </c>
      <c r="X1165">
        <v>3.2417236735101898E-2</v>
      </c>
      <c r="Y1165">
        <v>1616.7912043382682</v>
      </c>
      <c r="Z1165">
        <v>1</v>
      </c>
      <c r="AA1165" t="s">
        <v>157</v>
      </c>
      <c r="AB1165" t="s">
        <v>72</v>
      </c>
      <c r="AC1165" t="s">
        <v>10</v>
      </c>
      <c r="AD1165">
        <v>49874.429999999993</v>
      </c>
      <c r="AE1165">
        <v>0</v>
      </c>
    </row>
    <row r="1166" spans="1:31" x14ac:dyDescent="0.25">
      <c r="A1166" s="143">
        <v>46084</v>
      </c>
      <c r="B1166" t="s">
        <v>847</v>
      </c>
      <c r="C1166" t="s">
        <v>1070</v>
      </c>
      <c r="D1166">
        <v>-49874.43</v>
      </c>
      <c r="E1166" t="s">
        <v>1071</v>
      </c>
      <c r="F1166">
        <v>1</v>
      </c>
      <c r="G1166">
        <v>41218.54</v>
      </c>
      <c r="H1166" t="s">
        <v>510</v>
      </c>
      <c r="I1166" t="s">
        <v>10</v>
      </c>
      <c r="J1166" t="s">
        <v>157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>
        <v>-49874.43</v>
      </c>
      <c r="T1166">
        <v>1</v>
      </c>
      <c r="U1166" t="s">
        <v>199</v>
      </c>
      <c r="V1166" t="s">
        <v>77</v>
      </c>
      <c r="W1166" t="s">
        <v>78</v>
      </c>
      <c r="X1166">
        <v>7.0597149630605652E-3</v>
      </c>
      <c r="Y1166">
        <v>352.09925974511674</v>
      </c>
      <c r="Z1166">
        <v>2</v>
      </c>
      <c r="AA1166" t="s">
        <v>157</v>
      </c>
      <c r="AB1166" t="s">
        <v>77</v>
      </c>
      <c r="AC1166" t="s">
        <v>10</v>
      </c>
      <c r="AD1166">
        <v>49874.429999999993</v>
      </c>
      <c r="AE1166">
        <v>0</v>
      </c>
    </row>
    <row r="1167" spans="1:31" x14ac:dyDescent="0.25">
      <c r="A1167" s="143">
        <v>46084</v>
      </c>
      <c r="B1167" t="s">
        <v>847</v>
      </c>
      <c r="C1167" t="s">
        <v>1070</v>
      </c>
      <c r="D1167">
        <v>-49874.43</v>
      </c>
      <c r="E1167" t="s">
        <v>1071</v>
      </c>
      <c r="F1167">
        <v>1</v>
      </c>
      <c r="G1167">
        <v>41218.54</v>
      </c>
      <c r="H1167" t="s">
        <v>510</v>
      </c>
      <c r="I1167" t="s">
        <v>10</v>
      </c>
      <c r="J1167" t="s">
        <v>157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>
        <v>-49874.43</v>
      </c>
      <c r="T1167">
        <v>1</v>
      </c>
      <c r="U1167" t="s">
        <v>199</v>
      </c>
      <c r="V1167" t="s">
        <v>75</v>
      </c>
      <c r="W1167" t="s">
        <v>76</v>
      </c>
      <c r="X1167">
        <v>4.0653249223577111E-4</v>
      </c>
      <c r="Y1167">
        <v>20.275576326738509</v>
      </c>
      <c r="Z1167">
        <v>10</v>
      </c>
      <c r="AA1167" t="s">
        <v>157</v>
      </c>
      <c r="AB1167" t="s">
        <v>75</v>
      </c>
      <c r="AC1167" t="s">
        <v>10</v>
      </c>
      <c r="AD1167">
        <v>49874.429999999993</v>
      </c>
      <c r="AE1167">
        <v>0</v>
      </c>
    </row>
    <row r="1168" spans="1:31" x14ac:dyDescent="0.25">
      <c r="A1168" s="143">
        <v>46084</v>
      </c>
      <c r="B1168" t="s">
        <v>847</v>
      </c>
      <c r="C1168" t="s">
        <v>1070</v>
      </c>
      <c r="D1168">
        <v>-49874.43</v>
      </c>
      <c r="E1168" t="s">
        <v>1071</v>
      </c>
      <c r="F1168">
        <v>1</v>
      </c>
      <c r="G1168">
        <v>41218.54</v>
      </c>
      <c r="H1168" t="s">
        <v>510</v>
      </c>
      <c r="I1168" t="s">
        <v>10</v>
      </c>
      <c r="J1168" t="s">
        <v>157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>
        <v>-49874.43</v>
      </c>
      <c r="T1168">
        <v>1</v>
      </c>
      <c r="U1168" t="s">
        <v>199</v>
      </c>
      <c r="V1168" t="s">
        <v>66</v>
      </c>
      <c r="W1168" t="s">
        <v>67</v>
      </c>
      <c r="X1168">
        <v>5.9791078481547098E-2</v>
      </c>
      <c r="Y1168">
        <v>2982.0459583524271</v>
      </c>
      <c r="Z1168">
        <v>3</v>
      </c>
      <c r="AA1168" t="s">
        <v>157</v>
      </c>
      <c r="AB1168" t="s">
        <v>681</v>
      </c>
      <c r="AC1168" t="s">
        <v>10</v>
      </c>
      <c r="AD1168">
        <v>49874.429999999993</v>
      </c>
      <c r="AE1168">
        <v>0</v>
      </c>
    </row>
    <row r="1169" spans="1:31" x14ac:dyDescent="0.25">
      <c r="A1169" s="143">
        <v>46084</v>
      </c>
      <c r="B1169" t="s">
        <v>847</v>
      </c>
      <c r="C1169" t="s">
        <v>1070</v>
      </c>
      <c r="D1169">
        <v>-49874.43</v>
      </c>
      <c r="E1169" t="s">
        <v>1071</v>
      </c>
      <c r="F1169">
        <v>1</v>
      </c>
      <c r="G1169">
        <v>41218.54</v>
      </c>
      <c r="H1169" t="s">
        <v>510</v>
      </c>
      <c r="I1169" t="s">
        <v>10</v>
      </c>
      <c r="J1169" t="s">
        <v>157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>
        <v>-49874.43</v>
      </c>
      <c r="T1169">
        <v>1</v>
      </c>
      <c r="U1169" t="s">
        <v>199</v>
      </c>
      <c r="V1169" t="s">
        <v>63</v>
      </c>
      <c r="W1169" t="s">
        <v>64</v>
      </c>
      <c r="X1169">
        <v>4.8738124634855849E-3</v>
      </c>
      <c r="Y1169">
        <v>243.07861854323937</v>
      </c>
      <c r="Z1169">
        <v>4</v>
      </c>
      <c r="AA1169" t="s">
        <v>157</v>
      </c>
      <c r="AB1169" t="s">
        <v>682</v>
      </c>
      <c r="AC1169" t="s">
        <v>10</v>
      </c>
      <c r="AD1169">
        <v>49874.429999999993</v>
      </c>
      <c r="AE1169">
        <v>0</v>
      </c>
    </row>
    <row r="1170" spans="1:31" x14ac:dyDescent="0.25">
      <c r="A1170" s="143">
        <v>46084</v>
      </c>
      <c r="B1170" t="s">
        <v>847</v>
      </c>
      <c r="C1170" t="s">
        <v>1070</v>
      </c>
      <c r="D1170">
        <v>-49874.43</v>
      </c>
      <c r="E1170" t="s">
        <v>1071</v>
      </c>
      <c r="F1170">
        <v>1</v>
      </c>
      <c r="G1170">
        <v>41218.54</v>
      </c>
      <c r="H1170" t="s">
        <v>510</v>
      </c>
      <c r="I1170" t="s">
        <v>10</v>
      </c>
      <c r="J1170" t="s">
        <v>157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>
        <v>-49874.43</v>
      </c>
      <c r="T1170">
        <v>1</v>
      </c>
      <c r="U1170" t="s">
        <v>199</v>
      </c>
      <c r="V1170" t="s">
        <v>80</v>
      </c>
      <c r="W1170" t="s">
        <v>81</v>
      </c>
      <c r="X1170">
        <v>0.73411048911804788</v>
      </c>
      <c r="Y1170">
        <v>36613.342201783838</v>
      </c>
      <c r="Z1170">
        <v>5</v>
      </c>
      <c r="AA1170" t="s">
        <v>157</v>
      </c>
      <c r="AB1170" t="s">
        <v>80</v>
      </c>
      <c r="AC1170" t="s">
        <v>10</v>
      </c>
      <c r="AD1170">
        <v>49874.429999999993</v>
      </c>
      <c r="AE1170">
        <v>0</v>
      </c>
    </row>
    <row r="1171" spans="1:31" x14ac:dyDescent="0.25">
      <c r="A1171" s="143">
        <v>46084</v>
      </c>
      <c r="B1171" t="s">
        <v>847</v>
      </c>
      <c r="C1171" t="s">
        <v>1070</v>
      </c>
      <c r="D1171">
        <v>-49874.43</v>
      </c>
      <c r="E1171" t="s">
        <v>1071</v>
      </c>
      <c r="F1171">
        <v>1</v>
      </c>
      <c r="G1171">
        <v>41218.54</v>
      </c>
      <c r="H1171" t="s">
        <v>510</v>
      </c>
      <c r="I1171" t="s">
        <v>10</v>
      </c>
      <c r="J1171" t="s">
        <v>157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>
        <v>-49874.43</v>
      </c>
      <c r="T1171">
        <v>1</v>
      </c>
      <c r="U1171" t="s">
        <v>199</v>
      </c>
      <c r="V1171" t="s">
        <v>50</v>
      </c>
      <c r="W1171" t="s">
        <v>74</v>
      </c>
      <c r="X1171">
        <v>1.4065386597374174E-2</v>
      </c>
      <c r="Y1171">
        <v>701.50313927367642</v>
      </c>
      <c r="Z1171">
        <v>6</v>
      </c>
      <c r="AA1171" t="s">
        <v>157</v>
      </c>
      <c r="AB1171" t="s">
        <v>50</v>
      </c>
      <c r="AC1171" t="s">
        <v>10</v>
      </c>
      <c r="AD1171">
        <v>49874.429999999993</v>
      </c>
      <c r="AE1171">
        <v>0</v>
      </c>
    </row>
    <row r="1172" spans="1:31" x14ac:dyDescent="0.25">
      <c r="A1172" s="143">
        <v>46084</v>
      </c>
      <c r="B1172" t="s">
        <v>847</v>
      </c>
      <c r="C1172" t="s">
        <v>1070</v>
      </c>
      <c r="D1172">
        <v>-49874.43</v>
      </c>
      <c r="E1172" t="s">
        <v>1071</v>
      </c>
      <c r="F1172">
        <v>1</v>
      </c>
      <c r="G1172">
        <v>41218.54</v>
      </c>
      <c r="H1172" t="s">
        <v>510</v>
      </c>
      <c r="I1172" t="s">
        <v>10</v>
      </c>
      <c r="J1172" t="s">
        <v>157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>
        <v>-49874.43</v>
      </c>
      <c r="T1172">
        <v>1</v>
      </c>
      <c r="U1172" t="s">
        <v>199</v>
      </c>
      <c r="V1172" t="s">
        <v>68</v>
      </c>
      <c r="W1172" t="s">
        <v>69</v>
      </c>
      <c r="X1172">
        <v>0.10760032914202722</v>
      </c>
      <c r="Y1172">
        <v>5366.5050837709969</v>
      </c>
      <c r="Z1172">
        <v>7</v>
      </c>
      <c r="AA1172" t="s">
        <v>157</v>
      </c>
      <c r="AB1172" t="s">
        <v>68</v>
      </c>
      <c r="AC1172" t="s">
        <v>10</v>
      </c>
      <c r="AD1172">
        <v>49874.429999999993</v>
      </c>
      <c r="AE1172">
        <v>0</v>
      </c>
    </row>
    <row r="1173" spans="1:31" x14ac:dyDescent="0.25">
      <c r="A1173" s="143">
        <v>46084</v>
      </c>
      <c r="B1173" t="s">
        <v>847</v>
      </c>
      <c r="C1173" t="s">
        <v>1070</v>
      </c>
      <c r="D1173">
        <v>-49874.43</v>
      </c>
      <c r="E1173" t="s">
        <v>1071</v>
      </c>
      <c r="F1173">
        <v>1</v>
      </c>
      <c r="G1173">
        <v>41218.54</v>
      </c>
      <c r="H1173" t="s">
        <v>510</v>
      </c>
      <c r="I1173" t="s">
        <v>10</v>
      </c>
      <c r="J1173" t="s">
        <v>157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>
        <v>-49874.43</v>
      </c>
      <c r="T1173">
        <v>1</v>
      </c>
      <c r="U1173" t="s">
        <v>199</v>
      </c>
      <c r="V1173" t="s">
        <v>70</v>
      </c>
      <c r="W1173" t="s">
        <v>71</v>
      </c>
      <c r="X1173">
        <v>3.9675420007119738E-2</v>
      </c>
      <c r="Y1173">
        <v>1978.788957865693</v>
      </c>
      <c r="Z1173">
        <v>8</v>
      </c>
      <c r="AA1173" t="s">
        <v>157</v>
      </c>
      <c r="AB1173" t="s">
        <v>70</v>
      </c>
      <c r="AC1173" t="s">
        <v>10</v>
      </c>
      <c r="AD1173">
        <v>49874.429999999993</v>
      </c>
      <c r="AE1173">
        <v>0</v>
      </c>
    </row>
    <row r="1174" spans="1:31" x14ac:dyDescent="0.25">
      <c r="A1174" s="143">
        <v>46084</v>
      </c>
      <c r="B1174" t="s">
        <v>847</v>
      </c>
      <c r="C1174" t="s">
        <v>1070</v>
      </c>
      <c r="D1174">
        <v>-49874.43</v>
      </c>
      <c r="E1174" t="s">
        <v>1071</v>
      </c>
      <c r="F1174">
        <v>1</v>
      </c>
      <c r="G1174">
        <v>41218.54</v>
      </c>
      <c r="H1174" t="s">
        <v>510</v>
      </c>
      <c r="I1174" t="s">
        <v>10</v>
      </c>
      <c r="J1174" t="s">
        <v>157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>
        <v>-49874.43</v>
      </c>
      <c r="T1174">
        <v>1</v>
      </c>
      <c r="U1174" t="s">
        <v>199</v>
      </c>
      <c r="V1174" t="s">
        <v>181</v>
      </c>
      <c r="W1174" t="s">
        <v>462</v>
      </c>
      <c r="X1174">
        <v>0</v>
      </c>
      <c r="Y1174">
        <v>0</v>
      </c>
      <c r="Z1174">
        <v>9</v>
      </c>
      <c r="AA1174" t="s">
        <v>157</v>
      </c>
      <c r="AB1174" t="s">
        <v>181</v>
      </c>
      <c r="AC1174" t="s">
        <v>10</v>
      </c>
      <c r="AD1174">
        <v>49874.429999999993</v>
      </c>
      <c r="AE1174">
        <v>0</v>
      </c>
    </row>
    <row r="1175" spans="1:31" x14ac:dyDescent="0.25">
      <c r="A1175" s="143">
        <v>46084</v>
      </c>
      <c r="B1175" t="s">
        <v>847</v>
      </c>
      <c r="C1175" t="s">
        <v>1072</v>
      </c>
      <c r="D1175">
        <v>-49874.43</v>
      </c>
      <c r="E1175" t="s">
        <v>1073</v>
      </c>
      <c r="F1175">
        <v>1</v>
      </c>
      <c r="G1175">
        <v>41218.54</v>
      </c>
      <c r="H1175" t="s">
        <v>510</v>
      </c>
      <c r="I1175" t="s">
        <v>10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>
        <v>-49874.43</v>
      </c>
      <c r="T1175">
        <v>1</v>
      </c>
      <c r="U1175" t="s">
        <v>199</v>
      </c>
      <c r="V1175" t="s">
        <v>72</v>
      </c>
      <c r="W1175" t="s">
        <v>73</v>
      </c>
      <c r="X1175">
        <v>3.2417236735101898E-2</v>
      </c>
      <c r="Y1175">
        <v>1616.7912043382682</v>
      </c>
      <c r="Z1175">
        <v>1</v>
      </c>
      <c r="AA1175">
        <v>13</v>
      </c>
      <c r="AB1175" t="s">
        <v>72</v>
      </c>
      <c r="AC1175" t="s">
        <v>10</v>
      </c>
      <c r="AD1175">
        <v>49874.429999999993</v>
      </c>
      <c r="AE1175">
        <v>0</v>
      </c>
    </row>
    <row r="1176" spans="1:31" x14ac:dyDescent="0.25">
      <c r="A1176" s="143">
        <v>46084</v>
      </c>
      <c r="B1176" t="s">
        <v>847</v>
      </c>
      <c r="C1176" t="s">
        <v>1072</v>
      </c>
      <c r="D1176">
        <v>-49874.43</v>
      </c>
      <c r="E1176" t="s">
        <v>1073</v>
      </c>
      <c r="F1176">
        <v>1</v>
      </c>
      <c r="G1176">
        <v>41218.54</v>
      </c>
      <c r="H1176" t="s">
        <v>510</v>
      </c>
      <c r="I1176" t="s">
        <v>10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>
        <v>-49874.43</v>
      </c>
      <c r="T1176">
        <v>1</v>
      </c>
      <c r="U1176" t="s">
        <v>199</v>
      </c>
      <c r="V1176" t="s">
        <v>77</v>
      </c>
      <c r="W1176" t="s">
        <v>78</v>
      </c>
      <c r="X1176">
        <v>7.0597149630605652E-3</v>
      </c>
      <c r="Y1176">
        <v>352.09925974511674</v>
      </c>
      <c r="Z1176">
        <v>2</v>
      </c>
      <c r="AA1176">
        <v>13</v>
      </c>
      <c r="AB1176" t="s">
        <v>77</v>
      </c>
      <c r="AC1176" t="s">
        <v>10</v>
      </c>
      <c r="AD1176">
        <v>49874.429999999993</v>
      </c>
      <c r="AE1176">
        <v>0</v>
      </c>
    </row>
    <row r="1177" spans="1:31" x14ac:dyDescent="0.25">
      <c r="A1177" s="143">
        <v>46084</v>
      </c>
      <c r="B1177" t="s">
        <v>847</v>
      </c>
      <c r="C1177" t="s">
        <v>1072</v>
      </c>
      <c r="D1177">
        <v>-49874.43</v>
      </c>
      <c r="E1177" t="s">
        <v>1073</v>
      </c>
      <c r="F1177">
        <v>1</v>
      </c>
      <c r="G1177">
        <v>41218.54</v>
      </c>
      <c r="H1177" t="s">
        <v>510</v>
      </c>
      <c r="I1177" t="s">
        <v>10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>
        <v>-49874.43</v>
      </c>
      <c r="T1177">
        <v>1</v>
      </c>
      <c r="U1177" t="s">
        <v>199</v>
      </c>
      <c r="V1177" t="s">
        <v>75</v>
      </c>
      <c r="W1177" t="s">
        <v>76</v>
      </c>
      <c r="X1177">
        <v>4.0653249223577111E-4</v>
      </c>
      <c r="Y1177">
        <v>20.275576326738509</v>
      </c>
      <c r="Z1177">
        <v>10</v>
      </c>
      <c r="AA1177">
        <v>13</v>
      </c>
      <c r="AB1177" t="s">
        <v>75</v>
      </c>
      <c r="AC1177" t="s">
        <v>10</v>
      </c>
      <c r="AD1177">
        <v>49874.429999999993</v>
      </c>
      <c r="AE1177">
        <v>0</v>
      </c>
    </row>
    <row r="1178" spans="1:31" x14ac:dyDescent="0.25">
      <c r="A1178" s="143">
        <v>46084</v>
      </c>
      <c r="B1178" t="s">
        <v>847</v>
      </c>
      <c r="C1178" t="s">
        <v>1072</v>
      </c>
      <c r="D1178">
        <v>-49874.43</v>
      </c>
      <c r="E1178" t="s">
        <v>1073</v>
      </c>
      <c r="F1178">
        <v>1</v>
      </c>
      <c r="G1178">
        <v>41218.54</v>
      </c>
      <c r="H1178" t="s">
        <v>510</v>
      </c>
      <c r="I1178" t="s">
        <v>10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>
        <v>-49874.43</v>
      </c>
      <c r="T1178">
        <v>1</v>
      </c>
      <c r="U1178" t="s">
        <v>199</v>
      </c>
      <c r="V1178" t="s">
        <v>66</v>
      </c>
      <c r="W1178" t="s">
        <v>67</v>
      </c>
      <c r="X1178">
        <v>5.9791078481547098E-2</v>
      </c>
      <c r="Y1178">
        <v>2982.0459583524271</v>
      </c>
      <c r="Z1178">
        <v>3</v>
      </c>
      <c r="AA1178">
        <v>13</v>
      </c>
      <c r="AB1178" t="s">
        <v>681</v>
      </c>
      <c r="AC1178" t="s">
        <v>10</v>
      </c>
      <c r="AD1178">
        <v>49874.429999999993</v>
      </c>
      <c r="AE1178">
        <v>0</v>
      </c>
    </row>
    <row r="1179" spans="1:31" x14ac:dyDescent="0.25">
      <c r="A1179" s="143">
        <v>46084</v>
      </c>
      <c r="B1179" t="s">
        <v>847</v>
      </c>
      <c r="C1179" t="s">
        <v>1072</v>
      </c>
      <c r="D1179">
        <v>-49874.43</v>
      </c>
      <c r="E1179" t="s">
        <v>1073</v>
      </c>
      <c r="F1179">
        <v>1</v>
      </c>
      <c r="G1179">
        <v>41218.54</v>
      </c>
      <c r="H1179" t="s">
        <v>510</v>
      </c>
      <c r="I1179" t="s">
        <v>10</v>
      </c>
      <c r="J1179" t="s">
        <v>137</v>
      </c>
      <c r="K1179" t="s">
        <v>473</v>
      </c>
      <c r="L1179" t="s">
        <v>156</v>
      </c>
      <c r="M1179">
        <v>0</v>
      </c>
      <c r="N1179" t="s">
        <v>35</v>
      </c>
      <c r="O1179" t="s">
        <v>492</v>
      </c>
      <c r="P1179">
        <v>10</v>
      </c>
      <c r="Q1179" t="s">
        <v>465</v>
      </c>
      <c r="R1179">
        <v>1</v>
      </c>
      <c r="S1179">
        <v>-49874.43</v>
      </c>
      <c r="T1179">
        <v>1</v>
      </c>
      <c r="U1179" t="s">
        <v>199</v>
      </c>
      <c r="V1179" t="s">
        <v>63</v>
      </c>
      <c r="W1179" t="s">
        <v>64</v>
      </c>
      <c r="X1179">
        <v>4.8738124634855849E-3</v>
      </c>
      <c r="Y1179">
        <v>243.07861854323937</v>
      </c>
      <c r="Z1179">
        <v>4</v>
      </c>
      <c r="AA1179">
        <v>13</v>
      </c>
      <c r="AB1179" t="s">
        <v>682</v>
      </c>
      <c r="AC1179" t="s">
        <v>10</v>
      </c>
      <c r="AD1179">
        <v>49874.429999999993</v>
      </c>
      <c r="AE1179">
        <v>0</v>
      </c>
    </row>
    <row r="1180" spans="1:31" x14ac:dyDescent="0.25">
      <c r="A1180" s="143">
        <v>46084</v>
      </c>
      <c r="B1180" t="s">
        <v>847</v>
      </c>
      <c r="C1180" t="s">
        <v>1072</v>
      </c>
      <c r="D1180">
        <v>-49874.43</v>
      </c>
      <c r="E1180" t="s">
        <v>1073</v>
      </c>
      <c r="F1180">
        <v>1</v>
      </c>
      <c r="G1180">
        <v>41218.54</v>
      </c>
      <c r="H1180" t="s">
        <v>510</v>
      </c>
      <c r="I1180" t="s">
        <v>10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492</v>
      </c>
      <c r="P1180">
        <v>10</v>
      </c>
      <c r="Q1180" t="s">
        <v>465</v>
      </c>
      <c r="R1180">
        <v>1</v>
      </c>
      <c r="S1180">
        <v>-49874.43</v>
      </c>
      <c r="T1180">
        <v>1</v>
      </c>
      <c r="U1180" t="s">
        <v>199</v>
      </c>
      <c r="V1180" t="s">
        <v>80</v>
      </c>
      <c r="W1180" t="s">
        <v>81</v>
      </c>
      <c r="X1180">
        <v>0.73411048911804788</v>
      </c>
      <c r="Y1180">
        <v>36613.342201783838</v>
      </c>
      <c r="Z1180">
        <v>5</v>
      </c>
      <c r="AA1180">
        <v>13</v>
      </c>
      <c r="AB1180" t="s">
        <v>80</v>
      </c>
      <c r="AC1180" t="s">
        <v>10</v>
      </c>
      <c r="AD1180">
        <v>49874.429999999993</v>
      </c>
      <c r="AE1180">
        <v>0</v>
      </c>
    </row>
    <row r="1181" spans="1:31" x14ac:dyDescent="0.25">
      <c r="A1181" s="143">
        <v>46084</v>
      </c>
      <c r="B1181" t="s">
        <v>847</v>
      </c>
      <c r="C1181" t="s">
        <v>1072</v>
      </c>
      <c r="D1181">
        <v>-49874.43</v>
      </c>
      <c r="E1181" t="s">
        <v>1073</v>
      </c>
      <c r="F1181">
        <v>1</v>
      </c>
      <c r="G1181">
        <v>41218.54</v>
      </c>
      <c r="H1181" t="s">
        <v>510</v>
      </c>
      <c r="I1181" t="s">
        <v>10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492</v>
      </c>
      <c r="P1181">
        <v>10</v>
      </c>
      <c r="Q1181" t="s">
        <v>465</v>
      </c>
      <c r="R1181">
        <v>1</v>
      </c>
      <c r="S1181">
        <v>-49874.43</v>
      </c>
      <c r="T1181">
        <v>1</v>
      </c>
      <c r="U1181" t="s">
        <v>199</v>
      </c>
      <c r="V1181" t="s">
        <v>50</v>
      </c>
      <c r="W1181" t="s">
        <v>74</v>
      </c>
      <c r="X1181">
        <v>1.4065386597374174E-2</v>
      </c>
      <c r="Y1181">
        <v>701.50313927367642</v>
      </c>
      <c r="Z1181">
        <v>6</v>
      </c>
      <c r="AA1181">
        <v>13</v>
      </c>
      <c r="AB1181" t="s">
        <v>50</v>
      </c>
      <c r="AC1181" t="s">
        <v>10</v>
      </c>
      <c r="AD1181">
        <v>49874.429999999993</v>
      </c>
      <c r="AE1181">
        <v>0</v>
      </c>
    </row>
    <row r="1182" spans="1:31" x14ac:dyDescent="0.25">
      <c r="A1182" s="143">
        <v>46084</v>
      </c>
      <c r="B1182" t="s">
        <v>847</v>
      </c>
      <c r="C1182" t="s">
        <v>1072</v>
      </c>
      <c r="D1182">
        <v>-49874.43</v>
      </c>
      <c r="E1182" t="s">
        <v>1073</v>
      </c>
      <c r="F1182">
        <v>1</v>
      </c>
      <c r="G1182">
        <v>41218.54</v>
      </c>
      <c r="H1182" t="s">
        <v>510</v>
      </c>
      <c r="I1182" t="s">
        <v>10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492</v>
      </c>
      <c r="P1182">
        <v>10</v>
      </c>
      <c r="Q1182" t="s">
        <v>465</v>
      </c>
      <c r="R1182">
        <v>1</v>
      </c>
      <c r="S1182">
        <v>-49874.43</v>
      </c>
      <c r="T1182">
        <v>1</v>
      </c>
      <c r="U1182" t="s">
        <v>199</v>
      </c>
      <c r="V1182" t="s">
        <v>68</v>
      </c>
      <c r="W1182" t="s">
        <v>69</v>
      </c>
      <c r="X1182">
        <v>0.10760032914202722</v>
      </c>
      <c r="Y1182">
        <v>5366.5050837709969</v>
      </c>
      <c r="Z1182">
        <v>7</v>
      </c>
      <c r="AA1182">
        <v>13</v>
      </c>
      <c r="AB1182" t="s">
        <v>68</v>
      </c>
      <c r="AC1182" t="s">
        <v>10</v>
      </c>
      <c r="AD1182">
        <v>49874.429999999993</v>
      </c>
      <c r="AE1182">
        <v>0</v>
      </c>
    </row>
    <row r="1183" spans="1:31" x14ac:dyDescent="0.25">
      <c r="A1183" s="143">
        <v>46084</v>
      </c>
      <c r="B1183" t="s">
        <v>847</v>
      </c>
      <c r="C1183" t="s">
        <v>1072</v>
      </c>
      <c r="D1183">
        <v>-49874.43</v>
      </c>
      <c r="E1183" t="s">
        <v>1073</v>
      </c>
      <c r="F1183">
        <v>1</v>
      </c>
      <c r="G1183">
        <v>41218.54</v>
      </c>
      <c r="H1183" t="s">
        <v>510</v>
      </c>
      <c r="I1183" t="s">
        <v>10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492</v>
      </c>
      <c r="P1183">
        <v>10</v>
      </c>
      <c r="Q1183" t="s">
        <v>465</v>
      </c>
      <c r="R1183">
        <v>1</v>
      </c>
      <c r="S1183">
        <v>-49874.43</v>
      </c>
      <c r="T1183">
        <v>1</v>
      </c>
      <c r="U1183" t="s">
        <v>199</v>
      </c>
      <c r="V1183" t="s">
        <v>70</v>
      </c>
      <c r="W1183" t="s">
        <v>71</v>
      </c>
      <c r="X1183">
        <v>3.9675420007119738E-2</v>
      </c>
      <c r="Y1183">
        <v>1978.788957865693</v>
      </c>
      <c r="Z1183">
        <v>8</v>
      </c>
      <c r="AA1183">
        <v>13</v>
      </c>
      <c r="AB1183" t="s">
        <v>70</v>
      </c>
      <c r="AC1183" t="s">
        <v>10</v>
      </c>
      <c r="AD1183">
        <v>49874.429999999993</v>
      </c>
      <c r="AE1183">
        <v>0</v>
      </c>
    </row>
    <row r="1184" spans="1:31" x14ac:dyDescent="0.25">
      <c r="A1184" s="143">
        <v>46084</v>
      </c>
      <c r="B1184" t="s">
        <v>847</v>
      </c>
      <c r="C1184" t="s">
        <v>1072</v>
      </c>
      <c r="D1184">
        <v>-49874.43</v>
      </c>
      <c r="E1184" t="s">
        <v>1073</v>
      </c>
      <c r="F1184">
        <v>1</v>
      </c>
      <c r="G1184">
        <v>41218.54</v>
      </c>
      <c r="H1184" t="s">
        <v>510</v>
      </c>
      <c r="I1184" t="s">
        <v>10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492</v>
      </c>
      <c r="P1184">
        <v>10</v>
      </c>
      <c r="Q1184" t="s">
        <v>465</v>
      </c>
      <c r="R1184">
        <v>1</v>
      </c>
      <c r="S1184">
        <v>-49874.43</v>
      </c>
      <c r="T1184">
        <v>1</v>
      </c>
      <c r="U1184" t="s">
        <v>199</v>
      </c>
      <c r="V1184" t="s">
        <v>181</v>
      </c>
      <c r="W1184" t="s">
        <v>462</v>
      </c>
      <c r="X1184">
        <v>0</v>
      </c>
      <c r="Y1184">
        <v>0</v>
      </c>
      <c r="Z1184">
        <v>9</v>
      </c>
      <c r="AA1184">
        <v>13</v>
      </c>
      <c r="AB1184" t="s">
        <v>181</v>
      </c>
      <c r="AC1184" t="s">
        <v>10</v>
      </c>
      <c r="AD1184">
        <v>49874.429999999993</v>
      </c>
      <c r="AE1184">
        <v>0</v>
      </c>
    </row>
    <row r="1185" spans="1:31" x14ac:dyDescent="0.25">
      <c r="A1185" s="143">
        <v>46097</v>
      </c>
      <c r="B1185" t="s">
        <v>1022</v>
      </c>
      <c r="C1185" t="s">
        <v>1025</v>
      </c>
      <c r="D1185">
        <v>-47280.36</v>
      </c>
      <c r="E1185" t="s">
        <v>1026</v>
      </c>
      <c r="F1185">
        <v>1</v>
      </c>
      <c r="G1185">
        <v>39074.68</v>
      </c>
      <c r="H1185" t="s">
        <v>510</v>
      </c>
      <c r="I1185" t="s">
        <v>15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>
        <v>-47280.36</v>
      </c>
      <c r="T1185">
        <v>1</v>
      </c>
      <c r="U1185" t="s">
        <v>199</v>
      </c>
      <c r="V1185" t="s">
        <v>72</v>
      </c>
      <c r="W1185" t="s">
        <v>73</v>
      </c>
      <c r="X1185">
        <v>3.2417236735101898E-2</v>
      </c>
      <c r="Y1185">
        <v>1532.6986230408424</v>
      </c>
      <c r="Z1185">
        <v>1</v>
      </c>
      <c r="AA1185">
        <v>12</v>
      </c>
      <c r="AB1185" t="s">
        <v>72</v>
      </c>
      <c r="AC1185" t="s">
        <v>15</v>
      </c>
      <c r="AD1185">
        <v>47280.360000000008</v>
      </c>
      <c r="AE1185">
        <v>0</v>
      </c>
    </row>
    <row r="1186" spans="1:31" x14ac:dyDescent="0.25">
      <c r="A1186" s="143">
        <v>46097</v>
      </c>
      <c r="B1186" t="s">
        <v>1022</v>
      </c>
      <c r="C1186" t="s">
        <v>1025</v>
      </c>
      <c r="D1186">
        <v>-47280.36</v>
      </c>
      <c r="E1186" t="s">
        <v>1026</v>
      </c>
      <c r="F1186">
        <v>1</v>
      </c>
      <c r="G1186">
        <v>39074.68</v>
      </c>
      <c r="H1186" t="s">
        <v>510</v>
      </c>
      <c r="I1186" t="s">
        <v>15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>
        <v>-47280.36</v>
      </c>
      <c r="T1186">
        <v>1</v>
      </c>
      <c r="U1186" t="s">
        <v>199</v>
      </c>
      <c r="V1186" t="s">
        <v>77</v>
      </c>
      <c r="W1186" t="s">
        <v>78</v>
      </c>
      <c r="X1186">
        <v>7.0597149630605652E-3</v>
      </c>
      <c r="Y1186">
        <v>333.78586495089024</v>
      </c>
      <c r="Z1186">
        <v>2</v>
      </c>
      <c r="AA1186">
        <v>12</v>
      </c>
      <c r="AB1186" t="s">
        <v>77</v>
      </c>
      <c r="AC1186" t="s">
        <v>15</v>
      </c>
      <c r="AD1186">
        <v>47280.360000000008</v>
      </c>
      <c r="AE1186">
        <v>0</v>
      </c>
    </row>
    <row r="1187" spans="1:31" x14ac:dyDescent="0.25">
      <c r="A1187" s="143">
        <v>46097</v>
      </c>
      <c r="B1187" t="s">
        <v>1022</v>
      </c>
      <c r="C1187" t="s">
        <v>1025</v>
      </c>
      <c r="D1187">
        <v>-47280.36</v>
      </c>
      <c r="E1187" t="s">
        <v>1026</v>
      </c>
      <c r="F1187">
        <v>1</v>
      </c>
      <c r="G1187">
        <v>39074.68</v>
      </c>
      <c r="H1187" t="s">
        <v>510</v>
      </c>
      <c r="I1187" t="s">
        <v>15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492</v>
      </c>
      <c r="P1187">
        <v>10</v>
      </c>
      <c r="Q1187" t="s">
        <v>465</v>
      </c>
      <c r="R1187">
        <v>1</v>
      </c>
      <c r="S1187">
        <v>-47280.36</v>
      </c>
      <c r="T1187">
        <v>1</v>
      </c>
      <c r="U1187" t="s">
        <v>199</v>
      </c>
      <c r="V1187" t="s">
        <v>75</v>
      </c>
      <c r="W1187" t="s">
        <v>76</v>
      </c>
      <c r="X1187">
        <v>4.0653249223577111E-4</v>
      </c>
      <c r="Y1187">
        <v>19.221002584604463</v>
      </c>
      <c r="Z1187">
        <v>10</v>
      </c>
      <c r="AA1187">
        <v>12</v>
      </c>
      <c r="AB1187" t="s">
        <v>75</v>
      </c>
      <c r="AC1187" t="s">
        <v>15</v>
      </c>
      <c r="AD1187">
        <v>47280.360000000008</v>
      </c>
      <c r="AE1187">
        <v>0</v>
      </c>
    </row>
    <row r="1188" spans="1:31" x14ac:dyDescent="0.25">
      <c r="A1188" s="143">
        <v>46097</v>
      </c>
      <c r="B1188" t="s">
        <v>1022</v>
      </c>
      <c r="C1188" t="s">
        <v>1025</v>
      </c>
      <c r="D1188">
        <v>-47280.36</v>
      </c>
      <c r="E1188" t="s">
        <v>1026</v>
      </c>
      <c r="F1188">
        <v>1</v>
      </c>
      <c r="G1188">
        <v>39074.68</v>
      </c>
      <c r="H1188" t="s">
        <v>510</v>
      </c>
      <c r="I1188" t="s">
        <v>15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>
        <v>-47280.36</v>
      </c>
      <c r="T1188">
        <v>1</v>
      </c>
      <c r="U1188" t="s">
        <v>199</v>
      </c>
      <c r="V1188" t="s">
        <v>66</v>
      </c>
      <c r="W1188" t="s">
        <v>67</v>
      </c>
      <c r="X1188">
        <v>5.9791078481547098E-2</v>
      </c>
      <c r="Y1188">
        <v>2826.9437153958002</v>
      </c>
      <c r="Z1188">
        <v>3</v>
      </c>
      <c r="AA1188">
        <v>12</v>
      </c>
      <c r="AB1188" t="s">
        <v>681</v>
      </c>
      <c r="AC1188" t="s">
        <v>15</v>
      </c>
      <c r="AD1188">
        <v>47280.360000000008</v>
      </c>
      <c r="AE1188">
        <v>0</v>
      </c>
    </row>
    <row r="1189" spans="1:31" x14ac:dyDescent="0.25">
      <c r="A1189" s="143">
        <v>46097</v>
      </c>
      <c r="B1189" t="s">
        <v>1022</v>
      </c>
      <c r="C1189" t="s">
        <v>1025</v>
      </c>
      <c r="D1189">
        <v>-47280.36</v>
      </c>
      <c r="E1189" t="s">
        <v>1026</v>
      </c>
      <c r="F1189">
        <v>1</v>
      </c>
      <c r="G1189">
        <v>39074.68</v>
      </c>
      <c r="H1189" t="s">
        <v>510</v>
      </c>
      <c r="I1189" t="s">
        <v>15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>
        <v>-47280.36</v>
      </c>
      <c r="T1189">
        <v>1</v>
      </c>
      <c r="U1189" t="s">
        <v>199</v>
      </c>
      <c r="V1189" t="s">
        <v>63</v>
      </c>
      <c r="W1189" t="s">
        <v>64</v>
      </c>
      <c r="X1189">
        <v>4.8738124634855849E-3</v>
      </c>
      <c r="Y1189">
        <v>230.4356078460853</v>
      </c>
      <c r="Z1189">
        <v>4</v>
      </c>
      <c r="AA1189">
        <v>12</v>
      </c>
      <c r="AB1189" t="s">
        <v>682</v>
      </c>
      <c r="AC1189" t="s">
        <v>15</v>
      </c>
      <c r="AD1189">
        <v>47280.360000000008</v>
      </c>
      <c r="AE1189">
        <v>0</v>
      </c>
    </row>
    <row r="1190" spans="1:31" x14ac:dyDescent="0.25">
      <c r="A1190" s="143">
        <v>46097</v>
      </c>
      <c r="B1190" t="s">
        <v>1022</v>
      </c>
      <c r="C1190" t="s">
        <v>1025</v>
      </c>
      <c r="D1190">
        <v>-47280.36</v>
      </c>
      <c r="E1190" t="s">
        <v>1026</v>
      </c>
      <c r="F1190">
        <v>1</v>
      </c>
      <c r="G1190">
        <v>39074.68</v>
      </c>
      <c r="H1190" t="s">
        <v>510</v>
      </c>
      <c r="I1190" t="s">
        <v>15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>
        <v>-47280.36</v>
      </c>
      <c r="T1190">
        <v>1</v>
      </c>
      <c r="U1190" t="s">
        <v>199</v>
      </c>
      <c r="V1190" t="s">
        <v>80</v>
      </c>
      <c r="W1190" t="s">
        <v>81</v>
      </c>
      <c r="X1190">
        <v>0.73411048911804788</v>
      </c>
      <c r="Y1190">
        <v>34709.008205277387</v>
      </c>
      <c r="Z1190">
        <v>5</v>
      </c>
      <c r="AA1190">
        <v>12</v>
      </c>
      <c r="AB1190" t="s">
        <v>80</v>
      </c>
      <c r="AC1190" t="s">
        <v>15</v>
      </c>
      <c r="AD1190">
        <v>47280.360000000008</v>
      </c>
      <c r="AE1190">
        <v>0</v>
      </c>
    </row>
    <row r="1191" spans="1:31" x14ac:dyDescent="0.25">
      <c r="A1191" s="143">
        <v>46097</v>
      </c>
      <c r="B1191" t="s">
        <v>1022</v>
      </c>
      <c r="C1191" t="s">
        <v>1025</v>
      </c>
      <c r="D1191">
        <v>-47280.36</v>
      </c>
      <c r="E1191" t="s">
        <v>1026</v>
      </c>
      <c r="F1191">
        <v>1</v>
      </c>
      <c r="G1191">
        <v>39074.68</v>
      </c>
      <c r="H1191" t="s">
        <v>510</v>
      </c>
      <c r="I1191" t="s">
        <v>15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>
        <v>-47280.36</v>
      </c>
      <c r="T1191">
        <v>1</v>
      </c>
      <c r="U1191" t="s">
        <v>199</v>
      </c>
      <c r="V1191" t="s">
        <v>50</v>
      </c>
      <c r="W1191" t="s">
        <v>74</v>
      </c>
      <c r="X1191">
        <v>1.4065386597374174E-2</v>
      </c>
      <c r="Y1191">
        <v>665.01654186302596</v>
      </c>
      <c r="Z1191">
        <v>6</v>
      </c>
      <c r="AA1191">
        <v>12</v>
      </c>
      <c r="AB1191" t="s">
        <v>50</v>
      </c>
      <c r="AC1191" t="s">
        <v>15</v>
      </c>
      <c r="AD1191">
        <v>47280.360000000008</v>
      </c>
      <c r="AE1191">
        <v>0</v>
      </c>
    </row>
    <row r="1192" spans="1:31" x14ac:dyDescent="0.25">
      <c r="A1192" s="143">
        <v>46097</v>
      </c>
      <c r="B1192" t="s">
        <v>1022</v>
      </c>
      <c r="C1192" t="s">
        <v>1025</v>
      </c>
      <c r="D1192">
        <v>-47280.36</v>
      </c>
      <c r="E1192" t="s">
        <v>1026</v>
      </c>
      <c r="F1192">
        <v>1</v>
      </c>
      <c r="G1192">
        <v>39074.68</v>
      </c>
      <c r="H1192" t="s">
        <v>510</v>
      </c>
      <c r="I1192" t="s">
        <v>15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>
        <v>-47280.36</v>
      </c>
      <c r="T1192">
        <v>1</v>
      </c>
      <c r="U1192" t="s">
        <v>199</v>
      </c>
      <c r="V1192" t="s">
        <v>68</v>
      </c>
      <c r="W1192" t="s">
        <v>69</v>
      </c>
      <c r="X1192">
        <v>0.10760032914202722</v>
      </c>
      <c r="Y1192">
        <v>5087.382297953538</v>
      </c>
      <c r="Z1192">
        <v>7</v>
      </c>
      <c r="AA1192">
        <v>12</v>
      </c>
      <c r="AB1192" t="s">
        <v>68</v>
      </c>
      <c r="AC1192" t="s">
        <v>15</v>
      </c>
      <c r="AD1192">
        <v>47280.360000000008</v>
      </c>
      <c r="AE1192">
        <v>0</v>
      </c>
    </row>
    <row r="1193" spans="1:31" x14ac:dyDescent="0.25">
      <c r="A1193" s="143">
        <v>46097</v>
      </c>
      <c r="B1193" t="s">
        <v>1022</v>
      </c>
      <c r="C1193" t="s">
        <v>1025</v>
      </c>
      <c r="D1193">
        <v>-47280.36</v>
      </c>
      <c r="E1193" t="s">
        <v>1026</v>
      </c>
      <c r="F1193">
        <v>1</v>
      </c>
      <c r="G1193">
        <v>39074.68</v>
      </c>
      <c r="H1193" t="s">
        <v>510</v>
      </c>
      <c r="I1193" t="s">
        <v>15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>
        <v>-47280.36</v>
      </c>
      <c r="T1193">
        <v>1</v>
      </c>
      <c r="U1193" t="s">
        <v>199</v>
      </c>
      <c r="V1193" t="s">
        <v>70</v>
      </c>
      <c r="W1193" t="s">
        <v>71</v>
      </c>
      <c r="X1193">
        <v>3.9675420007119738E-2</v>
      </c>
      <c r="Y1193">
        <v>1875.8681410878239</v>
      </c>
      <c r="Z1193">
        <v>8</v>
      </c>
      <c r="AA1193">
        <v>12</v>
      </c>
      <c r="AB1193" t="s">
        <v>70</v>
      </c>
      <c r="AC1193" t="s">
        <v>15</v>
      </c>
      <c r="AD1193">
        <v>47280.360000000008</v>
      </c>
      <c r="AE1193">
        <v>0</v>
      </c>
    </row>
    <row r="1194" spans="1:31" x14ac:dyDescent="0.25">
      <c r="A1194" s="143">
        <v>46097</v>
      </c>
      <c r="B1194" t="s">
        <v>1022</v>
      </c>
      <c r="C1194" t="s">
        <v>1025</v>
      </c>
      <c r="D1194">
        <v>-47280.36</v>
      </c>
      <c r="E1194" t="s">
        <v>1026</v>
      </c>
      <c r="F1194">
        <v>1</v>
      </c>
      <c r="G1194">
        <v>39074.68</v>
      </c>
      <c r="H1194" t="s">
        <v>510</v>
      </c>
      <c r="I1194" t="s">
        <v>15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>
        <v>-47280.36</v>
      </c>
      <c r="T1194">
        <v>1</v>
      </c>
      <c r="U1194" t="s">
        <v>199</v>
      </c>
      <c r="V1194" t="s">
        <v>181</v>
      </c>
      <c r="W1194" t="s">
        <v>462</v>
      </c>
      <c r="X1194">
        <v>0</v>
      </c>
      <c r="Y1194">
        <v>0</v>
      </c>
      <c r="Z1194">
        <v>9</v>
      </c>
      <c r="AA1194">
        <v>12</v>
      </c>
      <c r="AB1194" t="s">
        <v>181</v>
      </c>
      <c r="AC1194" t="s">
        <v>15</v>
      </c>
      <c r="AD1194">
        <v>47280.360000000008</v>
      </c>
      <c r="AE1194">
        <v>0</v>
      </c>
    </row>
    <row r="1195" spans="1:31" x14ac:dyDescent="0.25">
      <c r="A1195" s="143">
        <v>46099</v>
      </c>
      <c r="B1195" t="s">
        <v>836</v>
      </c>
      <c r="C1195" t="s">
        <v>1003</v>
      </c>
      <c r="D1195">
        <v>-40000</v>
      </c>
      <c r="E1195" t="s">
        <v>1004</v>
      </c>
      <c r="F1195">
        <v>1</v>
      </c>
      <c r="G1195">
        <v>40000</v>
      </c>
      <c r="H1195" t="s">
        <v>510</v>
      </c>
      <c r="I1195" t="s">
        <v>14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>
        <v>-40000</v>
      </c>
      <c r="T1195">
        <v>1</v>
      </c>
      <c r="U1195" t="s">
        <v>199</v>
      </c>
      <c r="V1195" t="s">
        <v>72</v>
      </c>
      <c r="W1195" t="s">
        <v>73</v>
      </c>
      <c r="X1195">
        <v>3.2417236735101898E-2</v>
      </c>
      <c r="Y1195">
        <v>1296.6894694040759</v>
      </c>
      <c r="Z1195">
        <v>1</v>
      </c>
      <c r="AA1195">
        <v>5</v>
      </c>
      <c r="AB1195" t="s">
        <v>72</v>
      </c>
      <c r="AC1195" t="s">
        <v>14</v>
      </c>
      <c r="AD1195">
        <v>40000</v>
      </c>
      <c r="AE1195">
        <v>0</v>
      </c>
    </row>
    <row r="1196" spans="1:31" x14ac:dyDescent="0.25">
      <c r="A1196" s="143">
        <v>46099</v>
      </c>
      <c r="B1196" t="s">
        <v>836</v>
      </c>
      <c r="C1196" t="s">
        <v>1003</v>
      </c>
      <c r="D1196">
        <v>-40000</v>
      </c>
      <c r="E1196" t="s">
        <v>1004</v>
      </c>
      <c r="F1196">
        <v>1</v>
      </c>
      <c r="G1196">
        <v>40000</v>
      </c>
      <c r="H1196" t="s">
        <v>510</v>
      </c>
      <c r="I1196" t="s">
        <v>14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>
        <v>-40000</v>
      </c>
      <c r="T1196">
        <v>1</v>
      </c>
      <c r="U1196" t="s">
        <v>199</v>
      </c>
      <c r="V1196" t="s">
        <v>77</v>
      </c>
      <c r="W1196" t="s">
        <v>78</v>
      </c>
      <c r="X1196">
        <v>7.0597149630605652E-3</v>
      </c>
      <c r="Y1196">
        <v>282.38859852242263</v>
      </c>
      <c r="Z1196">
        <v>2</v>
      </c>
      <c r="AA1196">
        <v>5</v>
      </c>
      <c r="AB1196" t="s">
        <v>77</v>
      </c>
      <c r="AC1196" t="s">
        <v>14</v>
      </c>
      <c r="AD1196">
        <v>40000</v>
      </c>
      <c r="AE1196">
        <v>0</v>
      </c>
    </row>
    <row r="1197" spans="1:31" x14ac:dyDescent="0.25">
      <c r="A1197" s="143">
        <v>46099</v>
      </c>
      <c r="B1197" t="s">
        <v>836</v>
      </c>
      <c r="C1197" t="s">
        <v>1003</v>
      </c>
      <c r="D1197">
        <v>-40000</v>
      </c>
      <c r="E1197" t="s">
        <v>1004</v>
      </c>
      <c r="F1197">
        <v>1</v>
      </c>
      <c r="G1197">
        <v>40000</v>
      </c>
      <c r="H1197" t="s">
        <v>510</v>
      </c>
      <c r="I1197" t="s">
        <v>14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>
        <v>-40000</v>
      </c>
      <c r="T1197">
        <v>1</v>
      </c>
      <c r="U1197" t="s">
        <v>199</v>
      </c>
      <c r="V1197" t="s">
        <v>75</v>
      </c>
      <c r="W1197" t="s">
        <v>76</v>
      </c>
      <c r="X1197">
        <v>4.0653249223577111E-4</v>
      </c>
      <c r="Y1197">
        <v>16.261299689430846</v>
      </c>
      <c r="Z1197">
        <v>10</v>
      </c>
      <c r="AA1197">
        <v>5</v>
      </c>
      <c r="AB1197" t="s">
        <v>75</v>
      </c>
      <c r="AC1197" t="s">
        <v>14</v>
      </c>
      <c r="AD1197">
        <v>40000</v>
      </c>
      <c r="AE1197">
        <v>0</v>
      </c>
    </row>
    <row r="1198" spans="1:31" x14ac:dyDescent="0.25">
      <c r="A1198" s="143">
        <v>46099</v>
      </c>
      <c r="B1198" t="s">
        <v>836</v>
      </c>
      <c r="C1198" t="s">
        <v>1003</v>
      </c>
      <c r="D1198">
        <v>-40000</v>
      </c>
      <c r="E1198" t="s">
        <v>1004</v>
      </c>
      <c r="F1198">
        <v>1</v>
      </c>
      <c r="G1198">
        <v>40000</v>
      </c>
      <c r="H1198" t="s">
        <v>510</v>
      </c>
      <c r="I1198" t="s">
        <v>14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>
        <v>-40000</v>
      </c>
      <c r="T1198">
        <v>1</v>
      </c>
      <c r="U1198" t="s">
        <v>199</v>
      </c>
      <c r="V1198" t="s">
        <v>66</v>
      </c>
      <c r="W1198" t="s">
        <v>67</v>
      </c>
      <c r="X1198">
        <v>5.9791078481547098E-2</v>
      </c>
      <c r="Y1198">
        <v>2391.6431392618838</v>
      </c>
      <c r="Z1198">
        <v>3</v>
      </c>
      <c r="AA1198">
        <v>5</v>
      </c>
      <c r="AB1198" t="s">
        <v>681</v>
      </c>
      <c r="AC1198" t="s">
        <v>14</v>
      </c>
      <c r="AD1198">
        <v>40000</v>
      </c>
      <c r="AE1198">
        <v>0</v>
      </c>
    </row>
    <row r="1199" spans="1:31" x14ac:dyDescent="0.25">
      <c r="A1199" s="143">
        <v>46099</v>
      </c>
      <c r="B1199" t="s">
        <v>836</v>
      </c>
      <c r="C1199" t="s">
        <v>1003</v>
      </c>
      <c r="D1199">
        <v>-40000</v>
      </c>
      <c r="E1199" t="s">
        <v>1004</v>
      </c>
      <c r="F1199">
        <v>1</v>
      </c>
      <c r="G1199">
        <v>40000</v>
      </c>
      <c r="H1199" t="s">
        <v>510</v>
      </c>
      <c r="I1199" t="s">
        <v>14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>
        <v>-40000</v>
      </c>
      <c r="T1199">
        <v>1</v>
      </c>
      <c r="U1199" t="s">
        <v>199</v>
      </c>
      <c r="V1199" t="s">
        <v>63</v>
      </c>
      <c r="W1199" t="s">
        <v>64</v>
      </c>
      <c r="X1199">
        <v>4.8738124634855849E-3</v>
      </c>
      <c r="Y1199">
        <v>194.9524985394234</v>
      </c>
      <c r="Z1199">
        <v>4</v>
      </c>
      <c r="AA1199">
        <v>5</v>
      </c>
      <c r="AB1199" t="s">
        <v>682</v>
      </c>
      <c r="AC1199" t="s">
        <v>14</v>
      </c>
      <c r="AD1199">
        <v>40000</v>
      </c>
      <c r="AE1199">
        <v>0</v>
      </c>
    </row>
    <row r="1200" spans="1:31" x14ac:dyDescent="0.25">
      <c r="A1200" s="143">
        <v>46099</v>
      </c>
      <c r="B1200" t="s">
        <v>836</v>
      </c>
      <c r="C1200" t="s">
        <v>1003</v>
      </c>
      <c r="D1200">
        <v>-40000</v>
      </c>
      <c r="E1200" t="s">
        <v>1004</v>
      </c>
      <c r="F1200">
        <v>1</v>
      </c>
      <c r="G1200">
        <v>40000</v>
      </c>
      <c r="H1200" t="s">
        <v>510</v>
      </c>
      <c r="I1200" t="s">
        <v>14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>
        <v>-40000</v>
      </c>
      <c r="T1200">
        <v>1</v>
      </c>
      <c r="U1200" t="s">
        <v>199</v>
      </c>
      <c r="V1200" t="s">
        <v>80</v>
      </c>
      <c r="W1200" t="s">
        <v>81</v>
      </c>
      <c r="X1200">
        <v>0.73411048911804788</v>
      </c>
      <c r="Y1200">
        <v>29364.419564721917</v>
      </c>
      <c r="Z1200">
        <v>5</v>
      </c>
      <c r="AA1200">
        <v>5</v>
      </c>
      <c r="AB1200" t="s">
        <v>80</v>
      </c>
      <c r="AC1200" t="s">
        <v>14</v>
      </c>
      <c r="AD1200">
        <v>40000</v>
      </c>
      <c r="AE1200">
        <v>0</v>
      </c>
    </row>
    <row r="1201" spans="1:31" x14ac:dyDescent="0.25">
      <c r="A1201" s="143">
        <v>46099</v>
      </c>
      <c r="B1201" t="s">
        <v>836</v>
      </c>
      <c r="C1201" t="s">
        <v>1003</v>
      </c>
      <c r="D1201">
        <v>-40000</v>
      </c>
      <c r="E1201" t="s">
        <v>1004</v>
      </c>
      <c r="F1201">
        <v>1</v>
      </c>
      <c r="G1201">
        <v>40000</v>
      </c>
      <c r="H1201" t="s">
        <v>510</v>
      </c>
      <c r="I1201" t="s">
        <v>14</v>
      </c>
      <c r="J1201" t="s">
        <v>137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>
        <v>-40000</v>
      </c>
      <c r="T1201">
        <v>1</v>
      </c>
      <c r="U1201" t="s">
        <v>199</v>
      </c>
      <c r="V1201" t="s">
        <v>50</v>
      </c>
      <c r="W1201" t="s">
        <v>74</v>
      </c>
      <c r="X1201">
        <v>1.4065386597374174E-2</v>
      </c>
      <c r="Y1201">
        <v>562.61546389496698</v>
      </c>
      <c r="Z1201">
        <v>6</v>
      </c>
      <c r="AA1201">
        <v>5</v>
      </c>
      <c r="AB1201" t="s">
        <v>50</v>
      </c>
      <c r="AC1201" t="s">
        <v>14</v>
      </c>
      <c r="AD1201">
        <v>40000</v>
      </c>
      <c r="AE1201">
        <v>0</v>
      </c>
    </row>
    <row r="1202" spans="1:31" x14ac:dyDescent="0.25">
      <c r="A1202" s="143">
        <v>46099</v>
      </c>
      <c r="B1202" t="s">
        <v>836</v>
      </c>
      <c r="C1202" t="s">
        <v>1003</v>
      </c>
      <c r="D1202">
        <v>-40000</v>
      </c>
      <c r="E1202" t="s">
        <v>1004</v>
      </c>
      <c r="F1202">
        <v>1</v>
      </c>
      <c r="G1202">
        <v>40000</v>
      </c>
      <c r="H1202" t="s">
        <v>510</v>
      </c>
      <c r="I1202" t="s">
        <v>14</v>
      </c>
      <c r="J1202" t="s">
        <v>137</v>
      </c>
      <c r="K1202" t="s">
        <v>473</v>
      </c>
      <c r="L1202" t="s">
        <v>156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>
        <v>-40000</v>
      </c>
      <c r="T1202">
        <v>1</v>
      </c>
      <c r="U1202" t="s">
        <v>199</v>
      </c>
      <c r="V1202" t="s">
        <v>68</v>
      </c>
      <c r="W1202" t="s">
        <v>69</v>
      </c>
      <c r="X1202">
        <v>0.10760032914202722</v>
      </c>
      <c r="Y1202">
        <v>4304.013165681089</v>
      </c>
      <c r="Z1202">
        <v>7</v>
      </c>
      <c r="AA1202">
        <v>5</v>
      </c>
      <c r="AB1202" t="s">
        <v>68</v>
      </c>
      <c r="AC1202" t="s">
        <v>14</v>
      </c>
      <c r="AD1202">
        <v>40000</v>
      </c>
      <c r="AE1202">
        <v>0</v>
      </c>
    </row>
    <row r="1203" spans="1:31" x14ac:dyDescent="0.25">
      <c r="A1203" s="143">
        <v>46099</v>
      </c>
      <c r="B1203" t="s">
        <v>836</v>
      </c>
      <c r="C1203" t="s">
        <v>1003</v>
      </c>
      <c r="D1203">
        <v>-40000</v>
      </c>
      <c r="E1203" t="s">
        <v>1004</v>
      </c>
      <c r="F1203">
        <v>1</v>
      </c>
      <c r="G1203">
        <v>40000</v>
      </c>
      <c r="H1203" t="s">
        <v>510</v>
      </c>
      <c r="I1203" t="s">
        <v>14</v>
      </c>
      <c r="J1203" t="s">
        <v>137</v>
      </c>
      <c r="K1203" t="s">
        <v>473</v>
      </c>
      <c r="L1203" t="s">
        <v>156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>
        <v>-40000</v>
      </c>
      <c r="T1203">
        <v>1</v>
      </c>
      <c r="U1203" t="s">
        <v>199</v>
      </c>
      <c r="V1203" t="s">
        <v>70</v>
      </c>
      <c r="W1203" t="s">
        <v>71</v>
      </c>
      <c r="X1203">
        <v>3.9675420007119738E-2</v>
      </c>
      <c r="Y1203">
        <v>1587.0168002847895</v>
      </c>
      <c r="Z1203">
        <v>8</v>
      </c>
      <c r="AA1203">
        <v>5</v>
      </c>
      <c r="AB1203" t="s">
        <v>70</v>
      </c>
      <c r="AC1203" t="s">
        <v>14</v>
      </c>
      <c r="AD1203">
        <v>40000</v>
      </c>
      <c r="AE1203">
        <v>0</v>
      </c>
    </row>
    <row r="1204" spans="1:31" x14ac:dyDescent="0.25">
      <c r="A1204" s="143">
        <v>46099</v>
      </c>
      <c r="B1204" t="s">
        <v>836</v>
      </c>
      <c r="C1204" t="s">
        <v>1003</v>
      </c>
      <c r="D1204">
        <v>-40000</v>
      </c>
      <c r="E1204" t="s">
        <v>1004</v>
      </c>
      <c r="F1204">
        <v>1</v>
      </c>
      <c r="G1204">
        <v>40000</v>
      </c>
      <c r="H1204" t="s">
        <v>510</v>
      </c>
      <c r="I1204" t="s">
        <v>14</v>
      </c>
      <c r="J1204" t="s">
        <v>137</v>
      </c>
      <c r="K1204" t="s">
        <v>473</v>
      </c>
      <c r="L1204" t="s">
        <v>156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>
        <v>-40000</v>
      </c>
      <c r="T1204">
        <v>1</v>
      </c>
      <c r="U1204" t="s">
        <v>199</v>
      </c>
      <c r="V1204" t="s">
        <v>181</v>
      </c>
      <c r="W1204" t="s">
        <v>462</v>
      </c>
      <c r="X1204">
        <v>0</v>
      </c>
      <c r="Y1204">
        <v>0</v>
      </c>
      <c r="Z1204">
        <v>9</v>
      </c>
      <c r="AA1204">
        <v>5</v>
      </c>
      <c r="AB1204" t="s">
        <v>181</v>
      </c>
      <c r="AC1204" t="s">
        <v>14</v>
      </c>
      <c r="AD1204">
        <v>40000</v>
      </c>
      <c r="AE1204">
        <v>0</v>
      </c>
    </row>
    <row r="1205" spans="1:31" x14ac:dyDescent="0.25">
      <c r="A1205" s="143">
        <v>46111</v>
      </c>
      <c r="B1205" t="s">
        <v>673</v>
      </c>
      <c r="C1205" t="s">
        <v>760</v>
      </c>
      <c r="D1205">
        <v>-34485</v>
      </c>
      <c r="E1205" t="s">
        <v>674</v>
      </c>
      <c r="F1205">
        <v>300</v>
      </c>
      <c r="G1205">
        <v>114.95</v>
      </c>
      <c r="H1205" t="s">
        <v>145</v>
      </c>
      <c r="I1205" t="s">
        <v>14</v>
      </c>
      <c r="J1205" t="s">
        <v>137</v>
      </c>
      <c r="K1205" t="s">
        <v>473</v>
      </c>
      <c r="L1205" t="s">
        <v>138</v>
      </c>
      <c r="M1205">
        <v>0</v>
      </c>
      <c r="N1205" t="s">
        <v>43</v>
      </c>
      <c r="O1205" t="s">
        <v>492</v>
      </c>
      <c r="P1205">
        <v>1</v>
      </c>
      <c r="Q1205" t="s">
        <v>72</v>
      </c>
      <c r="R1205">
        <v>1</v>
      </c>
      <c r="S1205">
        <v>-34485</v>
      </c>
      <c r="T1205">
        <v>300</v>
      </c>
      <c r="U1205" t="s">
        <v>199</v>
      </c>
      <c r="V1205" t="s">
        <v>72</v>
      </c>
      <c r="W1205" t="s">
        <v>87</v>
      </c>
      <c r="X1205">
        <v>1</v>
      </c>
      <c r="Y1205">
        <v>34485</v>
      </c>
      <c r="Z1205">
        <v>1</v>
      </c>
      <c r="AA1205">
        <v>5</v>
      </c>
      <c r="AB1205" t="s">
        <v>72</v>
      </c>
      <c r="AC1205" t="s">
        <v>14</v>
      </c>
      <c r="AD1205">
        <v>34485</v>
      </c>
      <c r="AE1205">
        <v>0</v>
      </c>
    </row>
    <row r="1206" spans="1:31" x14ac:dyDescent="0.25">
      <c r="A1206" s="143">
        <v>46111</v>
      </c>
      <c r="B1206" t="s">
        <v>20</v>
      </c>
      <c r="C1206" t="s">
        <v>794</v>
      </c>
      <c r="D1206">
        <v>-32811.49</v>
      </c>
      <c r="E1206" t="s">
        <v>20</v>
      </c>
      <c r="F1206">
        <v>1</v>
      </c>
      <c r="G1206">
        <v>32811.49</v>
      </c>
      <c r="H1206" t="s">
        <v>510</v>
      </c>
      <c r="I1206" t="s">
        <v>20</v>
      </c>
      <c r="J1206" t="s">
        <v>137</v>
      </c>
      <c r="K1206" t="s">
        <v>473</v>
      </c>
      <c r="L1206" t="s">
        <v>156</v>
      </c>
      <c r="M1206">
        <v>0</v>
      </c>
      <c r="N1206" t="s">
        <v>35</v>
      </c>
      <c r="O1206" t="s">
        <v>493</v>
      </c>
      <c r="P1206">
        <v>10</v>
      </c>
      <c r="Q1206" t="s">
        <v>465</v>
      </c>
      <c r="R1206">
        <v>1</v>
      </c>
      <c r="S1206">
        <v>-32811.49</v>
      </c>
      <c r="T1206">
        <v>1</v>
      </c>
      <c r="U1206" t="s">
        <v>199</v>
      </c>
      <c r="V1206" t="s">
        <v>72</v>
      </c>
      <c r="W1206" t="s">
        <v>73</v>
      </c>
      <c r="X1206">
        <v>3.2417236735101898E-2</v>
      </c>
      <c r="Y1206">
        <v>1063.6578389614285</v>
      </c>
      <c r="Z1206">
        <v>1</v>
      </c>
      <c r="AA1206">
        <v>4</v>
      </c>
      <c r="AB1206" t="s">
        <v>72</v>
      </c>
      <c r="AC1206" t="s">
        <v>20</v>
      </c>
      <c r="AD1206">
        <v>32811.49</v>
      </c>
      <c r="AE1206">
        <v>0</v>
      </c>
    </row>
    <row r="1207" spans="1:31" x14ac:dyDescent="0.25">
      <c r="A1207" s="143">
        <v>46111</v>
      </c>
      <c r="B1207" t="s">
        <v>20</v>
      </c>
      <c r="C1207" t="s">
        <v>794</v>
      </c>
      <c r="D1207">
        <v>-32811.49</v>
      </c>
      <c r="E1207" t="s">
        <v>20</v>
      </c>
      <c r="F1207">
        <v>1</v>
      </c>
      <c r="G1207">
        <v>32811.49</v>
      </c>
      <c r="H1207" t="s">
        <v>510</v>
      </c>
      <c r="I1207" t="s">
        <v>20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493</v>
      </c>
      <c r="P1207">
        <v>10</v>
      </c>
      <c r="Q1207" t="s">
        <v>465</v>
      </c>
      <c r="R1207">
        <v>1</v>
      </c>
      <c r="S1207">
        <v>-32811.49</v>
      </c>
      <c r="T1207">
        <v>1</v>
      </c>
      <c r="U1207" t="s">
        <v>199</v>
      </c>
      <c r="V1207" t="s">
        <v>77</v>
      </c>
      <c r="W1207" t="s">
        <v>78</v>
      </c>
      <c r="X1207">
        <v>7.0597149630605652E-3</v>
      </c>
      <c r="Y1207">
        <v>231.63976691331209</v>
      </c>
      <c r="Z1207">
        <v>2</v>
      </c>
      <c r="AA1207">
        <v>4</v>
      </c>
      <c r="AB1207" t="s">
        <v>77</v>
      </c>
      <c r="AC1207" t="s">
        <v>20</v>
      </c>
      <c r="AD1207">
        <v>32811.49</v>
      </c>
      <c r="AE1207">
        <v>0</v>
      </c>
    </row>
    <row r="1208" spans="1:31" x14ac:dyDescent="0.25">
      <c r="A1208" s="143">
        <v>46111</v>
      </c>
      <c r="B1208" t="s">
        <v>20</v>
      </c>
      <c r="C1208" t="s">
        <v>794</v>
      </c>
      <c r="D1208">
        <v>-32811.49</v>
      </c>
      <c r="E1208" t="s">
        <v>20</v>
      </c>
      <c r="F1208">
        <v>1</v>
      </c>
      <c r="G1208">
        <v>32811.49</v>
      </c>
      <c r="H1208" t="s">
        <v>510</v>
      </c>
      <c r="I1208" t="s">
        <v>20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493</v>
      </c>
      <c r="P1208">
        <v>10</v>
      </c>
      <c r="Q1208" t="s">
        <v>465</v>
      </c>
      <c r="R1208">
        <v>1</v>
      </c>
      <c r="S1208">
        <v>-32811.49</v>
      </c>
      <c r="T1208">
        <v>1</v>
      </c>
      <c r="U1208" t="s">
        <v>199</v>
      </c>
      <c r="V1208" t="s">
        <v>75</v>
      </c>
      <c r="W1208" t="s">
        <v>76</v>
      </c>
      <c r="X1208">
        <v>4.0653249223577111E-4</v>
      </c>
      <c r="Y1208">
        <v>13.33893680366908</v>
      </c>
      <c r="Z1208">
        <v>10</v>
      </c>
      <c r="AA1208">
        <v>4</v>
      </c>
      <c r="AB1208" t="s">
        <v>75</v>
      </c>
      <c r="AC1208" t="s">
        <v>20</v>
      </c>
      <c r="AD1208">
        <v>32811.49</v>
      </c>
      <c r="AE1208">
        <v>0</v>
      </c>
    </row>
    <row r="1209" spans="1:31" x14ac:dyDescent="0.25">
      <c r="A1209" s="143">
        <v>46111</v>
      </c>
      <c r="B1209" t="s">
        <v>20</v>
      </c>
      <c r="C1209" t="s">
        <v>794</v>
      </c>
      <c r="D1209">
        <v>-32811.49</v>
      </c>
      <c r="E1209" t="s">
        <v>20</v>
      </c>
      <c r="F1209">
        <v>1</v>
      </c>
      <c r="G1209">
        <v>32811.49</v>
      </c>
      <c r="H1209" t="s">
        <v>510</v>
      </c>
      <c r="I1209" t="s">
        <v>20</v>
      </c>
      <c r="J1209" t="s">
        <v>137</v>
      </c>
      <c r="K1209" t="s">
        <v>473</v>
      </c>
      <c r="L1209" t="s">
        <v>156</v>
      </c>
      <c r="M1209">
        <v>0</v>
      </c>
      <c r="N1209" t="s">
        <v>35</v>
      </c>
      <c r="O1209" t="s">
        <v>493</v>
      </c>
      <c r="P1209">
        <v>10</v>
      </c>
      <c r="Q1209" t="s">
        <v>465</v>
      </c>
      <c r="R1209">
        <v>1</v>
      </c>
      <c r="S1209">
        <v>-32811.49</v>
      </c>
      <c r="T1209">
        <v>1</v>
      </c>
      <c r="U1209" t="s">
        <v>199</v>
      </c>
      <c r="V1209" t="s">
        <v>66</v>
      </c>
      <c r="W1209" t="s">
        <v>67</v>
      </c>
      <c r="X1209">
        <v>5.9791078481547098E-2</v>
      </c>
      <c r="Y1209">
        <v>1961.8343736864977</v>
      </c>
      <c r="Z1209">
        <v>3</v>
      </c>
      <c r="AA1209">
        <v>4</v>
      </c>
      <c r="AB1209" t="s">
        <v>681</v>
      </c>
      <c r="AC1209" t="s">
        <v>20</v>
      </c>
      <c r="AD1209">
        <v>32811.49</v>
      </c>
      <c r="AE1209">
        <v>0</v>
      </c>
    </row>
    <row r="1210" spans="1:31" x14ac:dyDescent="0.25">
      <c r="A1210" s="143">
        <v>46111</v>
      </c>
      <c r="B1210" t="s">
        <v>20</v>
      </c>
      <c r="C1210" t="s">
        <v>794</v>
      </c>
      <c r="D1210">
        <v>-32811.49</v>
      </c>
      <c r="E1210" t="s">
        <v>20</v>
      </c>
      <c r="F1210">
        <v>1</v>
      </c>
      <c r="G1210">
        <v>32811.49</v>
      </c>
      <c r="H1210" t="s">
        <v>510</v>
      </c>
      <c r="I1210" t="s">
        <v>20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493</v>
      </c>
      <c r="P1210">
        <v>10</v>
      </c>
      <c r="Q1210" t="s">
        <v>465</v>
      </c>
      <c r="R1210">
        <v>1</v>
      </c>
      <c r="S1210">
        <v>-32811.49</v>
      </c>
      <c r="T1210">
        <v>1</v>
      </c>
      <c r="U1210" t="s">
        <v>199</v>
      </c>
      <c r="V1210" t="s">
        <v>63</v>
      </c>
      <c r="W1210" t="s">
        <v>64</v>
      </c>
      <c r="X1210">
        <v>4.8738124634855849E-3</v>
      </c>
      <c r="Y1210">
        <v>159.91704890753263</v>
      </c>
      <c r="Z1210">
        <v>4</v>
      </c>
      <c r="AA1210">
        <v>4</v>
      </c>
      <c r="AB1210" t="s">
        <v>682</v>
      </c>
      <c r="AC1210" t="s">
        <v>20</v>
      </c>
      <c r="AD1210">
        <v>32811.49</v>
      </c>
      <c r="AE1210">
        <v>0</v>
      </c>
    </row>
    <row r="1211" spans="1:31" x14ac:dyDescent="0.25">
      <c r="A1211" s="143">
        <v>46111</v>
      </c>
      <c r="B1211" t="s">
        <v>20</v>
      </c>
      <c r="C1211" t="s">
        <v>794</v>
      </c>
      <c r="D1211">
        <v>-32811.49</v>
      </c>
      <c r="E1211" t="s">
        <v>20</v>
      </c>
      <c r="F1211">
        <v>1</v>
      </c>
      <c r="G1211">
        <v>32811.49</v>
      </c>
      <c r="H1211" t="s">
        <v>510</v>
      </c>
      <c r="I1211" t="s">
        <v>20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493</v>
      </c>
      <c r="P1211">
        <v>10</v>
      </c>
      <c r="Q1211" t="s">
        <v>465</v>
      </c>
      <c r="R1211">
        <v>1</v>
      </c>
      <c r="S1211">
        <v>-32811.49</v>
      </c>
      <c r="T1211">
        <v>1</v>
      </c>
      <c r="U1211" t="s">
        <v>199</v>
      </c>
      <c r="V1211" t="s">
        <v>80</v>
      </c>
      <c r="W1211" t="s">
        <v>81</v>
      </c>
      <c r="X1211">
        <v>0.73411048911804788</v>
      </c>
      <c r="Y1211">
        <v>24087.258972591935</v>
      </c>
      <c r="Z1211">
        <v>5</v>
      </c>
      <c r="AA1211">
        <v>4</v>
      </c>
      <c r="AB1211" t="s">
        <v>80</v>
      </c>
      <c r="AC1211" t="s">
        <v>20</v>
      </c>
      <c r="AD1211">
        <v>32811.49</v>
      </c>
      <c r="AE1211">
        <v>0</v>
      </c>
    </row>
    <row r="1212" spans="1:31" x14ac:dyDescent="0.25">
      <c r="A1212" s="143">
        <v>46111</v>
      </c>
      <c r="B1212" t="s">
        <v>20</v>
      </c>
      <c r="C1212" t="s">
        <v>794</v>
      </c>
      <c r="D1212">
        <v>-32811.49</v>
      </c>
      <c r="E1212" t="s">
        <v>20</v>
      </c>
      <c r="F1212">
        <v>1</v>
      </c>
      <c r="G1212">
        <v>32811.49</v>
      </c>
      <c r="H1212" t="s">
        <v>510</v>
      </c>
      <c r="I1212" t="s">
        <v>20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493</v>
      </c>
      <c r="P1212">
        <v>10</v>
      </c>
      <c r="Q1212" t="s">
        <v>465</v>
      </c>
      <c r="R1212">
        <v>1</v>
      </c>
      <c r="S1212">
        <v>-32811.49</v>
      </c>
      <c r="T1212">
        <v>1</v>
      </c>
      <c r="U1212" t="s">
        <v>199</v>
      </c>
      <c r="V1212" t="s">
        <v>50</v>
      </c>
      <c r="W1212" t="s">
        <v>74</v>
      </c>
      <c r="X1212">
        <v>1.4065386597374174E-2</v>
      </c>
      <c r="Y1212">
        <v>461.5062916858767</v>
      </c>
      <c r="Z1212">
        <v>6</v>
      </c>
      <c r="AA1212">
        <v>4</v>
      </c>
      <c r="AB1212" t="s">
        <v>50</v>
      </c>
      <c r="AC1212" t="s">
        <v>20</v>
      </c>
      <c r="AD1212">
        <v>32811.49</v>
      </c>
      <c r="AE1212">
        <v>0</v>
      </c>
    </row>
    <row r="1213" spans="1:31" x14ac:dyDescent="0.25">
      <c r="A1213" s="143">
        <v>46111</v>
      </c>
      <c r="B1213" t="s">
        <v>20</v>
      </c>
      <c r="C1213" t="s">
        <v>794</v>
      </c>
      <c r="D1213">
        <v>-32811.49</v>
      </c>
      <c r="E1213" t="s">
        <v>20</v>
      </c>
      <c r="F1213">
        <v>1</v>
      </c>
      <c r="G1213">
        <v>32811.49</v>
      </c>
      <c r="H1213" t="s">
        <v>510</v>
      </c>
      <c r="I1213" t="s">
        <v>20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493</v>
      </c>
      <c r="P1213">
        <v>10</v>
      </c>
      <c r="Q1213" t="s">
        <v>465</v>
      </c>
      <c r="R1213">
        <v>1</v>
      </c>
      <c r="S1213">
        <v>-32811.49</v>
      </c>
      <c r="T1213">
        <v>1</v>
      </c>
      <c r="U1213" t="s">
        <v>199</v>
      </c>
      <c r="V1213" t="s">
        <v>68</v>
      </c>
      <c r="W1213" t="s">
        <v>69</v>
      </c>
      <c r="X1213">
        <v>0.10760032914202722</v>
      </c>
      <c r="Y1213">
        <v>3530.5271236403346</v>
      </c>
      <c r="Z1213">
        <v>7</v>
      </c>
      <c r="AA1213">
        <v>4</v>
      </c>
      <c r="AB1213" t="s">
        <v>68</v>
      </c>
      <c r="AC1213" t="s">
        <v>20</v>
      </c>
      <c r="AD1213">
        <v>32811.49</v>
      </c>
      <c r="AE1213">
        <v>0</v>
      </c>
    </row>
    <row r="1214" spans="1:31" x14ac:dyDescent="0.25">
      <c r="A1214" s="143">
        <v>46111</v>
      </c>
      <c r="B1214" t="s">
        <v>20</v>
      </c>
      <c r="C1214" t="s">
        <v>794</v>
      </c>
      <c r="D1214">
        <v>-32811.49</v>
      </c>
      <c r="E1214" t="s">
        <v>20</v>
      </c>
      <c r="F1214">
        <v>1</v>
      </c>
      <c r="G1214">
        <v>32811.49</v>
      </c>
      <c r="H1214" t="s">
        <v>510</v>
      </c>
      <c r="I1214" t="s">
        <v>20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493</v>
      </c>
      <c r="P1214">
        <v>10</v>
      </c>
      <c r="Q1214" t="s">
        <v>465</v>
      </c>
      <c r="R1214">
        <v>1</v>
      </c>
      <c r="S1214">
        <v>-32811.49</v>
      </c>
      <c r="T1214">
        <v>1</v>
      </c>
      <c r="U1214" t="s">
        <v>199</v>
      </c>
      <c r="V1214" t="s">
        <v>70</v>
      </c>
      <c r="W1214" t="s">
        <v>71</v>
      </c>
      <c r="X1214">
        <v>3.9675420007119738E-2</v>
      </c>
      <c r="Y1214">
        <v>1301.8096468094091</v>
      </c>
      <c r="Z1214">
        <v>8</v>
      </c>
      <c r="AA1214">
        <v>4</v>
      </c>
      <c r="AB1214" t="s">
        <v>70</v>
      </c>
      <c r="AC1214" t="s">
        <v>20</v>
      </c>
      <c r="AD1214">
        <v>32811.49</v>
      </c>
      <c r="AE1214">
        <v>0</v>
      </c>
    </row>
    <row r="1215" spans="1:31" x14ac:dyDescent="0.25">
      <c r="A1215" s="143">
        <v>46111</v>
      </c>
      <c r="B1215" t="s">
        <v>20</v>
      </c>
      <c r="C1215" t="s">
        <v>794</v>
      </c>
      <c r="D1215">
        <v>-32811.49</v>
      </c>
      <c r="E1215" t="s">
        <v>20</v>
      </c>
      <c r="F1215">
        <v>1</v>
      </c>
      <c r="G1215">
        <v>32811.49</v>
      </c>
      <c r="H1215" t="s">
        <v>510</v>
      </c>
      <c r="I1215" t="s">
        <v>20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493</v>
      </c>
      <c r="P1215">
        <v>10</v>
      </c>
      <c r="Q1215" t="s">
        <v>465</v>
      </c>
      <c r="R1215">
        <v>1</v>
      </c>
      <c r="S1215">
        <v>-32811.49</v>
      </c>
      <c r="T1215">
        <v>1</v>
      </c>
      <c r="U1215" t="s">
        <v>199</v>
      </c>
      <c r="V1215" t="s">
        <v>181</v>
      </c>
      <c r="W1215" t="s">
        <v>462</v>
      </c>
      <c r="X1215">
        <v>0</v>
      </c>
      <c r="Y1215">
        <v>0</v>
      </c>
      <c r="Z1215">
        <v>9</v>
      </c>
      <c r="AA1215">
        <v>4</v>
      </c>
      <c r="AB1215" t="s">
        <v>181</v>
      </c>
      <c r="AC1215" t="s">
        <v>20</v>
      </c>
      <c r="AD1215">
        <v>32811.49</v>
      </c>
      <c r="AE1215">
        <v>0</v>
      </c>
    </row>
    <row r="1216" spans="1:31" x14ac:dyDescent="0.25">
      <c r="A1216" s="143">
        <v>46097</v>
      </c>
      <c r="B1216" t="s">
        <v>835</v>
      </c>
      <c r="C1216" t="s">
        <v>999</v>
      </c>
      <c r="D1216">
        <v>-30203.61</v>
      </c>
      <c r="E1216" t="s">
        <v>1000</v>
      </c>
      <c r="F1216">
        <v>1</v>
      </c>
      <c r="G1216">
        <v>24961.66</v>
      </c>
      <c r="H1216" t="s">
        <v>510</v>
      </c>
      <c r="I1216" t="s">
        <v>15</v>
      </c>
      <c r="J1216" t="s">
        <v>137</v>
      </c>
      <c r="K1216" t="s">
        <v>473</v>
      </c>
      <c r="L1216" t="s">
        <v>156</v>
      </c>
      <c r="M1216">
        <v>0</v>
      </c>
      <c r="N1216" t="s">
        <v>39</v>
      </c>
      <c r="O1216" t="s">
        <v>492</v>
      </c>
      <c r="P1216">
        <v>1</v>
      </c>
      <c r="Q1216" t="s">
        <v>50</v>
      </c>
      <c r="R1216">
        <v>1</v>
      </c>
      <c r="S1216">
        <v>-30203.61</v>
      </c>
      <c r="T1216">
        <v>1</v>
      </c>
      <c r="U1216" t="s">
        <v>199</v>
      </c>
      <c r="V1216" t="s">
        <v>50</v>
      </c>
      <c r="W1216" t="s">
        <v>88</v>
      </c>
      <c r="X1216">
        <v>1</v>
      </c>
      <c r="Y1216">
        <v>30203.61</v>
      </c>
      <c r="Z1216">
        <v>6</v>
      </c>
      <c r="AA1216">
        <v>12</v>
      </c>
      <c r="AB1216" t="s">
        <v>50</v>
      </c>
      <c r="AC1216" t="s">
        <v>15</v>
      </c>
      <c r="AD1216">
        <v>30203.61</v>
      </c>
      <c r="AE1216">
        <v>0</v>
      </c>
    </row>
    <row r="1217" spans="1:31" x14ac:dyDescent="0.25">
      <c r="A1217" s="143">
        <v>46084</v>
      </c>
      <c r="B1217" t="s">
        <v>807</v>
      </c>
      <c r="C1217" t="s">
        <v>875</v>
      </c>
      <c r="D1217">
        <v>-27000</v>
      </c>
      <c r="E1217" t="s">
        <v>876</v>
      </c>
      <c r="F1217">
        <v>1</v>
      </c>
      <c r="G1217">
        <v>27000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>
        <v>-27000</v>
      </c>
      <c r="T1217">
        <v>1</v>
      </c>
      <c r="U1217" t="s">
        <v>199</v>
      </c>
      <c r="V1217" t="s">
        <v>72</v>
      </c>
      <c r="W1217" t="s">
        <v>73</v>
      </c>
      <c r="X1217">
        <v>3.2417236735101898E-2</v>
      </c>
      <c r="Y1217">
        <v>875.26539184775129</v>
      </c>
      <c r="Z1217">
        <v>1</v>
      </c>
      <c r="AA1217" t="s">
        <v>1408</v>
      </c>
      <c r="AB1217" t="s">
        <v>72</v>
      </c>
      <c r="AC1217" t="s">
        <v>679</v>
      </c>
      <c r="AD1217">
        <v>26999.999999999996</v>
      </c>
      <c r="AE1217">
        <v>0</v>
      </c>
    </row>
    <row r="1218" spans="1:31" x14ac:dyDescent="0.25">
      <c r="A1218" s="143">
        <v>46084</v>
      </c>
      <c r="B1218" t="s">
        <v>807</v>
      </c>
      <c r="C1218" t="s">
        <v>875</v>
      </c>
      <c r="D1218">
        <v>-27000</v>
      </c>
      <c r="E1218" t="s">
        <v>876</v>
      </c>
      <c r="F1218">
        <v>1</v>
      </c>
      <c r="G1218">
        <v>27000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>
        <v>-27000</v>
      </c>
      <c r="T1218">
        <v>1</v>
      </c>
      <c r="U1218" t="s">
        <v>199</v>
      </c>
      <c r="V1218" t="s">
        <v>77</v>
      </c>
      <c r="W1218" t="s">
        <v>78</v>
      </c>
      <c r="X1218">
        <v>7.0597149630605652E-3</v>
      </c>
      <c r="Y1218">
        <v>190.61230400263526</v>
      </c>
      <c r="Z1218">
        <v>2</v>
      </c>
      <c r="AA1218" t="s">
        <v>1408</v>
      </c>
      <c r="AB1218" t="s">
        <v>77</v>
      </c>
      <c r="AC1218" t="s">
        <v>679</v>
      </c>
      <c r="AD1218">
        <v>26999.999999999996</v>
      </c>
      <c r="AE1218">
        <v>0</v>
      </c>
    </row>
    <row r="1219" spans="1:31" x14ac:dyDescent="0.25">
      <c r="A1219" s="143">
        <v>46084</v>
      </c>
      <c r="B1219" t="s">
        <v>807</v>
      </c>
      <c r="C1219" t="s">
        <v>875</v>
      </c>
      <c r="D1219">
        <v>-27000</v>
      </c>
      <c r="E1219" t="s">
        <v>876</v>
      </c>
      <c r="F1219">
        <v>1</v>
      </c>
      <c r="G1219">
        <v>27000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>
        <v>-27000</v>
      </c>
      <c r="T1219">
        <v>1</v>
      </c>
      <c r="U1219" t="s">
        <v>199</v>
      </c>
      <c r="V1219" t="s">
        <v>75</v>
      </c>
      <c r="W1219" t="s">
        <v>76</v>
      </c>
      <c r="X1219">
        <v>4.0653249223577111E-4</v>
      </c>
      <c r="Y1219">
        <v>10.97637729036582</v>
      </c>
      <c r="Z1219">
        <v>10</v>
      </c>
      <c r="AA1219" t="s">
        <v>1408</v>
      </c>
      <c r="AB1219" t="s">
        <v>75</v>
      </c>
      <c r="AC1219" t="s">
        <v>679</v>
      </c>
      <c r="AD1219">
        <v>26999.999999999996</v>
      </c>
      <c r="AE1219">
        <v>0</v>
      </c>
    </row>
    <row r="1220" spans="1:31" x14ac:dyDescent="0.25">
      <c r="A1220" s="143">
        <v>46084</v>
      </c>
      <c r="B1220" t="s">
        <v>807</v>
      </c>
      <c r="C1220" t="s">
        <v>875</v>
      </c>
      <c r="D1220">
        <v>-27000</v>
      </c>
      <c r="E1220" t="s">
        <v>876</v>
      </c>
      <c r="F1220">
        <v>1</v>
      </c>
      <c r="G1220">
        <v>27000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>
        <v>-27000</v>
      </c>
      <c r="T1220">
        <v>1</v>
      </c>
      <c r="U1220" t="s">
        <v>199</v>
      </c>
      <c r="V1220" t="s">
        <v>66</v>
      </c>
      <c r="W1220" t="s">
        <v>67</v>
      </c>
      <c r="X1220">
        <v>5.9791078481547098E-2</v>
      </c>
      <c r="Y1220">
        <v>1614.3591190017717</v>
      </c>
      <c r="Z1220">
        <v>3</v>
      </c>
      <c r="AA1220" t="s">
        <v>1408</v>
      </c>
      <c r="AB1220" t="s">
        <v>681</v>
      </c>
      <c r="AC1220" t="s">
        <v>679</v>
      </c>
      <c r="AD1220">
        <v>26999.999999999996</v>
      </c>
      <c r="AE1220">
        <v>0</v>
      </c>
    </row>
    <row r="1221" spans="1:31" x14ac:dyDescent="0.25">
      <c r="A1221" s="143">
        <v>46084</v>
      </c>
      <c r="B1221" t="s">
        <v>807</v>
      </c>
      <c r="C1221" t="s">
        <v>875</v>
      </c>
      <c r="D1221">
        <v>-27000</v>
      </c>
      <c r="E1221" t="s">
        <v>876</v>
      </c>
      <c r="F1221">
        <v>1</v>
      </c>
      <c r="G1221">
        <v>27000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>
        <v>-27000</v>
      </c>
      <c r="T1221">
        <v>1</v>
      </c>
      <c r="U1221" t="s">
        <v>199</v>
      </c>
      <c r="V1221" t="s">
        <v>63</v>
      </c>
      <c r="W1221" t="s">
        <v>64</v>
      </c>
      <c r="X1221">
        <v>4.8738124634855849E-3</v>
      </c>
      <c r="Y1221">
        <v>131.59293651411079</v>
      </c>
      <c r="Z1221">
        <v>4</v>
      </c>
      <c r="AA1221" t="s">
        <v>1408</v>
      </c>
      <c r="AB1221" t="s">
        <v>682</v>
      </c>
      <c r="AC1221" t="s">
        <v>679</v>
      </c>
      <c r="AD1221">
        <v>26999.999999999996</v>
      </c>
      <c r="AE1221">
        <v>0</v>
      </c>
    </row>
    <row r="1222" spans="1:31" x14ac:dyDescent="0.25">
      <c r="A1222" s="143">
        <v>46084</v>
      </c>
      <c r="B1222" t="s">
        <v>807</v>
      </c>
      <c r="C1222" t="s">
        <v>875</v>
      </c>
      <c r="D1222">
        <v>-27000</v>
      </c>
      <c r="E1222" t="s">
        <v>876</v>
      </c>
      <c r="F1222">
        <v>1</v>
      </c>
      <c r="G1222">
        <v>27000</v>
      </c>
      <c r="H1222" t="s">
        <v>510</v>
      </c>
      <c r="I1222" t="s">
        <v>679</v>
      </c>
      <c r="J1222" t="s">
        <v>137</v>
      </c>
      <c r="K1222" t="s">
        <v>473</v>
      </c>
      <c r="L1222" t="s">
        <v>156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>
        <v>-27000</v>
      </c>
      <c r="T1222">
        <v>1</v>
      </c>
      <c r="U1222" t="s">
        <v>199</v>
      </c>
      <c r="V1222" t="s">
        <v>80</v>
      </c>
      <c r="W1222" t="s">
        <v>81</v>
      </c>
      <c r="X1222">
        <v>0.73411048911804788</v>
      </c>
      <c r="Y1222">
        <v>19820.983206187291</v>
      </c>
      <c r="Z1222">
        <v>5</v>
      </c>
      <c r="AA1222" t="s">
        <v>1408</v>
      </c>
      <c r="AB1222" t="s">
        <v>80</v>
      </c>
      <c r="AC1222" t="s">
        <v>679</v>
      </c>
      <c r="AD1222">
        <v>26999.999999999996</v>
      </c>
      <c r="AE1222">
        <v>0</v>
      </c>
    </row>
    <row r="1223" spans="1:31" x14ac:dyDescent="0.25">
      <c r="A1223" s="143">
        <v>46084</v>
      </c>
      <c r="B1223" t="s">
        <v>807</v>
      </c>
      <c r="C1223" t="s">
        <v>875</v>
      </c>
      <c r="D1223">
        <v>-27000</v>
      </c>
      <c r="E1223" t="s">
        <v>876</v>
      </c>
      <c r="F1223">
        <v>1</v>
      </c>
      <c r="G1223">
        <v>27000</v>
      </c>
      <c r="H1223" t="s">
        <v>510</v>
      </c>
      <c r="I1223" t="s">
        <v>679</v>
      </c>
      <c r="J1223" t="s">
        <v>137</v>
      </c>
      <c r="K1223" t="s">
        <v>473</v>
      </c>
      <c r="L1223" t="s">
        <v>156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>
        <v>-27000</v>
      </c>
      <c r="T1223">
        <v>1</v>
      </c>
      <c r="U1223" t="s">
        <v>199</v>
      </c>
      <c r="V1223" t="s">
        <v>50</v>
      </c>
      <c r="W1223" t="s">
        <v>74</v>
      </c>
      <c r="X1223">
        <v>1.4065386597374174E-2</v>
      </c>
      <c r="Y1223">
        <v>379.76543812910268</v>
      </c>
      <c r="Z1223">
        <v>6</v>
      </c>
      <c r="AA1223" t="s">
        <v>1408</v>
      </c>
      <c r="AB1223" t="s">
        <v>50</v>
      </c>
      <c r="AC1223" t="s">
        <v>679</v>
      </c>
      <c r="AD1223">
        <v>26999.999999999996</v>
      </c>
      <c r="AE1223">
        <v>0</v>
      </c>
    </row>
    <row r="1224" spans="1:31" x14ac:dyDescent="0.25">
      <c r="A1224" s="143">
        <v>46084</v>
      </c>
      <c r="B1224" t="s">
        <v>807</v>
      </c>
      <c r="C1224" t="s">
        <v>875</v>
      </c>
      <c r="D1224">
        <v>-27000</v>
      </c>
      <c r="E1224" t="s">
        <v>876</v>
      </c>
      <c r="F1224">
        <v>1</v>
      </c>
      <c r="G1224">
        <v>27000</v>
      </c>
      <c r="H1224" t="s">
        <v>510</v>
      </c>
      <c r="I1224" t="s">
        <v>679</v>
      </c>
      <c r="J1224" t="s">
        <v>137</v>
      </c>
      <c r="K1224" t="s">
        <v>473</v>
      </c>
      <c r="L1224" t="s">
        <v>156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>
        <v>-27000</v>
      </c>
      <c r="T1224">
        <v>1</v>
      </c>
      <c r="U1224" t="s">
        <v>199</v>
      </c>
      <c r="V1224" t="s">
        <v>68</v>
      </c>
      <c r="W1224" t="s">
        <v>69</v>
      </c>
      <c r="X1224">
        <v>0.10760032914202722</v>
      </c>
      <c r="Y1224">
        <v>2905.208886834735</v>
      </c>
      <c r="Z1224">
        <v>7</v>
      </c>
      <c r="AA1224" t="s">
        <v>1408</v>
      </c>
      <c r="AB1224" t="s">
        <v>68</v>
      </c>
      <c r="AC1224" t="s">
        <v>679</v>
      </c>
      <c r="AD1224">
        <v>26999.999999999996</v>
      </c>
      <c r="AE1224">
        <v>0</v>
      </c>
    </row>
    <row r="1225" spans="1:31" x14ac:dyDescent="0.25">
      <c r="A1225" s="143">
        <v>46084</v>
      </c>
      <c r="B1225" t="s">
        <v>807</v>
      </c>
      <c r="C1225" t="s">
        <v>875</v>
      </c>
      <c r="D1225">
        <v>-27000</v>
      </c>
      <c r="E1225" t="s">
        <v>876</v>
      </c>
      <c r="F1225">
        <v>1</v>
      </c>
      <c r="G1225">
        <v>27000</v>
      </c>
      <c r="H1225" t="s">
        <v>510</v>
      </c>
      <c r="I1225" t="s">
        <v>679</v>
      </c>
      <c r="J1225" t="s">
        <v>137</v>
      </c>
      <c r="K1225" t="s">
        <v>473</v>
      </c>
      <c r="L1225" t="s">
        <v>156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>
        <v>-27000</v>
      </c>
      <c r="T1225">
        <v>1</v>
      </c>
      <c r="U1225" t="s">
        <v>199</v>
      </c>
      <c r="V1225" t="s">
        <v>70</v>
      </c>
      <c r="W1225" t="s">
        <v>71</v>
      </c>
      <c r="X1225">
        <v>3.9675420007119738E-2</v>
      </c>
      <c r="Y1225">
        <v>1071.236340192233</v>
      </c>
      <c r="Z1225">
        <v>8</v>
      </c>
      <c r="AA1225" t="s">
        <v>1408</v>
      </c>
      <c r="AB1225" t="s">
        <v>70</v>
      </c>
      <c r="AC1225" t="s">
        <v>679</v>
      </c>
      <c r="AD1225">
        <v>26999.999999999996</v>
      </c>
      <c r="AE1225">
        <v>0</v>
      </c>
    </row>
    <row r="1226" spans="1:31" x14ac:dyDescent="0.25">
      <c r="A1226" s="143">
        <v>46084</v>
      </c>
      <c r="B1226" t="s">
        <v>807</v>
      </c>
      <c r="C1226" t="s">
        <v>875</v>
      </c>
      <c r="D1226">
        <v>-27000</v>
      </c>
      <c r="E1226" t="s">
        <v>876</v>
      </c>
      <c r="F1226">
        <v>1</v>
      </c>
      <c r="G1226">
        <v>27000</v>
      </c>
      <c r="H1226" t="s">
        <v>510</v>
      </c>
      <c r="I1226" t="s">
        <v>679</v>
      </c>
      <c r="J1226" t="s">
        <v>137</v>
      </c>
      <c r="K1226" t="s">
        <v>473</v>
      </c>
      <c r="L1226" t="s">
        <v>156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>
        <v>-27000</v>
      </c>
      <c r="T1226">
        <v>1</v>
      </c>
      <c r="U1226" t="s">
        <v>199</v>
      </c>
      <c r="V1226" t="s">
        <v>181</v>
      </c>
      <c r="W1226" t="s">
        <v>462</v>
      </c>
      <c r="X1226">
        <v>0</v>
      </c>
      <c r="Y1226">
        <v>0</v>
      </c>
      <c r="Z1226">
        <v>9</v>
      </c>
      <c r="AA1226" t="s">
        <v>1408</v>
      </c>
      <c r="AB1226" t="s">
        <v>181</v>
      </c>
      <c r="AC1226" t="s">
        <v>679</v>
      </c>
      <c r="AD1226">
        <v>26999.999999999996</v>
      </c>
      <c r="AE1226">
        <v>0</v>
      </c>
    </row>
    <row r="1227" spans="1:31" x14ac:dyDescent="0.25">
      <c r="A1227" s="143">
        <v>46112</v>
      </c>
      <c r="B1227" t="s">
        <v>833</v>
      </c>
      <c r="C1227" t="s">
        <v>971</v>
      </c>
      <c r="D1227">
        <v>-22000</v>
      </c>
      <c r="E1227" t="s">
        <v>972</v>
      </c>
      <c r="F1227">
        <v>1</v>
      </c>
      <c r="G1227">
        <v>18181.82</v>
      </c>
      <c r="H1227" t="s">
        <v>510</v>
      </c>
      <c r="I1227" t="s">
        <v>12</v>
      </c>
      <c r="J1227" t="s">
        <v>137</v>
      </c>
      <c r="K1227" t="s">
        <v>473</v>
      </c>
      <c r="L1227" t="s">
        <v>138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>
        <v>-22000</v>
      </c>
      <c r="T1227">
        <v>1</v>
      </c>
      <c r="U1227" t="s">
        <v>199</v>
      </c>
      <c r="V1227" t="s">
        <v>72</v>
      </c>
      <c r="W1227" t="s">
        <v>73</v>
      </c>
      <c r="X1227">
        <v>3.2417236735101898E-2</v>
      </c>
      <c r="Y1227">
        <v>713.17920817224172</v>
      </c>
      <c r="Z1227">
        <v>1</v>
      </c>
      <c r="AA1227">
        <v>11</v>
      </c>
      <c r="AB1227" t="s">
        <v>72</v>
      </c>
      <c r="AC1227" t="s">
        <v>12</v>
      </c>
      <c r="AD1227">
        <v>21999.999999999996</v>
      </c>
      <c r="AE1227">
        <v>0</v>
      </c>
    </row>
    <row r="1228" spans="1:31" x14ac:dyDescent="0.25">
      <c r="A1228" s="143">
        <v>46112</v>
      </c>
      <c r="B1228" t="s">
        <v>833</v>
      </c>
      <c r="C1228" t="s">
        <v>971</v>
      </c>
      <c r="D1228">
        <v>-22000</v>
      </c>
      <c r="E1228" t="s">
        <v>972</v>
      </c>
      <c r="F1228">
        <v>1</v>
      </c>
      <c r="G1228">
        <v>18181.82</v>
      </c>
      <c r="H1228" t="s">
        <v>510</v>
      </c>
      <c r="I1228" t="s">
        <v>12</v>
      </c>
      <c r="J1228" t="s">
        <v>137</v>
      </c>
      <c r="K1228" t="s">
        <v>473</v>
      </c>
      <c r="L1228" t="s">
        <v>138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>
        <v>-22000</v>
      </c>
      <c r="T1228">
        <v>1</v>
      </c>
      <c r="U1228" t="s">
        <v>199</v>
      </c>
      <c r="V1228" t="s">
        <v>77</v>
      </c>
      <c r="W1228" t="s">
        <v>78</v>
      </c>
      <c r="X1228">
        <v>7.0597149630605652E-3</v>
      </c>
      <c r="Y1228">
        <v>155.31372918733243</v>
      </c>
      <c r="Z1228">
        <v>2</v>
      </c>
      <c r="AA1228">
        <v>11</v>
      </c>
      <c r="AB1228" t="s">
        <v>77</v>
      </c>
      <c r="AC1228" t="s">
        <v>12</v>
      </c>
      <c r="AD1228">
        <v>21999.999999999996</v>
      </c>
      <c r="AE1228">
        <v>0</v>
      </c>
    </row>
    <row r="1229" spans="1:31" x14ac:dyDescent="0.25">
      <c r="A1229" s="143">
        <v>46112</v>
      </c>
      <c r="B1229" t="s">
        <v>833</v>
      </c>
      <c r="C1229" t="s">
        <v>971</v>
      </c>
      <c r="D1229">
        <v>-22000</v>
      </c>
      <c r="E1229" t="s">
        <v>972</v>
      </c>
      <c r="F1229">
        <v>1</v>
      </c>
      <c r="G1229">
        <v>18181.82</v>
      </c>
      <c r="H1229" t="s">
        <v>510</v>
      </c>
      <c r="I1229" t="s">
        <v>12</v>
      </c>
      <c r="J1229" t="s">
        <v>137</v>
      </c>
      <c r="K1229" t="s">
        <v>473</v>
      </c>
      <c r="L1229" t="s">
        <v>138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>
        <v>-22000</v>
      </c>
      <c r="T1229">
        <v>1</v>
      </c>
      <c r="U1229" t="s">
        <v>199</v>
      </c>
      <c r="V1229" t="s">
        <v>75</v>
      </c>
      <c r="W1229" t="s">
        <v>76</v>
      </c>
      <c r="X1229">
        <v>4.0653249223577111E-4</v>
      </c>
      <c r="Y1229">
        <v>8.9437148291869644</v>
      </c>
      <c r="Z1229">
        <v>10</v>
      </c>
      <c r="AA1229">
        <v>11</v>
      </c>
      <c r="AB1229" t="s">
        <v>75</v>
      </c>
      <c r="AC1229" t="s">
        <v>12</v>
      </c>
      <c r="AD1229">
        <v>21999.999999999996</v>
      </c>
      <c r="AE1229">
        <v>0</v>
      </c>
    </row>
    <row r="1230" spans="1:31" x14ac:dyDescent="0.25">
      <c r="A1230" s="143">
        <v>46112</v>
      </c>
      <c r="B1230" t="s">
        <v>833</v>
      </c>
      <c r="C1230" t="s">
        <v>971</v>
      </c>
      <c r="D1230">
        <v>-22000</v>
      </c>
      <c r="E1230" t="s">
        <v>972</v>
      </c>
      <c r="F1230">
        <v>1</v>
      </c>
      <c r="G1230">
        <v>18181.82</v>
      </c>
      <c r="H1230" t="s">
        <v>510</v>
      </c>
      <c r="I1230" t="s">
        <v>12</v>
      </c>
      <c r="J1230" t="s">
        <v>137</v>
      </c>
      <c r="K1230" t="s">
        <v>473</v>
      </c>
      <c r="L1230" t="s">
        <v>138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>
        <v>-22000</v>
      </c>
      <c r="T1230">
        <v>1</v>
      </c>
      <c r="U1230" t="s">
        <v>199</v>
      </c>
      <c r="V1230" t="s">
        <v>66</v>
      </c>
      <c r="W1230" t="s">
        <v>67</v>
      </c>
      <c r="X1230">
        <v>5.9791078481547098E-2</v>
      </c>
      <c r="Y1230">
        <v>1315.4037265940362</v>
      </c>
      <c r="Z1230">
        <v>3</v>
      </c>
      <c r="AA1230">
        <v>11</v>
      </c>
      <c r="AB1230" t="s">
        <v>681</v>
      </c>
      <c r="AC1230" t="s">
        <v>12</v>
      </c>
      <c r="AD1230">
        <v>21999.999999999996</v>
      </c>
      <c r="AE1230">
        <v>0</v>
      </c>
    </row>
    <row r="1231" spans="1:31" x14ac:dyDescent="0.25">
      <c r="A1231" s="143">
        <v>46112</v>
      </c>
      <c r="B1231" t="s">
        <v>833</v>
      </c>
      <c r="C1231" t="s">
        <v>971</v>
      </c>
      <c r="D1231">
        <v>-22000</v>
      </c>
      <c r="E1231" t="s">
        <v>972</v>
      </c>
      <c r="F1231">
        <v>1</v>
      </c>
      <c r="G1231">
        <v>18181.82</v>
      </c>
      <c r="H1231" t="s">
        <v>510</v>
      </c>
      <c r="I1231" t="s">
        <v>12</v>
      </c>
      <c r="J1231" t="s">
        <v>137</v>
      </c>
      <c r="K1231" t="s">
        <v>473</v>
      </c>
      <c r="L1231" t="s">
        <v>138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>
        <v>-22000</v>
      </c>
      <c r="T1231">
        <v>1</v>
      </c>
      <c r="U1231" t="s">
        <v>199</v>
      </c>
      <c r="V1231" t="s">
        <v>63</v>
      </c>
      <c r="W1231" t="s">
        <v>64</v>
      </c>
      <c r="X1231">
        <v>4.8738124634855849E-3</v>
      </c>
      <c r="Y1231">
        <v>107.22387419668287</v>
      </c>
      <c r="Z1231">
        <v>4</v>
      </c>
      <c r="AA1231">
        <v>11</v>
      </c>
      <c r="AB1231" t="s">
        <v>682</v>
      </c>
      <c r="AC1231" t="s">
        <v>12</v>
      </c>
      <c r="AD1231">
        <v>21999.999999999996</v>
      </c>
      <c r="AE1231">
        <v>0</v>
      </c>
    </row>
    <row r="1232" spans="1:31" x14ac:dyDescent="0.25">
      <c r="A1232" s="143">
        <v>46112</v>
      </c>
      <c r="B1232" t="s">
        <v>833</v>
      </c>
      <c r="C1232" t="s">
        <v>971</v>
      </c>
      <c r="D1232">
        <v>-22000</v>
      </c>
      <c r="E1232" t="s">
        <v>972</v>
      </c>
      <c r="F1232">
        <v>1</v>
      </c>
      <c r="G1232">
        <v>18181.82</v>
      </c>
      <c r="H1232" t="s">
        <v>510</v>
      </c>
      <c r="I1232" t="s">
        <v>12</v>
      </c>
      <c r="J1232" t="s">
        <v>137</v>
      </c>
      <c r="K1232" t="s">
        <v>473</v>
      </c>
      <c r="L1232" t="s">
        <v>138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>
        <v>-22000</v>
      </c>
      <c r="T1232">
        <v>1</v>
      </c>
      <c r="U1232" t="s">
        <v>199</v>
      </c>
      <c r="V1232" t="s">
        <v>80</v>
      </c>
      <c r="W1232" t="s">
        <v>81</v>
      </c>
      <c r="X1232">
        <v>0.73411048911804788</v>
      </c>
      <c r="Y1232">
        <v>16150.430760597053</v>
      </c>
      <c r="Z1232">
        <v>5</v>
      </c>
      <c r="AA1232">
        <v>11</v>
      </c>
      <c r="AB1232" t="s">
        <v>80</v>
      </c>
      <c r="AC1232" t="s">
        <v>12</v>
      </c>
      <c r="AD1232">
        <v>21999.999999999996</v>
      </c>
      <c r="AE1232">
        <v>0</v>
      </c>
    </row>
    <row r="1233" spans="1:31" x14ac:dyDescent="0.25">
      <c r="A1233" s="143">
        <v>46112</v>
      </c>
      <c r="B1233" t="s">
        <v>833</v>
      </c>
      <c r="C1233" t="s">
        <v>971</v>
      </c>
      <c r="D1233">
        <v>-22000</v>
      </c>
      <c r="E1233" t="s">
        <v>972</v>
      </c>
      <c r="F1233">
        <v>1</v>
      </c>
      <c r="G1233">
        <v>18181.82</v>
      </c>
      <c r="H1233" t="s">
        <v>510</v>
      </c>
      <c r="I1233" t="s">
        <v>12</v>
      </c>
      <c r="J1233" t="s">
        <v>137</v>
      </c>
      <c r="K1233" t="s">
        <v>473</v>
      </c>
      <c r="L1233" t="s">
        <v>138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>
        <v>-22000</v>
      </c>
      <c r="T1233">
        <v>1</v>
      </c>
      <c r="U1233" t="s">
        <v>199</v>
      </c>
      <c r="V1233" t="s">
        <v>50</v>
      </c>
      <c r="W1233" t="s">
        <v>74</v>
      </c>
      <c r="X1233">
        <v>1.4065386597374174E-2</v>
      </c>
      <c r="Y1233">
        <v>309.4385051422318</v>
      </c>
      <c r="Z1233">
        <v>6</v>
      </c>
      <c r="AA1233">
        <v>11</v>
      </c>
      <c r="AB1233" t="s">
        <v>50</v>
      </c>
      <c r="AC1233" t="s">
        <v>12</v>
      </c>
      <c r="AD1233">
        <v>21999.999999999996</v>
      </c>
      <c r="AE1233">
        <v>0</v>
      </c>
    </row>
    <row r="1234" spans="1:31" x14ac:dyDescent="0.25">
      <c r="A1234" s="143">
        <v>46112</v>
      </c>
      <c r="B1234" t="s">
        <v>833</v>
      </c>
      <c r="C1234" t="s">
        <v>971</v>
      </c>
      <c r="D1234">
        <v>-22000</v>
      </c>
      <c r="E1234" t="s">
        <v>972</v>
      </c>
      <c r="F1234">
        <v>1</v>
      </c>
      <c r="G1234">
        <v>18181.82</v>
      </c>
      <c r="H1234" t="s">
        <v>510</v>
      </c>
      <c r="I1234" t="s">
        <v>12</v>
      </c>
      <c r="J1234" t="s">
        <v>137</v>
      </c>
      <c r="K1234" t="s">
        <v>473</v>
      </c>
      <c r="L1234" t="s">
        <v>138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>
        <v>-22000</v>
      </c>
      <c r="T1234">
        <v>1</v>
      </c>
      <c r="U1234" t="s">
        <v>199</v>
      </c>
      <c r="V1234" t="s">
        <v>68</v>
      </c>
      <c r="W1234" t="s">
        <v>69</v>
      </c>
      <c r="X1234">
        <v>0.10760032914202722</v>
      </c>
      <c r="Y1234">
        <v>2367.2072411245986</v>
      </c>
      <c r="Z1234">
        <v>7</v>
      </c>
      <c r="AA1234">
        <v>11</v>
      </c>
      <c r="AB1234" t="s">
        <v>68</v>
      </c>
      <c r="AC1234" t="s">
        <v>12</v>
      </c>
      <c r="AD1234">
        <v>21999.999999999996</v>
      </c>
      <c r="AE1234">
        <v>0</v>
      </c>
    </row>
    <row r="1235" spans="1:31" x14ac:dyDescent="0.25">
      <c r="A1235" s="143">
        <v>46112</v>
      </c>
      <c r="B1235" t="s">
        <v>833</v>
      </c>
      <c r="C1235" t="s">
        <v>971</v>
      </c>
      <c r="D1235">
        <v>-22000</v>
      </c>
      <c r="E1235" t="s">
        <v>972</v>
      </c>
      <c r="F1235">
        <v>1</v>
      </c>
      <c r="G1235">
        <v>18181.82</v>
      </c>
      <c r="H1235" t="s">
        <v>510</v>
      </c>
      <c r="I1235" t="s">
        <v>12</v>
      </c>
      <c r="J1235" t="s">
        <v>137</v>
      </c>
      <c r="K1235" t="s">
        <v>473</v>
      </c>
      <c r="L1235" t="s">
        <v>138</v>
      </c>
      <c r="M1235">
        <v>0</v>
      </c>
      <c r="N1235" t="s">
        <v>35</v>
      </c>
      <c r="O1235" t="s">
        <v>492</v>
      </c>
      <c r="P1235">
        <v>10</v>
      </c>
      <c r="Q1235" t="s">
        <v>465</v>
      </c>
      <c r="R1235">
        <v>1</v>
      </c>
      <c r="S1235">
        <v>-22000</v>
      </c>
      <c r="T1235">
        <v>1</v>
      </c>
      <c r="U1235" t="s">
        <v>199</v>
      </c>
      <c r="V1235" t="s">
        <v>70</v>
      </c>
      <c r="W1235" t="s">
        <v>71</v>
      </c>
      <c r="X1235">
        <v>3.9675420007119738E-2</v>
      </c>
      <c r="Y1235">
        <v>872.8592401566342</v>
      </c>
      <c r="Z1235">
        <v>8</v>
      </c>
      <c r="AA1235">
        <v>11</v>
      </c>
      <c r="AB1235" t="s">
        <v>70</v>
      </c>
      <c r="AC1235" t="s">
        <v>12</v>
      </c>
      <c r="AD1235">
        <v>21999.999999999996</v>
      </c>
      <c r="AE1235">
        <v>0</v>
      </c>
    </row>
    <row r="1236" spans="1:31" x14ac:dyDescent="0.25">
      <c r="A1236" s="143">
        <v>46112</v>
      </c>
      <c r="B1236" t="s">
        <v>833</v>
      </c>
      <c r="C1236" t="s">
        <v>971</v>
      </c>
      <c r="D1236">
        <v>-22000</v>
      </c>
      <c r="E1236" t="s">
        <v>972</v>
      </c>
      <c r="F1236">
        <v>1</v>
      </c>
      <c r="G1236">
        <v>18181.82</v>
      </c>
      <c r="H1236" t="s">
        <v>510</v>
      </c>
      <c r="I1236" t="s">
        <v>12</v>
      </c>
      <c r="J1236" t="s">
        <v>137</v>
      </c>
      <c r="K1236" t="s">
        <v>473</v>
      </c>
      <c r="L1236" t="s">
        <v>138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>
        <v>-22000</v>
      </c>
      <c r="T1236">
        <v>1</v>
      </c>
      <c r="U1236" t="s">
        <v>199</v>
      </c>
      <c r="V1236" t="s">
        <v>181</v>
      </c>
      <c r="W1236" t="s">
        <v>462</v>
      </c>
      <c r="X1236">
        <v>0</v>
      </c>
      <c r="Y1236">
        <v>0</v>
      </c>
      <c r="Z1236">
        <v>9</v>
      </c>
      <c r="AA1236">
        <v>11</v>
      </c>
      <c r="AB1236" t="s">
        <v>181</v>
      </c>
      <c r="AC1236" t="s">
        <v>12</v>
      </c>
      <c r="AD1236">
        <v>21999.999999999996</v>
      </c>
      <c r="AE1236">
        <v>0</v>
      </c>
    </row>
    <row r="1237" spans="1:31" x14ac:dyDescent="0.25">
      <c r="A1237" s="143">
        <v>46100</v>
      </c>
      <c r="B1237" t="s">
        <v>949</v>
      </c>
      <c r="C1237" t="s">
        <v>950</v>
      </c>
      <c r="D1237">
        <v>-21845.58</v>
      </c>
      <c r="E1237" t="s">
        <v>951</v>
      </c>
      <c r="F1237">
        <v>1</v>
      </c>
      <c r="G1237">
        <v>18054.2</v>
      </c>
      <c r="H1237" t="s">
        <v>510</v>
      </c>
      <c r="I1237" t="s">
        <v>10</v>
      </c>
      <c r="J1237" t="s">
        <v>137</v>
      </c>
      <c r="K1237" t="s">
        <v>473</v>
      </c>
      <c r="L1237" t="s">
        <v>156</v>
      </c>
      <c r="M1237">
        <v>0</v>
      </c>
      <c r="N1237" t="s">
        <v>34</v>
      </c>
      <c r="O1237" t="s">
        <v>492</v>
      </c>
      <c r="P1237">
        <v>1</v>
      </c>
      <c r="Q1237" t="s">
        <v>80</v>
      </c>
      <c r="R1237">
        <v>1</v>
      </c>
      <c r="S1237">
        <v>-21845.58</v>
      </c>
      <c r="T1237">
        <v>1</v>
      </c>
      <c r="U1237" t="s">
        <v>199</v>
      </c>
      <c r="V1237" t="s">
        <v>80</v>
      </c>
      <c r="W1237" t="s">
        <v>93</v>
      </c>
      <c r="X1237">
        <v>1</v>
      </c>
      <c r="Y1237">
        <v>21845.58</v>
      </c>
      <c r="Z1237">
        <v>5</v>
      </c>
      <c r="AA1237">
        <v>13</v>
      </c>
      <c r="AB1237" t="s">
        <v>80</v>
      </c>
      <c r="AC1237" t="s">
        <v>10</v>
      </c>
      <c r="AD1237">
        <v>21845.58</v>
      </c>
      <c r="AE1237">
        <v>0</v>
      </c>
    </row>
    <row r="1238" spans="1:31" x14ac:dyDescent="0.25">
      <c r="A1238" s="143">
        <v>46084</v>
      </c>
      <c r="B1238" t="s">
        <v>807</v>
      </c>
      <c r="C1238" t="s">
        <v>873</v>
      </c>
      <c r="D1238">
        <v>-18000</v>
      </c>
      <c r="E1238" t="s">
        <v>874</v>
      </c>
      <c r="F1238">
        <v>1</v>
      </c>
      <c r="G1238">
        <v>18000</v>
      </c>
      <c r="H1238" t="s">
        <v>510</v>
      </c>
      <c r="I1238" t="s">
        <v>679</v>
      </c>
      <c r="J1238" t="s">
        <v>137</v>
      </c>
      <c r="K1238" t="s">
        <v>473</v>
      </c>
      <c r="L1238" t="s">
        <v>156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>
        <v>-18000</v>
      </c>
      <c r="T1238">
        <v>1</v>
      </c>
      <c r="U1238" t="s">
        <v>199</v>
      </c>
      <c r="V1238" t="s">
        <v>72</v>
      </c>
      <c r="W1238" t="s">
        <v>73</v>
      </c>
      <c r="X1238">
        <v>3.2417236735101898E-2</v>
      </c>
      <c r="Y1238">
        <v>583.51026123183419</v>
      </c>
      <c r="Z1238">
        <v>1</v>
      </c>
      <c r="AA1238" t="s">
        <v>1408</v>
      </c>
      <c r="AB1238" t="s">
        <v>72</v>
      </c>
      <c r="AC1238" t="s">
        <v>679</v>
      </c>
      <c r="AD1238">
        <v>18000</v>
      </c>
      <c r="AE1238">
        <v>0</v>
      </c>
    </row>
    <row r="1239" spans="1:31" x14ac:dyDescent="0.25">
      <c r="A1239" s="143">
        <v>46084</v>
      </c>
      <c r="B1239" t="s">
        <v>807</v>
      </c>
      <c r="C1239" t="s">
        <v>873</v>
      </c>
      <c r="D1239">
        <v>-18000</v>
      </c>
      <c r="E1239" t="s">
        <v>874</v>
      </c>
      <c r="F1239">
        <v>1</v>
      </c>
      <c r="G1239">
        <v>18000</v>
      </c>
      <c r="H1239" t="s">
        <v>510</v>
      </c>
      <c r="I1239" t="s">
        <v>679</v>
      </c>
      <c r="J1239" t="s">
        <v>137</v>
      </c>
      <c r="K1239" t="s">
        <v>473</v>
      </c>
      <c r="L1239" t="s">
        <v>156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>
        <v>-18000</v>
      </c>
      <c r="T1239">
        <v>1</v>
      </c>
      <c r="U1239" t="s">
        <v>199</v>
      </c>
      <c r="V1239" t="s">
        <v>77</v>
      </c>
      <c r="W1239" t="s">
        <v>78</v>
      </c>
      <c r="X1239">
        <v>7.0597149630605652E-3</v>
      </c>
      <c r="Y1239">
        <v>127.07486933509017</v>
      </c>
      <c r="Z1239">
        <v>2</v>
      </c>
      <c r="AA1239" t="s">
        <v>1408</v>
      </c>
      <c r="AB1239" t="s">
        <v>77</v>
      </c>
      <c r="AC1239" t="s">
        <v>679</v>
      </c>
      <c r="AD1239">
        <v>18000</v>
      </c>
      <c r="AE1239">
        <v>0</v>
      </c>
    </row>
    <row r="1240" spans="1:31" x14ac:dyDescent="0.25">
      <c r="A1240" s="143">
        <v>46084</v>
      </c>
      <c r="B1240" t="s">
        <v>807</v>
      </c>
      <c r="C1240" t="s">
        <v>873</v>
      </c>
      <c r="D1240">
        <v>-18000</v>
      </c>
      <c r="E1240" t="s">
        <v>874</v>
      </c>
      <c r="F1240">
        <v>1</v>
      </c>
      <c r="G1240">
        <v>18000</v>
      </c>
      <c r="H1240" t="s">
        <v>510</v>
      </c>
      <c r="I1240" t="s">
        <v>679</v>
      </c>
      <c r="J1240" t="s">
        <v>137</v>
      </c>
      <c r="K1240" t="s">
        <v>473</v>
      </c>
      <c r="L1240" t="s">
        <v>156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>
        <v>-18000</v>
      </c>
      <c r="T1240">
        <v>1</v>
      </c>
      <c r="U1240" t="s">
        <v>199</v>
      </c>
      <c r="V1240" t="s">
        <v>75</v>
      </c>
      <c r="W1240" t="s">
        <v>76</v>
      </c>
      <c r="X1240">
        <v>4.0653249223577111E-4</v>
      </c>
      <c r="Y1240">
        <v>7.3175848602438798</v>
      </c>
      <c r="Z1240">
        <v>10</v>
      </c>
      <c r="AA1240" t="s">
        <v>1408</v>
      </c>
      <c r="AB1240" t="s">
        <v>75</v>
      </c>
      <c r="AC1240" t="s">
        <v>679</v>
      </c>
      <c r="AD1240">
        <v>18000</v>
      </c>
      <c r="AE1240">
        <v>0</v>
      </c>
    </row>
    <row r="1241" spans="1:31" x14ac:dyDescent="0.25">
      <c r="A1241" s="143">
        <v>46084</v>
      </c>
      <c r="B1241" t="s">
        <v>807</v>
      </c>
      <c r="C1241" t="s">
        <v>873</v>
      </c>
      <c r="D1241">
        <v>-18000</v>
      </c>
      <c r="E1241" t="s">
        <v>874</v>
      </c>
      <c r="F1241">
        <v>1</v>
      </c>
      <c r="G1241">
        <v>18000</v>
      </c>
      <c r="H1241" t="s">
        <v>510</v>
      </c>
      <c r="I1241" t="s">
        <v>679</v>
      </c>
      <c r="J1241" t="s">
        <v>137</v>
      </c>
      <c r="K1241" t="s">
        <v>473</v>
      </c>
      <c r="L1241" t="s">
        <v>156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>
        <v>-18000</v>
      </c>
      <c r="T1241">
        <v>1</v>
      </c>
      <c r="U1241" t="s">
        <v>199</v>
      </c>
      <c r="V1241" t="s">
        <v>66</v>
      </c>
      <c r="W1241" t="s">
        <v>67</v>
      </c>
      <c r="X1241">
        <v>5.9791078481547098E-2</v>
      </c>
      <c r="Y1241">
        <v>1076.2394126678478</v>
      </c>
      <c r="Z1241">
        <v>3</v>
      </c>
      <c r="AA1241" t="s">
        <v>1408</v>
      </c>
      <c r="AB1241" t="s">
        <v>681</v>
      </c>
      <c r="AC1241" t="s">
        <v>679</v>
      </c>
      <c r="AD1241">
        <v>18000</v>
      </c>
      <c r="AE1241">
        <v>0</v>
      </c>
    </row>
    <row r="1242" spans="1:31" x14ac:dyDescent="0.25">
      <c r="A1242" s="143">
        <v>46084</v>
      </c>
      <c r="B1242" t="s">
        <v>807</v>
      </c>
      <c r="C1242" t="s">
        <v>873</v>
      </c>
      <c r="D1242">
        <v>-18000</v>
      </c>
      <c r="E1242" t="s">
        <v>874</v>
      </c>
      <c r="F1242">
        <v>1</v>
      </c>
      <c r="G1242">
        <v>18000</v>
      </c>
      <c r="H1242" t="s">
        <v>510</v>
      </c>
      <c r="I1242" t="s">
        <v>679</v>
      </c>
      <c r="J1242" t="s">
        <v>137</v>
      </c>
      <c r="K1242" t="s">
        <v>473</v>
      </c>
      <c r="L1242" t="s">
        <v>156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>
        <v>-18000</v>
      </c>
      <c r="T1242">
        <v>1</v>
      </c>
      <c r="U1242" t="s">
        <v>199</v>
      </c>
      <c r="V1242" t="s">
        <v>63</v>
      </c>
      <c r="W1242" t="s">
        <v>64</v>
      </c>
      <c r="X1242">
        <v>4.8738124634855849E-3</v>
      </c>
      <c r="Y1242">
        <v>87.728624342740531</v>
      </c>
      <c r="Z1242">
        <v>4</v>
      </c>
      <c r="AA1242" t="s">
        <v>1408</v>
      </c>
      <c r="AB1242" t="s">
        <v>682</v>
      </c>
      <c r="AC1242" t="s">
        <v>679</v>
      </c>
      <c r="AD1242">
        <v>18000</v>
      </c>
      <c r="AE1242">
        <v>0</v>
      </c>
    </row>
    <row r="1243" spans="1:31" x14ac:dyDescent="0.25">
      <c r="A1243" s="143">
        <v>46084</v>
      </c>
      <c r="B1243" t="s">
        <v>807</v>
      </c>
      <c r="C1243" t="s">
        <v>873</v>
      </c>
      <c r="D1243">
        <v>-18000</v>
      </c>
      <c r="E1243" t="s">
        <v>874</v>
      </c>
      <c r="F1243">
        <v>1</v>
      </c>
      <c r="G1243">
        <v>18000</v>
      </c>
      <c r="H1243" t="s">
        <v>510</v>
      </c>
      <c r="I1243" t="s">
        <v>679</v>
      </c>
      <c r="J1243" t="s">
        <v>137</v>
      </c>
      <c r="K1243" t="s">
        <v>473</v>
      </c>
      <c r="L1243" t="s">
        <v>156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>
        <v>-18000</v>
      </c>
      <c r="T1243">
        <v>1</v>
      </c>
      <c r="U1243" t="s">
        <v>199</v>
      </c>
      <c r="V1243" t="s">
        <v>80</v>
      </c>
      <c r="W1243" t="s">
        <v>81</v>
      </c>
      <c r="X1243">
        <v>0.73411048911804788</v>
      </c>
      <c r="Y1243">
        <v>13213.988804124861</v>
      </c>
      <c r="Z1243">
        <v>5</v>
      </c>
      <c r="AA1243" t="s">
        <v>1408</v>
      </c>
      <c r="AB1243" t="s">
        <v>80</v>
      </c>
      <c r="AC1243" t="s">
        <v>679</v>
      </c>
      <c r="AD1243">
        <v>18000</v>
      </c>
      <c r="AE1243">
        <v>0</v>
      </c>
    </row>
    <row r="1244" spans="1:31" x14ac:dyDescent="0.25">
      <c r="A1244" s="143">
        <v>46084</v>
      </c>
      <c r="B1244" t="s">
        <v>807</v>
      </c>
      <c r="C1244" t="s">
        <v>873</v>
      </c>
      <c r="D1244">
        <v>-18000</v>
      </c>
      <c r="E1244" t="s">
        <v>874</v>
      </c>
      <c r="F1244">
        <v>1</v>
      </c>
      <c r="G1244">
        <v>18000</v>
      </c>
      <c r="H1244" t="s">
        <v>510</v>
      </c>
      <c r="I1244" t="s">
        <v>679</v>
      </c>
      <c r="J1244" t="s">
        <v>137</v>
      </c>
      <c r="K1244" t="s">
        <v>473</v>
      </c>
      <c r="L1244" t="s">
        <v>156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>
        <v>-18000</v>
      </c>
      <c r="T1244">
        <v>1</v>
      </c>
      <c r="U1244" t="s">
        <v>199</v>
      </c>
      <c r="V1244" t="s">
        <v>50</v>
      </c>
      <c r="W1244" t="s">
        <v>74</v>
      </c>
      <c r="X1244">
        <v>1.4065386597374174E-2</v>
      </c>
      <c r="Y1244">
        <v>253.17695875273512</v>
      </c>
      <c r="Z1244">
        <v>6</v>
      </c>
      <c r="AA1244" t="s">
        <v>1408</v>
      </c>
      <c r="AB1244" t="s">
        <v>50</v>
      </c>
      <c r="AC1244" t="s">
        <v>679</v>
      </c>
      <c r="AD1244">
        <v>18000</v>
      </c>
      <c r="AE1244">
        <v>0</v>
      </c>
    </row>
    <row r="1245" spans="1:31" x14ac:dyDescent="0.25">
      <c r="A1245" s="143">
        <v>46084</v>
      </c>
      <c r="B1245" t="s">
        <v>807</v>
      </c>
      <c r="C1245" t="s">
        <v>873</v>
      </c>
      <c r="D1245">
        <v>-18000</v>
      </c>
      <c r="E1245" t="s">
        <v>874</v>
      </c>
      <c r="F1245">
        <v>1</v>
      </c>
      <c r="G1245">
        <v>18000</v>
      </c>
      <c r="H1245" t="s">
        <v>510</v>
      </c>
      <c r="I1245" t="s">
        <v>679</v>
      </c>
      <c r="J1245" t="s">
        <v>137</v>
      </c>
      <c r="K1245" t="s">
        <v>473</v>
      </c>
      <c r="L1245" t="s">
        <v>156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>
        <v>-18000</v>
      </c>
      <c r="T1245">
        <v>1</v>
      </c>
      <c r="U1245" t="s">
        <v>199</v>
      </c>
      <c r="V1245" t="s">
        <v>68</v>
      </c>
      <c r="W1245" t="s">
        <v>69</v>
      </c>
      <c r="X1245">
        <v>0.10760032914202722</v>
      </c>
      <c r="Y1245">
        <v>1936.80592455649</v>
      </c>
      <c r="Z1245">
        <v>7</v>
      </c>
      <c r="AA1245" t="s">
        <v>1408</v>
      </c>
      <c r="AB1245" t="s">
        <v>68</v>
      </c>
      <c r="AC1245" t="s">
        <v>679</v>
      </c>
      <c r="AD1245">
        <v>18000</v>
      </c>
      <c r="AE1245">
        <v>0</v>
      </c>
    </row>
    <row r="1246" spans="1:31" x14ac:dyDescent="0.25">
      <c r="A1246" s="143">
        <v>46084</v>
      </c>
      <c r="B1246" t="s">
        <v>807</v>
      </c>
      <c r="C1246" t="s">
        <v>873</v>
      </c>
      <c r="D1246">
        <v>-18000</v>
      </c>
      <c r="E1246" t="s">
        <v>874</v>
      </c>
      <c r="F1246">
        <v>1</v>
      </c>
      <c r="G1246">
        <v>18000</v>
      </c>
      <c r="H1246" t="s">
        <v>510</v>
      </c>
      <c r="I1246" t="s">
        <v>679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>
        <v>-18000</v>
      </c>
      <c r="T1246">
        <v>1</v>
      </c>
      <c r="U1246" t="s">
        <v>199</v>
      </c>
      <c r="V1246" t="s">
        <v>70</v>
      </c>
      <c r="W1246" t="s">
        <v>71</v>
      </c>
      <c r="X1246">
        <v>3.9675420007119738E-2</v>
      </c>
      <c r="Y1246">
        <v>714.1575601281553</v>
      </c>
      <c r="Z1246">
        <v>8</v>
      </c>
      <c r="AA1246" t="s">
        <v>1408</v>
      </c>
      <c r="AB1246" t="s">
        <v>70</v>
      </c>
      <c r="AC1246" t="s">
        <v>679</v>
      </c>
      <c r="AD1246">
        <v>18000</v>
      </c>
      <c r="AE1246">
        <v>0</v>
      </c>
    </row>
    <row r="1247" spans="1:31" x14ac:dyDescent="0.25">
      <c r="A1247" s="143">
        <v>46084</v>
      </c>
      <c r="B1247" t="s">
        <v>807</v>
      </c>
      <c r="C1247" t="s">
        <v>873</v>
      </c>
      <c r="D1247">
        <v>-18000</v>
      </c>
      <c r="E1247" t="s">
        <v>874</v>
      </c>
      <c r="F1247">
        <v>1</v>
      </c>
      <c r="G1247">
        <v>18000</v>
      </c>
      <c r="H1247" t="s">
        <v>510</v>
      </c>
      <c r="I1247" t="s">
        <v>679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>
        <v>-18000</v>
      </c>
      <c r="T1247">
        <v>1</v>
      </c>
      <c r="U1247" t="s">
        <v>199</v>
      </c>
      <c r="V1247" t="s">
        <v>181</v>
      </c>
      <c r="W1247" t="s">
        <v>462</v>
      </c>
      <c r="X1247">
        <v>0</v>
      </c>
      <c r="Y1247">
        <v>0</v>
      </c>
      <c r="Z1247">
        <v>9</v>
      </c>
      <c r="AA1247" t="s">
        <v>1408</v>
      </c>
      <c r="AB1247" t="s">
        <v>181</v>
      </c>
      <c r="AC1247" t="s">
        <v>679</v>
      </c>
      <c r="AD1247">
        <v>18000</v>
      </c>
      <c r="AE1247">
        <v>0</v>
      </c>
    </row>
    <row r="1248" spans="1:31" x14ac:dyDescent="0.25">
      <c r="A1248" s="143">
        <v>46111</v>
      </c>
      <c r="B1248" t="s">
        <v>816</v>
      </c>
      <c r="C1248" t="s">
        <v>910</v>
      </c>
      <c r="D1248">
        <v>-17947.419999999998</v>
      </c>
      <c r="E1248" t="s">
        <v>817</v>
      </c>
      <c r="F1248">
        <v>147110</v>
      </c>
      <c r="G1248">
        <v>0.1</v>
      </c>
      <c r="H1248" t="s">
        <v>510</v>
      </c>
      <c r="I1248" t="s">
        <v>477</v>
      </c>
      <c r="J1248" t="s">
        <v>137</v>
      </c>
      <c r="K1248" t="s">
        <v>473</v>
      </c>
      <c r="L1248" t="s">
        <v>138</v>
      </c>
      <c r="M1248">
        <v>0</v>
      </c>
      <c r="N1248" t="s">
        <v>46</v>
      </c>
      <c r="O1248" t="s">
        <v>492</v>
      </c>
      <c r="P1248">
        <v>1</v>
      </c>
      <c r="Q1248" t="s">
        <v>63</v>
      </c>
      <c r="R1248">
        <v>1</v>
      </c>
      <c r="S1248">
        <v>-17947.419999999998</v>
      </c>
      <c r="T1248">
        <v>147110</v>
      </c>
      <c r="U1248" t="s">
        <v>199</v>
      </c>
      <c r="V1248" t="s">
        <v>63</v>
      </c>
      <c r="W1248" t="s">
        <v>82</v>
      </c>
      <c r="X1248">
        <v>1</v>
      </c>
      <c r="Y1248">
        <v>17947.419999999998</v>
      </c>
      <c r="Z1248">
        <v>4</v>
      </c>
      <c r="AA1248">
        <v>8</v>
      </c>
      <c r="AB1248" t="s">
        <v>682</v>
      </c>
      <c r="AC1248" t="s">
        <v>136</v>
      </c>
      <c r="AD1248">
        <v>17947.419999999998</v>
      </c>
      <c r="AE1248">
        <v>0</v>
      </c>
    </row>
    <row r="1249" spans="1:31" x14ac:dyDescent="0.25">
      <c r="A1249" s="143">
        <v>46111</v>
      </c>
      <c r="B1249" t="s">
        <v>816</v>
      </c>
      <c r="C1249" t="s">
        <v>909</v>
      </c>
      <c r="D1249">
        <v>-12780.72</v>
      </c>
      <c r="E1249" t="s">
        <v>817</v>
      </c>
      <c r="F1249">
        <v>104760</v>
      </c>
      <c r="G1249">
        <v>0.1</v>
      </c>
      <c r="H1249" t="s">
        <v>510</v>
      </c>
      <c r="I1249" t="s">
        <v>477</v>
      </c>
      <c r="J1249" t="s">
        <v>137</v>
      </c>
      <c r="K1249" t="s">
        <v>473</v>
      </c>
      <c r="L1249" t="s">
        <v>138</v>
      </c>
      <c r="M1249">
        <v>0</v>
      </c>
      <c r="N1249" t="s">
        <v>46</v>
      </c>
      <c r="O1249" t="s">
        <v>492</v>
      </c>
      <c r="P1249">
        <v>1</v>
      </c>
      <c r="Q1249" t="s">
        <v>63</v>
      </c>
      <c r="R1249">
        <v>1</v>
      </c>
      <c r="S1249">
        <v>-12780.72</v>
      </c>
      <c r="T1249">
        <v>104760</v>
      </c>
      <c r="U1249" t="s">
        <v>199</v>
      </c>
      <c r="V1249" t="s">
        <v>63</v>
      </c>
      <c r="W1249" t="s">
        <v>82</v>
      </c>
      <c r="X1249">
        <v>1</v>
      </c>
      <c r="Y1249">
        <v>12780.72</v>
      </c>
      <c r="Z1249">
        <v>4</v>
      </c>
      <c r="AA1249">
        <v>8</v>
      </c>
      <c r="AB1249" t="s">
        <v>682</v>
      </c>
      <c r="AC1249" t="s">
        <v>136</v>
      </c>
      <c r="AD1249">
        <v>12780.72</v>
      </c>
      <c r="AE1249">
        <v>0</v>
      </c>
    </row>
    <row r="1250" spans="1:31" x14ac:dyDescent="0.25">
      <c r="A1250" s="143">
        <v>46091</v>
      </c>
      <c r="B1250" t="s">
        <v>1078</v>
      </c>
      <c r="C1250" t="s">
        <v>1079</v>
      </c>
      <c r="D1250">
        <v>-3547.99</v>
      </c>
      <c r="E1250" t="s">
        <v>1080</v>
      </c>
      <c r="F1250">
        <v>1</v>
      </c>
      <c r="G1250">
        <v>2932.22</v>
      </c>
      <c r="H1250" t="s">
        <v>510</v>
      </c>
      <c r="I1250" t="s">
        <v>679</v>
      </c>
      <c r="J1250" t="s">
        <v>137</v>
      </c>
      <c r="K1250" t="s">
        <v>473</v>
      </c>
      <c r="L1250" t="s">
        <v>156</v>
      </c>
      <c r="M1250">
        <v>0</v>
      </c>
      <c r="N1250" t="s">
        <v>35</v>
      </c>
      <c r="O1250" t="s">
        <v>492</v>
      </c>
      <c r="P1250">
        <v>10</v>
      </c>
      <c r="Q1250" t="s">
        <v>465</v>
      </c>
      <c r="R1250">
        <v>1</v>
      </c>
      <c r="S1250">
        <v>-3547.99</v>
      </c>
      <c r="T1250">
        <v>1</v>
      </c>
      <c r="U1250" t="s">
        <v>199</v>
      </c>
      <c r="V1250" t="s">
        <v>72</v>
      </c>
      <c r="W1250" t="s">
        <v>73</v>
      </c>
      <c r="X1250">
        <v>3.2417236735101898E-2</v>
      </c>
      <c r="Y1250">
        <v>115.01603176377418</v>
      </c>
      <c r="Z1250">
        <v>1</v>
      </c>
      <c r="AA1250" t="s">
        <v>1408</v>
      </c>
      <c r="AB1250" t="s">
        <v>72</v>
      </c>
      <c r="AC1250" t="s">
        <v>679</v>
      </c>
      <c r="AD1250">
        <v>3547.9900000000002</v>
      </c>
      <c r="AE1250">
        <v>0</v>
      </c>
    </row>
    <row r="1251" spans="1:31" x14ac:dyDescent="0.25">
      <c r="A1251" s="143">
        <v>46091</v>
      </c>
      <c r="B1251" t="s">
        <v>1078</v>
      </c>
      <c r="C1251" t="s">
        <v>1079</v>
      </c>
      <c r="D1251">
        <v>-3547.99</v>
      </c>
      <c r="E1251" t="s">
        <v>1080</v>
      </c>
      <c r="F1251">
        <v>1</v>
      </c>
      <c r="G1251">
        <v>2932.22</v>
      </c>
      <c r="H1251" t="s">
        <v>510</v>
      </c>
      <c r="I1251" t="s">
        <v>679</v>
      </c>
      <c r="J1251" t="s">
        <v>137</v>
      </c>
      <c r="K1251" t="s">
        <v>473</v>
      </c>
      <c r="L1251" t="s">
        <v>156</v>
      </c>
      <c r="M1251">
        <v>0</v>
      </c>
      <c r="N1251" t="s">
        <v>35</v>
      </c>
      <c r="O1251" t="s">
        <v>492</v>
      </c>
      <c r="P1251">
        <v>10</v>
      </c>
      <c r="Q1251" t="s">
        <v>465</v>
      </c>
      <c r="R1251">
        <v>1</v>
      </c>
      <c r="S1251">
        <v>-3547.99</v>
      </c>
      <c r="T1251">
        <v>1</v>
      </c>
      <c r="U1251" t="s">
        <v>199</v>
      </c>
      <c r="V1251" t="s">
        <v>77</v>
      </c>
      <c r="W1251" t="s">
        <v>78</v>
      </c>
      <c r="X1251">
        <v>7.0597149630605652E-3</v>
      </c>
      <c r="Y1251">
        <v>25.047798091789254</v>
      </c>
      <c r="Z1251">
        <v>2</v>
      </c>
      <c r="AA1251" t="s">
        <v>1408</v>
      </c>
      <c r="AB1251" t="s">
        <v>77</v>
      </c>
      <c r="AC1251" t="s">
        <v>679</v>
      </c>
      <c r="AD1251">
        <v>3547.9900000000002</v>
      </c>
      <c r="AE1251">
        <v>0</v>
      </c>
    </row>
    <row r="1252" spans="1:31" x14ac:dyDescent="0.25">
      <c r="A1252" s="143">
        <v>46091</v>
      </c>
      <c r="B1252" t="s">
        <v>1078</v>
      </c>
      <c r="C1252" t="s">
        <v>1079</v>
      </c>
      <c r="D1252">
        <v>-3547.99</v>
      </c>
      <c r="E1252" t="s">
        <v>1080</v>
      </c>
      <c r="F1252">
        <v>1</v>
      </c>
      <c r="G1252">
        <v>2932.22</v>
      </c>
      <c r="H1252" t="s">
        <v>510</v>
      </c>
      <c r="I1252" t="s">
        <v>679</v>
      </c>
      <c r="J1252" t="s">
        <v>137</v>
      </c>
      <c r="K1252" t="s">
        <v>473</v>
      </c>
      <c r="L1252" t="s">
        <v>156</v>
      </c>
      <c r="M1252">
        <v>0</v>
      </c>
      <c r="N1252" t="s">
        <v>35</v>
      </c>
      <c r="O1252" t="s">
        <v>492</v>
      </c>
      <c r="P1252">
        <v>10</v>
      </c>
      <c r="Q1252" t="s">
        <v>465</v>
      </c>
      <c r="R1252">
        <v>1</v>
      </c>
      <c r="S1252">
        <v>-3547.99</v>
      </c>
      <c r="T1252">
        <v>1</v>
      </c>
      <c r="U1252" t="s">
        <v>199</v>
      </c>
      <c r="V1252" t="s">
        <v>75</v>
      </c>
      <c r="W1252" t="s">
        <v>76</v>
      </c>
      <c r="X1252">
        <v>4.0653249223577111E-4</v>
      </c>
      <c r="Y1252">
        <v>1.4423732171275934</v>
      </c>
      <c r="Z1252">
        <v>10</v>
      </c>
      <c r="AA1252" t="s">
        <v>1408</v>
      </c>
      <c r="AB1252" t="s">
        <v>75</v>
      </c>
      <c r="AC1252" t="s">
        <v>679</v>
      </c>
      <c r="AD1252">
        <v>3547.9900000000002</v>
      </c>
      <c r="AE1252">
        <v>0</v>
      </c>
    </row>
    <row r="1253" spans="1:31" x14ac:dyDescent="0.25">
      <c r="A1253" s="143">
        <v>46091</v>
      </c>
      <c r="B1253" t="s">
        <v>1078</v>
      </c>
      <c r="C1253" t="s">
        <v>1079</v>
      </c>
      <c r="D1253">
        <v>-3547.99</v>
      </c>
      <c r="E1253" t="s">
        <v>1080</v>
      </c>
      <c r="F1253">
        <v>1</v>
      </c>
      <c r="G1253">
        <v>2932.22</v>
      </c>
      <c r="H1253" t="s">
        <v>510</v>
      </c>
      <c r="I1253" t="s">
        <v>679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>
        <v>-3547.99</v>
      </c>
      <c r="T1253">
        <v>1</v>
      </c>
      <c r="U1253" t="s">
        <v>199</v>
      </c>
      <c r="V1253" t="s">
        <v>66</v>
      </c>
      <c r="W1253" t="s">
        <v>67</v>
      </c>
      <c r="X1253">
        <v>5.9791078481547098E-2</v>
      </c>
      <c r="Y1253">
        <v>212.13814854174427</v>
      </c>
      <c r="Z1253">
        <v>3</v>
      </c>
      <c r="AA1253" t="s">
        <v>1408</v>
      </c>
      <c r="AB1253" t="s">
        <v>681</v>
      </c>
      <c r="AC1253" t="s">
        <v>679</v>
      </c>
      <c r="AD1253">
        <v>3547.9900000000002</v>
      </c>
      <c r="AE1253">
        <v>0</v>
      </c>
    </row>
    <row r="1254" spans="1:31" x14ac:dyDescent="0.25">
      <c r="A1254" s="143">
        <v>46091</v>
      </c>
      <c r="B1254" t="s">
        <v>1078</v>
      </c>
      <c r="C1254" t="s">
        <v>1079</v>
      </c>
      <c r="D1254">
        <v>-3547.99</v>
      </c>
      <c r="E1254" t="s">
        <v>1080</v>
      </c>
      <c r="F1254">
        <v>1</v>
      </c>
      <c r="G1254">
        <v>2932.22</v>
      </c>
      <c r="H1254" t="s">
        <v>510</v>
      </c>
      <c r="I1254" t="s">
        <v>679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>
        <v>-3547.99</v>
      </c>
      <c r="T1254">
        <v>1</v>
      </c>
      <c r="U1254" t="s">
        <v>199</v>
      </c>
      <c r="V1254" t="s">
        <v>63</v>
      </c>
      <c r="W1254" t="s">
        <v>64</v>
      </c>
      <c r="X1254">
        <v>4.8738124634855849E-3</v>
      </c>
      <c r="Y1254">
        <v>17.292237882322219</v>
      </c>
      <c r="Z1254">
        <v>4</v>
      </c>
      <c r="AA1254" t="s">
        <v>1408</v>
      </c>
      <c r="AB1254" t="s">
        <v>682</v>
      </c>
      <c r="AC1254" t="s">
        <v>679</v>
      </c>
      <c r="AD1254">
        <v>3547.9900000000002</v>
      </c>
      <c r="AE1254">
        <v>0</v>
      </c>
    </row>
    <row r="1255" spans="1:31" x14ac:dyDescent="0.25">
      <c r="A1255" s="143">
        <v>46091</v>
      </c>
      <c r="B1255" t="s">
        <v>1078</v>
      </c>
      <c r="C1255" t="s">
        <v>1079</v>
      </c>
      <c r="D1255">
        <v>-3547.99</v>
      </c>
      <c r="E1255" t="s">
        <v>1080</v>
      </c>
      <c r="F1255">
        <v>1</v>
      </c>
      <c r="G125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>
        <v>-3547.99</v>
      </c>
      <c r="T1255">
        <v>1</v>
      </c>
      <c r="U1255" t="s">
        <v>199</v>
      </c>
      <c r="V1255" t="s">
        <v>80</v>
      </c>
      <c r="W1255" t="s">
        <v>81</v>
      </c>
      <c r="X1255">
        <v>0.73411048911804788</v>
      </c>
      <c r="Y1255">
        <v>2604.6166742859427</v>
      </c>
      <c r="Z1255">
        <v>5</v>
      </c>
      <c r="AA1255" t="s">
        <v>1408</v>
      </c>
      <c r="AB1255" t="s">
        <v>80</v>
      </c>
      <c r="AC1255" t="s">
        <v>679</v>
      </c>
      <c r="AD1255">
        <v>3547.9900000000002</v>
      </c>
      <c r="AE1255">
        <v>0</v>
      </c>
    </row>
    <row r="1256" spans="1:31" x14ac:dyDescent="0.25">
      <c r="A1256" s="143">
        <v>46091</v>
      </c>
      <c r="B1256" t="s">
        <v>1078</v>
      </c>
      <c r="C1256" t="s">
        <v>1079</v>
      </c>
      <c r="D1256">
        <v>-3547.99</v>
      </c>
      <c r="E1256" t="s">
        <v>1080</v>
      </c>
      <c r="F1256">
        <v>1</v>
      </c>
      <c r="G1256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>
        <v>-3547.99</v>
      </c>
      <c r="T1256">
        <v>1</v>
      </c>
      <c r="U1256" t="s">
        <v>199</v>
      </c>
      <c r="V1256" t="s">
        <v>50</v>
      </c>
      <c r="W1256" t="s">
        <v>74</v>
      </c>
      <c r="X1256">
        <v>1.4065386597374174E-2</v>
      </c>
      <c r="Y1256">
        <v>49.903850993617588</v>
      </c>
      <c r="Z1256">
        <v>6</v>
      </c>
      <c r="AA1256" t="s">
        <v>1408</v>
      </c>
      <c r="AB1256" t="s">
        <v>50</v>
      </c>
      <c r="AC1256" t="s">
        <v>679</v>
      </c>
      <c r="AD1256">
        <v>3547.9900000000002</v>
      </c>
      <c r="AE1256">
        <v>0</v>
      </c>
    </row>
    <row r="1257" spans="1:31" x14ac:dyDescent="0.25">
      <c r="A1257" s="143">
        <v>46091</v>
      </c>
      <c r="B1257" t="s">
        <v>1078</v>
      </c>
      <c r="C1257" t="s">
        <v>1079</v>
      </c>
      <c r="D1257">
        <v>-3547.99</v>
      </c>
      <c r="E1257" t="s">
        <v>1080</v>
      </c>
      <c r="F1257">
        <v>1</v>
      </c>
      <c r="G1257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>
        <v>-3547.99</v>
      </c>
      <c r="T1257">
        <v>1</v>
      </c>
      <c r="U1257" t="s">
        <v>199</v>
      </c>
      <c r="V1257" t="s">
        <v>68</v>
      </c>
      <c r="W1257" t="s">
        <v>69</v>
      </c>
      <c r="X1257">
        <v>0.10760032914202722</v>
      </c>
      <c r="Y1257">
        <v>381.76489179262114</v>
      </c>
      <c r="Z1257">
        <v>7</v>
      </c>
      <c r="AA1257" t="s">
        <v>1408</v>
      </c>
      <c r="AB1257" t="s">
        <v>68</v>
      </c>
      <c r="AC1257" t="s">
        <v>679</v>
      </c>
      <c r="AD1257">
        <v>3547.9900000000002</v>
      </c>
      <c r="AE1257">
        <v>0</v>
      </c>
    </row>
    <row r="1258" spans="1:31" x14ac:dyDescent="0.25">
      <c r="A1258" s="143">
        <v>46091</v>
      </c>
      <c r="B1258" t="s">
        <v>1078</v>
      </c>
      <c r="C1258" t="s">
        <v>1079</v>
      </c>
      <c r="D1258">
        <v>-3547.99</v>
      </c>
      <c r="E1258" t="s">
        <v>1080</v>
      </c>
      <c r="F1258">
        <v>1</v>
      </c>
      <c r="G1258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>
        <v>-3547.99</v>
      </c>
      <c r="T1258">
        <v>1</v>
      </c>
      <c r="U1258" t="s">
        <v>199</v>
      </c>
      <c r="V1258" t="s">
        <v>70</v>
      </c>
      <c r="W1258" t="s">
        <v>71</v>
      </c>
      <c r="X1258">
        <v>3.9675420007119738E-2</v>
      </c>
      <c r="Y1258">
        <v>140.76799343106075</v>
      </c>
      <c r="Z1258">
        <v>8</v>
      </c>
      <c r="AA1258" t="s">
        <v>1408</v>
      </c>
      <c r="AB1258" t="s">
        <v>70</v>
      </c>
      <c r="AC1258" t="s">
        <v>679</v>
      </c>
      <c r="AD1258">
        <v>3547.9900000000002</v>
      </c>
      <c r="AE1258">
        <v>0</v>
      </c>
    </row>
    <row r="1259" spans="1:31" x14ac:dyDescent="0.25">
      <c r="A1259" s="143">
        <v>46091</v>
      </c>
      <c r="B1259" t="s">
        <v>1078</v>
      </c>
      <c r="C1259" t="s">
        <v>1079</v>
      </c>
      <c r="D1259">
        <v>-3547.99</v>
      </c>
      <c r="E1259" t="s">
        <v>1080</v>
      </c>
      <c r="F1259">
        <v>1</v>
      </c>
      <c r="G1259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>
        <v>-3547.99</v>
      </c>
      <c r="T1259">
        <v>1</v>
      </c>
      <c r="U1259" t="s">
        <v>199</v>
      </c>
      <c r="V1259" t="s">
        <v>181</v>
      </c>
      <c r="W1259" t="s">
        <v>462</v>
      </c>
      <c r="X1259">
        <v>0</v>
      </c>
      <c r="Y1259">
        <v>0</v>
      </c>
      <c r="Z1259">
        <v>9</v>
      </c>
      <c r="AA1259" t="s">
        <v>1408</v>
      </c>
      <c r="AB1259" t="s">
        <v>181</v>
      </c>
      <c r="AC1259" t="s">
        <v>679</v>
      </c>
      <c r="AD1259">
        <v>3547.9900000000002</v>
      </c>
      <c r="AE1259">
        <v>0</v>
      </c>
    </row>
    <row r="1260" spans="1:31" x14ac:dyDescent="0.25">
      <c r="A1260" s="143">
        <v>46111</v>
      </c>
      <c r="B1260" t="s">
        <v>729</v>
      </c>
      <c r="C1260" t="s">
        <v>862</v>
      </c>
      <c r="D1260">
        <v>-2904</v>
      </c>
      <c r="E1260" t="s">
        <v>805</v>
      </c>
      <c r="F1260">
        <v>3</v>
      </c>
      <c r="G1260">
        <v>968</v>
      </c>
      <c r="H1260" t="s">
        <v>510</v>
      </c>
      <c r="I1260" t="s">
        <v>13</v>
      </c>
      <c r="J1260" t="s">
        <v>137</v>
      </c>
      <c r="K1260" t="s">
        <v>473</v>
      </c>
      <c r="L1260" t="s">
        <v>138</v>
      </c>
      <c r="M1260">
        <v>0</v>
      </c>
      <c r="N1260" t="s">
        <v>39</v>
      </c>
      <c r="O1260" t="s">
        <v>492</v>
      </c>
      <c r="P1260">
        <v>1</v>
      </c>
      <c r="Q1260" t="s">
        <v>50</v>
      </c>
      <c r="R1260">
        <v>1</v>
      </c>
      <c r="S1260">
        <v>-2904</v>
      </c>
      <c r="T1260">
        <v>3</v>
      </c>
      <c r="U1260" t="s">
        <v>199</v>
      </c>
      <c r="V1260" t="s">
        <v>50</v>
      </c>
      <c r="W1260" t="s">
        <v>88</v>
      </c>
      <c r="X1260">
        <v>1</v>
      </c>
      <c r="Y1260">
        <v>2904</v>
      </c>
      <c r="Z1260">
        <v>6</v>
      </c>
      <c r="AA1260">
        <v>7</v>
      </c>
      <c r="AB1260" t="s">
        <v>50</v>
      </c>
      <c r="AC1260" t="s">
        <v>13</v>
      </c>
      <c r="AD1260">
        <v>63902892.274999999</v>
      </c>
      <c r="AE1260">
        <v>-63899988.274999999</v>
      </c>
    </row>
    <row r="1261" spans="1:31" x14ac:dyDescent="0.25">
      <c r="A1261" s="143"/>
      <c r="W1261" t="s">
        <v>1409</v>
      </c>
      <c r="X1261">
        <v>0</v>
      </c>
      <c r="Y1261">
        <v>0</v>
      </c>
      <c r="Z1261">
        <v>0</v>
      </c>
      <c r="AA1261">
        <v>0</v>
      </c>
      <c r="AB1261" t="s">
        <v>1318</v>
      </c>
      <c r="AC1261" t="s">
        <v>500</v>
      </c>
      <c r="AD1261">
        <v>0</v>
      </c>
      <c r="AE1261">
        <v>0</v>
      </c>
    </row>
    <row r="1262" spans="1:31" x14ac:dyDescent="0.25">
      <c r="A1262" s="143"/>
      <c r="W1262" t="s">
        <v>1409</v>
      </c>
      <c r="X1262">
        <v>0</v>
      </c>
      <c r="Y1262">
        <v>0</v>
      </c>
      <c r="Z1262">
        <v>0</v>
      </c>
      <c r="AA1262">
        <v>0</v>
      </c>
      <c r="AB1262" t="s">
        <v>1318</v>
      </c>
      <c r="AC1262" t="s">
        <v>500</v>
      </c>
      <c r="AD1262">
        <v>0</v>
      </c>
      <c r="AE1262">
        <v>0</v>
      </c>
    </row>
    <row r="1263" spans="1:31" x14ac:dyDescent="0.25">
      <c r="A1263" s="143"/>
      <c r="W1263" t="s">
        <v>1409</v>
      </c>
      <c r="X1263">
        <v>0</v>
      </c>
      <c r="Y1263">
        <v>0</v>
      </c>
      <c r="Z1263">
        <v>0</v>
      </c>
      <c r="AA1263">
        <v>0</v>
      </c>
      <c r="AB1263" t="s">
        <v>1318</v>
      </c>
      <c r="AC1263" t="s">
        <v>500</v>
      </c>
      <c r="AD1263">
        <v>0</v>
      </c>
      <c r="AE1263">
        <v>0</v>
      </c>
    </row>
    <row r="1264" spans="1:31" x14ac:dyDescent="0.25">
      <c r="A1264" s="143"/>
      <c r="W1264" t="s">
        <v>1409</v>
      </c>
      <c r="X1264">
        <v>0</v>
      </c>
      <c r="Y1264">
        <v>0</v>
      </c>
      <c r="Z1264">
        <v>0</v>
      </c>
      <c r="AA1264">
        <v>0</v>
      </c>
      <c r="AB1264" t="s">
        <v>1318</v>
      </c>
      <c r="AC1264" t="s">
        <v>500</v>
      </c>
      <c r="AD1264">
        <v>0</v>
      </c>
      <c r="AE1264">
        <v>0</v>
      </c>
    </row>
    <row r="1265" spans="1:31" x14ac:dyDescent="0.25">
      <c r="A1265" s="143"/>
      <c r="W1265" t="s">
        <v>1409</v>
      </c>
      <c r="X1265">
        <v>0</v>
      </c>
      <c r="Y1265">
        <v>0</v>
      </c>
      <c r="Z1265">
        <v>0</v>
      </c>
      <c r="AA1265">
        <v>0</v>
      </c>
      <c r="AB1265" t="s">
        <v>1318</v>
      </c>
      <c r="AC1265" t="s">
        <v>500</v>
      </c>
      <c r="AD1265">
        <v>0</v>
      </c>
      <c r="AE1265">
        <v>0</v>
      </c>
    </row>
    <row r="1266" spans="1:31" x14ac:dyDescent="0.25">
      <c r="A1266" s="143"/>
      <c r="W1266" t="s">
        <v>1409</v>
      </c>
      <c r="X1266">
        <v>0</v>
      </c>
      <c r="Y1266">
        <v>0</v>
      </c>
      <c r="Z1266">
        <v>0</v>
      </c>
      <c r="AA1266">
        <v>0</v>
      </c>
      <c r="AB1266" t="s">
        <v>1318</v>
      </c>
      <c r="AC1266" t="s">
        <v>500</v>
      </c>
      <c r="AD1266">
        <v>0</v>
      </c>
      <c r="AE1266">
        <v>0</v>
      </c>
    </row>
    <row r="1267" spans="1:31" x14ac:dyDescent="0.25">
      <c r="A1267" s="143"/>
      <c r="W1267" t="s">
        <v>1409</v>
      </c>
      <c r="X1267">
        <v>0</v>
      </c>
      <c r="Y1267">
        <v>0</v>
      </c>
      <c r="Z1267">
        <v>0</v>
      </c>
      <c r="AA1267">
        <v>0</v>
      </c>
      <c r="AB1267" t="s">
        <v>1318</v>
      </c>
      <c r="AC1267" t="s">
        <v>500</v>
      </c>
      <c r="AD1267">
        <v>0</v>
      </c>
      <c r="AE1267">
        <v>0</v>
      </c>
    </row>
    <row r="1268" spans="1:31" x14ac:dyDescent="0.25">
      <c r="A1268" s="143"/>
      <c r="W1268" t="s">
        <v>1409</v>
      </c>
      <c r="X1268">
        <v>0</v>
      </c>
      <c r="Y1268">
        <v>0</v>
      </c>
      <c r="Z1268">
        <v>0</v>
      </c>
      <c r="AA1268">
        <v>0</v>
      </c>
      <c r="AB1268" t="s">
        <v>1318</v>
      </c>
      <c r="AC1268" t="s">
        <v>500</v>
      </c>
      <c r="AD1268">
        <v>0</v>
      </c>
      <c r="AE1268">
        <v>0</v>
      </c>
    </row>
    <row r="1269" spans="1:31" x14ac:dyDescent="0.25">
      <c r="A1269" s="143"/>
      <c r="W1269" t="s">
        <v>1409</v>
      </c>
      <c r="X1269">
        <v>0</v>
      </c>
      <c r="Y1269">
        <v>0</v>
      </c>
      <c r="Z1269">
        <v>0</v>
      </c>
      <c r="AA1269">
        <v>0</v>
      </c>
      <c r="AB1269" t="s">
        <v>1318</v>
      </c>
      <c r="AC1269" t="s">
        <v>500</v>
      </c>
      <c r="AD1269">
        <v>0</v>
      </c>
      <c r="AE1269">
        <v>0</v>
      </c>
    </row>
    <row r="1270" spans="1:31" x14ac:dyDescent="0.25">
      <c r="A1270" s="143"/>
      <c r="W1270" t="s">
        <v>1409</v>
      </c>
      <c r="X1270">
        <v>0</v>
      </c>
      <c r="Y1270">
        <v>0</v>
      </c>
      <c r="Z1270">
        <v>0</v>
      </c>
      <c r="AA1270">
        <v>0</v>
      </c>
      <c r="AB1270" t="s">
        <v>1318</v>
      </c>
      <c r="AC1270" t="s">
        <v>500</v>
      </c>
      <c r="AD1270">
        <v>0</v>
      </c>
      <c r="AE1270">
        <v>0</v>
      </c>
    </row>
    <row r="1271" spans="1:31" x14ac:dyDescent="0.25">
      <c r="A1271" s="143"/>
      <c r="W1271" t="s">
        <v>1409</v>
      </c>
      <c r="X1271">
        <v>0</v>
      </c>
      <c r="Y1271">
        <v>0</v>
      </c>
      <c r="Z1271">
        <v>0</v>
      </c>
      <c r="AA1271">
        <v>0</v>
      </c>
      <c r="AB1271" t="s">
        <v>1318</v>
      </c>
      <c r="AC1271" t="s">
        <v>500</v>
      </c>
      <c r="AD1271">
        <v>0</v>
      </c>
      <c r="AE1271">
        <v>0</v>
      </c>
    </row>
    <row r="1272" spans="1:31" x14ac:dyDescent="0.25">
      <c r="A1272" s="143"/>
      <c r="W1272" t="s">
        <v>1409</v>
      </c>
      <c r="X1272">
        <v>0</v>
      </c>
      <c r="Y1272">
        <v>0</v>
      </c>
      <c r="Z1272">
        <v>0</v>
      </c>
      <c r="AA1272">
        <v>0</v>
      </c>
      <c r="AB1272" t="s">
        <v>1318</v>
      </c>
      <c r="AC1272" t="s">
        <v>500</v>
      </c>
      <c r="AD1272">
        <v>0</v>
      </c>
      <c r="AE1272">
        <v>0</v>
      </c>
    </row>
    <row r="1273" spans="1:31" x14ac:dyDescent="0.25">
      <c r="A1273" s="143"/>
      <c r="W1273" t="s">
        <v>1409</v>
      </c>
      <c r="X1273">
        <v>0</v>
      </c>
      <c r="Y1273">
        <v>0</v>
      </c>
      <c r="Z1273">
        <v>0</v>
      </c>
      <c r="AA1273">
        <v>0</v>
      </c>
      <c r="AB1273" t="s">
        <v>1318</v>
      </c>
      <c r="AC1273" t="s">
        <v>500</v>
      </c>
      <c r="AD1273">
        <v>0</v>
      </c>
      <c r="AE1273">
        <v>0</v>
      </c>
    </row>
    <row r="1274" spans="1:31" x14ac:dyDescent="0.25">
      <c r="A1274" s="143"/>
      <c r="W1274" t="s">
        <v>1409</v>
      </c>
      <c r="X1274">
        <v>0</v>
      </c>
      <c r="Y1274">
        <v>0</v>
      </c>
      <c r="Z1274">
        <v>0</v>
      </c>
      <c r="AA1274">
        <v>0</v>
      </c>
      <c r="AB1274" t="s">
        <v>1318</v>
      </c>
      <c r="AC1274" t="s">
        <v>500</v>
      </c>
      <c r="AD1274">
        <v>0</v>
      </c>
      <c r="AE1274">
        <v>0</v>
      </c>
    </row>
    <row r="1275" spans="1:31" x14ac:dyDescent="0.25">
      <c r="A1275" s="143"/>
      <c r="W1275" t="s">
        <v>1409</v>
      </c>
      <c r="X1275">
        <v>0</v>
      </c>
      <c r="Y1275">
        <v>0</v>
      </c>
      <c r="Z1275">
        <v>0</v>
      </c>
      <c r="AA1275">
        <v>0</v>
      </c>
      <c r="AB1275" t="s">
        <v>1318</v>
      </c>
      <c r="AC1275" t="s">
        <v>500</v>
      </c>
      <c r="AD1275">
        <v>0</v>
      </c>
      <c r="AE1275">
        <v>0</v>
      </c>
    </row>
    <row r="1276" spans="1:31" x14ac:dyDescent="0.25">
      <c r="A1276" s="143"/>
      <c r="W1276" t="s">
        <v>1409</v>
      </c>
      <c r="X1276">
        <v>0</v>
      </c>
      <c r="Y1276">
        <v>0</v>
      </c>
      <c r="Z1276">
        <v>0</v>
      </c>
      <c r="AA1276">
        <v>0</v>
      </c>
      <c r="AB1276" t="s">
        <v>1318</v>
      </c>
      <c r="AC1276" t="s">
        <v>500</v>
      </c>
      <c r="AD1276">
        <v>0</v>
      </c>
      <c r="AE1276">
        <v>0</v>
      </c>
    </row>
    <row r="1277" spans="1:31" x14ac:dyDescent="0.25">
      <c r="A1277" s="143"/>
      <c r="W1277" t="s">
        <v>1409</v>
      </c>
      <c r="X1277">
        <v>0</v>
      </c>
      <c r="Y1277">
        <v>0</v>
      </c>
      <c r="Z1277">
        <v>0</v>
      </c>
      <c r="AA1277">
        <v>0</v>
      </c>
      <c r="AB1277" t="s">
        <v>1318</v>
      </c>
      <c r="AC1277" t="s">
        <v>500</v>
      </c>
      <c r="AD1277">
        <v>0</v>
      </c>
      <c r="AE1277">
        <v>0</v>
      </c>
    </row>
    <row r="1278" spans="1:31" x14ac:dyDescent="0.25">
      <c r="A1278" s="143"/>
      <c r="W1278" t="s">
        <v>1409</v>
      </c>
      <c r="X1278">
        <v>0</v>
      </c>
      <c r="Y1278">
        <v>0</v>
      </c>
      <c r="Z1278">
        <v>0</v>
      </c>
      <c r="AA1278">
        <v>0</v>
      </c>
      <c r="AB1278" t="s">
        <v>1318</v>
      </c>
      <c r="AC1278" t="s">
        <v>500</v>
      </c>
      <c r="AD1278">
        <v>0</v>
      </c>
      <c r="AE1278">
        <v>0</v>
      </c>
    </row>
    <row r="1279" spans="1:31" x14ac:dyDescent="0.25">
      <c r="A1279" s="143"/>
      <c r="W1279" t="s">
        <v>1409</v>
      </c>
      <c r="X1279">
        <v>0</v>
      </c>
      <c r="Y1279">
        <v>0</v>
      </c>
      <c r="Z1279">
        <v>0</v>
      </c>
      <c r="AA1279">
        <v>0</v>
      </c>
      <c r="AB1279" t="s">
        <v>1318</v>
      </c>
      <c r="AC1279" t="s">
        <v>500</v>
      </c>
      <c r="AD1279">
        <v>0</v>
      </c>
      <c r="AE1279">
        <v>0</v>
      </c>
    </row>
    <row r="1280" spans="1:31" x14ac:dyDescent="0.25">
      <c r="A1280" s="143"/>
      <c r="W1280" t="s">
        <v>1409</v>
      </c>
      <c r="X1280">
        <v>0</v>
      </c>
      <c r="Y1280">
        <v>0</v>
      </c>
      <c r="Z1280">
        <v>0</v>
      </c>
      <c r="AA1280">
        <v>0</v>
      </c>
      <c r="AB1280" t="s">
        <v>1318</v>
      </c>
      <c r="AC1280" t="s">
        <v>500</v>
      </c>
      <c r="AD1280">
        <v>0</v>
      </c>
      <c r="AE1280">
        <v>0</v>
      </c>
    </row>
    <row r="1281" spans="1:31" x14ac:dyDescent="0.25">
      <c r="A1281" s="143"/>
      <c r="W1281" t="s">
        <v>1409</v>
      </c>
      <c r="X1281">
        <v>0</v>
      </c>
      <c r="Y1281">
        <v>0</v>
      </c>
      <c r="Z1281">
        <v>0</v>
      </c>
      <c r="AA1281">
        <v>0</v>
      </c>
      <c r="AB1281" t="s">
        <v>1318</v>
      </c>
      <c r="AC1281" t="s">
        <v>500</v>
      </c>
      <c r="AD1281">
        <v>0</v>
      </c>
      <c r="AE1281">
        <v>0</v>
      </c>
    </row>
    <row r="1282" spans="1:31" x14ac:dyDescent="0.25">
      <c r="A1282" s="143"/>
      <c r="W1282" t="s">
        <v>1409</v>
      </c>
      <c r="X1282">
        <v>0</v>
      </c>
      <c r="Y1282">
        <v>0</v>
      </c>
      <c r="Z1282">
        <v>0</v>
      </c>
      <c r="AA1282">
        <v>0</v>
      </c>
      <c r="AB1282" t="s">
        <v>1318</v>
      </c>
      <c r="AC1282" t="s">
        <v>500</v>
      </c>
      <c r="AD1282">
        <v>0</v>
      </c>
      <c r="AE1282">
        <v>0</v>
      </c>
    </row>
    <row r="1283" spans="1:31" x14ac:dyDescent="0.25">
      <c r="A1283" s="143"/>
      <c r="W1283" t="s">
        <v>1409</v>
      </c>
      <c r="X1283">
        <v>0</v>
      </c>
      <c r="Y1283">
        <v>0</v>
      </c>
      <c r="Z1283">
        <v>0</v>
      </c>
      <c r="AA1283">
        <v>0</v>
      </c>
      <c r="AB1283" t="s">
        <v>1318</v>
      </c>
      <c r="AC1283" t="s">
        <v>500</v>
      </c>
      <c r="AD1283">
        <v>0</v>
      </c>
      <c r="AE1283">
        <v>0</v>
      </c>
    </row>
    <row r="1284" spans="1:31" x14ac:dyDescent="0.25">
      <c r="A1284" s="143"/>
      <c r="W1284" t="s">
        <v>1409</v>
      </c>
      <c r="X1284">
        <v>0</v>
      </c>
      <c r="Y1284">
        <v>0</v>
      </c>
      <c r="Z1284">
        <v>0</v>
      </c>
      <c r="AA1284">
        <v>0</v>
      </c>
      <c r="AB1284" t="s">
        <v>1318</v>
      </c>
      <c r="AC1284" t="s">
        <v>500</v>
      </c>
      <c r="AD1284">
        <v>0</v>
      </c>
      <c r="AE1284">
        <v>0</v>
      </c>
    </row>
    <row r="1285" spans="1:31" x14ac:dyDescent="0.25">
      <c r="A1285" s="143"/>
      <c r="W1285" t="s">
        <v>1409</v>
      </c>
      <c r="X1285">
        <v>0</v>
      </c>
      <c r="Y1285">
        <v>0</v>
      </c>
      <c r="Z1285">
        <v>0</v>
      </c>
      <c r="AA1285">
        <v>0</v>
      </c>
      <c r="AB1285" t="s">
        <v>1318</v>
      </c>
      <c r="AC1285" t="s">
        <v>500</v>
      </c>
      <c r="AD1285">
        <v>0</v>
      </c>
      <c r="AE1285">
        <v>0</v>
      </c>
    </row>
    <row r="1286" spans="1:31" x14ac:dyDescent="0.25">
      <c r="A1286" s="143"/>
      <c r="W1286" t="s">
        <v>1409</v>
      </c>
      <c r="X1286">
        <v>0</v>
      </c>
      <c r="Y1286">
        <v>0</v>
      </c>
      <c r="Z1286">
        <v>0</v>
      </c>
      <c r="AA1286">
        <v>0</v>
      </c>
      <c r="AB1286" t="s">
        <v>1318</v>
      </c>
      <c r="AC1286" t="s">
        <v>500</v>
      </c>
      <c r="AD1286">
        <v>0</v>
      </c>
      <c r="AE1286">
        <v>0</v>
      </c>
    </row>
    <row r="1287" spans="1:31" x14ac:dyDescent="0.25">
      <c r="A1287" s="143"/>
      <c r="W1287" t="s">
        <v>1409</v>
      </c>
      <c r="X1287">
        <v>0</v>
      </c>
      <c r="Y1287">
        <v>0</v>
      </c>
      <c r="Z1287">
        <v>0</v>
      </c>
      <c r="AA1287">
        <v>0</v>
      </c>
      <c r="AB1287" t="s">
        <v>1318</v>
      </c>
      <c r="AC1287" t="s">
        <v>500</v>
      </c>
      <c r="AD1287">
        <v>0</v>
      </c>
      <c r="AE1287">
        <v>0</v>
      </c>
    </row>
    <row r="1288" spans="1:31" x14ac:dyDescent="0.25">
      <c r="A1288" s="143"/>
      <c r="W1288" t="s">
        <v>1409</v>
      </c>
      <c r="X1288">
        <v>0</v>
      </c>
      <c r="Y1288">
        <v>0</v>
      </c>
      <c r="Z1288">
        <v>0</v>
      </c>
      <c r="AA1288">
        <v>0</v>
      </c>
      <c r="AB1288" t="s">
        <v>1318</v>
      </c>
      <c r="AC1288" t="s">
        <v>500</v>
      </c>
      <c r="AD1288">
        <v>0</v>
      </c>
      <c r="AE1288">
        <v>0</v>
      </c>
    </row>
    <row r="1289" spans="1:31" x14ac:dyDescent="0.25">
      <c r="A1289" s="143"/>
      <c r="W1289" t="s">
        <v>1409</v>
      </c>
      <c r="X1289">
        <v>0</v>
      </c>
      <c r="Y1289">
        <v>0</v>
      </c>
      <c r="Z1289">
        <v>0</v>
      </c>
      <c r="AA1289">
        <v>0</v>
      </c>
      <c r="AB1289" t="s">
        <v>1318</v>
      </c>
      <c r="AC1289" t="s">
        <v>500</v>
      </c>
      <c r="AD1289">
        <v>0</v>
      </c>
      <c r="AE1289">
        <v>0</v>
      </c>
    </row>
    <row r="1290" spans="1:31" x14ac:dyDescent="0.25">
      <c r="A1290" s="143"/>
      <c r="W1290" t="s">
        <v>1409</v>
      </c>
      <c r="X1290">
        <v>0</v>
      </c>
      <c r="Y1290">
        <v>0</v>
      </c>
      <c r="Z1290">
        <v>0</v>
      </c>
      <c r="AA1290">
        <v>0</v>
      </c>
      <c r="AB1290" t="s">
        <v>1318</v>
      </c>
      <c r="AC1290" t="s">
        <v>500</v>
      </c>
      <c r="AD1290">
        <v>0</v>
      </c>
      <c r="AE1290">
        <v>0</v>
      </c>
    </row>
    <row r="1291" spans="1:31" x14ac:dyDescent="0.25">
      <c r="A1291" s="143"/>
      <c r="W1291" t="s">
        <v>1409</v>
      </c>
      <c r="X1291">
        <v>0</v>
      </c>
      <c r="Y1291">
        <v>0</v>
      </c>
      <c r="Z1291">
        <v>0</v>
      </c>
      <c r="AA1291">
        <v>0</v>
      </c>
      <c r="AB1291" t="s">
        <v>1318</v>
      </c>
      <c r="AC1291" t="s">
        <v>500</v>
      </c>
      <c r="AD1291">
        <v>0</v>
      </c>
      <c r="AE1291">
        <v>0</v>
      </c>
    </row>
    <row r="1292" spans="1:31" x14ac:dyDescent="0.25">
      <c r="A1292" s="143"/>
      <c r="W1292" t="s">
        <v>1409</v>
      </c>
      <c r="X1292">
        <v>0</v>
      </c>
      <c r="Y1292">
        <v>0</v>
      </c>
      <c r="Z1292">
        <v>0</v>
      </c>
      <c r="AA1292">
        <v>0</v>
      </c>
      <c r="AB1292" t="s">
        <v>1318</v>
      </c>
      <c r="AC1292" t="s">
        <v>500</v>
      </c>
      <c r="AD1292">
        <v>0</v>
      </c>
      <c r="AE1292">
        <v>0</v>
      </c>
    </row>
    <row r="1293" spans="1:31" x14ac:dyDescent="0.25">
      <c r="A1293" s="143"/>
      <c r="W1293" t="s">
        <v>1409</v>
      </c>
      <c r="X1293">
        <v>0</v>
      </c>
      <c r="Y1293">
        <v>0</v>
      </c>
      <c r="Z1293">
        <v>0</v>
      </c>
      <c r="AA1293">
        <v>0</v>
      </c>
      <c r="AB1293" t="s">
        <v>1318</v>
      </c>
      <c r="AC1293" t="s">
        <v>500</v>
      </c>
      <c r="AD1293">
        <v>0</v>
      </c>
      <c r="AE1293">
        <v>0</v>
      </c>
    </row>
    <row r="1294" spans="1:31" x14ac:dyDescent="0.25">
      <c r="A1294" s="143"/>
      <c r="W1294" t="s">
        <v>1409</v>
      </c>
      <c r="X1294">
        <v>0</v>
      </c>
      <c r="Y1294">
        <v>0</v>
      </c>
      <c r="Z1294">
        <v>0</v>
      </c>
      <c r="AA1294">
        <v>0</v>
      </c>
      <c r="AB1294" t="s">
        <v>1318</v>
      </c>
      <c r="AC1294" t="s">
        <v>500</v>
      </c>
      <c r="AD1294">
        <v>0</v>
      </c>
      <c r="AE1294">
        <v>0</v>
      </c>
    </row>
    <row r="1295" spans="1:31" x14ac:dyDescent="0.25">
      <c r="A1295" s="143"/>
      <c r="W1295" t="s">
        <v>1409</v>
      </c>
      <c r="X1295">
        <v>0</v>
      </c>
      <c r="Y1295">
        <v>0</v>
      </c>
      <c r="Z1295">
        <v>0</v>
      </c>
      <c r="AA1295">
        <v>0</v>
      </c>
      <c r="AB1295" t="s">
        <v>1318</v>
      </c>
      <c r="AC1295" t="s">
        <v>500</v>
      </c>
      <c r="AD1295">
        <v>0</v>
      </c>
      <c r="AE1295">
        <v>0</v>
      </c>
    </row>
    <row r="1296" spans="1:31" x14ac:dyDescent="0.25">
      <c r="A1296" s="143"/>
      <c r="W1296" t="s">
        <v>1409</v>
      </c>
      <c r="X1296">
        <v>0</v>
      </c>
      <c r="Y1296">
        <v>0</v>
      </c>
      <c r="Z1296">
        <v>0</v>
      </c>
      <c r="AA1296">
        <v>0</v>
      </c>
      <c r="AB1296" t="s">
        <v>1318</v>
      </c>
      <c r="AC1296" t="s">
        <v>500</v>
      </c>
      <c r="AD1296">
        <v>0</v>
      </c>
      <c r="AE1296">
        <v>0</v>
      </c>
    </row>
    <row r="1297" spans="1:31" x14ac:dyDescent="0.25">
      <c r="A1297" s="143"/>
      <c r="W1297" t="s">
        <v>1409</v>
      </c>
      <c r="X1297">
        <v>0</v>
      </c>
      <c r="Y1297">
        <v>0</v>
      </c>
      <c r="Z1297">
        <v>0</v>
      </c>
      <c r="AA1297">
        <v>0</v>
      </c>
      <c r="AB1297" t="s">
        <v>1318</v>
      </c>
      <c r="AC1297" t="s">
        <v>500</v>
      </c>
      <c r="AD1297">
        <v>0</v>
      </c>
      <c r="AE1297">
        <v>0</v>
      </c>
    </row>
    <row r="1298" spans="1:31" x14ac:dyDescent="0.25">
      <c r="A1298" s="143"/>
      <c r="W1298" t="s">
        <v>1409</v>
      </c>
      <c r="X1298">
        <v>0</v>
      </c>
      <c r="Y1298">
        <v>0</v>
      </c>
      <c r="Z1298">
        <v>0</v>
      </c>
      <c r="AA1298">
        <v>0</v>
      </c>
      <c r="AB1298" t="s">
        <v>1318</v>
      </c>
      <c r="AC1298" t="s">
        <v>500</v>
      </c>
      <c r="AD1298">
        <v>0</v>
      </c>
      <c r="AE1298">
        <v>0</v>
      </c>
    </row>
    <row r="1299" spans="1:31" x14ac:dyDescent="0.25">
      <c r="A1299" s="143"/>
      <c r="W1299" t="s">
        <v>1409</v>
      </c>
      <c r="X1299">
        <v>0</v>
      </c>
      <c r="Y1299">
        <v>0</v>
      </c>
      <c r="Z1299">
        <v>0</v>
      </c>
      <c r="AA1299">
        <v>0</v>
      </c>
      <c r="AB1299" t="s">
        <v>1318</v>
      </c>
      <c r="AC1299" t="s">
        <v>500</v>
      </c>
      <c r="AD1299">
        <v>0</v>
      </c>
      <c r="AE1299">
        <v>0</v>
      </c>
    </row>
    <row r="1300" spans="1:31" x14ac:dyDescent="0.25">
      <c r="A1300" s="143"/>
      <c r="W1300" t="s">
        <v>1409</v>
      </c>
      <c r="X1300">
        <v>0</v>
      </c>
      <c r="Y1300">
        <v>0</v>
      </c>
      <c r="Z1300">
        <v>0</v>
      </c>
      <c r="AA1300">
        <v>0</v>
      </c>
      <c r="AB1300" t="s">
        <v>1318</v>
      </c>
      <c r="AC1300" t="s">
        <v>500</v>
      </c>
      <c r="AD1300">
        <v>0</v>
      </c>
      <c r="AE1300">
        <v>0</v>
      </c>
    </row>
    <row r="1301" spans="1:31" x14ac:dyDescent="0.25">
      <c r="A1301" s="143"/>
      <c r="W1301" t="s">
        <v>1409</v>
      </c>
      <c r="X1301">
        <v>0</v>
      </c>
      <c r="Y1301">
        <v>0</v>
      </c>
      <c r="Z1301">
        <v>0</v>
      </c>
      <c r="AA1301">
        <v>0</v>
      </c>
      <c r="AB1301" t="s">
        <v>1318</v>
      </c>
      <c r="AC1301" t="s">
        <v>500</v>
      </c>
      <c r="AD1301">
        <v>0</v>
      </c>
      <c r="AE1301">
        <v>0</v>
      </c>
    </row>
    <row r="1302" spans="1:31" x14ac:dyDescent="0.25">
      <c r="A1302" s="143"/>
      <c r="W1302" t="s">
        <v>1409</v>
      </c>
      <c r="X1302">
        <v>0</v>
      </c>
      <c r="Y1302">
        <v>0</v>
      </c>
      <c r="Z1302">
        <v>0</v>
      </c>
      <c r="AA1302">
        <v>0</v>
      </c>
      <c r="AB1302" t="s">
        <v>1318</v>
      </c>
      <c r="AC1302" t="s">
        <v>500</v>
      </c>
      <c r="AD1302">
        <v>0</v>
      </c>
      <c r="AE1302">
        <v>0</v>
      </c>
    </row>
    <row r="1303" spans="1:31" x14ac:dyDescent="0.25">
      <c r="A1303" s="143"/>
      <c r="W1303" t="s">
        <v>1409</v>
      </c>
      <c r="X1303">
        <v>0</v>
      </c>
      <c r="Y1303">
        <v>0</v>
      </c>
      <c r="Z1303">
        <v>0</v>
      </c>
      <c r="AA1303">
        <v>0</v>
      </c>
      <c r="AB1303" t="s">
        <v>1318</v>
      </c>
      <c r="AC1303" t="s">
        <v>500</v>
      </c>
      <c r="AD1303">
        <v>0</v>
      </c>
      <c r="AE1303">
        <v>0</v>
      </c>
    </row>
    <row r="1304" spans="1:31" x14ac:dyDescent="0.25">
      <c r="A1304" s="143"/>
      <c r="W1304" t="s">
        <v>1409</v>
      </c>
      <c r="X1304">
        <v>0</v>
      </c>
      <c r="Y1304">
        <v>0</v>
      </c>
      <c r="Z1304">
        <v>0</v>
      </c>
      <c r="AA1304">
        <v>0</v>
      </c>
      <c r="AB1304" t="s">
        <v>1318</v>
      </c>
      <c r="AC1304" t="s">
        <v>500</v>
      </c>
      <c r="AD1304">
        <v>0</v>
      </c>
      <c r="AE1304">
        <v>0</v>
      </c>
    </row>
    <row r="1305" spans="1:31" x14ac:dyDescent="0.25">
      <c r="A1305" s="143"/>
      <c r="W1305" t="s">
        <v>1409</v>
      </c>
      <c r="X1305">
        <v>0</v>
      </c>
      <c r="Y1305">
        <v>0</v>
      </c>
      <c r="Z1305">
        <v>0</v>
      </c>
      <c r="AA1305">
        <v>0</v>
      </c>
      <c r="AB1305" t="s">
        <v>1318</v>
      </c>
      <c r="AC1305" t="s">
        <v>500</v>
      </c>
      <c r="AD1305">
        <v>0</v>
      </c>
      <c r="AE1305">
        <v>0</v>
      </c>
    </row>
    <row r="1306" spans="1:31" x14ac:dyDescent="0.25">
      <c r="A1306" s="143"/>
      <c r="W1306" t="s">
        <v>1409</v>
      </c>
      <c r="X1306">
        <v>0</v>
      </c>
      <c r="Y1306">
        <v>0</v>
      </c>
      <c r="Z1306">
        <v>0</v>
      </c>
      <c r="AA1306">
        <v>0</v>
      </c>
      <c r="AB1306" t="s">
        <v>1318</v>
      </c>
      <c r="AC1306" t="s">
        <v>500</v>
      </c>
      <c r="AD1306">
        <v>0</v>
      </c>
      <c r="AE1306">
        <v>0</v>
      </c>
    </row>
    <row r="1307" spans="1:31" x14ac:dyDescent="0.25">
      <c r="A1307" s="143"/>
      <c r="W1307" t="s">
        <v>1409</v>
      </c>
      <c r="X1307">
        <v>0</v>
      </c>
      <c r="Y1307">
        <v>0</v>
      </c>
      <c r="Z1307">
        <v>0</v>
      </c>
      <c r="AA1307">
        <v>0</v>
      </c>
      <c r="AB1307" t="s">
        <v>1318</v>
      </c>
      <c r="AC1307" t="s">
        <v>500</v>
      </c>
      <c r="AD1307">
        <v>0</v>
      </c>
      <c r="AE1307">
        <v>0</v>
      </c>
    </row>
    <row r="1308" spans="1:31" x14ac:dyDescent="0.25">
      <c r="A1308" s="143"/>
      <c r="W1308" t="s">
        <v>1409</v>
      </c>
      <c r="X1308">
        <v>0</v>
      </c>
      <c r="Y1308">
        <v>0</v>
      </c>
      <c r="Z1308">
        <v>0</v>
      </c>
      <c r="AA1308">
        <v>0</v>
      </c>
      <c r="AB1308" t="s">
        <v>1318</v>
      </c>
      <c r="AC1308" t="s">
        <v>500</v>
      </c>
      <c r="AD1308">
        <v>0</v>
      </c>
      <c r="AE1308">
        <v>0</v>
      </c>
    </row>
    <row r="1309" spans="1:31" x14ac:dyDescent="0.25">
      <c r="A1309" s="143"/>
      <c r="W1309" t="s">
        <v>1409</v>
      </c>
      <c r="X1309">
        <v>0</v>
      </c>
      <c r="Y1309">
        <v>0</v>
      </c>
      <c r="Z1309">
        <v>0</v>
      </c>
      <c r="AA1309">
        <v>0</v>
      </c>
      <c r="AB1309" t="s">
        <v>1318</v>
      </c>
      <c r="AC1309" t="s">
        <v>500</v>
      </c>
      <c r="AD1309">
        <v>0</v>
      </c>
      <c r="AE1309">
        <v>0</v>
      </c>
    </row>
    <row r="1310" spans="1:31" x14ac:dyDescent="0.25">
      <c r="A1310" s="143"/>
      <c r="W1310" t="s">
        <v>1409</v>
      </c>
      <c r="X1310">
        <v>0</v>
      </c>
      <c r="Y1310">
        <v>0</v>
      </c>
      <c r="Z1310">
        <v>0</v>
      </c>
      <c r="AA1310">
        <v>0</v>
      </c>
      <c r="AB1310" t="s">
        <v>1318</v>
      </c>
      <c r="AC1310" t="s">
        <v>500</v>
      </c>
      <c r="AD1310">
        <v>0</v>
      </c>
      <c r="AE1310">
        <v>0</v>
      </c>
    </row>
    <row r="1311" spans="1:31" x14ac:dyDescent="0.25">
      <c r="A1311" s="143"/>
      <c r="W1311" t="s">
        <v>1409</v>
      </c>
      <c r="X1311">
        <v>0</v>
      </c>
      <c r="Y1311">
        <v>0</v>
      </c>
      <c r="Z1311">
        <v>0</v>
      </c>
      <c r="AA1311">
        <v>0</v>
      </c>
      <c r="AB1311" t="s">
        <v>1318</v>
      </c>
      <c r="AC1311" t="s">
        <v>500</v>
      </c>
      <c r="AD1311">
        <v>0</v>
      </c>
      <c r="AE1311">
        <v>0</v>
      </c>
    </row>
    <row r="1312" spans="1:31" x14ac:dyDescent="0.25">
      <c r="A1312" s="143"/>
      <c r="W1312" t="s">
        <v>1409</v>
      </c>
      <c r="X1312">
        <v>0</v>
      </c>
      <c r="Y1312">
        <v>0</v>
      </c>
      <c r="Z1312">
        <v>0</v>
      </c>
      <c r="AA1312">
        <v>0</v>
      </c>
      <c r="AB1312" t="s">
        <v>1318</v>
      </c>
      <c r="AC1312" t="s">
        <v>500</v>
      </c>
      <c r="AD1312">
        <v>0</v>
      </c>
      <c r="AE1312">
        <v>0</v>
      </c>
    </row>
    <row r="1313" spans="1:31" x14ac:dyDescent="0.25">
      <c r="A1313" s="143"/>
      <c r="W1313" t="s">
        <v>1409</v>
      </c>
      <c r="X1313">
        <v>0</v>
      </c>
      <c r="Y1313">
        <v>0</v>
      </c>
      <c r="Z1313">
        <v>0</v>
      </c>
      <c r="AA1313">
        <v>0</v>
      </c>
      <c r="AB1313" t="s">
        <v>1318</v>
      </c>
      <c r="AC1313" t="s">
        <v>500</v>
      </c>
      <c r="AD1313">
        <v>0</v>
      </c>
      <c r="AE1313">
        <v>0</v>
      </c>
    </row>
    <row r="1314" spans="1:31" x14ac:dyDescent="0.25">
      <c r="A1314" s="143"/>
      <c r="W1314" t="s">
        <v>1409</v>
      </c>
      <c r="X1314">
        <v>0</v>
      </c>
      <c r="Y1314">
        <v>0</v>
      </c>
      <c r="Z1314">
        <v>0</v>
      </c>
      <c r="AA1314">
        <v>0</v>
      </c>
      <c r="AB1314" t="s">
        <v>1318</v>
      </c>
      <c r="AC1314" t="s">
        <v>500</v>
      </c>
      <c r="AD1314">
        <v>0</v>
      </c>
      <c r="AE1314">
        <v>0</v>
      </c>
    </row>
    <row r="1315" spans="1:31" x14ac:dyDescent="0.25">
      <c r="A1315" s="143"/>
      <c r="W1315" t="s">
        <v>1409</v>
      </c>
      <c r="X1315">
        <v>0</v>
      </c>
      <c r="Y1315">
        <v>0</v>
      </c>
      <c r="Z1315">
        <v>0</v>
      </c>
      <c r="AA1315">
        <v>0</v>
      </c>
      <c r="AB1315" t="s">
        <v>1318</v>
      </c>
      <c r="AC1315" t="s">
        <v>500</v>
      </c>
      <c r="AD1315">
        <v>0</v>
      </c>
      <c r="AE1315">
        <v>0</v>
      </c>
    </row>
    <row r="1316" spans="1:31" x14ac:dyDescent="0.25">
      <c r="A1316" s="143"/>
      <c r="W1316" t="s">
        <v>1409</v>
      </c>
      <c r="X1316">
        <v>0</v>
      </c>
      <c r="Y1316">
        <v>0</v>
      </c>
      <c r="Z1316">
        <v>0</v>
      </c>
      <c r="AA1316">
        <v>0</v>
      </c>
      <c r="AB1316" t="s">
        <v>1318</v>
      </c>
      <c r="AC1316" t="s">
        <v>500</v>
      </c>
      <c r="AD1316">
        <v>0</v>
      </c>
      <c r="AE1316">
        <v>0</v>
      </c>
    </row>
    <row r="1317" spans="1:31" x14ac:dyDescent="0.25">
      <c r="A1317" s="143"/>
      <c r="W1317" t="s">
        <v>1409</v>
      </c>
      <c r="X1317">
        <v>0</v>
      </c>
      <c r="Y1317">
        <v>0</v>
      </c>
      <c r="Z1317">
        <v>0</v>
      </c>
      <c r="AA1317">
        <v>0</v>
      </c>
      <c r="AB1317" t="s">
        <v>1318</v>
      </c>
      <c r="AC1317" t="s">
        <v>500</v>
      </c>
      <c r="AD1317">
        <v>0</v>
      </c>
      <c r="AE1317">
        <v>0</v>
      </c>
    </row>
    <row r="1318" spans="1:31" x14ac:dyDescent="0.25">
      <c r="A1318" s="143"/>
      <c r="W1318" t="s">
        <v>1409</v>
      </c>
      <c r="X1318">
        <v>0</v>
      </c>
      <c r="Y1318">
        <v>0</v>
      </c>
      <c r="Z1318">
        <v>0</v>
      </c>
      <c r="AA1318">
        <v>0</v>
      </c>
      <c r="AB1318" t="s">
        <v>1318</v>
      </c>
      <c r="AC1318" t="s">
        <v>500</v>
      </c>
      <c r="AD1318">
        <v>0</v>
      </c>
      <c r="AE1318">
        <v>0</v>
      </c>
    </row>
    <row r="1319" spans="1:31" x14ac:dyDescent="0.25">
      <c r="A1319" s="143"/>
      <c r="W1319" t="s">
        <v>1409</v>
      </c>
      <c r="X1319">
        <v>0</v>
      </c>
      <c r="Y1319">
        <v>0</v>
      </c>
      <c r="Z1319">
        <v>0</v>
      </c>
      <c r="AA1319">
        <v>0</v>
      </c>
      <c r="AB1319" t="s">
        <v>1318</v>
      </c>
      <c r="AC1319" t="s">
        <v>500</v>
      </c>
      <c r="AD1319">
        <v>0</v>
      </c>
      <c r="AE1319">
        <v>0</v>
      </c>
    </row>
    <row r="1320" spans="1:31" x14ac:dyDescent="0.25">
      <c r="A1320" s="143"/>
      <c r="W1320" t="s">
        <v>1409</v>
      </c>
      <c r="X1320">
        <v>0</v>
      </c>
      <c r="Y1320">
        <v>0</v>
      </c>
      <c r="Z1320">
        <v>0</v>
      </c>
      <c r="AA1320">
        <v>0</v>
      </c>
      <c r="AB1320" t="s">
        <v>1318</v>
      </c>
      <c r="AC1320" t="s">
        <v>500</v>
      </c>
      <c r="AD1320">
        <v>0</v>
      </c>
      <c r="AE1320">
        <v>0</v>
      </c>
    </row>
    <row r="1321" spans="1:31" x14ac:dyDescent="0.25">
      <c r="A1321" s="143"/>
      <c r="W1321" t="s">
        <v>1409</v>
      </c>
      <c r="X1321">
        <v>0</v>
      </c>
      <c r="Y1321">
        <v>0</v>
      </c>
      <c r="Z1321">
        <v>0</v>
      </c>
      <c r="AA1321">
        <v>0</v>
      </c>
      <c r="AB1321" t="s">
        <v>1318</v>
      </c>
      <c r="AC1321" t="s">
        <v>500</v>
      </c>
      <c r="AD1321">
        <v>0</v>
      </c>
      <c r="AE1321">
        <v>0</v>
      </c>
    </row>
    <row r="1322" spans="1:31" x14ac:dyDescent="0.25">
      <c r="A1322" s="143"/>
      <c r="W1322" t="s">
        <v>1409</v>
      </c>
      <c r="X1322">
        <v>0</v>
      </c>
      <c r="Y1322">
        <v>0</v>
      </c>
      <c r="Z1322">
        <v>0</v>
      </c>
      <c r="AA1322">
        <v>0</v>
      </c>
      <c r="AB1322" t="s">
        <v>1318</v>
      </c>
      <c r="AC1322" t="s">
        <v>500</v>
      </c>
      <c r="AD1322">
        <v>0</v>
      </c>
      <c r="AE1322">
        <v>0</v>
      </c>
    </row>
    <row r="1323" spans="1:31" x14ac:dyDescent="0.25">
      <c r="A1323" s="143"/>
      <c r="W1323" t="s">
        <v>1409</v>
      </c>
      <c r="X1323">
        <v>0</v>
      </c>
      <c r="Y1323">
        <v>0</v>
      </c>
      <c r="Z1323">
        <v>0</v>
      </c>
      <c r="AA1323">
        <v>0</v>
      </c>
      <c r="AB1323" t="s">
        <v>1318</v>
      </c>
      <c r="AC1323" t="s">
        <v>500</v>
      </c>
      <c r="AD1323">
        <v>0</v>
      </c>
      <c r="AE1323">
        <v>0</v>
      </c>
    </row>
    <row r="1324" spans="1:31" x14ac:dyDescent="0.25">
      <c r="A1324" s="143"/>
      <c r="W1324" t="s">
        <v>1409</v>
      </c>
      <c r="X1324">
        <v>0</v>
      </c>
      <c r="Y1324">
        <v>0</v>
      </c>
      <c r="Z1324">
        <v>0</v>
      </c>
      <c r="AA1324">
        <v>0</v>
      </c>
      <c r="AB1324" t="s">
        <v>1318</v>
      </c>
      <c r="AC1324" t="s">
        <v>500</v>
      </c>
      <c r="AD1324">
        <v>0</v>
      </c>
      <c r="AE1324">
        <v>0</v>
      </c>
    </row>
    <row r="1325" spans="1:31" x14ac:dyDescent="0.25">
      <c r="A1325" s="143"/>
      <c r="W1325" t="s">
        <v>1409</v>
      </c>
      <c r="X1325">
        <v>0</v>
      </c>
      <c r="Y1325">
        <v>0</v>
      </c>
      <c r="Z1325">
        <v>0</v>
      </c>
      <c r="AA1325">
        <v>0</v>
      </c>
      <c r="AB1325" t="s">
        <v>1318</v>
      </c>
      <c r="AC1325" t="s">
        <v>500</v>
      </c>
      <c r="AD1325">
        <v>0</v>
      </c>
      <c r="AE1325">
        <v>0</v>
      </c>
    </row>
    <row r="1326" spans="1:31" x14ac:dyDescent="0.25">
      <c r="A1326" s="143"/>
      <c r="W1326" t="s">
        <v>1409</v>
      </c>
      <c r="X1326">
        <v>0</v>
      </c>
      <c r="Y1326">
        <v>0</v>
      </c>
      <c r="Z1326">
        <v>0</v>
      </c>
      <c r="AA1326">
        <v>0</v>
      </c>
      <c r="AB1326" t="s">
        <v>1318</v>
      </c>
      <c r="AC1326" t="s">
        <v>500</v>
      </c>
      <c r="AD1326">
        <v>0</v>
      </c>
      <c r="AE1326">
        <v>0</v>
      </c>
    </row>
    <row r="1327" spans="1:31" x14ac:dyDescent="0.25">
      <c r="A1327" s="143"/>
      <c r="W1327" t="s">
        <v>1409</v>
      </c>
      <c r="X1327">
        <v>0</v>
      </c>
      <c r="Y1327">
        <v>0</v>
      </c>
      <c r="Z1327">
        <v>0</v>
      </c>
      <c r="AA1327">
        <v>0</v>
      </c>
      <c r="AB1327" t="s">
        <v>1318</v>
      </c>
      <c r="AC1327" t="s">
        <v>500</v>
      </c>
      <c r="AD1327">
        <v>0</v>
      </c>
      <c r="AE1327">
        <v>0</v>
      </c>
    </row>
    <row r="1328" spans="1:31" x14ac:dyDescent="0.25">
      <c r="A1328" s="143"/>
      <c r="W1328" t="s">
        <v>1409</v>
      </c>
      <c r="X1328">
        <v>0</v>
      </c>
      <c r="Y1328">
        <v>0</v>
      </c>
      <c r="Z1328">
        <v>0</v>
      </c>
      <c r="AA1328">
        <v>0</v>
      </c>
      <c r="AB1328" t="s">
        <v>1318</v>
      </c>
      <c r="AC1328" t="s">
        <v>500</v>
      </c>
      <c r="AD1328">
        <v>0</v>
      </c>
      <c r="AE1328">
        <v>0</v>
      </c>
    </row>
    <row r="1329" spans="1:31" x14ac:dyDescent="0.25">
      <c r="A1329" s="143"/>
      <c r="W1329" t="s">
        <v>1409</v>
      </c>
      <c r="X1329">
        <v>0</v>
      </c>
      <c r="Y1329">
        <v>0</v>
      </c>
      <c r="Z1329">
        <v>0</v>
      </c>
      <c r="AA1329">
        <v>0</v>
      </c>
      <c r="AB1329" t="s">
        <v>1318</v>
      </c>
      <c r="AC1329" t="s">
        <v>500</v>
      </c>
      <c r="AD1329">
        <v>0</v>
      </c>
      <c r="AE1329">
        <v>0</v>
      </c>
    </row>
    <row r="1330" spans="1:31" x14ac:dyDescent="0.25">
      <c r="A1330" s="143"/>
      <c r="W1330" t="s">
        <v>1409</v>
      </c>
      <c r="X1330">
        <v>0</v>
      </c>
      <c r="Y1330">
        <v>0</v>
      </c>
      <c r="Z1330">
        <v>0</v>
      </c>
      <c r="AA1330">
        <v>0</v>
      </c>
      <c r="AB1330" t="s">
        <v>1318</v>
      </c>
      <c r="AC1330" t="s">
        <v>500</v>
      </c>
      <c r="AD1330">
        <v>0</v>
      </c>
      <c r="AE1330">
        <v>0</v>
      </c>
    </row>
    <row r="1331" spans="1:31" x14ac:dyDescent="0.25">
      <c r="A1331" s="143"/>
      <c r="W1331" t="s">
        <v>1409</v>
      </c>
      <c r="X1331">
        <v>0</v>
      </c>
      <c r="Y1331">
        <v>0</v>
      </c>
      <c r="Z1331">
        <v>0</v>
      </c>
      <c r="AA1331">
        <v>0</v>
      </c>
      <c r="AB1331" t="s">
        <v>1318</v>
      </c>
      <c r="AC1331" t="s">
        <v>500</v>
      </c>
      <c r="AD1331">
        <v>0</v>
      </c>
      <c r="AE1331">
        <v>0</v>
      </c>
    </row>
    <row r="1332" spans="1:31" x14ac:dyDescent="0.25">
      <c r="A1332" s="143"/>
      <c r="W1332" t="s">
        <v>1409</v>
      </c>
      <c r="X1332">
        <v>0</v>
      </c>
      <c r="Y1332">
        <v>0</v>
      </c>
      <c r="Z1332">
        <v>0</v>
      </c>
      <c r="AA1332">
        <v>0</v>
      </c>
      <c r="AB1332" t="s">
        <v>1318</v>
      </c>
      <c r="AC1332" t="s">
        <v>500</v>
      </c>
      <c r="AD1332">
        <v>0</v>
      </c>
      <c r="AE1332">
        <v>0</v>
      </c>
    </row>
    <row r="1333" spans="1:31" x14ac:dyDescent="0.25">
      <c r="A1333" s="143"/>
      <c r="W1333" t="s">
        <v>1409</v>
      </c>
      <c r="X1333">
        <v>0</v>
      </c>
      <c r="Y1333">
        <v>0</v>
      </c>
      <c r="Z1333">
        <v>0</v>
      </c>
      <c r="AA1333">
        <v>0</v>
      </c>
      <c r="AB1333" t="s">
        <v>1318</v>
      </c>
      <c r="AC1333" t="s">
        <v>500</v>
      </c>
      <c r="AD1333">
        <v>0</v>
      </c>
      <c r="AE1333">
        <v>0</v>
      </c>
    </row>
    <row r="1334" spans="1:31" x14ac:dyDescent="0.25">
      <c r="A1334" s="143"/>
      <c r="W1334" t="s">
        <v>1409</v>
      </c>
      <c r="X1334">
        <v>0</v>
      </c>
      <c r="Y1334">
        <v>0</v>
      </c>
      <c r="Z1334">
        <v>0</v>
      </c>
      <c r="AA1334">
        <v>0</v>
      </c>
      <c r="AB1334" t="s">
        <v>1318</v>
      </c>
      <c r="AC1334" t="s">
        <v>500</v>
      </c>
      <c r="AD1334">
        <v>0</v>
      </c>
      <c r="AE1334">
        <v>0</v>
      </c>
    </row>
    <row r="1335" spans="1:31" x14ac:dyDescent="0.25">
      <c r="A1335" s="143"/>
      <c r="W1335" t="s">
        <v>1409</v>
      </c>
      <c r="X1335">
        <v>0</v>
      </c>
      <c r="Y1335">
        <v>0</v>
      </c>
      <c r="Z1335">
        <v>0</v>
      </c>
      <c r="AA1335">
        <v>0</v>
      </c>
      <c r="AB1335" t="s">
        <v>1318</v>
      </c>
      <c r="AC1335" t="s">
        <v>500</v>
      </c>
      <c r="AD1335">
        <v>0</v>
      </c>
      <c r="AE1335">
        <v>0</v>
      </c>
    </row>
    <row r="1336" spans="1:31" x14ac:dyDescent="0.25">
      <c r="A1336" s="143"/>
      <c r="W1336" t="s">
        <v>1409</v>
      </c>
      <c r="X1336">
        <v>0</v>
      </c>
      <c r="Y1336">
        <v>0</v>
      </c>
      <c r="Z1336">
        <v>0</v>
      </c>
      <c r="AA1336">
        <v>0</v>
      </c>
      <c r="AB1336" t="s">
        <v>1318</v>
      </c>
      <c r="AC1336" t="s">
        <v>500</v>
      </c>
      <c r="AD1336">
        <v>0</v>
      </c>
      <c r="AE1336">
        <v>0</v>
      </c>
    </row>
    <row r="1337" spans="1:31" x14ac:dyDescent="0.25">
      <c r="A1337" s="143"/>
      <c r="W1337" t="s">
        <v>1409</v>
      </c>
      <c r="X1337">
        <v>0</v>
      </c>
      <c r="Y1337">
        <v>0</v>
      </c>
      <c r="Z1337">
        <v>0</v>
      </c>
      <c r="AA1337">
        <v>0</v>
      </c>
      <c r="AB1337" t="s">
        <v>1318</v>
      </c>
      <c r="AC1337" t="s">
        <v>500</v>
      </c>
      <c r="AD1337">
        <v>0</v>
      </c>
      <c r="AE1337">
        <v>0</v>
      </c>
    </row>
    <row r="1338" spans="1:31" x14ac:dyDescent="0.25">
      <c r="A1338" s="143"/>
      <c r="W1338" t="s">
        <v>1409</v>
      </c>
      <c r="X1338">
        <v>0</v>
      </c>
      <c r="Y1338">
        <v>0</v>
      </c>
      <c r="Z1338">
        <v>0</v>
      </c>
      <c r="AA1338">
        <v>0</v>
      </c>
      <c r="AB1338" t="s">
        <v>1318</v>
      </c>
      <c r="AC1338" t="s">
        <v>500</v>
      </c>
      <c r="AD1338">
        <v>0</v>
      </c>
      <c r="AE1338">
        <v>0</v>
      </c>
    </row>
    <row r="1339" spans="1:31" x14ac:dyDescent="0.25">
      <c r="A1339" s="143"/>
      <c r="W1339" t="s">
        <v>1409</v>
      </c>
      <c r="X1339">
        <v>0</v>
      </c>
      <c r="Y1339">
        <v>0</v>
      </c>
      <c r="Z1339">
        <v>0</v>
      </c>
      <c r="AA1339">
        <v>0</v>
      </c>
      <c r="AB1339" t="s">
        <v>1318</v>
      </c>
      <c r="AC1339" t="s">
        <v>500</v>
      </c>
      <c r="AD1339">
        <v>0</v>
      </c>
      <c r="AE1339">
        <v>0</v>
      </c>
    </row>
    <row r="1340" spans="1:31" x14ac:dyDescent="0.25">
      <c r="A1340" s="143"/>
      <c r="W1340" t="s">
        <v>1409</v>
      </c>
      <c r="X1340">
        <v>0</v>
      </c>
      <c r="Y1340">
        <v>0</v>
      </c>
      <c r="Z1340">
        <v>0</v>
      </c>
      <c r="AA1340">
        <v>0</v>
      </c>
      <c r="AB1340" t="s">
        <v>1318</v>
      </c>
      <c r="AC1340" t="s">
        <v>500</v>
      </c>
      <c r="AD1340">
        <v>0</v>
      </c>
      <c r="AE1340">
        <v>0</v>
      </c>
    </row>
    <row r="1341" spans="1:31" x14ac:dyDescent="0.25">
      <c r="A1341" s="143"/>
      <c r="W1341" t="s">
        <v>1409</v>
      </c>
      <c r="X1341">
        <v>0</v>
      </c>
      <c r="Y1341">
        <v>0</v>
      </c>
      <c r="Z1341">
        <v>0</v>
      </c>
      <c r="AA1341">
        <v>0</v>
      </c>
      <c r="AB1341" t="s">
        <v>1318</v>
      </c>
      <c r="AC1341" t="s">
        <v>500</v>
      </c>
      <c r="AD1341">
        <v>0</v>
      </c>
      <c r="AE1341">
        <v>0</v>
      </c>
    </row>
    <row r="1342" spans="1:31" x14ac:dyDescent="0.25">
      <c r="A1342" s="143"/>
      <c r="W1342" t="s">
        <v>1409</v>
      </c>
      <c r="X1342">
        <v>0</v>
      </c>
      <c r="Y1342">
        <v>0</v>
      </c>
      <c r="Z1342">
        <v>0</v>
      </c>
      <c r="AA1342">
        <v>0</v>
      </c>
      <c r="AB1342" t="s">
        <v>1318</v>
      </c>
      <c r="AC1342" t="s">
        <v>500</v>
      </c>
      <c r="AD1342">
        <v>0</v>
      </c>
      <c r="AE1342">
        <v>0</v>
      </c>
    </row>
    <row r="1343" spans="1:31" x14ac:dyDescent="0.25">
      <c r="A1343" s="143"/>
      <c r="W1343" t="s">
        <v>1409</v>
      </c>
      <c r="X1343">
        <v>0</v>
      </c>
      <c r="Y1343">
        <v>0</v>
      </c>
      <c r="Z1343">
        <v>0</v>
      </c>
      <c r="AA1343">
        <v>0</v>
      </c>
      <c r="AB1343" t="s">
        <v>1318</v>
      </c>
      <c r="AC1343" t="s">
        <v>500</v>
      </c>
      <c r="AD1343">
        <v>0</v>
      </c>
      <c r="AE1343">
        <v>0</v>
      </c>
    </row>
    <row r="1344" spans="1:31" x14ac:dyDescent="0.25">
      <c r="A1344" s="143"/>
      <c r="W1344" t="s">
        <v>1409</v>
      </c>
      <c r="X1344">
        <v>0</v>
      </c>
      <c r="Y1344">
        <v>0</v>
      </c>
      <c r="Z1344">
        <v>0</v>
      </c>
      <c r="AA1344">
        <v>0</v>
      </c>
      <c r="AB1344" t="s">
        <v>1318</v>
      </c>
      <c r="AC1344" t="s">
        <v>500</v>
      </c>
      <c r="AD1344">
        <v>0</v>
      </c>
      <c r="AE1344">
        <v>0</v>
      </c>
    </row>
    <row r="1345" spans="1:31" x14ac:dyDescent="0.25">
      <c r="A1345" s="143"/>
      <c r="W1345" t="s">
        <v>1409</v>
      </c>
      <c r="X1345">
        <v>0</v>
      </c>
      <c r="Y1345">
        <v>0</v>
      </c>
      <c r="Z1345">
        <v>0</v>
      </c>
      <c r="AA1345">
        <v>0</v>
      </c>
      <c r="AB1345" t="s">
        <v>1318</v>
      </c>
      <c r="AC1345" t="s">
        <v>500</v>
      </c>
      <c r="AD1345">
        <v>0</v>
      </c>
      <c r="AE1345">
        <v>0</v>
      </c>
    </row>
    <row r="1346" spans="1:31" x14ac:dyDescent="0.25">
      <c r="A1346" s="143"/>
      <c r="W1346" t="s">
        <v>1409</v>
      </c>
      <c r="X1346">
        <v>0</v>
      </c>
      <c r="Y1346">
        <v>0</v>
      </c>
      <c r="Z1346">
        <v>0</v>
      </c>
      <c r="AA1346">
        <v>0</v>
      </c>
      <c r="AB1346" t="s">
        <v>1318</v>
      </c>
      <c r="AC1346" t="s">
        <v>500</v>
      </c>
      <c r="AD1346">
        <v>0</v>
      </c>
      <c r="AE1346">
        <v>0</v>
      </c>
    </row>
    <row r="1347" spans="1:31" x14ac:dyDescent="0.25">
      <c r="A1347" s="143"/>
      <c r="W1347" t="s">
        <v>1409</v>
      </c>
      <c r="X1347">
        <v>0</v>
      </c>
      <c r="Y1347">
        <v>0</v>
      </c>
      <c r="Z1347">
        <v>0</v>
      </c>
      <c r="AA1347">
        <v>0</v>
      </c>
      <c r="AB1347" t="s">
        <v>1318</v>
      </c>
      <c r="AC1347" t="s">
        <v>500</v>
      </c>
      <c r="AD1347">
        <v>0</v>
      </c>
      <c r="AE1347">
        <v>0</v>
      </c>
    </row>
    <row r="1348" spans="1:31" x14ac:dyDescent="0.25">
      <c r="A1348" s="143"/>
      <c r="W1348" t="s">
        <v>1409</v>
      </c>
      <c r="X1348">
        <v>0</v>
      </c>
      <c r="Y1348">
        <v>0</v>
      </c>
      <c r="Z1348">
        <v>0</v>
      </c>
      <c r="AA1348">
        <v>0</v>
      </c>
      <c r="AB1348" t="s">
        <v>1318</v>
      </c>
      <c r="AC1348" t="s">
        <v>500</v>
      </c>
      <c r="AD1348">
        <v>0</v>
      </c>
      <c r="AE1348">
        <v>0</v>
      </c>
    </row>
    <row r="1349" spans="1:31" x14ac:dyDescent="0.25">
      <c r="A1349" s="143"/>
      <c r="W1349" t="s">
        <v>1409</v>
      </c>
      <c r="X1349">
        <v>0</v>
      </c>
      <c r="Y1349">
        <v>0</v>
      </c>
      <c r="Z1349">
        <v>0</v>
      </c>
      <c r="AA1349">
        <v>0</v>
      </c>
      <c r="AB1349" t="s">
        <v>1318</v>
      </c>
      <c r="AC1349" t="s">
        <v>500</v>
      </c>
      <c r="AD1349">
        <v>0</v>
      </c>
      <c r="AE1349">
        <v>0</v>
      </c>
    </row>
    <row r="1350" spans="1:31" x14ac:dyDescent="0.25">
      <c r="A1350" s="143"/>
      <c r="W1350" t="s">
        <v>1409</v>
      </c>
      <c r="X1350">
        <v>0</v>
      </c>
      <c r="Y1350">
        <v>0</v>
      </c>
      <c r="Z1350">
        <v>0</v>
      </c>
      <c r="AA1350">
        <v>0</v>
      </c>
      <c r="AB1350" t="s">
        <v>1318</v>
      </c>
      <c r="AC1350" t="s">
        <v>500</v>
      </c>
      <c r="AD1350">
        <v>0</v>
      </c>
      <c r="AE1350">
        <v>0</v>
      </c>
    </row>
    <row r="1351" spans="1:31" x14ac:dyDescent="0.25">
      <c r="A1351" s="143"/>
      <c r="W1351" t="s">
        <v>1409</v>
      </c>
      <c r="X1351">
        <v>0</v>
      </c>
      <c r="Y1351">
        <v>0</v>
      </c>
      <c r="Z1351">
        <v>0</v>
      </c>
      <c r="AA1351">
        <v>0</v>
      </c>
      <c r="AB1351" t="s">
        <v>1318</v>
      </c>
      <c r="AC1351" t="s">
        <v>500</v>
      </c>
      <c r="AD1351">
        <v>0</v>
      </c>
      <c r="AE1351">
        <v>0</v>
      </c>
    </row>
    <row r="1352" spans="1:31" x14ac:dyDescent="0.25">
      <c r="A1352" s="143"/>
      <c r="W1352" t="s">
        <v>1409</v>
      </c>
      <c r="X1352">
        <v>0</v>
      </c>
      <c r="Y1352">
        <v>0</v>
      </c>
      <c r="Z1352">
        <v>0</v>
      </c>
      <c r="AA1352">
        <v>0</v>
      </c>
      <c r="AB1352" t="s">
        <v>1318</v>
      </c>
      <c r="AC1352" t="s">
        <v>500</v>
      </c>
      <c r="AD1352">
        <v>0</v>
      </c>
      <c r="AE1352">
        <v>0</v>
      </c>
    </row>
    <row r="1353" spans="1:31" x14ac:dyDescent="0.25">
      <c r="A1353" s="143"/>
      <c r="W1353" t="s">
        <v>1409</v>
      </c>
      <c r="X1353">
        <v>0</v>
      </c>
      <c r="Y1353">
        <v>0</v>
      </c>
      <c r="Z1353">
        <v>0</v>
      </c>
      <c r="AA1353">
        <v>0</v>
      </c>
      <c r="AB1353" t="s">
        <v>1318</v>
      </c>
      <c r="AC1353" t="s">
        <v>500</v>
      </c>
      <c r="AD1353">
        <v>0</v>
      </c>
      <c r="AE1353">
        <v>0</v>
      </c>
    </row>
    <row r="1354" spans="1:31" x14ac:dyDescent="0.25">
      <c r="A1354" s="143"/>
      <c r="W1354" t="s">
        <v>1409</v>
      </c>
      <c r="X1354">
        <v>0</v>
      </c>
      <c r="Y1354">
        <v>0</v>
      </c>
      <c r="Z1354">
        <v>0</v>
      </c>
      <c r="AA1354">
        <v>0</v>
      </c>
      <c r="AB1354" t="s">
        <v>1318</v>
      </c>
      <c r="AC1354" t="s">
        <v>500</v>
      </c>
      <c r="AD1354">
        <v>0</v>
      </c>
      <c r="AE1354">
        <v>0</v>
      </c>
    </row>
    <row r="1355" spans="1:31" x14ac:dyDescent="0.25">
      <c r="A1355" s="143"/>
      <c r="W1355" t="s">
        <v>1409</v>
      </c>
      <c r="X1355">
        <v>0</v>
      </c>
      <c r="Y1355">
        <v>0</v>
      </c>
      <c r="Z1355">
        <v>0</v>
      </c>
      <c r="AA1355">
        <v>0</v>
      </c>
      <c r="AB1355" t="s">
        <v>1318</v>
      </c>
      <c r="AC1355" t="s">
        <v>500</v>
      </c>
      <c r="AD1355">
        <v>0</v>
      </c>
      <c r="AE1355">
        <v>0</v>
      </c>
    </row>
    <row r="1356" spans="1:31" x14ac:dyDescent="0.25">
      <c r="A1356" s="143"/>
      <c r="W1356" t="s">
        <v>1409</v>
      </c>
      <c r="X1356">
        <v>0</v>
      </c>
      <c r="Y1356">
        <v>0</v>
      </c>
      <c r="Z1356">
        <v>0</v>
      </c>
      <c r="AA1356">
        <v>0</v>
      </c>
      <c r="AB1356" t="s">
        <v>1318</v>
      </c>
      <c r="AC1356" t="s">
        <v>500</v>
      </c>
      <c r="AD1356">
        <v>0</v>
      </c>
      <c r="AE1356">
        <v>0</v>
      </c>
    </row>
    <row r="1357" spans="1:31" x14ac:dyDescent="0.25">
      <c r="A1357" s="143"/>
      <c r="W1357" t="s">
        <v>1409</v>
      </c>
      <c r="X1357">
        <v>0</v>
      </c>
      <c r="Y1357">
        <v>0</v>
      </c>
      <c r="Z1357">
        <v>0</v>
      </c>
      <c r="AA1357">
        <v>0</v>
      </c>
      <c r="AB1357" t="s">
        <v>1318</v>
      </c>
      <c r="AC1357" t="s">
        <v>500</v>
      </c>
      <c r="AD1357">
        <v>0</v>
      </c>
      <c r="AE1357">
        <v>0</v>
      </c>
    </row>
    <row r="1358" spans="1:31" x14ac:dyDescent="0.25">
      <c r="A1358" s="143"/>
      <c r="W1358" t="s">
        <v>1409</v>
      </c>
      <c r="X1358">
        <v>0</v>
      </c>
      <c r="Y1358">
        <v>0</v>
      </c>
      <c r="Z1358">
        <v>0</v>
      </c>
      <c r="AA1358">
        <v>0</v>
      </c>
      <c r="AB1358" t="s">
        <v>1318</v>
      </c>
      <c r="AC1358" t="s">
        <v>500</v>
      </c>
      <c r="AD1358">
        <v>0</v>
      </c>
      <c r="AE1358">
        <v>0</v>
      </c>
    </row>
    <row r="1359" spans="1:31" x14ac:dyDescent="0.25">
      <c r="A1359" s="143"/>
      <c r="W1359" t="s">
        <v>1409</v>
      </c>
      <c r="X1359">
        <v>0</v>
      </c>
      <c r="Y1359">
        <v>0</v>
      </c>
      <c r="Z1359">
        <v>0</v>
      </c>
      <c r="AA1359">
        <v>0</v>
      </c>
      <c r="AB1359" t="s">
        <v>1318</v>
      </c>
      <c r="AC1359" t="s">
        <v>500</v>
      </c>
      <c r="AD1359">
        <v>0</v>
      </c>
      <c r="AE1359">
        <v>0</v>
      </c>
    </row>
    <row r="1360" spans="1:31" x14ac:dyDescent="0.25">
      <c r="A1360" s="143"/>
      <c r="W1360" t="s">
        <v>1409</v>
      </c>
      <c r="X1360">
        <v>0</v>
      </c>
      <c r="Y1360">
        <v>0</v>
      </c>
      <c r="Z1360">
        <v>0</v>
      </c>
      <c r="AA1360">
        <v>0</v>
      </c>
      <c r="AB1360" t="s">
        <v>1318</v>
      </c>
      <c r="AC1360" t="s">
        <v>500</v>
      </c>
      <c r="AD1360">
        <v>0</v>
      </c>
      <c r="AE1360">
        <v>0</v>
      </c>
    </row>
    <row r="1361" spans="1:31" x14ac:dyDescent="0.25">
      <c r="A1361" s="143"/>
      <c r="W1361" t="s">
        <v>1409</v>
      </c>
      <c r="X1361">
        <v>0</v>
      </c>
      <c r="Y1361">
        <v>0</v>
      </c>
      <c r="Z1361">
        <v>0</v>
      </c>
      <c r="AA1361">
        <v>0</v>
      </c>
      <c r="AB1361" t="s">
        <v>1318</v>
      </c>
      <c r="AC1361" t="s">
        <v>500</v>
      </c>
      <c r="AD1361">
        <v>0</v>
      </c>
      <c r="AE1361">
        <v>0</v>
      </c>
    </row>
    <row r="1362" spans="1:31" x14ac:dyDescent="0.25">
      <c r="A1362" s="143"/>
      <c r="W1362" t="s">
        <v>1409</v>
      </c>
      <c r="X1362">
        <v>0</v>
      </c>
      <c r="Y1362">
        <v>0</v>
      </c>
      <c r="Z1362">
        <v>0</v>
      </c>
      <c r="AA1362">
        <v>0</v>
      </c>
      <c r="AB1362" t="s">
        <v>1318</v>
      </c>
      <c r="AC1362" t="s">
        <v>500</v>
      </c>
      <c r="AD1362">
        <v>0</v>
      </c>
      <c r="AE1362">
        <v>0</v>
      </c>
    </row>
    <row r="1363" spans="1:31" x14ac:dyDescent="0.25">
      <c r="A1363" s="143"/>
      <c r="W1363" t="s">
        <v>1409</v>
      </c>
      <c r="X1363">
        <v>0</v>
      </c>
      <c r="Y1363">
        <v>0</v>
      </c>
      <c r="Z1363">
        <v>0</v>
      </c>
      <c r="AA1363">
        <v>0</v>
      </c>
      <c r="AB1363" t="s">
        <v>1318</v>
      </c>
      <c r="AC1363" t="s">
        <v>500</v>
      </c>
      <c r="AD1363">
        <v>0</v>
      </c>
      <c r="AE1363">
        <v>0</v>
      </c>
    </row>
    <row r="1364" spans="1:31" x14ac:dyDescent="0.25">
      <c r="A1364" s="143"/>
      <c r="W1364" t="s">
        <v>1409</v>
      </c>
      <c r="X1364">
        <v>0</v>
      </c>
      <c r="Y1364">
        <v>0</v>
      </c>
      <c r="Z1364">
        <v>0</v>
      </c>
      <c r="AA1364">
        <v>0</v>
      </c>
      <c r="AB1364" t="s">
        <v>1318</v>
      </c>
      <c r="AC1364" t="s">
        <v>500</v>
      </c>
      <c r="AD1364">
        <v>0</v>
      </c>
      <c r="AE1364">
        <v>0</v>
      </c>
    </row>
    <row r="1365" spans="1:31" x14ac:dyDescent="0.25">
      <c r="A1365" s="143"/>
      <c r="W1365" t="s">
        <v>1409</v>
      </c>
      <c r="X1365">
        <v>0</v>
      </c>
      <c r="Y1365">
        <v>0</v>
      </c>
      <c r="Z1365">
        <v>0</v>
      </c>
      <c r="AA1365">
        <v>0</v>
      </c>
      <c r="AB1365" t="s">
        <v>1318</v>
      </c>
      <c r="AC1365" t="s">
        <v>500</v>
      </c>
      <c r="AD1365">
        <v>0</v>
      </c>
      <c r="AE1365">
        <v>0</v>
      </c>
    </row>
    <row r="1366" spans="1:31" x14ac:dyDescent="0.25">
      <c r="A1366" s="143"/>
      <c r="W1366" t="s">
        <v>1409</v>
      </c>
      <c r="X1366">
        <v>0</v>
      </c>
      <c r="Y1366">
        <v>0</v>
      </c>
      <c r="Z1366">
        <v>0</v>
      </c>
      <c r="AA1366">
        <v>0</v>
      </c>
      <c r="AB1366" t="s">
        <v>1318</v>
      </c>
      <c r="AC1366" t="s">
        <v>500</v>
      </c>
      <c r="AD1366">
        <v>0</v>
      </c>
      <c r="AE1366">
        <v>0</v>
      </c>
    </row>
    <row r="1367" spans="1:31" x14ac:dyDescent="0.25">
      <c r="A1367" s="143"/>
      <c r="W1367" t="s">
        <v>1409</v>
      </c>
      <c r="X1367">
        <v>0</v>
      </c>
      <c r="Y1367">
        <v>0</v>
      </c>
      <c r="Z1367">
        <v>0</v>
      </c>
      <c r="AA1367">
        <v>0</v>
      </c>
      <c r="AB1367" t="s">
        <v>1318</v>
      </c>
      <c r="AC1367" t="s">
        <v>500</v>
      </c>
      <c r="AD1367">
        <v>0</v>
      </c>
      <c r="AE1367">
        <v>0</v>
      </c>
    </row>
    <row r="1368" spans="1:31" x14ac:dyDescent="0.25">
      <c r="A1368" s="143"/>
      <c r="W1368" t="s">
        <v>1409</v>
      </c>
      <c r="X1368">
        <v>0</v>
      </c>
      <c r="Y1368">
        <v>0</v>
      </c>
      <c r="Z1368">
        <v>0</v>
      </c>
      <c r="AA1368">
        <v>0</v>
      </c>
      <c r="AB1368" t="s">
        <v>1318</v>
      </c>
      <c r="AC1368" t="s">
        <v>500</v>
      </c>
      <c r="AD1368">
        <v>0</v>
      </c>
      <c r="AE1368">
        <v>0</v>
      </c>
    </row>
    <row r="1369" spans="1:31" x14ac:dyDescent="0.25">
      <c r="A1369" s="143"/>
      <c r="W1369" t="s">
        <v>1409</v>
      </c>
      <c r="X1369">
        <v>0</v>
      </c>
      <c r="Y1369">
        <v>0</v>
      </c>
      <c r="Z1369">
        <v>0</v>
      </c>
      <c r="AA1369">
        <v>0</v>
      </c>
      <c r="AB1369" t="s">
        <v>1318</v>
      </c>
      <c r="AC1369" t="s">
        <v>500</v>
      </c>
      <c r="AD1369">
        <v>0</v>
      </c>
      <c r="AE1369">
        <v>0</v>
      </c>
    </row>
    <row r="1370" spans="1:31" x14ac:dyDescent="0.25">
      <c r="A1370" s="143"/>
      <c r="W1370" t="s">
        <v>1409</v>
      </c>
      <c r="X1370">
        <v>0</v>
      </c>
      <c r="Y1370">
        <v>0</v>
      </c>
      <c r="Z1370">
        <v>0</v>
      </c>
      <c r="AA1370">
        <v>0</v>
      </c>
      <c r="AB1370" t="s">
        <v>1318</v>
      </c>
      <c r="AC1370" t="s">
        <v>500</v>
      </c>
      <c r="AD1370">
        <v>0</v>
      </c>
      <c r="AE1370">
        <v>0</v>
      </c>
    </row>
    <row r="1371" spans="1:31" x14ac:dyDescent="0.25">
      <c r="A1371" s="143"/>
      <c r="W1371" t="s">
        <v>1409</v>
      </c>
      <c r="X1371">
        <v>0</v>
      </c>
      <c r="Y1371">
        <v>0</v>
      </c>
      <c r="Z1371">
        <v>0</v>
      </c>
      <c r="AA1371">
        <v>0</v>
      </c>
      <c r="AB1371" t="s">
        <v>1318</v>
      </c>
      <c r="AC1371" t="s">
        <v>500</v>
      </c>
      <c r="AD1371">
        <v>0</v>
      </c>
      <c r="AE1371">
        <v>0</v>
      </c>
    </row>
    <row r="1372" spans="1:31" x14ac:dyDescent="0.25">
      <c r="A1372" s="143"/>
      <c r="W1372" t="s">
        <v>1409</v>
      </c>
      <c r="X1372">
        <v>0</v>
      </c>
      <c r="Y1372">
        <v>0</v>
      </c>
      <c r="Z1372">
        <v>0</v>
      </c>
      <c r="AA1372">
        <v>0</v>
      </c>
      <c r="AB1372" t="s">
        <v>1318</v>
      </c>
      <c r="AC1372" t="s">
        <v>500</v>
      </c>
      <c r="AD1372">
        <v>0</v>
      </c>
      <c r="AE1372">
        <v>0</v>
      </c>
    </row>
    <row r="1373" spans="1:31" x14ac:dyDescent="0.25">
      <c r="A1373" s="143"/>
      <c r="W1373" t="s">
        <v>1409</v>
      </c>
      <c r="X1373">
        <v>0</v>
      </c>
      <c r="Y1373">
        <v>0</v>
      </c>
      <c r="Z1373">
        <v>0</v>
      </c>
      <c r="AA1373">
        <v>0</v>
      </c>
      <c r="AB1373" t="s">
        <v>1318</v>
      </c>
      <c r="AC1373" t="s">
        <v>500</v>
      </c>
      <c r="AD1373">
        <v>0</v>
      </c>
      <c r="AE1373">
        <v>0</v>
      </c>
    </row>
    <row r="1374" spans="1:31" x14ac:dyDescent="0.25">
      <c r="A1374" s="143"/>
      <c r="W1374" t="s">
        <v>1409</v>
      </c>
      <c r="X1374">
        <v>0</v>
      </c>
      <c r="Y1374">
        <v>0</v>
      </c>
      <c r="Z1374">
        <v>0</v>
      </c>
      <c r="AA1374">
        <v>0</v>
      </c>
      <c r="AB1374" t="s">
        <v>1318</v>
      </c>
      <c r="AC1374" t="s">
        <v>500</v>
      </c>
      <c r="AD1374">
        <v>0</v>
      </c>
      <c r="AE1374">
        <v>0</v>
      </c>
    </row>
    <row r="1375" spans="1:31" x14ac:dyDescent="0.25">
      <c r="A1375" s="143"/>
      <c r="W1375" t="s">
        <v>1409</v>
      </c>
      <c r="X1375">
        <v>0</v>
      </c>
      <c r="Y1375">
        <v>0</v>
      </c>
      <c r="Z1375">
        <v>0</v>
      </c>
      <c r="AA1375">
        <v>0</v>
      </c>
      <c r="AB1375" t="s">
        <v>1318</v>
      </c>
      <c r="AC1375" t="s">
        <v>500</v>
      </c>
      <c r="AD1375">
        <v>0</v>
      </c>
      <c r="AE1375">
        <v>0</v>
      </c>
    </row>
    <row r="1376" spans="1:31" x14ac:dyDescent="0.25">
      <c r="A1376" s="143"/>
      <c r="W1376" t="s">
        <v>1409</v>
      </c>
      <c r="X1376">
        <v>0</v>
      </c>
      <c r="Y1376">
        <v>0</v>
      </c>
      <c r="Z1376">
        <v>0</v>
      </c>
      <c r="AA1376">
        <v>0</v>
      </c>
      <c r="AB1376" t="s">
        <v>1318</v>
      </c>
      <c r="AC1376" t="s">
        <v>500</v>
      </c>
      <c r="AD1376">
        <v>0</v>
      </c>
      <c r="AE1376">
        <v>0</v>
      </c>
    </row>
    <row r="1377" spans="1:31" x14ac:dyDescent="0.25">
      <c r="A1377" s="143"/>
      <c r="W1377" t="s">
        <v>1409</v>
      </c>
      <c r="X1377">
        <v>0</v>
      </c>
      <c r="Y1377">
        <v>0</v>
      </c>
      <c r="Z1377">
        <v>0</v>
      </c>
      <c r="AA1377">
        <v>0</v>
      </c>
      <c r="AB1377" t="s">
        <v>1318</v>
      </c>
      <c r="AC1377" t="s">
        <v>500</v>
      </c>
      <c r="AD1377">
        <v>0</v>
      </c>
      <c r="AE1377">
        <v>0</v>
      </c>
    </row>
    <row r="1378" spans="1:31" x14ac:dyDescent="0.25">
      <c r="A1378" s="143"/>
      <c r="W1378" t="s">
        <v>1409</v>
      </c>
      <c r="X1378">
        <v>0</v>
      </c>
      <c r="Y1378">
        <v>0</v>
      </c>
      <c r="Z1378">
        <v>0</v>
      </c>
      <c r="AA1378">
        <v>0</v>
      </c>
      <c r="AB1378" t="s">
        <v>1318</v>
      </c>
      <c r="AC1378" t="s">
        <v>500</v>
      </c>
      <c r="AD1378">
        <v>0</v>
      </c>
      <c r="AE1378">
        <v>0</v>
      </c>
    </row>
    <row r="1379" spans="1:31" x14ac:dyDescent="0.25">
      <c r="A1379" s="143"/>
      <c r="W1379" t="s">
        <v>1409</v>
      </c>
      <c r="X1379">
        <v>0</v>
      </c>
      <c r="Y1379">
        <v>0</v>
      </c>
      <c r="Z1379">
        <v>0</v>
      </c>
      <c r="AA1379">
        <v>0</v>
      </c>
      <c r="AB1379" t="s">
        <v>1318</v>
      </c>
      <c r="AC1379" t="s">
        <v>500</v>
      </c>
      <c r="AD1379">
        <v>0</v>
      </c>
      <c r="AE1379">
        <v>0</v>
      </c>
    </row>
    <row r="1380" spans="1:31" x14ac:dyDescent="0.25">
      <c r="A1380" s="143"/>
      <c r="W1380" t="s">
        <v>1409</v>
      </c>
      <c r="X1380">
        <v>0</v>
      </c>
      <c r="Y1380">
        <v>0</v>
      </c>
      <c r="Z1380">
        <v>0</v>
      </c>
      <c r="AA1380">
        <v>0</v>
      </c>
      <c r="AB1380" t="s">
        <v>1318</v>
      </c>
      <c r="AC1380" t="s">
        <v>500</v>
      </c>
      <c r="AD1380">
        <v>0</v>
      </c>
      <c r="AE1380">
        <v>0</v>
      </c>
    </row>
    <row r="1381" spans="1:31" x14ac:dyDescent="0.25">
      <c r="A1381" s="143"/>
      <c r="W1381" t="s">
        <v>1409</v>
      </c>
      <c r="X1381">
        <v>0</v>
      </c>
      <c r="Y1381">
        <v>0</v>
      </c>
      <c r="Z1381">
        <v>0</v>
      </c>
      <c r="AA1381">
        <v>0</v>
      </c>
      <c r="AB1381" t="s">
        <v>1318</v>
      </c>
      <c r="AC1381" t="s">
        <v>500</v>
      </c>
      <c r="AD1381">
        <v>0</v>
      </c>
      <c r="AE1381">
        <v>0</v>
      </c>
    </row>
    <row r="1382" spans="1:31" x14ac:dyDescent="0.25">
      <c r="A1382" s="143"/>
      <c r="W1382" t="s">
        <v>1409</v>
      </c>
      <c r="X1382">
        <v>0</v>
      </c>
      <c r="Y1382">
        <v>0</v>
      </c>
      <c r="Z1382">
        <v>0</v>
      </c>
      <c r="AA1382">
        <v>0</v>
      </c>
      <c r="AB1382" t="s">
        <v>1318</v>
      </c>
      <c r="AC1382" t="s">
        <v>500</v>
      </c>
      <c r="AD1382">
        <v>0</v>
      </c>
      <c r="AE1382">
        <v>0</v>
      </c>
    </row>
    <row r="1383" spans="1:31" x14ac:dyDescent="0.25">
      <c r="A1383" s="143"/>
      <c r="W1383" t="s">
        <v>1409</v>
      </c>
      <c r="X1383">
        <v>0</v>
      </c>
      <c r="Y1383">
        <v>0</v>
      </c>
      <c r="Z1383">
        <v>0</v>
      </c>
      <c r="AA1383">
        <v>0</v>
      </c>
      <c r="AB1383" t="s">
        <v>1318</v>
      </c>
      <c r="AC1383" t="s">
        <v>500</v>
      </c>
      <c r="AD1383">
        <v>0</v>
      </c>
      <c r="AE1383">
        <v>0</v>
      </c>
    </row>
    <row r="1384" spans="1:31" x14ac:dyDescent="0.25">
      <c r="A1384" s="143"/>
      <c r="W1384" t="s">
        <v>1409</v>
      </c>
      <c r="X1384">
        <v>0</v>
      </c>
      <c r="Y1384">
        <v>0</v>
      </c>
      <c r="Z1384">
        <v>0</v>
      </c>
      <c r="AA1384">
        <v>0</v>
      </c>
      <c r="AB1384" t="s">
        <v>1318</v>
      </c>
      <c r="AC1384" t="s">
        <v>500</v>
      </c>
      <c r="AD1384">
        <v>0</v>
      </c>
      <c r="AE1384">
        <v>0</v>
      </c>
    </row>
    <row r="1385" spans="1:31" x14ac:dyDescent="0.25">
      <c r="A1385" s="143"/>
      <c r="W1385" t="s">
        <v>1409</v>
      </c>
      <c r="X1385">
        <v>0</v>
      </c>
      <c r="Y1385">
        <v>0</v>
      </c>
      <c r="Z1385">
        <v>0</v>
      </c>
      <c r="AA1385">
        <v>0</v>
      </c>
      <c r="AB1385" t="s">
        <v>1318</v>
      </c>
      <c r="AC1385" t="s">
        <v>500</v>
      </c>
      <c r="AD1385">
        <v>0</v>
      </c>
      <c r="AE1385">
        <v>0</v>
      </c>
    </row>
    <row r="1386" spans="1:31" x14ac:dyDescent="0.25">
      <c r="A1386" s="143"/>
      <c r="W1386" t="s">
        <v>1409</v>
      </c>
      <c r="X1386">
        <v>0</v>
      </c>
      <c r="Y1386">
        <v>0</v>
      </c>
      <c r="Z1386">
        <v>0</v>
      </c>
      <c r="AA1386">
        <v>0</v>
      </c>
      <c r="AB1386" t="s">
        <v>1318</v>
      </c>
      <c r="AC1386" t="s">
        <v>500</v>
      </c>
      <c r="AD1386">
        <v>0</v>
      </c>
      <c r="AE1386">
        <v>0</v>
      </c>
    </row>
    <row r="1387" spans="1:31" x14ac:dyDescent="0.25">
      <c r="A1387" s="143"/>
      <c r="W1387" t="s">
        <v>1409</v>
      </c>
      <c r="X1387">
        <v>0</v>
      </c>
      <c r="Y1387">
        <v>0</v>
      </c>
      <c r="Z1387">
        <v>0</v>
      </c>
      <c r="AA1387">
        <v>0</v>
      </c>
      <c r="AB1387" t="s">
        <v>1318</v>
      </c>
      <c r="AC1387" t="s">
        <v>500</v>
      </c>
      <c r="AD1387">
        <v>0</v>
      </c>
      <c r="AE1387">
        <v>0</v>
      </c>
    </row>
    <row r="1388" spans="1:31" x14ac:dyDescent="0.25">
      <c r="A1388" s="143"/>
      <c r="W1388" t="s">
        <v>1409</v>
      </c>
      <c r="X1388">
        <v>0</v>
      </c>
      <c r="Y1388">
        <v>0</v>
      </c>
      <c r="Z1388">
        <v>0</v>
      </c>
      <c r="AA1388">
        <v>0</v>
      </c>
      <c r="AB1388" t="s">
        <v>1318</v>
      </c>
      <c r="AC1388" t="s">
        <v>500</v>
      </c>
      <c r="AD1388">
        <v>0</v>
      </c>
      <c r="AE1388">
        <v>0</v>
      </c>
    </row>
    <row r="1389" spans="1:31" x14ac:dyDescent="0.25">
      <c r="A1389" s="143"/>
      <c r="W1389" t="s">
        <v>1409</v>
      </c>
      <c r="X1389">
        <v>0</v>
      </c>
      <c r="Y1389">
        <v>0</v>
      </c>
      <c r="Z1389">
        <v>0</v>
      </c>
      <c r="AA1389">
        <v>0</v>
      </c>
      <c r="AB1389" t="s">
        <v>1318</v>
      </c>
      <c r="AC1389" t="s">
        <v>500</v>
      </c>
      <c r="AD1389">
        <v>0</v>
      </c>
      <c r="AE1389">
        <v>0</v>
      </c>
    </row>
    <row r="1390" spans="1:31" x14ac:dyDescent="0.25">
      <c r="A1390" s="143"/>
      <c r="W1390" t="s">
        <v>1409</v>
      </c>
      <c r="X1390">
        <v>0</v>
      </c>
      <c r="Y1390">
        <v>0</v>
      </c>
      <c r="Z1390">
        <v>0</v>
      </c>
      <c r="AA1390">
        <v>0</v>
      </c>
      <c r="AB1390" t="s">
        <v>1318</v>
      </c>
      <c r="AC1390" t="s">
        <v>500</v>
      </c>
      <c r="AD1390">
        <v>0</v>
      </c>
      <c r="AE1390">
        <v>0</v>
      </c>
    </row>
    <row r="1391" spans="1:31" x14ac:dyDescent="0.25">
      <c r="A1391" s="143"/>
      <c r="W1391" t="s">
        <v>1409</v>
      </c>
      <c r="X1391">
        <v>0</v>
      </c>
      <c r="Y1391">
        <v>0</v>
      </c>
      <c r="Z1391">
        <v>0</v>
      </c>
      <c r="AA1391">
        <v>0</v>
      </c>
      <c r="AB1391" t="s">
        <v>1318</v>
      </c>
      <c r="AC1391" t="s">
        <v>500</v>
      </c>
      <c r="AD1391">
        <v>0</v>
      </c>
      <c r="AE1391">
        <v>0</v>
      </c>
    </row>
    <row r="1392" spans="1:31" x14ac:dyDescent="0.25">
      <c r="A1392" s="143"/>
      <c r="W1392" t="s">
        <v>1409</v>
      </c>
      <c r="X1392">
        <v>0</v>
      </c>
      <c r="Y1392">
        <v>0</v>
      </c>
      <c r="Z1392">
        <v>0</v>
      </c>
      <c r="AA1392">
        <v>0</v>
      </c>
      <c r="AB1392" t="s">
        <v>1318</v>
      </c>
      <c r="AC1392" t="s">
        <v>500</v>
      </c>
      <c r="AD1392">
        <v>0</v>
      </c>
      <c r="AE1392">
        <v>0</v>
      </c>
    </row>
    <row r="1393" spans="1:31" x14ac:dyDescent="0.25">
      <c r="A1393" s="143"/>
      <c r="W1393" t="s">
        <v>1409</v>
      </c>
      <c r="X1393">
        <v>0</v>
      </c>
      <c r="Y1393">
        <v>0</v>
      </c>
      <c r="Z1393">
        <v>0</v>
      </c>
      <c r="AA1393">
        <v>0</v>
      </c>
      <c r="AB1393" t="s">
        <v>1318</v>
      </c>
      <c r="AC1393" t="s">
        <v>500</v>
      </c>
      <c r="AD1393">
        <v>0</v>
      </c>
      <c r="AE1393">
        <v>0</v>
      </c>
    </row>
    <row r="1394" spans="1:31" x14ac:dyDescent="0.25">
      <c r="A1394" s="143"/>
      <c r="W1394" t="s">
        <v>1409</v>
      </c>
      <c r="X1394">
        <v>0</v>
      </c>
      <c r="Y1394">
        <v>0</v>
      </c>
      <c r="Z1394">
        <v>0</v>
      </c>
      <c r="AA1394">
        <v>0</v>
      </c>
      <c r="AB1394" t="s">
        <v>1318</v>
      </c>
      <c r="AC1394" t="s">
        <v>500</v>
      </c>
      <c r="AD1394">
        <v>0</v>
      </c>
      <c r="AE1394">
        <v>0</v>
      </c>
    </row>
    <row r="1395" spans="1:31" x14ac:dyDescent="0.25">
      <c r="A1395" s="143"/>
      <c r="W1395" t="s">
        <v>1409</v>
      </c>
      <c r="X1395">
        <v>0</v>
      </c>
      <c r="Y1395">
        <v>0</v>
      </c>
      <c r="Z1395">
        <v>0</v>
      </c>
      <c r="AA1395">
        <v>0</v>
      </c>
      <c r="AB1395" t="s">
        <v>1318</v>
      </c>
      <c r="AC1395" t="s">
        <v>500</v>
      </c>
      <c r="AD1395">
        <v>0</v>
      </c>
      <c r="AE1395">
        <v>0</v>
      </c>
    </row>
    <row r="1396" spans="1:31" x14ac:dyDescent="0.25">
      <c r="A1396" s="143"/>
      <c r="W1396" t="s">
        <v>1409</v>
      </c>
      <c r="X1396">
        <v>0</v>
      </c>
      <c r="Y1396">
        <v>0</v>
      </c>
      <c r="Z1396">
        <v>0</v>
      </c>
      <c r="AA1396">
        <v>0</v>
      </c>
      <c r="AB1396" t="s">
        <v>1318</v>
      </c>
      <c r="AC1396" t="s">
        <v>500</v>
      </c>
      <c r="AD1396">
        <v>0</v>
      </c>
      <c r="AE1396">
        <v>0</v>
      </c>
    </row>
    <row r="1397" spans="1:31" x14ac:dyDescent="0.25">
      <c r="A1397" s="143"/>
      <c r="W1397" t="s">
        <v>1409</v>
      </c>
      <c r="X1397">
        <v>0</v>
      </c>
      <c r="Y1397">
        <v>0</v>
      </c>
      <c r="Z1397">
        <v>0</v>
      </c>
      <c r="AA1397">
        <v>0</v>
      </c>
      <c r="AB1397" t="s">
        <v>1318</v>
      </c>
      <c r="AC1397" t="s">
        <v>500</v>
      </c>
      <c r="AD1397">
        <v>0</v>
      </c>
      <c r="AE1397">
        <v>0</v>
      </c>
    </row>
    <row r="1398" spans="1:31" x14ac:dyDescent="0.25">
      <c r="A1398" s="143"/>
      <c r="W1398" t="s">
        <v>1409</v>
      </c>
      <c r="X1398">
        <v>0</v>
      </c>
      <c r="Y1398">
        <v>0</v>
      </c>
      <c r="Z1398">
        <v>0</v>
      </c>
      <c r="AA1398">
        <v>0</v>
      </c>
      <c r="AB1398" t="s">
        <v>1318</v>
      </c>
      <c r="AC1398" t="s">
        <v>500</v>
      </c>
      <c r="AD1398">
        <v>0</v>
      </c>
      <c r="AE1398">
        <v>0</v>
      </c>
    </row>
    <row r="1399" spans="1:31" x14ac:dyDescent="0.25">
      <c r="A1399" s="143"/>
      <c r="W1399" t="s">
        <v>1409</v>
      </c>
      <c r="X1399">
        <v>0</v>
      </c>
      <c r="Y1399">
        <v>0</v>
      </c>
      <c r="Z1399">
        <v>0</v>
      </c>
      <c r="AA1399">
        <v>0</v>
      </c>
      <c r="AB1399" t="s">
        <v>1318</v>
      </c>
      <c r="AC1399" t="s">
        <v>500</v>
      </c>
      <c r="AD1399">
        <v>0</v>
      </c>
      <c r="AE1399">
        <v>0</v>
      </c>
    </row>
    <row r="1400" spans="1:31" x14ac:dyDescent="0.25">
      <c r="A1400" s="143"/>
      <c r="W1400" t="s">
        <v>1409</v>
      </c>
      <c r="X1400">
        <v>0</v>
      </c>
      <c r="Y1400">
        <v>0</v>
      </c>
      <c r="Z1400">
        <v>0</v>
      </c>
      <c r="AA1400">
        <v>0</v>
      </c>
      <c r="AB1400" t="s">
        <v>1318</v>
      </c>
      <c r="AC1400" t="s">
        <v>500</v>
      </c>
      <c r="AD1400">
        <v>0</v>
      </c>
      <c r="AE1400">
        <v>0</v>
      </c>
    </row>
    <row r="1401" spans="1:31" x14ac:dyDescent="0.25">
      <c r="A1401" s="143"/>
      <c r="W1401" t="s">
        <v>1409</v>
      </c>
      <c r="X1401">
        <v>0</v>
      </c>
      <c r="Y1401">
        <v>0</v>
      </c>
      <c r="Z1401">
        <v>0</v>
      </c>
      <c r="AA1401">
        <v>0</v>
      </c>
      <c r="AB1401" t="s">
        <v>1318</v>
      </c>
      <c r="AC1401" t="s">
        <v>500</v>
      </c>
      <c r="AD1401">
        <v>0</v>
      </c>
      <c r="AE1401">
        <v>0</v>
      </c>
    </row>
    <row r="1402" spans="1:31" x14ac:dyDescent="0.25">
      <c r="A1402" s="143"/>
      <c r="W1402" t="s">
        <v>1409</v>
      </c>
      <c r="X1402">
        <v>0</v>
      </c>
      <c r="Y1402">
        <v>0</v>
      </c>
      <c r="Z1402">
        <v>0</v>
      </c>
      <c r="AA1402">
        <v>0</v>
      </c>
      <c r="AB1402" t="s">
        <v>1318</v>
      </c>
      <c r="AC1402" t="s">
        <v>500</v>
      </c>
      <c r="AD1402">
        <v>0</v>
      </c>
      <c r="AE1402">
        <v>0</v>
      </c>
    </row>
    <row r="1403" spans="1:31" x14ac:dyDescent="0.25">
      <c r="A1403" s="143"/>
      <c r="W1403" t="s">
        <v>1409</v>
      </c>
      <c r="X1403">
        <v>0</v>
      </c>
      <c r="Y1403">
        <v>0</v>
      </c>
      <c r="Z1403">
        <v>0</v>
      </c>
      <c r="AA1403">
        <v>0</v>
      </c>
      <c r="AB1403" t="s">
        <v>1318</v>
      </c>
      <c r="AC1403" t="s">
        <v>500</v>
      </c>
      <c r="AD1403">
        <v>0</v>
      </c>
      <c r="AE1403">
        <v>0</v>
      </c>
    </row>
    <row r="1404" spans="1:31" x14ac:dyDescent="0.25">
      <c r="A1404" s="143"/>
      <c r="W1404" t="s">
        <v>1409</v>
      </c>
      <c r="X1404">
        <v>0</v>
      </c>
      <c r="Y1404">
        <v>0</v>
      </c>
      <c r="Z1404">
        <v>0</v>
      </c>
      <c r="AA1404">
        <v>0</v>
      </c>
      <c r="AB1404" t="s">
        <v>1318</v>
      </c>
      <c r="AC1404" t="s">
        <v>500</v>
      </c>
      <c r="AD1404">
        <v>0</v>
      </c>
      <c r="AE1404">
        <v>0</v>
      </c>
    </row>
    <row r="1405" spans="1:31" x14ac:dyDescent="0.25">
      <c r="A1405" s="143"/>
      <c r="W1405" t="s">
        <v>1409</v>
      </c>
      <c r="X1405">
        <v>0</v>
      </c>
      <c r="Y1405">
        <v>0</v>
      </c>
      <c r="Z1405">
        <v>0</v>
      </c>
      <c r="AA1405">
        <v>0</v>
      </c>
      <c r="AB1405" t="s">
        <v>1318</v>
      </c>
      <c r="AC1405" t="s">
        <v>500</v>
      </c>
      <c r="AD1405">
        <v>0</v>
      </c>
      <c r="AE1405">
        <v>0</v>
      </c>
    </row>
    <row r="1406" spans="1:31" x14ac:dyDescent="0.25">
      <c r="A1406" s="143"/>
      <c r="W1406" t="s">
        <v>1409</v>
      </c>
      <c r="X1406">
        <v>0</v>
      </c>
      <c r="Y1406">
        <v>0</v>
      </c>
      <c r="Z1406">
        <v>0</v>
      </c>
      <c r="AA1406">
        <v>0</v>
      </c>
      <c r="AB1406" t="s">
        <v>1318</v>
      </c>
      <c r="AC1406" t="s">
        <v>500</v>
      </c>
      <c r="AD1406">
        <v>0</v>
      </c>
      <c r="AE1406">
        <v>0</v>
      </c>
    </row>
    <row r="1407" spans="1:31" x14ac:dyDescent="0.25">
      <c r="A1407" s="143"/>
      <c r="W1407" t="s">
        <v>1409</v>
      </c>
      <c r="X1407">
        <v>0</v>
      </c>
      <c r="Y1407">
        <v>0</v>
      </c>
      <c r="Z1407">
        <v>0</v>
      </c>
      <c r="AA1407">
        <v>0</v>
      </c>
      <c r="AB1407" t="s">
        <v>1318</v>
      </c>
      <c r="AC1407" t="s">
        <v>500</v>
      </c>
      <c r="AD1407">
        <v>0</v>
      </c>
      <c r="AE1407">
        <v>0</v>
      </c>
    </row>
    <row r="1408" spans="1:31" x14ac:dyDescent="0.25">
      <c r="A1408" s="143"/>
      <c r="W1408" t="s">
        <v>1409</v>
      </c>
      <c r="X1408">
        <v>0</v>
      </c>
      <c r="Y1408">
        <v>0</v>
      </c>
      <c r="Z1408">
        <v>0</v>
      </c>
      <c r="AA1408">
        <v>0</v>
      </c>
      <c r="AB1408" t="s">
        <v>1318</v>
      </c>
      <c r="AC1408" t="s">
        <v>500</v>
      </c>
      <c r="AD1408">
        <v>0</v>
      </c>
      <c r="AE1408">
        <v>0</v>
      </c>
    </row>
    <row r="1409" spans="1:31" x14ac:dyDescent="0.25">
      <c r="A1409" s="143"/>
      <c r="W1409" t="s">
        <v>1409</v>
      </c>
      <c r="X1409">
        <v>0</v>
      </c>
      <c r="Y1409">
        <v>0</v>
      </c>
      <c r="Z1409">
        <v>0</v>
      </c>
      <c r="AA1409">
        <v>0</v>
      </c>
      <c r="AB1409" t="s">
        <v>1318</v>
      </c>
      <c r="AC1409" t="s">
        <v>500</v>
      </c>
      <c r="AD1409">
        <v>0</v>
      </c>
      <c r="AE1409">
        <v>0</v>
      </c>
    </row>
    <row r="1410" spans="1:31" x14ac:dyDescent="0.25">
      <c r="A1410" s="143"/>
      <c r="W1410" t="s">
        <v>1409</v>
      </c>
      <c r="X1410">
        <v>0</v>
      </c>
      <c r="Y1410">
        <v>0</v>
      </c>
      <c r="Z1410">
        <v>0</v>
      </c>
      <c r="AA1410">
        <v>0</v>
      </c>
      <c r="AB1410" t="s">
        <v>1318</v>
      </c>
      <c r="AC1410" t="s">
        <v>500</v>
      </c>
      <c r="AD1410">
        <v>0</v>
      </c>
      <c r="AE1410">
        <v>0</v>
      </c>
    </row>
    <row r="1411" spans="1:31" x14ac:dyDescent="0.25">
      <c r="A1411" s="143"/>
      <c r="W1411" t="s">
        <v>1409</v>
      </c>
      <c r="X1411">
        <v>0</v>
      </c>
      <c r="Y1411">
        <v>0</v>
      </c>
      <c r="Z1411">
        <v>0</v>
      </c>
      <c r="AA1411">
        <v>0</v>
      </c>
      <c r="AB1411" t="s">
        <v>1318</v>
      </c>
      <c r="AC1411" t="s">
        <v>500</v>
      </c>
      <c r="AD1411">
        <v>0</v>
      </c>
      <c r="AE1411">
        <v>0</v>
      </c>
    </row>
    <row r="1412" spans="1:31" x14ac:dyDescent="0.25">
      <c r="A1412" s="143"/>
      <c r="W1412" t="s">
        <v>1409</v>
      </c>
      <c r="X1412">
        <v>0</v>
      </c>
      <c r="Y1412">
        <v>0</v>
      </c>
      <c r="Z1412">
        <v>0</v>
      </c>
      <c r="AA1412">
        <v>0</v>
      </c>
      <c r="AB1412" t="s">
        <v>1318</v>
      </c>
      <c r="AC1412" t="s">
        <v>500</v>
      </c>
      <c r="AD1412">
        <v>0</v>
      </c>
      <c r="AE1412">
        <v>0</v>
      </c>
    </row>
    <row r="1413" spans="1:31" x14ac:dyDescent="0.25">
      <c r="A1413" s="143"/>
      <c r="W1413" t="s">
        <v>1409</v>
      </c>
      <c r="X1413">
        <v>0</v>
      </c>
      <c r="Y1413">
        <v>0</v>
      </c>
      <c r="Z1413">
        <v>0</v>
      </c>
      <c r="AA1413">
        <v>0</v>
      </c>
      <c r="AB1413" t="s">
        <v>1318</v>
      </c>
      <c r="AC1413" t="s">
        <v>500</v>
      </c>
      <c r="AD1413">
        <v>0</v>
      </c>
      <c r="AE1413">
        <v>0</v>
      </c>
    </row>
    <row r="1414" spans="1:31" x14ac:dyDescent="0.25">
      <c r="A1414" s="143"/>
      <c r="W1414" t="s">
        <v>1409</v>
      </c>
      <c r="X1414">
        <v>0</v>
      </c>
      <c r="Y1414">
        <v>0</v>
      </c>
      <c r="Z1414">
        <v>0</v>
      </c>
      <c r="AA1414">
        <v>0</v>
      </c>
      <c r="AB1414" t="s">
        <v>1318</v>
      </c>
      <c r="AC1414" t="s">
        <v>500</v>
      </c>
      <c r="AD1414">
        <v>0</v>
      </c>
      <c r="AE1414">
        <v>0</v>
      </c>
    </row>
    <row r="1415" spans="1:31" x14ac:dyDescent="0.25">
      <c r="A1415" s="143"/>
      <c r="W1415" t="s">
        <v>1409</v>
      </c>
      <c r="X1415">
        <v>0</v>
      </c>
      <c r="Y1415">
        <v>0</v>
      </c>
      <c r="Z1415">
        <v>0</v>
      </c>
      <c r="AA1415">
        <v>0</v>
      </c>
      <c r="AB1415" t="s">
        <v>1318</v>
      </c>
      <c r="AC1415" t="s">
        <v>500</v>
      </c>
      <c r="AD1415">
        <v>0</v>
      </c>
      <c r="AE1415">
        <v>0</v>
      </c>
    </row>
    <row r="1416" spans="1:31" x14ac:dyDescent="0.25">
      <c r="A1416" s="143"/>
      <c r="W1416" t="s">
        <v>1409</v>
      </c>
      <c r="X1416">
        <v>0</v>
      </c>
      <c r="Y1416">
        <v>0</v>
      </c>
      <c r="Z1416">
        <v>0</v>
      </c>
      <c r="AA1416">
        <v>0</v>
      </c>
      <c r="AB1416" t="s">
        <v>1318</v>
      </c>
      <c r="AC1416" t="s">
        <v>500</v>
      </c>
      <c r="AD1416">
        <v>0</v>
      </c>
      <c r="AE1416">
        <v>0</v>
      </c>
    </row>
    <row r="1417" spans="1:31" x14ac:dyDescent="0.25">
      <c r="A1417" s="143"/>
      <c r="W1417" t="s">
        <v>1409</v>
      </c>
      <c r="X1417">
        <v>0</v>
      </c>
      <c r="Y1417">
        <v>0</v>
      </c>
      <c r="Z1417">
        <v>0</v>
      </c>
      <c r="AA1417">
        <v>0</v>
      </c>
      <c r="AB1417" t="s">
        <v>1318</v>
      </c>
      <c r="AC1417" t="s">
        <v>500</v>
      </c>
      <c r="AD1417">
        <v>0</v>
      </c>
      <c r="AE1417">
        <v>0</v>
      </c>
    </row>
    <row r="1418" spans="1:31" x14ac:dyDescent="0.25">
      <c r="A1418" s="143"/>
      <c r="W1418" t="s">
        <v>1409</v>
      </c>
      <c r="X1418">
        <v>0</v>
      </c>
      <c r="Y1418">
        <v>0</v>
      </c>
      <c r="Z1418">
        <v>0</v>
      </c>
      <c r="AA1418">
        <v>0</v>
      </c>
      <c r="AB1418" t="s">
        <v>1318</v>
      </c>
      <c r="AC1418" t="s">
        <v>500</v>
      </c>
      <c r="AD1418">
        <v>0</v>
      </c>
      <c r="AE1418">
        <v>0</v>
      </c>
    </row>
    <row r="1419" spans="1:31" x14ac:dyDescent="0.25">
      <c r="A1419" s="143"/>
      <c r="W1419" t="s">
        <v>1409</v>
      </c>
      <c r="X1419">
        <v>0</v>
      </c>
      <c r="Y1419">
        <v>0</v>
      </c>
      <c r="Z1419">
        <v>0</v>
      </c>
      <c r="AA1419">
        <v>0</v>
      </c>
      <c r="AB1419" t="s">
        <v>1318</v>
      </c>
      <c r="AC1419" t="s">
        <v>500</v>
      </c>
      <c r="AD1419">
        <v>0</v>
      </c>
      <c r="AE1419">
        <v>0</v>
      </c>
    </row>
    <row r="1420" spans="1:31" x14ac:dyDescent="0.25">
      <c r="A1420" s="143"/>
      <c r="W1420" t="s">
        <v>1409</v>
      </c>
      <c r="X1420">
        <v>0</v>
      </c>
      <c r="Y1420">
        <v>0</v>
      </c>
      <c r="Z1420">
        <v>0</v>
      </c>
      <c r="AA1420">
        <v>0</v>
      </c>
      <c r="AB1420" t="s">
        <v>1318</v>
      </c>
      <c r="AC1420" t="s">
        <v>500</v>
      </c>
      <c r="AD1420">
        <v>0</v>
      </c>
      <c r="AE1420">
        <v>0</v>
      </c>
    </row>
    <row r="1421" spans="1:31" x14ac:dyDescent="0.25">
      <c r="A1421" s="143"/>
      <c r="W1421" t="s">
        <v>1409</v>
      </c>
      <c r="X1421">
        <v>0</v>
      </c>
      <c r="Y1421">
        <v>0</v>
      </c>
      <c r="Z1421">
        <v>0</v>
      </c>
      <c r="AA1421">
        <v>0</v>
      </c>
      <c r="AB1421" t="s">
        <v>1318</v>
      </c>
      <c r="AC1421" t="s">
        <v>500</v>
      </c>
      <c r="AD1421">
        <v>0</v>
      </c>
      <c r="AE1421">
        <v>0</v>
      </c>
    </row>
    <row r="1422" spans="1:31" x14ac:dyDescent="0.25">
      <c r="A1422" s="143"/>
      <c r="W1422" t="s">
        <v>1409</v>
      </c>
      <c r="X1422">
        <v>0</v>
      </c>
      <c r="Y1422">
        <v>0</v>
      </c>
      <c r="Z1422">
        <v>0</v>
      </c>
      <c r="AA1422">
        <v>0</v>
      </c>
      <c r="AB1422" t="s">
        <v>1318</v>
      </c>
      <c r="AC1422" t="s">
        <v>500</v>
      </c>
      <c r="AD1422">
        <v>0</v>
      </c>
      <c r="AE1422">
        <v>0</v>
      </c>
    </row>
    <row r="1423" spans="1:31" x14ac:dyDescent="0.25">
      <c r="A1423" s="143"/>
      <c r="W1423" t="s">
        <v>1409</v>
      </c>
      <c r="X1423">
        <v>0</v>
      </c>
      <c r="Y1423">
        <v>0</v>
      </c>
      <c r="Z1423">
        <v>0</v>
      </c>
      <c r="AA1423">
        <v>0</v>
      </c>
      <c r="AB1423" t="s">
        <v>1318</v>
      </c>
      <c r="AC1423" t="s">
        <v>500</v>
      </c>
      <c r="AD1423">
        <v>0</v>
      </c>
      <c r="AE1423">
        <v>0</v>
      </c>
    </row>
    <row r="1424" spans="1:31" x14ac:dyDescent="0.25">
      <c r="A1424" s="143"/>
      <c r="W1424" t="s">
        <v>1409</v>
      </c>
      <c r="X1424">
        <v>0</v>
      </c>
      <c r="Y1424">
        <v>0</v>
      </c>
      <c r="Z1424">
        <v>0</v>
      </c>
      <c r="AA1424">
        <v>0</v>
      </c>
      <c r="AB1424" t="s">
        <v>1318</v>
      </c>
      <c r="AC1424" t="s">
        <v>500</v>
      </c>
      <c r="AD1424">
        <v>0</v>
      </c>
      <c r="AE1424">
        <v>0</v>
      </c>
    </row>
    <row r="1425" spans="1:31" x14ac:dyDescent="0.25">
      <c r="A1425" s="143"/>
      <c r="W1425" t="s">
        <v>1409</v>
      </c>
      <c r="X1425">
        <v>0</v>
      </c>
      <c r="Y1425">
        <v>0</v>
      </c>
      <c r="Z1425">
        <v>0</v>
      </c>
      <c r="AA1425">
        <v>0</v>
      </c>
      <c r="AB1425" t="s">
        <v>1318</v>
      </c>
      <c r="AC1425" t="s">
        <v>500</v>
      </c>
      <c r="AD1425">
        <v>0</v>
      </c>
      <c r="AE1425">
        <v>0</v>
      </c>
    </row>
    <row r="1426" spans="1:31" x14ac:dyDescent="0.25">
      <c r="A1426" s="143"/>
      <c r="W1426" t="s">
        <v>1409</v>
      </c>
      <c r="X1426">
        <v>0</v>
      </c>
      <c r="Y1426">
        <v>0</v>
      </c>
      <c r="Z1426">
        <v>0</v>
      </c>
      <c r="AA1426">
        <v>0</v>
      </c>
      <c r="AB1426" t="s">
        <v>1318</v>
      </c>
      <c r="AC1426" t="s">
        <v>500</v>
      </c>
      <c r="AD1426">
        <v>0</v>
      </c>
      <c r="AE1426">
        <v>0</v>
      </c>
    </row>
    <row r="1427" spans="1:31" x14ac:dyDescent="0.25">
      <c r="A1427" s="143"/>
      <c r="W1427" t="s">
        <v>1409</v>
      </c>
      <c r="X1427">
        <v>0</v>
      </c>
      <c r="Y1427">
        <v>0</v>
      </c>
      <c r="Z1427">
        <v>0</v>
      </c>
      <c r="AA1427">
        <v>0</v>
      </c>
      <c r="AB1427" t="s">
        <v>1318</v>
      </c>
      <c r="AC1427" t="s">
        <v>500</v>
      </c>
      <c r="AD1427">
        <v>0</v>
      </c>
      <c r="AE1427">
        <v>0</v>
      </c>
    </row>
    <row r="1428" spans="1:31" x14ac:dyDescent="0.25">
      <c r="A1428" s="143"/>
      <c r="W1428" t="s">
        <v>1409</v>
      </c>
      <c r="X1428">
        <v>0</v>
      </c>
      <c r="Y1428">
        <v>0</v>
      </c>
      <c r="Z1428">
        <v>0</v>
      </c>
      <c r="AA1428">
        <v>0</v>
      </c>
      <c r="AB1428" t="s">
        <v>1318</v>
      </c>
      <c r="AC1428" t="s">
        <v>500</v>
      </c>
      <c r="AD1428">
        <v>0</v>
      </c>
      <c r="AE1428">
        <v>0</v>
      </c>
    </row>
    <row r="1429" spans="1:31" x14ac:dyDescent="0.25">
      <c r="A1429" s="143"/>
      <c r="W1429" t="s">
        <v>1409</v>
      </c>
      <c r="X1429">
        <v>0</v>
      </c>
      <c r="Y1429">
        <v>0</v>
      </c>
      <c r="Z1429">
        <v>0</v>
      </c>
      <c r="AA1429">
        <v>0</v>
      </c>
      <c r="AB1429" t="s">
        <v>1318</v>
      </c>
      <c r="AC1429" t="s">
        <v>500</v>
      </c>
      <c r="AD1429">
        <v>0</v>
      </c>
      <c r="AE1429">
        <v>0</v>
      </c>
    </row>
    <row r="1430" spans="1:31" x14ac:dyDescent="0.25">
      <c r="A1430" s="143"/>
      <c r="W1430" t="s">
        <v>1409</v>
      </c>
      <c r="X1430">
        <v>0</v>
      </c>
      <c r="Y1430">
        <v>0</v>
      </c>
      <c r="Z1430">
        <v>0</v>
      </c>
      <c r="AA1430">
        <v>0</v>
      </c>
      <c r="AB1430" t="s">
        <v>1318</v>
      </c>
      <c r="AC1430" t="s">
        <v>500</v>
      </c>
      <c r="AD1430">
        <v>0</v>
      </c>
      <c r="AE1430">
        <v>0</v>
      </c>
    </row>
    <row r="1431" spans="1:31" x14ac:dyDescent="0.25">
      <c r="A1431" s="143"/>
      <c r="W1431" t="s">
        <v>1409</v>
      </c>
      <c r="X1431">
        <v>0</v>
      </c>
      <c r="Y1431">
        <v>0</v>
      </c>
      <c r="Z1431">
        <v>0</v>
      </c>
      <c r="AA1431">
        <v>0</v>
      </c>
      <c r="AB1431" t="s">
        <v>1318</v>
      </c>
      <c r="AC1431" t="s">
        <v>500</v>
      </c>
      <c r="AD1431">
        <v>0</v>
      </c>
      <c r="AE1431">
        <v>0</v>
      </c>
    </row>
    <row r="1432" spans="1:31" x14ac:dyDescent="0.25">
      <c r="A1432" s="143"/>
      <c r="W1432" t="s">
        <v>1409</v>
      </c>
      <c r="X1432">
        <v>0</v>
      </c>
      <c r="Y1432">
        <v>0</v>
      </c>
      <c r="Z1432">
        <v>0</v>
      </c>
      <c r="AA1432">
        <v>0</v>
      </c>
      <c r="AB1432" t="s">
        <v>1318</v>
      </c>
      <c r="AC1432" t="s">
        <v>500</v>
      </c>
      <c r="AD1432">
        <v>0</v>
      </c>
      <c r="AE1432">
        <v>0</v>
      </c>
    </row>
    <row r="1433" spans="1:31" x14ac:dyDescent="0.25">
      <c r="A1433" s="143"/>
      <c r="W1433" t="s">
        <v>1409</v>
      </c>
      <c r="X1433">
        <v>0</v>
      </c>
      <c r="Y1433">
        <v>0</v>
      </c>
      <c r="Z1433">
        <v>0</v>
      </c>
      <c r="AA1433">
        <v>0</v>
      </c>
      <c r="AB1433" t="s">
        <v>1318</v>
      </c>
      <c r="AC1433" t="s">
        <v>500</v>
      </c>
      <c r="AD1433">
        <v>0</v>
      </c>
      <c r="AE1433">
        <v>0</v>
      </c>
    </row>
    <row r="1434" spans="1:31" x14ac:dyDescent="0.25">
      <c r="A1434" s="143"/>
      <c r="W1434" t="s">
        <v>1409</v>
      </c>
      <c r="X1434">
        <v>0</v>
      </c>
      <c r="Y1434">
        <v>0</v>
      </c>
      <c r="Z1434">
        <v>0</v>
      </c>
      <c r="AA1434">
        <v>0</v>
      </c>
      <c r="AB1434" t="s">
        <v>1318</v>
      </c>
      <c r="AC1434" t="s">
        <v>500</v>
      </c>
      <c r="AD1434">
        <v>0</v>
      </c>
      <c r="AE1434">
        <v>0</v>
      </c>
    </row>
    <row r="1435" spans="1:31" x14ac:dyDescent="0.25">
      <c r="A1435" s="143"/>
      <c r="W1435" t="s">
        <v>1409</v>
      </c>
      <c r="X1435">
        <v>0</v>
      </c>
      <c r="Y1435">
        <v>0</v>
      </c>
      <c r="Z1435">
        <v>0</v>
      </c>
      <c r="AA1435">
        <v>0</v>
      </c>
      <c r="AB1435" t="s">
        <v>1318</v>
      </c>
      <c r="AC1435" t="s">
        <v>500</v>
      </c>
      <c r="AD1435">
        <v>0</v>
      </c>
      <c r="AE1435">
        <v>0</v>
      </c>
    </row>
    <row r="1436" spans="1:31" x14ac:dyDescent="0.25">
      <c r="A1436" s="143"/>
      <c r="W1436" t="s">
        <v>1409</v>
      </c>
      <c r="X1436">
        <v>0</v>
      </c>
      <c r="Y1436">
        <v>0</v>
      </c>
      <c r="Z1436">
        <v>0</v>
      </c>
      <c r="AA1436">
        <v>0</v>
      </c>
      <c r="AB1436" t="s">
        <v>1318</v>
      </c>
      <c r="AC1436" t="s">
        <v>500</v>
      </c>
      <c r="AD1436">
        <v>0</v>
      </c>
      <c r="AE1436">
        <v>0</v>
      </c>
    </row>
    <row r="1437" spans="1:31" x14ac:dyDescent="0.25">
      <c r="A1437" s="143"/>
      <c r="W1437" t="s">
        <v>1409</v>
      </c>
      <c r="X1437">
        <v>0</v>
      </c>
      <c r="Y1437">
        <v>0</v>
      </c>
      <c r="Z1437">
        <v>0</v>
      </c>
      <c r="AA1437">
        <v>0</v>
      </c>
      <c r="AB1437" t="s">
        <v>1318</v>
      </c>
      <c r="AC1437" t="s">
        <v>500</v>
      </c>
      <c r="AD1437">
        <v>0</v>
      </c>
      <c r="AE1437">
        <v>0</v>
      </c>
    </row>
    <row r="1438" spans="1:31" x14ac:dyDescent="0.25">
      <c r="A1438" s="143"/>
      <c r="W1438" t="s">
        <v>1409</v>
      </c>
      <c r="X1438">
        <v>0</v>
      </c>
      <c r="Y1438">
        <v>0</v>
      </c>
      <c r="Z1438">
        <v>0</v>
      </c>
      <c r="AA1438">
        <v>0</v>
      </c>
      <c r="AB1438" t="s">
        <v>1318</v>
      </c>
      <c r="AC1438" t="s">
        <v>500</v>
      </c>
      <c r="AD1438">
        <v>0</v>
      </c>
      <c r="AE1438">
        <v>0</v>
      </c>
    </row>
    <row r="1439" spans="1:31" x14ac:dyDescent="0.25">
      <c r="A1439" s="143"/>
      <c r="W1439" t="s">
        <v>1409</v>
      </c>
      <c r="X1439">
        <v>0</v>
      </c>
      <c r="Y1439">
        <v>0</v>
      </c>
      <c r="Z1439">
        <v>0</v>
      </c>
      <c r="AA1439">
        <v>0</v>
      </c>
      <c r="AB1439" t="s">
        <v>1318</v>
      </c>
      <c r="AC1439" t="s">
        <v>500</v>
      </c>
      <c r="AD1439">
        <v>0</v>
      </c>
      <c r="AE1439">
        <v>0</v>
      </c>
    </row>
    <row r="1440" spans="1:31" x14ac:dyDescent="0.25">
      <c r="A1440" s="143"/>
      <c r="W1440" t="s">
        <v>1409</v>
      </c>
      <c r="X1440">
        <v>0</v>
      </c>
      <c r="Y1440">
        <v>0</v>
      </c>
      <c r="Z1440">
        <v>0</v>
      </c>
      <c r="AA1440">
        <v>0</v>
      </c>
      <c r="AB1440" t="s">
        <v>1318</v>
      </c>
      <c r="AC1440" t="s">
        <v>500</v>
      </c>
      <c r="AD1440">
        <v>0</v>
      </c>
      <c r="AE1440">
        <v>0</v>
      </c>
    </row>
    <row r="1441" spans="1:31" x14ac:dyDescent="0.25">
      <c r="A1441" s="143"/>
      <c r="W1441" t="s">
        <v>1409</v>
      </c>
      <c r="X1441">
        <v>0</v>
      </c>
      <c r="Y1441">
        <v>0</v>
      </c>
      <c r="Z1441">
        <v>0</v>
      </c>
      <c r="AA1441">
        <v>0</v>
      </c>
      <c r="AB1441" t="s">
        <v>1318</v>
      </c>
      <c r="AC1441" t="s">
        <v>500</v>
      </c>
      <c r="AD1441">
        <v>0</v>
      </c>
      <c r="AE1441">
        <v>0</v>
      </c>
    </row>
    <row r="1442" spans="1:31" x14ac:dyDescent="0.25">
      <c r="A1442" s="143"/>
      <c r="W1442" t="s">
        <v>1409</v>
      </c>
      <c r="X1442">
        <v>0</v>
      </c>
      <c r="Y1442">
        <v>0</v>
      </c>
      <c r="Z1442">
        <v>0</v>
      </c>
      <c r="AA1442">
        <v>0</v>
      </c>
      <c r="AB1442" t="s">
        <v>1318</v>
      </c>
      <c r="AC1442" t="s">
        <v>500</v>
      </c>
      <c r="AD1442">
        <v>0</v>
      </c>
      <c r="AE1442">
        <v>0</v>
      </c>
    </row>
    <row r="1443" spans="1:31" x14ac:dyDescent="0.25">
      <c r="A1443" s="143"/>
      <c r="W1443" t="s">
        <v>1409</v>
      </c>
      <c r="X1443">
        <v>0</v>
      </c>
      <c r="Y1443">
        <v>0</v>
      </c>
      <c r="Z1443">
        <v>0</v>
      </c>
      <c r="AA1443">
        <v>0</v>
      </c>
      <c r="AB1443" t="s">
        <v>1318</v>
      </c>
      <c r="AC1443" t="s">
        <v>500</v>
      </c>
      <c r="AD1443">
        <v>0</v>
      </c>
      <c r="AE1443">
        <v>0</v>
      </c>
    </row>
    <row r="1444" spans="1:31" x14ac:dyDescent="0.25">
      <c r="A1444" s="143"/>
      <c r="W1444" t="s">
        <v>1409</v>
      </c>
      <c r="X1444">
        <v>0</v>
      </c>
      <c r="Y1444">
        <v>0</v>
      </c>
      <c r="Z1444">
        <v>0</v>
      </c>
      <c r="AA1444">
        <v>0</v>
      </c>
      <c r="AB1444" t="s">
        <v>1318</v>
      </c>
      <c r="AC1444" t="s">
        <v>500</v>
      </c>
      <c r="AD1444">
        <v>0</v>
      </c>
      <c r="AE1444">
        <v>0</v>
      </c>
    </row>
    <row r="1445" spans="1:31" x14ac:dyDescent="0.25">
      <c r="A1445" s="143"/>
      <c r="W1445" t="s">
        <v>1409</v>
      </c>
      <c r="X1445">
        <v>0</v>
      </c>
      <c r="Y1445">
        <v>0</v>
      </c>
      <c r="Z1445">
        <v>0</v>
      </c>
      <c r="AA1445">
        <v>0</v>
      </c>
      <c r="AB1445" t="s">
        <v>1318</v>
      </c>
      <c r="AC1445" t="s">
        <v>500</v>
      </c>
      <c r="AD1445">
        <v>0</v>
      </c>
      <c r="AE1445">
        <v>0</v>
      </c>
    </row>
    <row r="1446" spans="1:31" x14ac:dyDescent="0.25">
      <c r="A1446" s="143"/>
      <c r="W1446" t="s">
        <v>1409</v>
      </c>
      <c r="X1446">
        <v>0</v>
      </c>
      <c r="Y1446">
        <v>0</v>
      </c>
      <c r="Z1446">
        <v>0</v>
      </c>
      <c r="AA1446">
        <v>0</v>
      </c>
      <c r="AB1446" t="s">
        <v>1318</v>
      </c>
      <c r="AC1446" t="s">
        <v>500</v>
      </c>
      <c r="AD1446">
        <v>0</v>
      </c>
      <c r="AE1446">
        <v>0</v>
      </c>
    </row>
    <row r="1447" spans="1:31" x14ac:dyDescent="0.25">
      <c r="A1447" s="143"/>
      <c r="W1447" t="s">
        <v>1409</v>
      </c>
      <c r="X1447">
        <v>0</v>
      </c>
      <c r="Y1447">
        <v>0</v>
      </c>
      <c r="Z1447">
        <v>0</v>
      </c>
      <c r="AA1447">
        <v>0</v>
      </c>
      <c r="AB1447" t="s">
        <v>1318</v>
      </c>
      <c r="AC1447" t="s">
        <v>500</v>
      </c>
      <c r="AD1447">
        <v>0</v>
      </c>
      <c r="AE1447">
        <v>0</v>
      </c>
    </row>
    <row r="1448" spans="1:31" x14ac:dyDescent="0.25">
      <c r="A1448" s="143"/>
      <c r="W1448" t="s">
        <v>1409</v>
      </c>
      <c r="X1448">
        <v>0</v>
      </c>
      <c r="Y1448">
        <v>0</v>
      </c>
      <c r="Z1448">
        <v>0</v>
      </c>
      <c r="AA1448">
        <v>0</v>
      </c>
      <c r="AB1448" t="s">
        <v>1318</v>
      </c>
      <c r="AC1448" t="s">
        <v>500</v>
      </c>
      <c r="AD1448">
        <v>0</v>
      </c>
      <c r="AE1448">
        <v>0</v>
      </c>
    </row>
    <row r="1449" spans="1:31" x14ac:dyDescent="0.25">
      <c r="A1449" s="143"/>
      <c r="W1449" t="s">
        <v>1409</v>
      </c>
      <c r="X1449">
        <v>0</v>
      </c>
      <c r="Y1449">
        <v>0</v>
      </c>
      <c r="Z1449">
        <v>0</v>
      </c>
      <c r="AA1449">
        <v>0</v>
      </c>
      <c r="AB1449" t="s">
        <v>1318</v>
      </c>
      <c r="AC1449" t="s">
        <v>500</v>
      </c>
      <c r="AD1449">
        <v>0</v>
      </c>
      <c r="AE1449">
        <v>0</v>
      </c>
    </row>
    <row r="1450" spans="1:31" x14ac:dyDescent="0.25">
      <c r="A1450" s="143"/>
      <c r="W1450" t="s">
        <v>1409</v>
      </c>
      <c r="X1450">
        <v>0</v>
      </c>
      <c r="Y1450">
        <v>0</v>
      </c>
      <c r="Z1450">
        <v>0</v>
      </c>
      <c r="AA1450">
        <v>0</v>
      </c>
      <c r="AB1450" t="s">
        <v>1318</v>
      </c>
      <c r="AC1450" t="s">
        <v>500</v>
      </c>
      <c r="AD1450">
        <v>0</v>
      </c>
      <c r="AE1450">
        <v>0</v>
      </c>
    </row>
    <row r="1451" spans="1:31" x14ac:dyDescent="0.25">
      <c r="A1451" s="143"/>
      <c r="W1451" t="s">
        <v>1409</v>
      </c>
      <c r="X1451">
        <v>0</v>
      </c>
      <c r="Y1451">
        <v>0</v>
      </c>
      <c r="Z1451">
        <v>0</v>
      </c>
      <c r="AA1451">
        <v>0</v>
      </c>
      <c r="AB1451" t="s">
        <v>1318</v>
      </c>
      <c r="AC1451" t="s">
        <v>500</v>
      </c>
      <c r="AD1451">
        <v>0</v>
      </c>
      <c r="AE1451">
        <v>0</v>
      </c>
    </row>
    <row r="1452" spans="1:31" x14ac:dyDescent="0.25">
      <c r="A1452" s="143"/>
      <c r="W1452" t="s">
        <v>1409</v>
      </c>
      <c r="X1452">
        <v>0</v>
      </c>
      <c r="Y1452">
        <v>0</v>
      </c>
      <c r="Z1452">
        <v>0</v>
      </c>
      <c r="AA1452">
        <v>0</v>
      </c>
      <c r="AB1452" t="s">
        <v>1318</v>
      </c>
      <c r="AC1452" t="s">
        <v>500</v>
      </c>
      <c r="AD1452">
        <v>0</v>
      </c>
      <c r="AE1452">
        <v>0</v>
      </c>
    </row>
    <row r="1453" spans="1:31" x14ac:dyDescent="0.25">
      <c r="A1453" s="143"/>
      <c r="W1453" t="s">
        <v>1409</v>
      </c>
      <c r="X1453">
        <v>0</v>
      </c>
      <c r="Y1453">
        <v>0</v>
      </c>
      <c r="Z1453">
        <v>0</v>
      </c>
      <c r="AA1453">
        <v>0</v>
      </c>
      <c r="AB1453" t="s">
        <v>1318</v>
      </c>
      <c r="AC1453" t="s">
        <v>500</v>
      </c>
      <c r="AD1453">
        <v>0</v>
      </c>
      <c r="AE1453">
        <v>0</v>
      </c>
    </row>
    <row r="1454" spans="1:31" x14ac:dyDescent="0.25">
      <c r="A1454" s="143"/>
      <c r="W1454" t="s">
        <v>1409</v>
      </c>
      <c r="X1454">
        <v>0</v>
      </c>
      <c r="Y1454">
        <v>0</v>
      </c>
      <c r="Z1454">
        <v>0</v>
      </c>
      <c r="AA1454">
        <v>0</v>
      </c>
      <c r="AB1454" t="s">
        <v>1318</v>
      </c>
      <c r="AC1454" t="s">
        <v>500</v>
      </c>
      <c r="AD1454">
        <v>0</v>
      </c>
      <c r="AE1454">
        <v>0</v>
      </c>
    </row>
    <row r="1455" spans="1:31" x14ac:dyDescent="0.25">
      <c r="A1455" s="143"/>
      <c r="W1455" t="s">
        <v>1409</v>
      </c>
      <c r="X1455">
        <v>0</v>
      </c>
      <c r="Y1455">
        <v>0</v>
      </c>
      <c r="Z1455">
        <v>0</v>
      </c>
      <c r="AA1455">
        <v>0</v>
      </c>
      <c r="AB1455" t="s">
        <v>1318</v>
      </c>
      <c r="AC1455" t="s">
        <v>500</v>
      </c>
      <c r="AD1455">
        <v>0</v>
      </c>
      <c r="AE1455">
        <v>0</v>
      </c>
    </row>
    <row r="1456" spans="1:31" x14ac:dyDescent="0.25">
      <c r="A1456" s="143"/>
      <c r="W1456" t="s">
        <v>1409</v>
      </c>
      <c r="X1456">
        <v>0</v>
      </c>
      <c r="Y1456">
        <v>0</v>
      </c>
      <c r="Z1456">
        <v>0</v>
      </c>
      <c r="AA1456">
        <v>0</v>
      </c>
      <c r="AB1456" t="s">
        <v>1318</v>
      </c>
      <c r="AC1456" t="s">
        <v>500</v>
      </c>
      <c r="AD1456">
        <v>0</v>
      </c>
      <c r="AE1456">
        <v>0</v>
      </c>
    </row>
    <row r="1457" spans="1:31" x14ac:dyDescent="0.25">
      <c r="A1457" s="143"/>
      <c r="W1457" t="s">
        <v>1409</v>
      </c>
      <c r="X1457">
        <v>0</v>
      </c>
      <c r="Y1457">
        <v>0</v>
      </c>
      <c r="Z1457">
        <v>0</v>
      </c>
      <c r="AA1457">
        <v>0</v>
      </c>
      <c r="AB1457" t="s">
        <v>1318</v>
      </c>
      <c r="AC1457" t="s">
        <v>500</v>
      </c>
      <c r="AD1457">
        <v>0</v>
      </c>
      <c r="AE1457">
        <v>0</v>
      </c>
    </row>
    <row r="1458" spans="1:31" x14ac:dyDescent="0.25">
      <c r="A1458" s="143"/>
      <c r="W1458" t="s">
        <v>1409</v>
      </c>
      <c r="X1458">
        <v>0</v>
      </c>
      <c r="Y1458">
        <v>0</v>
      </c>
      <c r="Z1458">
        <v>0</v>
      </c>
      <c r="AA1458">
        <v>0</v>
      </c>
      <c r="AB1458" t="s">
        <v>1318</v>
      </c>
      <c r="AC1458" t="s">
        <v>500</v>
      </c>
      <c r="AD1458">
        <v>0</v>
      </c>
      <c r="AE1458">
        <v>0</v>
      </c>
    </row>
    <row r="1459" spans="1:31" x14ac:dyDescent="0.25">
      <c r="A1459" s="143"/>
      <c r="W1459" t="s">
        <v>1409</v>
      </c>
      <c r="X1459">
        <v>0</v>
      </c>
      <c r="Y1459">
        <v>0</v>
      </c>
      <c r="Z1459">
        <v>0</v>
      </c>
      <c r="AA1459">
        <v>0</v>
      </c>
      <c r="AB1459" t="s">
        <v>1318</v>
      </c>
      <c r="AC1459" t="s">
        <v>500</v>
      </c>
      <c r="AD1459">
        <v>0</v>
      </c>
      <c r="AE1459">
        <v>0</v>
      </c>
    </row>
    <row r="1460" spans="1:31" x14ac:dyDescent="0.25">
      <c r="A1460" s="143"/>
      <c r="W1460" t="s">
        <v>1409</v>
      </c>
      <c r="X1460">
        <v>0</v>
      </c>
      <c r="Y1460">
        <v>0</v>
      </c>
      <c r="Z1460">
        <v>0</v>
      </c>
      <c r="AA1460">
        <v>0</v>
      </c>
      <c r="AB1460" t="s">
        <v>1318</v>
      </c>
      <c r="AC1460" t="s">
        <v>500</v>
      </c>
      <c r="AD1460">
        <v>0</v>
      </c>
      <c r="AE1460">
        <v>0</v>
      </c>
    </row>
    <row r="1461" spans="1:31" x14ac:dyDescent="0.25">
      <c r="A1461" s="143"/>
      <c r="W1461" t="s">
        <v>1409</v>
      </c>
      <c r="X1461">
        <v>0</v>
      </c>
      <c r="Y1461">
        <v>0</v>
      </c>
      <c r="Z1461">
        <v>0</v>
      </c>
      <c r="AA1461">
        <v>0</v>
      </c>
      <c r="AB1461" t="s">
        <v>1318</v>
      </c>
      <c r="AC1461" t="s">
        <v>500</v>
      </c>
      <c r="AD1461">
        <v>0</v>
      </c>
      <c r="AE1461">
        <v>0</v>
      </c>
    </row>
    <row r="1462" spans="1:31" x14ac:dyDescent="0.25">
      <c r="A1462" s="143"/>
      <c r="W1462" t="s">
        <v>1409</v>
      </c>
      <c r="X1462">
        <v>0</v>
      </c>
      <c r="Y1462">
        <v>0</v>
      </c>
      <c r="Z1462">
        <v>0</v>
      </c>
      <c r="AA1462">
        <v>0</v>
      </c>
      <c r="AB1462" t="s">
        <v>1318</v>
      </c>
      <c r="AC1462" t="s">
        <v>500</v>
      </c>
      <c r="AD1462">
        <v>0</v>
      </c>
      <c r="AE1462">
        <v>0</v>
      </c>
    </row>
    <row r="1463" spans="1:31" x14ac:dyDescent="0.25">
      <c r="A1463" s="143"/>
      <c r="W1463" t="s">
        <v>1409</v>
      </c>
      <c r="X1463">
        <v>0</v>
      </c>
      <c r="Y1463">
        <v>0</v>
      </c>
      <c r="Z1463">
        <v>0</v>
      </c>
      <c r="AA1463">
        <v>0</v>
      </c>
      <c r="AB1463" t="s">
        <v>1318</v>
      </c>
      <c r="AC1463" t="s">
        <v>500</v>
      </c>
      <c r="AD1463">
        <v>0</v>
      </c>
      <c r="AE1463">
        <v>0</v>
      </c>
    </row>
    <row r="1464" spans="1:31" x14ac:dyDescent="0.25">
      <c r="A1464" s="143"/>
      <c r="W1464" t="s">
        <v>1409</v>
      </c>
      <c r="X1464">
        <v>0</v>
      </c>
      <c r="Y1464">
        <v>0</v>
      </c>
      <c r="Z1464">
        <v>0</v>
      </c>
      <c r="AA1464">
        <v>0</v>
      </c>
      <c r="AB1464" t="s">
        <v>1318</v>
      </c>
      <c r="AC1464" t="s">
        <v>500</v>
      </c>
      <c r="AD1464">
        <v>0</v>
      </c>
      <c r="AE1464">
        <v>0</v>
      </c>
    </row>
    <row r="1465" spans="1:31" x14ac:dyDescent="0.25">
      <c r="A1465" s="143"/>
      <c r="W1465" t="s">
        <v>1409</v>
      </c>
      <c r="X1465">
        <v>0</v>
      </c>
      <c r="Y1465">
        <v>0</v>
      </c>
      <c r="Z1465">
        <v>0</v>
      </c>
      <c r="AA1465">
        <v>0</v>
      </c>
      <c r="AB1465" t="s">
        <v>1318</v>
      </c>
      <c r="AC1465" t="s">
        <v>500</v>
      </c>
      <c r="AD1465">
        <v>0</v>
      </c>
      <c r="AE1465">
        <v>0</v>
      </c>
    </row>
    <row r="1466" spans="1:31" x14ac:dyDescent="0.25">
      <c r="A1466" s="143"/>
      <c r="W1466" t="s">
        <v>1409</v>
      </c>
      <c r="X1466">
        <v>0</v>
      </c>
      <c r="Y1466">
        <v>0</v>
      </c>
      <c r="Z1466">
        <v>0</v>
      </c>
      <c r="AA1466">
        <v>0</v>
      </c>
      <c r="AB1466" t="s">
        <v>1318</v>
      </c>
      <c r="AC1466" t="s">
        <v>500</v>
      </c>
      <c r="AD1466">
        <v>0</v>
      </c>
      <c r="AE1466">
        <v>0</v>
      </c>
    </row>
    <row r="1467" spans="1:31" x14ac:dyDescent="0.25">
      <c r="A1467" s="143"/>
      <c r="W1467" t="s">
        <v>1409</v>
      </c>
      <c r="X1467">
        <v>0</v>
      </c>
      <c r="Y1467">
        <v>0</v>
      </c>
      <c r="Z1467">
        <v>0</v>
      </c>
      <c r="AA1467">
        <v>0</v>
      </c>
      <c r="AB1467" t="s">
        <v>1318</v>
      </c>
      <c r="AC1467" t="s">
        <v>500</v>
      </c>
      <c r="AD1467">
        <v>0</v>
      </c>
      <c r="AE1467">
        <v>0</v>
      </c>
    </row>
    <row r="1468" spans="1:31" x14ac:dyDescent="0.25">
      <c r="A1468" s="143"/>
      <c r="W1468" t="s">
        <v>1409</v>
      </c>
      <c r="X1468">
        <v>0</v>
      </c>
      <c r="Y1468">
        <v>0</v>
      </c>
      <c r="Z1468">
        <v>0</v>
      </c>
      <c r="AA1468">
        <v>0</v>
      </c>
      <c r="AB1468" t="s">
        <v>1318</v>
      </c>
      <c r="AC1468" t="s">
        <v>500</v>
      </c>
      <c r="AD1468">
        <v>0</v>
      </c>
      <c r="AE1468">
        <v>0</v>
      </c>
    </row>
    <row r="1469" spans="1:31" x14ac:dyDescent="0.25">
      <c r="A1469" s="143"/>
      <c r="W1469" t="s">
        <v>1409</v>
      </c>
      <c r="X1469">
        <v>0</v>
      </c>
      <c r="Y1469">
        <v>0</v>
      </c>
      <c r="Z1469">
        <v>0</v>
      </c>
      <c r="AA1469">
        <v>0</v>
      </c>
      <c r="AB1469" t="s">
        <v>1318</v>
      </c>
      <c r="AC1469" t="s">
        <v>500</v>
      </c>
      <c r="AD1469">
        <v>0</v>
      </c>
      <c r="AE1469">
        <v>0</v>
      </c>
    </row>
    <row r="1470" spans="1:31" x14ac:dyDescent="0.25">
      <c r="A1470" s="143"/>
      <c r="W1470" t="s">
        <v>1409</v>
      </c>
      <c r="X1470">
        <v>0</v>
      </c>
      <c r="Y1470">
        <v>0</v>
      </c>
      <c r="Z1470">
        <v>0</v>
      </c>
      <c r="AA1470">
        <v>0</v>
      </c>
      <c r="AB1470" t="s">
        <v>1318</v>
      </c>
      <c r="AC1470" t="s">
        <v>500</v>
      </c>
      <c r="AD1470">
        <v>0</v>
      </c>
      <c r="AE1470">
        <v>0</v>
      </c>
    </row>
    <row r="1471" spans="1:31" x14ac:dyDescent="0.25">
      <c r="A1471" s="143"/>
      <c r="W1471" t="s">
        <v>1409</v>
      </c>
      <c r="X1471">
        <v>0</v>
      </c>
      <c r="Y1471">
        <v>0</v>
      </c>
      <c r="Z1471">
        <v>0</v>
      </c>
      <c r="AA1471">
        <v>0</v>
      </c>
      <c r="AB1471" t="s">
        <v>1318</v>
      </c>
      <c r="AC1471" t="s">
        <v>500</v>
      </c>
      <c r="AD1471">
        <v>0</v>
      </c>
      <c r="AE1471">
        <v>0</v>
      </c>
    </row>
    <row r="1472" spans="1:31" x14ac:dyDescent="0.25">
      <c r="A1472" s="143"/>
      <c r="W1472" t="s">
        <v>1409</v>
      </c>
      <c r="X1472">
        <v>0</v>
      </c>
      <c r="Y1472">
        <v>0</v>
      </c>
      <c r="Z1472">
        <v>0</v>
      </c>
      <c r="AA1472">
        <v>0</v>
      </c>
      <c r="AB1472" t="s">
        <v>1318</v>
      </c>
      <c r="AC1472" t="s">
        <v>500</v>
      </c>
      <c r="AD1472">
        <v>0</v>
      </c>
      <c r="AE1472">
        <v>0</v>
      </c>
    </row>
    <row r="1473" spans="1:31" x14ac:dyDescent="0.25">
      <c r="A1473" s="143"/>
      <c r="W1473" t="s">
        <v>1409</v>
      </c>
      <c r="X1473">
        <v>0</v>
      </c>
      <c r="Y1473">
        <v>0</v>
      </c>
      <c r="Z1473">
        <v>0</v>
      </c>
      <c r="AA1473">
        <v>0</v>
      </c>
      <c r="AB1473" t="s">
        <v>1318</v>
      </c>
      <c r="AC1473" t="s">
        <v>500</v>
      </c>
      <c r="AD1473">
        <v>0</v>
      </c>
      <c r="AE1473">
        <v>0</v>
      </c>
    </row>
    <row r="1474" spans="1:31" x14ac:dyDescent="0.25">
      <c r="A1474" s="143"/>
      <c r="W1474" t="s">
        <v>1409</v>
      </c>
      <c r="X1474">
        <v>0</v>
      </c>
      <c r="Y1474">
        <v>0</v>
      </c>
      <c r="Z1474">
        <v>0</v>
      </c>
      <c r="AA1474">
        <v>0</v>
      </c>
      <c r="AB1474" t="s">
        <v>1318</v>
      </c>
      <c r="AC1474" t="s">
        <v>500</v>
      </c>
      <c r="AD1474">
        <v>0</v>
      </c>
      <c r="AE1474">
        <v>0</v>
      </c>
    </row>
    <row r="1475" spans="1:31" x14ac:dyDescent="0.25">
      <c r="A1475" s="143"/>
      <c r="W1475" t="s">
        <v>1409</v>
      </c>
      <c r="X1475">
        <v>0</v>
      </c>
      <c r="Y1475">
        <v>0</v>
      </c>
      <c r="Z1475">
        <v>0</v>
      </c>
      <c r="AA1475">
        <v>0</v>
      </c>
      <c r="AB1475" t="s">
        <v>1318</v>
      </c>
      <c r="AC1475" t="s">
        <v>500</v>
      </c>
      <c r="AD1475">
        <v>0</v>
      </c>
      <c r="AE1475">
        <v>0</v>
      </c>
    </row>
    <row r="1476" spans="1:31" x14ac:dyDescent="0.25">
      <c r="A1476" s="143"/>
      <c r="W1476" t="s">
        <v>1409</v>
      </c>
      <c r="X1476">
        <v>0</v>
      </c>
      <c r="Y1476">
        <v>0</v>
      </c>
      <c r="Z1476">
        <v>0</v>
      </c>
      <c r="AA1476">
        <v>0</v>
      </c>
      <c r="AB1476" t="s">
        <v>1318</v>
      </c>
      <c r="AC1476" t="s">
        <v>500</v>
      </c>
      <c r="AD1476">
        <v>0</v>
      </c>
      <c r="AE1476">
        <v>0</v>
      </c>
    </row>
    <row r="1477" spans="1:31" x14ac:dyDescent="0.25">
      <c r="A1477" s="143"/>
      <c r="W1477" t="s">
        <v>1409</v>
      </c>
      <c r="X1477">
        <v>0</v>
      </c>
      <c r="Y1477">
        <v>0</v>
      </c>
      <c r="Z1477">
        <v>0</v>
      </c>
      <c r="AA1477">
        <v>0</v>
      </c>
      <c r="AB1477" t="s">
        <v>1318</v>
      </c>
      <c r="AC1477" t="s">
        <v>500</v>
      </c>
      <c r="AD1477">
        <v>0</v>
      </c>
      <c r="AE1477">
        <v>0</v>
      </c>
    </row>
    <row r="1478" spans="1:31" x14ac:dyDescent="0.25">
      <c r="A1478" s="143"/>
      <c r="W1478" t="s">
        <v>1409</v>
      </c>
      <c r="X1478">
        <v>0</v>
      </c>
      <c r="Y1478">
        <v>0</v>
      </c>
      <c r="Z1478">
        <v>0</v>
      </c>
      <c r="AA1478">
        <v>0</v>
      </c>
      <c r="AB1478" t="s">
        <v>1318</v>
      </c>
      <c r="AC1478" t="s">
        <v>500</v>
      </c>
      <c r="AD1478">
        <v>0</v>
      </c>
      <c r="AE1478">
        <v>0</v>
      </c>
    </row>
    <row r="1479" spans="1:31" x14ac:dyDescent="0.25">
      <c r="A1479" s="143"/>
      <c r="W1479" t="s">
        <v>1409</v>
      </c>
      <c r="X1479">
        <v>0</v>
      </c>
      <c r="Y1479">
        <v>0</v>
      </c>
      <c r="Z1479">
        <v>0</v>
      </c>
      <c r="AA1479">
        <v>0</v>
      </c>
      <c r="AB1479" t="s">
        <v>1318</v>
      </c>
      <c r="AC1479" t="s">
        <v>500</v>
      </c>
      <c r="AD1479">
        <v>0</v>
      </c>
      <c r="AE1479">
        <v>0</v>
      </c>
    </row>
    <row r="1480" spans="1:31" x14ac:dyDescent="0.25">
      <c r="A1480" s="143"/>
      <c r="W1480" t="s">
        <v>1409</v>
      </c>
      <c r="X1480">
        <v>0</v>
      </c>
      <c r="Y1480">
        <v>0</v>
      </c>
      <c r="Z1480">
        <v>0</v>
      </c>
      <c r="AA1480">
        <v>0</v>
      </c>
      <c r="AB1480" t="s">
        <v>1318</v>
      </c>
      <c r="AC1480" t="s">
        <v>500</v>
      </c>
      <c r="AD1480">
        <v>0</v>
      </c>
      <c r="AE1480">
        <v>0</v>
      </c>
    </row>
    <row r="1481" spans="1:31" x14ac:dyDescent="0.25">
      <c r="A1481" s="143"/>
      <c r="W1481" t="s">
        <v>1409</v>
      </c>
      <c r="X1481">
        <v>0</v>
      </c>
      <c r="Y1481">
        <v>0</v>
      </c>
      <c r="Z1481">
        <v>0</v>
      </c>
      <c r="AA1481">
        <v>0</v>
      </c>
      <c r="AB1481" t="s">
        <v>1318</v>
      </c>
      <c r="AC1481" t="s">
        <v>500</v>
      </c>
      <c r="AD1481">
        <v>0</v>
      </c>
      <c r="AE1481">
        <v>0</v>
      </c>
    </row>
    <row r="1482" spans="1:31" x14ac:dyDescent="0.25">
      <c r="A1482" s="143"/>
      <c r="W1482" t="s">
        <v>1409</v>
      </c>
      <c r="X1482">
        <v>0</v>
      </c>
      <c r="Y1482">
        <v>0</v>
      </c>
      <c r="Z1482">
        <v>0</v>
      </c>
      <c r="AA1482">
        <v>0</v>
      </c>
      <c r="AB1482" t="s">
        <v>1318</v>
      </c>
      <c r="AC1482" t="s">
        <v>500</v>
      </c>
      <c r="AD1482">
        <v>0</v>
      </c>
      <c r="AE1482">
        <v>0</v>
      </c>
    </row>
    <row r="1483" spans="1:31" x14ac:dyDescent="0.25">
      <c r="A1483" s="143"/>
      <c r="W1483" t="s">
        <v>1409</v>
      </c>
      <c r="X1483">
        <v>0</v>
      </c>
      <c r="Y1483">
        <v>0</v>
      </c>
      <c r="Z1483">
        <v>0</v>
      </c>
      <c r="AA1483">
        <v>0</v>
      </c>
      <c r="AB1483" t="s">
        <v>1318</v>
      </c>
      <c r="AC1483" t="s">
        <v>500</v>
      </c>
      <c r="AD1483">
        <v>0</v>
      </c>
      <c r="AE1483">
        <v>0</v>
      </c>
    </row>
    <row r="1484" spans="1:31" x14ac:dyDescent="0.25">
      <c r="A1484" s="143"/>
      <c r="W1484" t="s">
        <v>1409</v>
      </c>
      <c r="X1484">
        <v>0</v>
      </c>
      <c r="Y1484">
        <v>0</v>
      </c>
      <c r="Z1484">
        <v>0</v>
      </c>
      <c r="AA1484">
        <v>0</v>
      </c>
      <c r="AB1484" t="s">
        <v>1318</v>
      </c>
      <c r="AC1484" t="s">
        <v>500</v>
      </c>
      <c r="AD1484">
        <v>0</v>
      </c>
      <c r="AE1484">
        <v>0</v>
      </c>
    </row>
    <row r="1485" spans="1:31" x14ac:dyDescent="0.25">
      <c r="A1485" s="143"/>
      <c r="W1485" t="s">
        <v>1409</v>
      </c>
      <c r="X1485">
        <v>0</v>
      </c>
      <c r="Y1485">
        <v>0</v>
      </c>
      <c r="Z1485">
        <v>0</v>
      </c>
      <c r="AA1485">
        <v>0</v>
      </c>
      <c r="AB1485" t="s">
        <v>1318</v>
      </c>
      <c r="AC1485" t="s">
        <v>500</v>
      </c>
      <c r="AD1485">
        <v>0</v>
      </c>
      <c r="AE1485">
        <v>0</v>
      </c>
    </row>
    <row r="1486" spans="1:31" x14ac:dyDescent="0.25">
      <c r="A1486" s="143"/>
      <c r="W1486" t="s">
        <v>1409</v>
      </c>
      <c r="X1486">
        <v>0</v>
      </c>
      <c r="Y1486">
        <v>0</v>
      </c>
      <c r="Z1486">
        <v>0</v>
      </c>
      <c r="AA1486">
        <v>0</v>
      </c>
      <c r="AB1486" t="s">
        <v>1318</v>
      </c>
      <c r="AC1486" t="s">
        <v>500</v>
      </c>
      <c r="AD1486">
        <v>0</v>
      </c>
      <c r="AE1486">
        <v>0</v>
      </c>
    </row>
    <row r="1487" spans="1:31" x14ac:dyDescent="0.25">
      <c r="A1487" s="143"/>
      <c r="W1487" t="s">
        <v>1409</v>
      </c>
      <c r="X1487">
        <v>0</v>
      </c>
      <c r="Y1487">
        <v>0</v>
      </c>
      <c r="Z1487">
        <v>0</v>
      </c>
      <c r="AA1487">
        <v>0</v>
      </c>
      <c r="AB1487" t="s">
        <v>1318</v>
      </c>
      <c r="AC1487" t="s">
        <v>500</v>
      </c>
      <c r="AD1487">
        <v>0</v>
      </c>
      <c r="AE1487">
        <v>0</v>
      </c>
    </row>
    <row r="1488" spans="1:31" x14ac:dyDescent="0.25">
      <c r="A1488" s="143"/>
      <c r="W1488" t="s">
        <v>1409</v>
      </c>
      <c r="X1488">
        <v>0</v>
      </c>
      <c r="Y1488">
        <v>0</v>
      </c>
      <c r="Z1488">
        <v>0</v>
      </c>
      <c r="AA1488">
        <v>0</v>
      </c>
      <c r="AB1488" t="s">
        <v>1318</v>
      </c>
      <c r="AC1488" t="s">
        <v>500</v>
      </c>
      <c r="AD1488">
        <v>0</v>
      </c>
      <c r="AE1488">
        <v>0</v>
      </c>
    </row>
    <row r="1489" spans="1:31" x14ac:dyDescent="0.25">
      <c r="A1489" s="143"/>
      <c r="W1489" t="s">
        <v>1409</v>
      </c>
      <c r="X1489">
        <v>0</v>
      </c>
      <c r="Y1489">
        <v>0</v>
      </c>
      <c r="Z1489">
        <v>0</v>
      </c>
      <c r="AA1489">
        <v>0</v>
      </c>
      <c r="AB1489" t="s">
        <v>1318</v>
      </c>
      <c r="AC1489" t="s">
        <v>500</v>
      </c>
      <c r="AD1489">
        <v>0</v>
      </c>
      <c r="AE1489">
        <v>0</v>
      </c>
    </row>
    <row r="1490" spans="1:31" x14ac:dyDescent="0.25">
      <c r="A1490" s="143"/>
      <c r="W1490" t="s">
        <v>1409</v>
      </c>
      <c r="X1490">
        <v>0</v>
      </c>
      <c r="Y1490">
        <v>0</v>
      </c>
      <c r="Z1490">
        <v>0</v>
      </c>
      <c r="AA1490">
        <v>0</v>
      </c>
      <c r="AB1490" t="s">
        <v>1318</v>
      </c>
      <c r="AC1490" t="s">
        <v>500</v>
      </c>
      <c r="AD1490">
        <v>0</v>
      </c>
      <c r="AE1490">
        <v>0</v>
      </c>
    </row>
    <row r="1491" spans="1:31" x14ac:dyDescent="0.25">
      <c r="A1491" s="143"/>
      <c r="W1491" t="s">
        <v>1409</v>
      </c>
      <c r="X1491">
        <v>0</v>
      </c>
      <c r="Y1491">
        <v>0</v>
      </c>
      <c r="Z1491">
        <v>0</v>
      </c>
      <c r="AA1491">
        <v>0</v>
      </c>
      <c r="AB1491" t="s">
        <v>1318</v>
      </c>
      <c r="AC1491" t="s">
        <v>500</v>
      </c>
      <c r="AD1491">
        <v>0</v>
      </c>
      <c r="AE1491">
        <v>0</v>
      </c>
    </row>
    <row r="1492" spans="1:31" x14ac:dyDescent="0.25">
      <c r="A1492" s="143"/>
      <c r="W1492" t="s">
        <v>1409</v>
      </c>
      <c r="X1492">
        <v>0</v>
      </c>
      <c r="Y1492">
        <v>0</v>
      </c>
      <c r="Z1492">
        <v>0</v>
      </c>
      <c r="AA1492">
        <v>0</v>
      </c>
      <c r="AB1492" t="s">
        <v>1318</v>
      </c>
      <c r="AC1492" t="s">
        <v>500</v>
      </c>
      <c r="AD1492">
        <v>0</v>
      </c>
      <c r="AE1492">
        <v>0</v>
      </c>
    </row>
    <row r="1493" spans="1:31" x14ac:dyDescent="0.25">
      <c r="A1493" s="143"/>
      <c r="W1493" t="s">
        <v>1409</v>
      </c>
      <c r="X1493">
        <v>0</v>
      </c>
      <c r="Y1493">
        <v>0</v>
      </c>
      <c r="Z1493">
        <v>0</v>
      </c>
      <c r="AA1493">
        <v>0</v>
      </c>
      <c r="AB1493" t="s">
        <v>1318</v>
      </c>
      <c r="AC1493" t="s">
        <v>500</v>
      </c>
      <c r="AD1493">
        <v>0</v>
      </c>
      <c r="AE1493">
        <v>0</v>
      </c>
    </row>
    <row r="1494" spans="1:31" x14ac:dyDescent="0.25">
      <c r="A1494" s="143"/>
      <c r="W1494" t="s">
        <v>1409</v>
      </c>
      <c r="X1494">
        <v>0</v>
      </c>
      <c r="Y1494">
        <v>0</v>
      </c>
      <c r="Z1494">
        <v>0</v>
      </c>
      <c r="AA1494">
        <v>0</v>
      </c>
      <c r="AB1494" t="s">
        <v>1318</v>
      </c>
      <c r="AC1494" t="s">
        <v>500</v>
      </c>
      <c r="AD1494">
        <v>0</v>
      </c>
      <c r="AE1494">
        <v>0</v>
      </c>
    </row>
    <row r="1495" spans="1:31" x14ac:dyDescent="0.25">
      <c r="A1495" s="143"/>
      <c r="W1495" t="s">
        <v>1409</v>
      </c>
      <c r="X1495">
        <v>0</v>
      </c>
      <c r="Y1495">
        <v>0</v>
      </c>
      <c r="Z1495">
        <v>0</v>
      </c>
      <c r="AA1495">
        <v>0</v>
      </c>
      <c r="AB1495" t="s">
        <v>1318</v>
      </c>
      <c r="AC1495" t="s">
        <v>500</v>
      </c>
      <c r="AD1495">
        <v>0</v>
      </c>
      <c r="AE1495">
        <v>0</v>
      </c>
    </row>
    <row r="1496" spans="1:31" x14ac:dyDescent="0.25">
      <c r="A1496" s="143"/>
      <c r="W1496" t="s">
        <v>1409</v>
      </c>
      <c r="X1496">
        <v>0</v>
      </c>
      <c r="Y1496">
        <v>0</v>
      </c>
      <c r="Z1496">
        <v>0</v>
      </c>
      <c r="AA1496">
        <v>0</v>
      </c>
      <c r="AB1496" t="s">
        <v>1318</v>
      </c>
      <c r="AC1496" t="s">
        <v>500</v>
      </c>
      <c r="AD1496">
        <v>0</v>
      </c>
      <c r="AE1496">
        <v>0</v>
      </c>
    </row>
    <row r="1497" spans="1:31" x14ac:dyDescent="0.25">
      <c r="A1497" s="143"/>
      <c r="W1497" t="s">
        <v>1409</v>
      </c>
      <c r="X1497">
        <v>0</v>
      </c>
      <c r="Y1497">
        <v>0</v>
      </c>
      <c r="Z1497">
        <v>0</v>
      </c>
      <c r="AA1497">
        <v>0</v>
      </c>
      <c r="AB1497" t="s">
        <v>1318</v>
      </c>
      <c r="AC1497" t="s">
        <v>500</v>
      </c>
      <c r="AD1497">
        <v>0</v>
      </c>
      <c r="AE1497">
        <v>0</v>
      </c>
    </row>
    <row r="1498" spans="1:31" x14ac:dyDescent="0.25">
      <c r="A1498" s="143"/>
      <c r="W1498" t="s">
        <v>1409</v>
      </c>
      <c r="X1498">
        <v>0</v>
      </c>
      <c r="Y1498">
        <v>0</v>
      </c>
      <c r="Z1498">
        <v>0</v>
      </c>
      <c r="AA1498">
        <v>0</v>
      </c>
      <c r="AB1498" t="s">
        <v>1318</v>
      </c>
      <c r="AC1498" t="s">
        <v>500</v>
      </c>
      <c r="AD1498">
        <v>0</v>
      </c>
      <c r="AE1498">
        <v>0</v>
      </c>
    </row>
    <row r="1499" spans="1:31" x14ac:dyDescent="0.25">
      <c r="A1499" s="143"/>
      <c r="W1499" t="s">
        <v>1409</v>
      </c>
      <c r="X1499">
        <v>0</v>
      </c>
      <c r="Y1499">
        <v>0</v>
      </c>
      <c r="Z1499">
        <v>0</v>
      </c>
      <c r="AA1499">
        <v>0</v>
      </c>
      <c r="AB1499" t="s">
        <v>1318</v>
      </c>
      <c r="AC1499" t="s">
        <v>500</v>
      </c>
      <c r="AD1499">
        <v>0</v>
      </c>
      <c r="AE1499">
        <v>0</v>
      </c>
    </row>
    <row r="1500" spans="1:31" x14ac:dyDescent="0.25">
      <c r="A1500" s="143"/>
      <c r="W1500" t="s">
        <v>1409</v>
      </c>
      <c r="X1500">
        <v>0</v>
      </c>
      <c r="Y1500">
        <v>0</v>
      </c>
      <c r="Z1500">
        <v>0</v>
      </c>
      <c r="AA1500">
        <v>0</v>
      </c>
      <c r="AB1500" t="s">
        <v>1318</v>
      </c>
      <c r="AC1500" t="s">
        <v>500</v>
      </c>
      <c r="AD1500">
        <v>0</v>
      </c>
      <c r="AE1500">
        <v>0</v>
      </c>
    </row>
    <row r="1501" spans="1:31" x14ac:dyDescent="0.25">
      <c r="A1501" s="143"/>
      <c r="W1501" t="s">
        <v>1409</v>
      </c>
      <c r="X1501">
        <v>0</v>
      </c>
      <c r="Y1501">
        <v>0</v>
      </c>
      <c r="Z1501">
        <v>0</v>
      </c>
      <c r="AA1501">
        <v>0</v>
      </c>
      <c r="AB1501" t="s">
        <v>1318</v>
      </c>
      <c r="AC1501" t="s">
        <v>500</v>
      </c>
      <c r="AD1501">
        <v>0</v>
      </c>
      <c r="AE150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3.140625" bestFit="1" customWidth="1"/>
    <col min="2" max="2" width="13.28515625" style="134" bestFit="1" customWidth="1"/>
    <col min="3" max="3" width="21.28515625" customWidth="1"/>
  </cols>
  <sheetData>
    <row r="3" spans="1:4" x14ac:dyDescent="0.25">
      <c r="A3" s="107" t="s">
        <v>748</v>
      </c>
      <c r="B3" t="s">
        <v>585</v>
      </c>
    </row>
    <row r="4" spans="1:4" x14ac:dyDescent="0.25">
      <c r="A4" s="108">
        <v>1</v>
      </c>
      <c r="B4">
        <v>115189403.60000001</v>
      </c>
      <c r="C4" t="str">
        <f>_xlfn.XLOOKUP(A4,sectores_id!B:B,sectores_id!A:A)</f>
        <v>Bachas</v>
      </c>
      <c r="D4" s="133" t="e">
        <f>B4/$B$15</f>
        <v>#DIV/0!</v>
      </c>
    </row>
    <row r="5" spans="1:4" x14ac:dyDescent="0.25">
      <c r="A5" s="108">
        <v>2</v>
      </c>
      <c r="B5">
        <v>25207646</v>
      </c>
      <c r="C5" t="str">
        <f>_xlfn.XLOOKUP(A5,sectores_id!B:B,sectores_id!A:A)</f>
        <v>Cereal &amp; Polvillo</v>
      </c>
      <c r="D5" s="133" t="e">
        <f t="shared" ref="D5:D13" si="0">B5/$B$15</f>
        <v>#DIV/0!</v>
      </c>
    </row>
    <row r="6" spans="1:4" x14ac:dyDescent="0.25">
      <c r="A6" s="108">
        <v>3</v>
      </c>
      <c r="B6">
        <v>171250304.16282997</v>
      </c>
      <c r="C6" t="str">
        <f>_xlfn.XLOOKUP(A6,sectores_id!B:B,sectores_id!A:A)</f>
        <v>Disp. Final Residuos Líquidos</v>
      </c>
      <c r="D6" s="133" t="e">
        <f t="shared" si="0"/>
        <v>#DIV/0!</v>
      </c>
    </row>
    <row r="7" spans="1:4" x14ac:dyDescent="0.25">
      <c r="A7" s="108">
        <v>4</v>
      </c>
      <c r="B7">
        <v>5365216.2940090001</v>
      </c>
      <c r="C7" t="str">
        <f>_xlfn.XLOOKUP(A7,sectores_id!B:B,sectores_id!A:A)</f>
        <v>Disp. Final Residuos Sólidos</v>
      </c>
      <c r="D7" s="133" t="e">
        <f t="shared" si="0"/>
        <v>#DIV/0!</v>
      </c>
    </row>
    <row r="8" spans="1:4" x14ac:dyDescent="0.25">
      <c r="A8" s="108">
        <v>5</v>
      </c>
      <c r="B8">
        <v>2633973955.1999998</v>
      </c>
      <c r="C8" t="str">
        <f>_xlfn.XLOOKUP(A8,sectores_id!B:B,sectores_id!A:A)</f>
        <v>EXPORTACION</v>
      </c>
      <c r="D8" s="133" t="e">
        <f t="shared" si="0"/>
        <v>#DIV/0!</v>
      </c>
    </row>
    <row r="9" spans="1:4" x14ac:dyDescent="0.25">
      <c r="A9" s="108">
        <v>6</v>
      </c>
      <c r="B9">
        <v>36666425.200000003</v>
      </c>
      <c r="C9" t="str">
        <f>_xlfn.XLOOKUP(A9,sectores_id!B:B,sectores_id!A:A)</f>
        <v>NFU</v>
      </c>
      <c r="D9" s="133" t="e">
        <f t="shared" si="0"/>
        <v>#DIV/0!</v>
      </c>
    </row>
    <row r="10" spans="1:4" x14ac:dyDescent="0.25">
      <c r="A10" s="108">
        <v>7</v>
      </c>
      <c r="B10">
        <v>253547470</v>
      </c>
      <c r="C10" t="str">
        <f>_xlfn.XLOOKUP(A10,sectores_id!B:B,sectores_id!A:A)</f>
        <v>PILETAS</v>
      </c>
      <c r="D10" s="133" t="e">
        <f t="shared" si="0"/>
        <v>#DIV/0!</v>
      </c>
    </row>
    <row r="11" spans="1:4" x14ac:dyDescent="0.25">
      <c r="A11" s="108">
        <v>8</v>
      </c>
      <c r="B11">
        <v>212187580.03999999</v>
      </c>
      <c r="C11" t="str">
        <f>_xlfn.XLOOKUP(A11,sectores_id!B:B,sectores_id!A:A)</f>
        <v>Reactores</v>
      </c>
      <c r="D11" s="133" t="e">
        <f t="shared" si="0"/>
        <v>#DIV/0!</v>
      </c>
    </row>
    <row r="12" spans="1:4" x14ac:dyDescent="0.25">
      <c r="A12" s="108" t="s">
        <v>1317</v>
      </c>
      <c r="B12"/>
      <c r="C12" t="e">
        <f>_xlfn.XLOOKUP(A12,sectores_id!B:B,sectores_id!A:A)</f>
        <v>#N/A</v>
      </c>
      <c r="D12" s="133" t="e">
        <f t="shared" si="0"/>
        <v>#DIV/0!</v>
      </c>
    </row>
    <row r="13" spans="1:4" x14ac:dyDescent="0.25">
      <c r="A13" s="108" t="s">
        <v>533</v>
      </c>
      <c r="B13">
        <v>3453388000.4968386</v>
      </c>
      <c r="C13" t="e">
        <f>_xlfn.XLOOKUP(A13,sectores_id!B:B,sectores_id!A:A)</f>
        <v>#N/A</v>
      </c>
      <c r="D13" s="133" t="e">
        <f t="shared" si="0"/>
        <v>#DIV/0!</v>
      </c>
    </row>
    <row r="14" spans="1:4" x14ac:dyDescent="0.25">
      <c r="B14"/>
    </row>
    <row r="15" spans="1:4" x14ac:dyDescent="0.25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46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2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19.710937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7" width="9.5703125" bestFit="1" customWidth="1"/>
    <col min="18" max="18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>
        <v>46082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546</v>
      </c>
      <c r="J2">
        <v>70</v>
      </c>
      <c r="K2" t="s">
        <v>231</v>
      </c>
      <c r="L2">
        <v>38220</v>
      </c>
      <c r="M2">
        <v>1</v>
      </c>
      <c r="N2">
        <v>0.21</v>
      </c>
      <c r="O2">
        <v>46246.2</v>
      </c>
    </row>
    <row r="3" spans="1:16" x14ac:dyDescent="0.25">
      <c r="A3">
        <v>46082</v>
      </c>
      <c r="B3">
        <v>1</v>
      </c>
      <c r="C3" t="s">
        <v>225</v>
      </c>
      <c r="D3" t="s">
        <v>491</v>
      </c>
      <c r="E3" t="s">
        <v>230</v>
      </c>
      <c r="F3" t="s">
        <v>853</v>
      </c>
      <c r="G3" t="s">
        <v>50</v>
      </c>
      <c r="H3" t="s">
        <v>145</v>
      </c>
      <c r="I3">
        <v>27900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25">
      <c r="A4">
        <v>46082</v>
      </c>
      <c r="B4">
        <v>1</v>
      </c>
      <c r="C4" t="s">
        <v>225</v>
      </c>
      <c r="D4" t="s">
        <v>491</v>
      </c>
      <c r="E4" t="s">
        <v>230</v>
      </c>
      <c r="F4" t="s">
        <v>694</v>
      </c>
      <c r="G4" t="s">
        <v>692</v>
      </c>
      <c r="H4" t="s">
        <v>135</v>
      </c>
      <c r="I4">
        <v>18.54</v>
      </c>
      <c r="J4">
        <v>3000</v>
      </c>
      <c r="K4" t="s">
        <v>231</v>
      </c>
      <c r="L4">
        <v>55620</v>
      </c>
      <c r="M4">
        <v>1</v>
      </c>
      <c r="N4">
        <v>0.21</v>
      </c>
      <c r="O4">
        <v>67300.2</v>
      </c>
    </row>
    <row r="5" spans="1:16" x14ac:dyDescent="0.25">
      <c r="A5">
        <v>46082</v>
      </c>
      <c r="B5">
        <v>1</v>
      </c>
      <c r="C5" t="s">
        <v>225</v>
      </c>
      <c r="D5" t="s">
        <v>491</v>
      </c>
      <c r="E5" t="s">
        <v>230</v>
      </c>
      <c r="F5" t="s">
        <v>695</v>
      </c>
      <c r="G5" t="s">
        <v>692</v>
      </c>
      <c r="H5" t="s">
        <v>135</v>
      </c>
      <c r="I5">
        <v>26.57</v>
      </c>
      <c r="J5">
        <v>4.93</v>
      </c>
      <c r="K5" t="s">
        <v>228</v>
      </c>
      <c r="L5">
        <v>187184.85289999997</v>
      </c>
      <c r="M5">
        <v>1429</v>
      </c>
      <c r="N5">
        <v>0.21</v>
      </c>
      <c r="O5">
        <v>226493.67200899997</v>
      </c>
    </row>
    <row r="6" spans="1:16" x14ac:dyDescent="0.25">
      <c r="A6">
        <v>46082</v>
      </c>
      <c r="B6">
        <v>1</v>
      </c>
      <c r="C6" t="s">
        <v>225</v>
      </c>
      <c r="D6" t="s">
        <v>491</v>
      </c>
      <c r="E6" t="s">
        <v>230</v>
      </c>
      <c r="F6" t="s">
        <v>696</v>
      </c>
      <c r="G6" t="s">
        <v>692</v>
      </c>
      <c r="H6" t="s">
        <v>135</v>
      </c>
      <c r="I6">
        <v>25.52</v>
      </c>
      <c r="J6">
        <v>1140</v>
      </c>
      <c r="K6" t="s">
        <v>231</v>
      </c>
      <c r="L6">
        <v>29092.799999999999</v>
      </c>
      <c r="M6">
        <v>1</v>
      </c>
      <c r="N6">
        <v>0.21</v>
      </c>
      <c r="O6">
        <v>35202.288</v>
      </c>
    </row>
    <row r="7" spans="1:16" x14ac:dyDescent="0.25">
      <c r="A7">
        <v>46082</v>
      </c>
      <c r="B7">
        <v>1</v>
      </c>
      <c r="C7" t="s">
        <v>225</v>
      </c>
      <c r="D7" t="s">
        <v>491</v>
      </c>
      <c r="E7" t="s">
        <v>230</v>
      </c>
      <c r="F7" t="s">
        <v>697</v>
      </c>
      <c r="G7" t="s">
        <v>692</v>
      </c>
      <c r="H7" t="s">
        <v>135</v>
      </c>
      <c r="I7">
        <v>49.58</v>
      </c>
      <c r="J7">
        <v>12000</v>
      </c>
      <c r="K7" t="s">
        <v>231</v>
      </c>
      <c r="L7">
        <v>594960</v>
      </c>
      <c r="M7">
        <v>1</v>
      </c>
      <c r="N7">
        <v>0.21</v>
      </c>
      <c r="O7">
        <v>719901.6</v>
      </c>
    </row>
    <row r="8" spans="1:16" x14ac:dyDescent="0.25">
      <c r="A8">
        <v>46082</v>
      </c>
      <c r="B8">
        <v>1</v>
      </c>
      <c r="C8" t="s">
        <v>225</v>
      </c>
      <c r="D8" t="s">
        <v>491</v>
      </c>
      <c r="E8" t="s">
        <v>230</v>
      </c>
      <c r="F8" t="s">
        <v>698</v>
      </c>
      <c r="G8" t="s">
        <v>692</v>
      </c>
      <c r="H8" t="s">
        <v>135</v>
      </c>
      <c r="I8">
        <v>22.44</v>
      </c>
      <c r="J8">
        <v>5000</v>
      </c>
      <c r="K8" t="s">
        <v>231</v>
      </c>
      <c r="L8">
        <v>112200</v>
      </c>
      <c r="M8">
        <v>1</v>
      </c>
      <c r="N8">
        <v>0.21</v>
      </c>
      <c r="O8">
        <v>135762</v>
      </c>
    </row>
    <row r="9" spans="1:16" x14ac:dyDescent="0.25">
      <c r="A9">
        <v>46082</v>
      </c>
      <c r="B9">
        <v>1</v>
      </c>
      <c r="C9" t="s">
        <v>225</v>
      </c>
      <c r="D9" t="s">
        <v>491</v>
      </c>
      <c r="E9" t="s">
        <v>230</v>
      </c>
      <c r="F9" t="s">
        <v>699</v>
      </c>
      <c r="G9" t="s">
        <v>692</v>
      </c>
      <c r="H9" t="s">
        <v>135</v>
      </c>
      <c r="I9">
        <v>66.319999999999993</v>
      </c>
      <c r="J9">
        <v>5000</v>
      </c>
      <c r="K9" t="s">
        <v>231</v>
      </c>
      <c r="L9">
        <v>331599.99999999994</v>
      </c>
      <c r="M9">
        <v>1</v>
      </c>
      <c r="N9">
        <v>0.21</v>
      </c>
      <c r="O9">
        <v>401235.99999999994</v>
      </c>
    </row>
    <row r="10" spans="1:16" x14ac:dyDescent="0.25">
      <c r="A10">
        <v>46082</v>
      </c>
      <c r="B10">
        <v>1</v>
      </c>
      <c r="C10" t="s">
        <v>225</v>
      </c>
      <c r="D10" t="s">
        <v>491</v>
      </c>
      <c r="E10" t="s">
        <v>230</v>
      </c>
      <c r="F10" t="s">
        <v>700</v>
      </c>
      <c r="G10" t="s">
        <v>692</v>
      </c>
      <c r="H10" t="s">
        <v>135</v>
      </c>
      <c r="I10">
        <v>325.49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25">
      <c r="A11">
        <v>46082</v>
      </c>
      <c r="B11">
        <v>1</v>
      </c>
      <c r="C11" t="s">
        <v>225</v>
      </c>
      <c r="D11" t="s">
        <v>491</v>
      </c>
      <c r="E11" t="s">
        <v>230</v>
      </c>
      <c r="F11" t="s">
        <v>701</v>
      </c>
      <c r="G11" t="s">
        <v>692</v>
      </c>
      <c r="H11" t="s">
        <v>135</v>
      </c>
      <c r="I11">
        <v>21.59</v>
      </c>
      <c r="J11">
        <v>1305</v>
      </c>
      <c r="K11" t="s">
        <v>231</v>
      </c>
      <c r="L11">
        <v>28174.95</v>
      </c>
      <c r="M11">
        <v>1</v>
      </c>
      <c r="N11">
        <v>0.21</v>
      </c>
      <c r="O11">
        <v>34091.6895</v>
      </c>
    </row>
    <row r="12" spans="1:16" x14ac:dyDescent="0.25">
      <c r="A12">
        <v>46082</v>
      </c>
      <c r="B12">
        <v>1</v>
      </c>
      <c r="C12" t="s">
        <v>225</v>
      </c>
      <c r="D12" t="s">
        <v>491</v>
      </c>
      <c r="E12" t="s">
        <v>230</v>
      </c>
      <c r="F12" t="s">
        <v>702</v>
      </c>
      <c r="G12" t="s">
        <v>692</v>
      </c>
      <c r="H12" t="s">
        <v>135</v>
      </c>
      <c r="I12">
        <v>92.79</v>
      </c>
      <c r="J12">
        <v>1305</v>
      </c>
      <c r="K12" t="s">
        <v>231</v>
      </c>
      <c r="L12">
        <v>121090.95</v>
      </c>
      <c r="M12">
        <v>1</v>
      </c>
      <c r="N12">
        <v>0.21</v>
      </c>
      <c r="O12">
        <v>146520.04950000002</v>
      </c>
    </row>
    <row r="13" spans="1:16" x14ac:dyDescent="0.25">
      <c r="A13">
        <v>46082</v>
      </c>
      <c r="B13">
        <v>1</v>
      </c>
      <c r="C13" t="s">
        <v>225</v>
      </c>
      <c r="D13" t="s">
        <v>491</v>
      </c>
      <c r="E13" t="s">
        <v>230</v>
      </c>
      <c r="F13" t="s">
        <v>703</v>
      </c>
      <c r="G13" t="s">
        <v>692</v>
      </c>
      <c r="H13" t="s">
        <v>135</v>
      </c>
      <c r="I13">
        <v>234.58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25">
      <c r="A14">
        <v>46082</v>
      </c>
      <c r="B14">
        <v>1</v>
      </c>
      <c r="C14" t="s">
        <v>225</v>
      </c>
      <c r="D14" t="s">
        <v>491</v>
      </c>
      <c r="E14" t="s">
        <v>230</v>
      </c>
      <c r="F14" t="s">
        <v>705</v>
      </c>
      <c r="G14" t="s">
        <v>692</v>
      </c>
      <c r="H14" t="s">
        <v>135</v>
      </c>
      <c r="I14">
        <v>85.67</v>
      </c>
      <c r="J14">
        <v>10850</v>
      </c>
      <c r="K14" t="s">
        <v>231</v>
      </c>
      <c r="L14">
        <v>929519.5</v>
      </c>
      <c r="M14">
        <v>1</v>
      </c>
      <c r="N14">
        <v>0.21</v>
      </c>
      <c r="O14">
        <v>1124718.595</v>
      </c>
    </row>
    <row r="15" spans="1:16" x14ac:dyDescent="0.25">
      <c r="A15">
        <v>46082</v>
      </c>
      <c r="B15">
        <v>1</v>
      </c>
      <c r="C15" t="s">
        <v>225</v>
      </c>
      <c r="D15" t="s">
        <v>491</v>
      </c>
      <c r="E15" t="s">
        <v>230</v>
      </c>
      <c r="F15" t="s">
        <v>696</v>
      </c>
      <c r="G15" t="s">
        <v>742</v>
      </c>
      <c r="H15" t="s">
        <v>135</v>
      </c>
      <c r="I15">
        <v>114</v>
      </c>
      <c r="J15">
        <v>17600</v>
      </c>
      <c r="K15" t="s">
        <v>231</v>
      </c>
      <c r="L15">
        <v>2006400</v>
      </c>
      <c r="M15">
        <v>1</v>
      </c>
      <c r="N15">
        <v>0.21</v>
      </c>
      <c r="O15">
        <v>2427744</v>
      </c>
    </row>
    <row r="16" spans="1:16" x14ac:dyDescent="0.25">
      <c r="A16">
        <v>46082</v>
      </c>
      <c r="B16">
        <v>2</v>
      </c>
      <c r="C16" t="s">
        <v>225</v>
      </c>
      <c r="D16" t="s">
        <v>77</v>
      </c>
      <c r="E16" t="s">
        <v>242</v>
      </c>
      <c r="F16" t="s">
        <v>711</v>
      </c>
      <c r="G16" t="s">
        <v>242</v>
      </c>
      <c r="H16" t="s">
        <v>135</v>
      </c>
      <c r="I16">
        <v>724.06</v>
      </c>
      <c r="J16">
        <v>21350</v>
      </c>
      <c r="K16" t="s">
        <v>231</v>
      </c>
      <c r="L16">
        <v>15458680.999999998</v>
      </c>
      <c r="M16">
        <v>1</v>
      </c>
      <c r="N16">
        <v>0</v>
      </c>
      <c r="O16">
        <v>15458680.999999998</v>
      </c>
    </row>
    <row r="17" spans="1:15" x14ac:dyDescent="0.25">
      <c r="A17">
        <v>46082</v>
      </c>
      <c r="B17">
        <v>2</v>
      </c>
      <c r="C17" t="s">
        <v>225</v>
      </c>
      <c r="D17" t="s">
        <v>77</v>
      </c>
      <c r="E17" t="s">
        <v>242</v>
      </c>
      <c r="F17" t="s">
        <v>712</v>
      </c>
      <c r="G17" t="s">
        <v>242</v>
      </c>
      <c r="H17" t="s">
        <v>135</v>
      </c>
      <c r="I17">
        <v>25.84</v>
      </c>
      <c r="J17">
        <v>30000</v>
      </c>
      <c r="K17" t="s">
        <v>231</v>
      </c>
      <c r="L17">
        <v>775200</v>
      </c>
      <c r="M17">
        <v>1</v>
      </c>
      <c r="N17">
        <v>0</v>
      </c>
      <c r="O17">
        <v>775200</v>
      </c>
    </row>
    <row r="18" spans="1:15" x14ac:dyDescent="0.25">
      <c r="A18">
        <v>46082</v>
      </c>
      <c r="B18">
        <v>1</v>
      </c>
      <c r="C18" t="s">
        <v>225</v>
      </c>
      <c r="D18" t="s">
        <v>77</v>
      </c>
      <c r="E18" t="s">
        <v>242</v>
      </c>
      <c r="F18" t="s">
        <v>713</v>
      </c>
      <c r="G18" t="s">
        <v>242</v>
      </c>
      <c r="H18" t="s">
        <v>135</v>
      </c>
      <c r="I18">
        <v>226.26</v>
      </c>
      <c r="J18">
        <v>25000</v>
      </c>
      <c r="K18" t="s">
        <v>231</v>
      </c>
      <c r="L18">
        <v>5656500</v>
      </c>
      <c r="M18">
        <v>1</v>
      </c>
      <c r="N18">
        <v>0.21</v>
      </c>
      <c r="O18">
        <v>6844365</v>
      </c>
    </row>
    <row r="19" spans="1:15" x14ac:dyDescent="0.25">
      <c r="A19">
        <v>46082</v>
      </c>
      <c r="B19">
        <v>2</v>
      </c>
      <c r="C19" t="s">
        <v>225</v>
      </c>
      <c r="D19" t="s">
        <v>77</v>
      </c>
      <c r="E19" t="s">
        <v>242</v>
      </c>
      <c r="F19" t="s">
        <v>714</v>
      </c>
      <c r="G19" t="s">
        <v>242</v>
      </c>
      <c r="H19" t="s">
        <v>135</v>
      </c>
      <c r="I19">
        <v>47.32</v>
      </c>
      <c r="J19">
        <v>45000</v>
      </c>
      <c r="K19" t="s">
        <v>231</v>
      </c>
      <c r="L19">
        <v>2129400</v>
      </c>
      <c r="M19">
        <v>1</v>
      </c>
      <c r="N19">
        <v>0</v>
      </c>
      <c r="O19">
        <v>2129400</v>
      </c>
    </row>
    <row r="20" spans="1:15" x14ac:dyDescent="0.25">
      <c r="A20">
        <v>46082</v>
      </c>
      <c r="B20">
        <v>1</v>
      </c>
      <c r="C20" t="s">
        <v>248</v>
      </c>
      <c r="D20" t="s">
        <v>66</v>
      </c>
      <c r="E20" t="s">
        <v>249</v>
      </c>
      <c r="F20" t="s">
        <v>706</v>
      </c>
      <c r="G20" t="s">
        <v>707</v>
      </c>
      <c r="H20" t="s">
        <v>135</v>
      </c>
      <c r="I20">
        <v>172.86</v>
      </c>
      <c r="J20">
        <v>9500</v>
      </c>
      <c r="K20" t="s">
        <v>231</v>
      </c>
      <c r="L20">
        <v>172.86</v>
      </c>
      <c r="M20">
        <v>1</v>
      </c>
      <c r="N20">
        <v>0.21</v>
      </c>
      <c r="O20">
        <v>209.16059999999999</v>
      </c>
    </row>
    <row r="21" spans="1:15" x14ac:dyDescent="0.25">
      <c r="A21">
        <v>46082</v>
      </c>
      <c r="B21">
        <v>1</v>
      </c>
      <c r="C21" t="s">
        <v>248</v>
      </c>
      <c r="D21" t="s">
        <v>66</v>
      </c>
      <c r="E21" t="s">
        <v>249</v>
      </c>
      <c r="F21" t="s">
        <v>1088</v>
      </c>
      <c r="G21" t="s">
        <v>197</v>
      </c>
      <c r="H21" t="s">
        <v>135</v>
      </c>
      <c r="I21">
        <v>128.22</v>
      </c>
      <c r="J21">
        <v>70</v>
      </c>
      <c r="K21" t="s">
        <v>228</v>
      </c>
      <c r="L21">
        <v>12825846.6</v>
      </c>
      <c r="M21">
        <v>1429</v>
      </c>
      <c r="N21">
        <v>0.21</v>
      </c>
      <c r="O21">
        <v>15519274.386</v>
      </c>
    </row>
    <row r="22" spans="1:15" x14ac:dyDescent="0.25">
      <c r="A22">
        <v>46082</v>
      </c>
      <c r="B22">
        <v>1</v>
      </c>
      <c r="C22" t="s">
        <v>248</v>
      </c>
      <c r="D22" t="s">
        <v>66</v>
      </c>
      <c r="E22" t="s">
        <v>249</v>
      </c>
      <c r="F22" t="s">
        <v>695</v>
      </c>
      <c r="G22" t="s">
        <v>707</v>
      </c>
      <c r="H22" t="s">
        <v>135</v>
      </c>
      <c r="I22">
        <v>21.75</v>
      </c>
      <c r="J22">
        <v>5.58</v>
      </c>
      <c r="K22" t="s">
        <v>228</v>
      </c>
      <c r="L22">
        <v>173430.58499999999</v>
      </c>
      <c r="M22">
        <v>1429</v>
      </c>
      <c r="N22">
        <v>0.21</v>
      </c>
      <c r="O22">
        <v>209851.00784999999</v>
      </c>
    </row>
    <row r="23" spans="1:15" x14ac:dyDescent="0.25">
      <c r="A23">
        <v>46082</v>
      </c>
      <c r="B23">
        <v>1</v>
      </c>
      <c r="C23" t="s">
        <v>248</v>
      </c>
      <c r="D23" t="s">
        <v>66</v>
      </c>
      <c r="E23" t="s">
        <v>249</v>
      </c>
      <c r="F23" t="s">
        <v>708</v>
      </c>
      <c r="G23" t="s">
        <v>707</v>
      </c>
      <c r="H23" t="s">
        <v>135</v>
      </c>
      <c r="I23">
        <v>9.6199999999999992</v>
      </c>
      <c r="J23">
        <v>15000</v>
      </c>
      <c r="K23" t="s">
        <v>231</v>
      </c>
      <c r="L23">
        <v>144300</v>
      </c>
      <c r="M23">
        <v>1</v>
      </c>
      <c r="N23">
        <v>0.21</v>
      </c>
      <c r="O23">
        <v>174603</v>
      </c>
    </row>
    <row r="24" spans="1:15" x14ac:dyDescent="0.25">
      <c r="A24">
        <v>46082</v>
      </c>
      <c r="B24">
        <v>1</v>
      </c>
      <c r="C24" t="s">
        <v>248</v>
      </c>
      <c r="D24" t="s">
        <v>66</v>
      </c>
      <c r="E24" t="s">
        <v>249</v>
      </c>
      <c r="F24" t="s">
        <v>709</v>
      </c>
      <c r="G24" t="s">
        <v>707</v>
      </c>
      <c r="H24" t="s">
        <v>135</v>
      </c>
      <c r="I24">
        <v>18.62</v>
      </c>
      <c r="J24">
        <v>22000</v>
      </c>
      <c r="K24" t="s">
        <v>231</v>
      </c>
      <c r="L24">
        <v>409640</v>
      </c>
      <c r="M24">
        <v>1</v>
      </c>
      <c r="N24">
        <v>0.21</v>
      </c>
      <c r="O24">
        <v>495664.4</v>
      </c>
    </row>
    <row r="25" spans="1:15" x14ac:dyDescent="0.25">
      <c r="A25">
        <v>46082</v>
      </c>
      <c r="B25">
        <v>2</v>
      </c>
      <c r="C25" t="s">
        <v>248</v>
      </c>
      <c r="D25" t="s">
        <v>66</v>
      </c>
      <c r="E25" t="s">
        <v>249</v>
      </c>
      <c r="F25" t="s">
        <v>526</v>
      </c>
      <c r="G25" t="s">
        <v>707</v>
      </c>
      <c r="H25" t="s">
        <v>135</v>
      </c>
      <c r="I25">
        <v>895.9</v>
      </c>
      <c r="J25">
        <v>7</v>
      </c>
      <c r="K25" t="s">
        <v>228</v>
      </c>
      <c r="L25">
        <v>8961687.7000000011</v>
      </c>
      <c r="M25">
        <v>1429</v>
      </c>
      <c r="N25">
        <v>0</v>
      </c>
      <c r="O25">
        <v>8961687.7000000011</v>
      </c>
    </row>
    <row r="26" spans="1:15" x14ac:dyDescent="0.25">
      <c r="A26">
        <v>46082</v>
      </c>
      <c r="B26">
        <v>1</v>
      </c>
      <c r="C26" t="s">
        <v>248</v>
      </c>
      <c r="D26" t="s">
        <v>66</v>
      </c>
      <c r="E26" t="s">
        <v>249</v>
      </c>
      <c r="F26" t="s">
        <v>539</v>
      </c>
      <c r="G26" t="s">
        <v>707</v>
      </c>
      <c r="H26" t="s">
        <v>135</v>
      </c>
      <c r="I26">
        <v>3011.58</v>
      </c>
      <c r="J26">
        <v>7</v>
      </c>
      <c r="K26" t="s">
        <v>228</v>
      </c>
      <c r="L26">
        <v>30124834.739999998</v>
      </c>
      <c r="M26">
        <v>1429</v>
      </c>
      <c r="N26">
        <v>0.21</v>
      </c>
      <c r="O26">
        <v>36451050.035400003</v>
      </c>
    </row>
    <row r="27" spans="1:15" x14ac:dyDescent="0.25">
      <c r="A27">
        <v>46082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707</v>
      </c>
      <c r="H27" t="s">
        <v>135</v>
      </c>
      <c r="I27">
        <v>54.88</v>
      </c>
      <c r="J27">
        <v>0</v>
      </c>
      <c r="K27" t="s">
        <v>231</v>
      </c>
      <c r="L27">
        <v>0</v>
      </c>
      <c r="M27">
        <v>1</v>
      </c>
      <c r="N27">
        <v>0.21</v>
      </c>
      <c r="O27">
        <v>0</v>
      </c>
    </row>
    <row r="28" spans="1:15" x14ac:dyDescent="0.25">
      <c r="A28">
        <v>46082</v>
      </c>
      <c r="B28">
        <v>1</v>
      </c>
      <c r="C28" t="s">
        <v>248</v>
      </c>
      <c r="D28" t="s">
        <v>66</v>
      </c>
      <c r="E28" t="s">
        <v>249</v>
      </c>
      <c r="F28" t="s">
        <v>710</v>
      </c>
      <c r="G28" t="s">
        <v>707</v>
      </c>
      <c r="H28" t="s">
        <v>135</v>
      </c>
      <c r="I28">
        <v>1061.82</v>
      </c>
      <c r="J28">
        <v>12000</v>
      </c>
      <c r="K28" t="s">
        <v>231</v>
      </c>
      <c r="L28">
        <v>12741840</v>
      </c>
      <c r="M28">
        <v>1</v>
      </c>
      <c r="N28">
        <v>0.21</v>
      </c>
      <c r="O28">
        <v>15417626.4</v>
      </c>
    </row>
    <row r="29" spans="1:15" x14ac:dyDescent="0.25">
      <c r="A29">
        <v>46082</v>
      </c>
      <c r="B29">
        <v>1</v>
      </c>
      <c r="C29" t="s">
        <v>248</v>
      </c>
      <c r="D29" t="s">
        <v>66</v>
      </c>
      <c r="E29" t="s">
        <v>249</v>
      </c>
      <c r="F29" t="s">
        <v>254</v>
      </c>
      <c r="G29" t="s">
        <v>707</v>
      </c>
      <c r="H29" t="s">
        <v>135</v>
      </c>
      <c r="I29">
        <v>263.27999999999997</v>
      </c>
      <c r="J29">
        <v>7.5</v>
      </c>
      <c r="K29" t="s">
        <v>228</v>
      </c>
      <c r="L29">
        <v>2821703.4</v>
      </c>
      <c r="M29">
        <v>1429</v>
      </c>
      <c r="N29">
        <v>0.21</v>
      </c>
      <c r="O29">
        <v>3414261.1140000001</v>
      </c>
    </row>
    <row r="30" spans="1:15" x14ac:dyDescent="0.25">
      <c r="A30">
        <v>46082</v>
      </c>
      <c r="B30">
        <v>1</v>
      </c>
      <c r="C30" t="s">
        <v>248</v>
      </c>
      <c r="D30" t="s">
        <v>66</v>
      </c>
      <c r="E30" t="s">
        <v>249</v>
      </c>
      <c r="F30" t="s">
        <v>715</v>
      </c>
      <c r="G30" t="s">
        <v>707</v>
      </c>
      <c r="H30" t="s">
        <v>135</v>
      </c>
      <c r="I30">
        <v>127.04</v>
      </c>
      <c r="J30">
        <v>7.5</v>
      </c>
      <c r="K30" t="s">
        <v>228</v>
      </c>
      <c r="L30">
        <v>1361551.2000000002</v>
      </c>
      <c r="M30">
        <v>1429</v>
      </c>
      <c r="N30">
        <v>0.21</v>
      </c>
      <c r="O30">
        <v>1647476.9520000005</v>
      </c>
    </row>
    <row r="31" spans="1:15" x14ac:dyDescent="0.25">
      <c r="A31">
        <v>46082</v>
      </c>
      <c r="B31">
        <v>1</v>
      </c>
      <c r="C31" t="s">
        <v>248</v>
      </c>
      <c r="D31" t="s">
        <v>66</v>
      </c>
      <c r="E31" t="s">
        <v>249</v>
      </c>
      <c r="F31" t="s">
        <v>716</v>
      </c>
      <c r="G31" t="s">
        <v>707</v>
      </c>
      <c r="H31" t="s">
        <v>135</v>
      </c>
      <c r="I31">
        <v>173.28</v>
      </c>
      <c r="J31">
        <v>9500</v>
      </c>
      <c r="K31" t="s">
        <v>231</v>
      </c>
      <c r="L31">
        <v>1646160</v>
      </c>
      <c r="M31">
        <v>1</v>
      </c>
      <c r="N31">
        <v>0.21</v>
      </c>
      <c r="O31">
        <v>1991853.6</v>
      </c>
    </row>
    <row r="32" spans="1:15" x14ac:dyDescent="0.25">
      <c r="A3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717</v>
      </c>
      <c r="G32" t="s">
        <v>707</v>
      </c>
      <c r="H32" t="s">
        <v>135</v>
      </c>
      <c r="I32">
        <v>179.94</v>
      </c>
      <c r="J32">
        <v>9500</v>
      </c>
      <c r="K32" t="s">
        <v>231</v>
      </c>
      <c r="L32">
        <v>1709430</v>
      </c>
      <c r="M32">
        <v>1</v>
      </c>
      <c r="N32">
        <v>0.21</v>
      </c>
      <c r="O32">
        <v>2068410.3</v>
      </c>
    </row>
    <row r="33" spans="1:15" x14ac:dyDescent="0.25">
      <c r="A33">
        <v>46082</v>
      </c>
      <c r="B33">
        <v>1</v>
      </c>
      <c r="C33" t="s">
        <v>248</v>
      </c>
      <c r="D33" t="s">
        <v>66</v>
      </c>
      <c r="E33" t="s">
        <v>249</v>
      </c>
      <c r="F33" t="s">
        <v>718</v>
      </c>
      <c r="G33" t="s">
        <v>707</v>
      </c>
      <c r="H33" t="s">
        <v>135</v>
      </c>
      <c r="I33">
        <v>1267.19</v>
      </c>
      <c r="J33">
        <v>6</v>
      </c>
      <c r="K33" t="s">
        <v>228</v>
      </c>
      <c r="L33">
        <v>10864887.060000001</v>
      </c>
      <c r="M33">
        <v>1429</v>
      </c>
      <c r="N33">
        <v>0.21</v>
      </c>
      <c r="O33">
        <v>13146513.342599999</v>
      </c>
    </row>
    <row r="34" spans="1:15" x14ac:dyDescent="0.25">
      <c r="A34">
        <v>46082</v>
      </c>
      <c r="B34">
        <v>1</v>
      </c>
      <c r="C34" t="s">
        <v>248</v>
      </c>
      <c r="D34" t="s">
        <v>66</v>
      </c>
      <c r="E34" t="s">
        <v>249</v>
      </c>
      <c r="F34" t="s">
        <v>719</v>
      </c>
      <c r="G34" t="s">
        <v>707</v>
      </c>
      <c r="H34" t="s">
        <v>135</v>
      </c>
      <c r="I34">
        <v>2752.52</v>
      </c>
      <c r="J34">
        <v>9500</v>
      </c>
      <c r="K34" t="s">
        <v>231</v>
      </c>
      <c r="L34">
        <v>26148940</v>
      </c>
      <c r="M34">
        <v>1</v>
      </c>
      <c r="N34">
        <v>0.21</v>
      </c>
      <c r="O34">
        <v>31640217.399999999</v>
      </c>
    </row>
    <row r="35" spans="1:15" x14ac:dyDescent="0.25">
      <c r="A35">
        <v>46082</v>
      </c>
      <c r="B35">
        <v>1</v>
      </c>
      <c r="C35" t="s">
        <v>248</v>
      </c>
      <c r="D35" t="s">
        <v>66</v>
      </c>
      <c r="E35" t="s">
        <v>249</v>
      </c>
      <c r="F35" t="s">
        <v>854</v>
      </c>
      <c r="G35" t="s">
        <v>707</v>
      </c>
      <c r="H35" t="s">
        <v>135</v>
      </c>
      <c r="I35">
        <v>62.24</v>
      </c>
      <c r="J35">
        <v>0</v>
      </c>
      <c r="K35" t="s">
        <v>231</v>
      </c>
      <c r="L35">
        <v>0</v>
      </c>
      <c r="M35">
        <v>1</v>
      </c>
      <c r="N35">
        <v>0.21</v>
      </c>
      <c r="O35">
        <v>0</v>
      </c>
    </row>
    <row r="36" spans="1:15" x14ac:dyDescent="0.25">
      <c r="A36">
        <v>46082</v>
      </c>
      <c r="B36">
        <v>1</v>
      </c>
      <c r="C36" t="s">
        <v>248</v>
      </c>
      <c r="D36" t="s">
        <v>66</v>
      </c>
      <c r="E36" t="s">
        <v>249</v>
      </c>
      <c r="F36" t="s">
        <v>697</v>
      </c>
      <c r="G36" t="s">
        <v>707</v>
      </c>
      <c r="H36" t="s">
        <v>135</v>
      </c>
      <c r="I36">
        <v>112.1</v>
      </c>
      <c r="J36">
        <v>12000</v>
      </c>
      <c r="K36" t="s">
        <v>231</v>
      </c>
      <c r="L36">
        <v>1345200</v>
      </c>
      <c r="M36">
        <v>1</v>
      </c>
      <c r="N36">
        <v>0.21</v>
      </c>
      <c r="O36">
        <v>1627692</v>
      </c>
    </row>
    <row r="37" spans="1:15" x14ac:dyDescent="0.25">
      <c r="A37">
        <v>46082</v>
      </c>
      <c r="B37">
        <v>1</v>
      </c>
      <c r="C37" t="s">
        <v>248</v>
      </c>
      <c r="D37" t="s">
        <v>66</v>
      </c>
      <c r="E37" t="s">
        <v>249</v>
      </c>
      <c r="F37" t="s">
        <v>720</v>
      </c>
      <c r="G37" t="s">
        <v>707</v>
      </c>
      <c r="H37" t="s">
        <v>135</v>
      </c>
      <c r="I37">
        <v>202.86</v>
      </c>
      <c r="J37">
        <v>11905</v>
      </c>
      <c r="K37" t="s">
        <v>231</v>
      </c>
      <c r="L37">
        <v>2415048.3000000003</v>
      </c>
      <c r="M37">
        <v>1</v>
      </c>
      <c r="N37">
        <v>0.21</v>
      </c>
      <c r="O37">
        <v>2922208.4430000004</v>
      </c>
    </row>
    <row r="38" spans="1:15" x14ac:dyDescent="0.25">
      <c r="A38">
        <v>46082</v>
      </c>
      <c r="B38">
        <v>1</v>
      </c>
      <c r="C38" t="s">
        <v>248</v>
      </c>
      <c r="D38" t="s">
        <v>66</v>
      </c>
      <c r="E38" t="s">
        <v>249</v>
      </c>
      <c r="F38" t="s">
        <v>721</v>
      </c>
      <c r="G38" t="s">
        <v>707</v>
      </c>
      <c r="H38" t="s">
        <v>135</v>
      </c>
      <c r="I38">
        <v>145.66</v>
      </c>
      <c r="J38">
        <v>7.5</v>
      </c>
      <c r="K38" t="s">
        <v>228</v>
      </c>
      <c r="L38">
        <v>1561111.05</v>
      </c>
      <c r="M38">
        <v>1429</v>
      </c>
      <c r="N38">
        <v>0.21</v>
      </c>
      <c r="O38">
        <v>1888944.3705</v>
      </c>
    </row>
    <row r="39" spans="1:15" x14ac:dyDescent="0.25">
      <c r="A39">
        <v>46082</v>
      </c>
      <c r="B39">
        <v>1</v>
      </c>
      <c r="C39" t="s">
        <v>248</v>
      </c>
      <c r="D39" t="s">
        <v>66</v>
      </c>
      <c r="E39" t="s">
        <v>249</v>
      </c>
      <c r="F39" t="s">
        <v>270</v>
      </c>
      <c r="G39" t="s">
        <v>707</v>
      </c>
      <c r="H39" t="s">
        <v>135</v>
      </c>
      <c r="I39">
        <v>19.32</v>
      </c>
      <c r="J39">
        <v>8750</v>
      </c>
      <c r="K39" t="s">
        <v>231</v>
      </c>
      <c r="L39">
        <v>169050</v>
      </c>
      <c r="M39">
        <v>1</v>
      </c>
      <c r="N39">
        <v>0.21</v>
      </c>
      <c r="O39">
        <v>204550.5</v>
      </c>
    </row>
    <row r="40" spans="1:15" x14ac:dyDescent="0.25">
      <c r="A40">
        <v>46082</v>
      </c>
      <c r="B40">
        <v>1</v>
      </c>
      <c r="C40" t="s">
        <v>248</v>
      </c>
      <c r="D40" t="s">
        <v>66</v>
      </c>
      <c r="E40" t="s">
        <v>249</v>
      </c>
      <c r="F40" t="s">
        <v>271</v>
      </c>
      <c r="G40" t="s">
        <v>707</v>
      </c>
      <c r="H40" t="s">
        <v>135</v>
      </c>
      <c r="I40">
        <v>948.29</v>
      </c>
      <c r="J40">
        <v>9500</v>
      </c>
      <c r="K40" t="s">
        <v>231</v>
      </c>
      <c r="L40">
        <v>9008755</v>
      </c>
      <c r="M40">
        <v>1</v>
      </c>
      <c r="N40">
        <v>0.21</v>
      </c>
      <c r="O40">
        <v>10900593.550000001</v>
      </c>
    </row>
    <row r="41" spans="1:15" x14ac:dyDescent="0.25">
      <c r="A41">
        <v>46082</v>
      </c>
      <c r="B41">
        <v>1</v>
      </c>
      <c r="C41" t="s">
        <v>248</v>
      </c>
      <c r="D41" t="s">
        <v>66</v>
      </c>
      <c r="E41" t="s">
        <v>249</v>
      </c>
      <c r="F41" t="s">
        <v>703</v>
      </c>
      <c r="G41" t="s">
        <v>707</v>
      </c>
      <c r="H41" t="s">
        <v>135</v>
      </c>
      <c r="I41">
        <v>171.04</v>
      </c>
      <c r="J41">
        <v>5.8</v>
      </c>
      <c r="K41" t="s">
        <v>228</v>
      </c>
      <c r="L41">
        <v>1417613.7279999999</v>
      </c>
      <c r="M41">
        <v>1429</v>
      </c>
      <c r="N41">
        <v>0.21</v>
      </c>
      <c r="O41">
        <v>1715312.6108799998</v>
      </c>
    </row>
    <row r="42" spans="1:15" x14ac:dyDescent="0.25">
      <c r="A42">
        <v>46082</v>
      </c>
      <c r="B42">
        <v>1</v>
      </c>
      <c r="C42" t="s">
        <v>248</v>
      </c>
      <c r="D42" t="s">
        <v>66</v>
      </c>
      <c r="E42" t="s">
        <v>249</v>
      </c>
      <c r="F42" t="s">
        <v>722</v>
      </c>
      <c r="G42" t="s">
        <v>707</v>
      </c>
      <c r="H42" t="s">
        <v>135</v>
      </c>
      <c r="I42">
        <v>49.76</v>
      </c>
      <c r="J42">
        <v>10850</v>
      </c>
      <c r="K42" t="s">
        <v>231</v>
      </c>
      <c r="L42">
        <v>539896</v>
      </c>
      <c r="M42">
        <v>1</v>
      </c>
      <c r="N42">
        <v>0.21</v>
      </c>
      <c r="O42">
        <v>653274.16</v>
      </c>
    </row>
    <row r="43" spans="1:15" x14ac:dyDescent="0.25">
      <c r="A43">
        <v>46082</v>
      </c>
      <c r="B43">
        <v>1</v>
      </c>
      <c r="C43" t="s">
        <v>248</v>
      </c>
      <c r="D43" t="s">
        <v>66</v>
      </c>
      <c r="E43" t="s">
        <v>249</v>
      </c>
      <c r="F43" t="s">
        <v>704</v>
      </c>
      <c r="G43" t="s">
        <v>707</v>
      </c>
      <c r="H43" t="s">
        <v>135</v>
      </c>
      <c r="I43">
        <v>458.58</v>
      </c>
      <c r="J43">
        <v>10850</v>
      </c>
      <c r="K43" t="s">
        <v>231</v>
      </c>
      <c r="L43">
        <v>4975593</v>
      </c>
      <c r="M43">
        <v>1</v>
      </c>
      <c r="N43">
        <v>0.21</v>
      </c>
      <c r="O43">
        <v>6020467.5300000003</v>
      </c>
    </row>
    <row r="44" spans="1:15" x14ac:dyDescent="0.25">
      <c r="A44">
        <v>46082</v>
      </c>
      <c r="B44">
        <v>1</v>
      </c>
      <c r="C44" t="s">
        <v>248</v>
      </c>
      <c r="D44" t="s">
        <v>66</v>
      </c>
      <c r="E44" t="s">
        <v>249</v>
      </c>
      <c r="F44" t="s">
        <v>723</v>
      </c>
      <c r="G44" t="s">
        <v>707</v>
      </c>
      <c r="H44" t="s">
        <v>135</v>
      </c>
      <c r="I44">
        <v>442.18</v>
      </c>
      <c r="J44">
        <v>20000</v>
      </c>
      <c r="K44" t="s">
        <v>231</v>
      </c>
      <c r="L44">
        <v>8843600</v>
      </c>
      <c r="M44">
        <v>1</v>
      </c>
      <c r="N44">
        <v>0.21</v>
      </c>
      <c r="O44">
        <v>10700756</v>
      </c>
    </row>
    <row r="45" spans="1:15" x14ac:dyDescent="0.25">
      <c r="A45">
        <v>46082</v>
      </c>
      <c r="B45">
        <v>1</v>
      </c>
      <c r="C45" t="s">
        <v>248</v>
      </c>
      <c r="D45" t="s">
        <v>66</v>
      </c>
      <c r="E45" t="s">
        <v>249</v>
      </c>
      <c r="F45" t="s">
        <v>724</v>
      </c>
      <c r="G45" t="s">
        <v>707</v>
      </c>
      <c r="H45" t="s">
        <v>135</v>
      </c>
      <c r="I45">
        <v>100</v>
      </c>
      <c r="J45">
        <v>25000</v>
      </c>
      <c r="K45" t="s">
        <v>231</v>
      </c>
      <c r="L45">
        <v>2500000</v>
      </c>
      <c r="M45">
        <v>1</v>
      </c>
      <c r="N45">
        <v>0.21</v>
      </c>
      <c r="O45">
        <v>3025000</v>
      </c>
    </row>
    <row r="46" spans="1:15" x14ac:dyDescent="0.25">
      <c r="A46">
        <v>46082</v>
      </c>
      <c r="B46">
        <v>1</v>
      </c>
      <c r="C46" t="s">
        <v>248</v>
      </c>
      <c r="D46" t="s">
        <v>66</v>
      </c>
      <c r="E46" t="s">
        <v>249</v>
      </c>
      <c r="F46" t="s">
        <v>1089</v>
      </c>
      <c r="G46" t="s">
        <v>707</v>
      </c>
      <c r="H46" t="s">
        <v>135</v>
      </c>
      <c r="I46">
        <v>22.68</v>
      </c>
      <c r="J46">
        <v>16500</v>
      </c>
      <c r="K46" t="s">
        <v>231</v>
      </c>
      <c r="L46">
        <v>374220</v>
      </c>
      <c r="M46">
        <v>1</v>
      </c>
      <c r="N46">
        <v>0.21</v>
      </c>
      <c r="O46">
        <v>452806.2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5.42578125" bestFit="1" customWidth="1"/>
    <col min="4" max="4" width="13.85546875" bestFit="1" customWidth="1"/>
    <col min="5" max="5" width="29.140625" bestFit="1" customWidth="1"/>
    <col min="6" max="6" width="11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6" width="9.5703125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 s="2">
        <v>46112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1828.6</v>
      </c>
      <c r="J2">
        <v>1008</v>
      </c>
      <c r="K2" t="s">
        <v>228</v>
      </c>
      <c r="L2">
        <v>1843228.7999999998</v>
      </c>
      <c r="M2">
        <v>1429</v>
      </c>
      <c r="N2">
        <v>0</v>
      </c>
      <c r="O2">
        <v>2633973955.1999998</v>
      </c>
    </row>
    <row r="3" spans="1:16" x14ac:dyDescent="0.25">
      <c r="A3" s="2">
        <v>46112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1429</v>
      </c>
      <c r="N3">
        <v>0</v>
      </c>
      <c r="O3">
        <v>0</v>
      </c>
    </row>
    <row r="4" spans="1:16" x14ac:dyDescent="0.25">
      <c r="A4" s="2">
        <v>46112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1429</v>
      </c>
      <c r="N4">
        <v>0</v>
      </c>
      <c r="O4">
        <v>0</v>
      </c>
    </row>
    <row r="5" spans="1:16" x14ac:dyDescent="0.25">
      <c r="A5" s="2">
        <v>46112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1429</v>
      </c>
      <c r="N5">
        <v>0</v>
      </c>
      <c r="O5">
        <v>0</v>
      </c>
    </row>
    <row r="6" spans="1:16" x14ac:dyDescent="0.25">
      <c r="A6" s="2">
        <v>46112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157.68</v>
      </c>
      <c r="J6">
        <v>750</v>
      </c>
      <c r="K6" t="s">
        <v>228</v>
      </c>
      <c r="L6">
        <v>118260</v>
      </c>
      <c r="M6">
        <v>1429</v>
      </c>
      <c r="N6">
        <v>0</v>
      </c>
      <c r="O6">
        <v>168993540</v>
      </c>
    </row>
    <row r="7" spans="1:16" x14ac:dyDescent="0.25">
      <c r="A7" s="2">
        <v>46112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118.34</v>
      </c>
      <c r="J7">
        <v>500</v>
      </c>
      <c r="K7" t="s">
        <v>228</v>
      </c>
      <c r="L7">
        <v>59170</v>
      </c>
      <c r="M7">
        <v>1429</v>
      </c>
      <c r="N7">
        <v>0</v>
      </c>
      <c r="O7">
        <v>84553930</v>
      </c>
    </row>
    <row r="8" spans="1:16" x14ac:dyDescent="0.25">
      <c r="A8" s="2">
        <v>46112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1429</v>
      </c>
      <c r="N8">
        <v>0</v>
      </c>
      <c r="O8">
        <v>0</v>
      </c>
    </row>
    <row r="9" spans="1:16" x14ac:dyDescent="0.25">
      <c r="A9" s="2">
        <v>46112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5</v>
      </c>
      <c r="J9">
        <v>850</v>
      </c>
      <c r="K9" t="s">
        <v>228</v>
      </c>
      <c r="L9">
        <v>4250</v>
      </c>
      <c r="M9">
        <v>1429</v>
      </c>
      <c r="N9">
        <v>0</v>
      </c>
      <c r="O9">
        <v>6073250</v>
      </c>
    </row>
    <row r="10" spans="1:16" x14ac:dyDescent="0.25">
      <c r="A10" s="2">
        <v>46112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76.680000000000007</v>
      </c>
      <c r="J10">
        <v>750</v>
      </c>
      <c r="K10" t="s">
        <v>228</v>
      </c>
      <c r="L10">
        <v>57510.000000000007</v>
      </c>
      <c r="M10">
        <v>1429</v>
      </c>
      <c r="N10">
        <v>0</v>
      </c>
      <c r="O10">
        <v>82181790.000000015</v>
      </c>
    </row>
    <row r="11" spans="1:16" x14ac:dyDescent="0.25">
      <c r="A11" s="2">
        <v>46112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1429</v>
      </c>
      <c r="N11">
        <v>0</v>
      </c>
      <c r="O11">
        <v>0</v>
      </c>
    </row>
    <row r="12" spans="1:16" x14ac:dyDescent="0.25">
      <c r="A12" s="2">
        <v>46112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19.38</v>
      </c>
      <c r="J12">
        <v>40</v>
      </c>
      <c r="K12" t="s">
        <v>228</v>
      </c>
      <c r="L12">
        <v>775.19999999999993</v>
      </c>
      <c r="M12">
        <v>1429</v>
      </c>
      <c r="N12">
        <v>0</v>
      </c>
      <c r="O12">
        <v>1107760.7999999998</v>
      </c>
    </row>
    <row r="13" spans="1:16" x14ac:dyDescent="0.25">
      <c r="A13" s="2">
        <v>46112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79.319999999999993</v>
      </c>
      <c r="J13">
        <v>40</v>
      </c>
      <c r="K13" t="s">
        <v>228</v>
      </c>
      <c r="L13">
        <v>3172.7999999999997</v>
      </c>
      <c r="M13">
        <v>1429</v>
      </c>
      <c r="N13">
        <v>0</v>
      </c>
      <c r="O13">
        <v>4533931.1999999993</v>
      </c>
    </row>
    <row r="14" spans="1:16" x14ac:dyDescent="0.25">
      <c r="A14" s="2">
        <v>46112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7.84</v>
      </c>
      <c r="J14">
        <v>40</v>
      </c>
      <c r="K14" t="s">
        <v>228</v>
      </c>
      <c r="L14">
        <v>156.80000000000001</v>
      </c>
      <c r="M14">
        <v>1429</v>
      </c>
      <c r="N14">
        <v>0</v>
      </c>
      <c r="O14">
        <v>224067.20000000001</v>
      </c>
    </row>
    <row r="15" spans="1:16" x14ac:dyDescent="0.25">
      <c r="A15" s="2">
        <v>46112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>
        <v>0</v>
      </c>
    </row>
    <row r="16" spans="1:16" x14ac:dyDescent="0.25">
      <c r="A16" s="2">
        <v>46112</v>
      </c>
      <c r="B16">
        <v>2</v>
      </c>
      <c r="C16" t="s">
        <v>284</v>
      </c>
      <c r="D16" t="s">
        <v>72</v>
      </c>
      <c r="E16" t="s">
        <v>536</v>
      </c>
      <c r="F16" t="s">
        <v>530</v>
      </c>
      <c r="G16" t="s">
        <v>537</v>
      </c>
      <c r="H16" t="s">
        <v>135</v>
      </c>
      <c r="I16">
        <v>202.48</v>
      </c>
      <c r="J16">
        <v>40</v>
      </c>
      <c r="K16" t="s">
        <v>228</v>
      </c>
      <c r="L16">
        <v>8099.2</v>
      </c>
      <c r="M16">
        <v>1429</v>
      </c>
      <c r="N16">
        <v>0</v>
      </c>
      <c r="O16">
        <v>11573756.799999999</v>
      </c>
    </row>
    <row r="17" spans="1:15" x14ac:dyDescent="0.25">
      <c r="A17" s="2">
        <v>46112</v>
      </c>
      <c r="B17">
        <v>2</v>
      </c>
      <c r="C17" t="s">
        <v>284</v>
      </c>
      <c r="D17" t="s">
        <v>72</v>
      </c>
      <c r="E17" t="s">
        <v>545</v>
      </c>
      <c r="F17" t="s">
        <v>530</v>
      </c>
      <c r="G17" t="s">
        <v>537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1429</v>
      </c>
      <c r="N17">
        <v>0</v>
      </c>
      <c r="O17">
        <v>0</v>
      </c>
    </row>
    <row r="18" spans="1:15" x14ac:dyDescent="0.25">
      <c r="A18" s="2">
        <v>46112</v>
      </c>
      <c r="B18">
        <v>2</v>
      </c>
      <c r="C18" t="s">
        <v>284</v>
      </c>
      <c r="D18" t="s">
        <v>72</v>
      </c>
      <c r="E18" t="s">
        <v>546</v>
      </c>
      <c r="F18" t="s">
        <v>535</v>
      </c>
      <c r="G18" t="s">
        <v>391</v>
      </c>
      <c r="H18" t="s">
        <v>135</v>
      </c>
      <c r="I18">
        <v>0</v>
      </c>
      <c r="J18">
        <v>740</v>
      </c>
      <c r="K18" t="s">
        <v>228</v>
      </c>
      <c r="L18">
        <v>0</v>
      </c>
      <c r="M18">
        <v>1429</v>
      </c>
      <c r="N18">
        <v>0</v>
      </c>
      <c r="O18">
        <v>0</v>
      </c>
    </row>
    <row r="19" spans="1:15" x14ac:dyDescent="0.25">
      <c r="A19" s="2">
        <v>46112</v>
      </c>
      <c r="B19">
        <v>2</v>
      </c>
      <c r="C19" t="s">
        <v>284</v>
      </c>
      <c r="D19" t="s">
        <v>72</v>
      </c>
      <c r="E19" t="s">
        <v>547</v>
      </c>
      <c r="F19" t="s">
        <v>508</v>
      </c>
      <c r="G19" t="s">
        <v>507</v>
      </c>
      <c r="H19" t="s">
        <v>135</v>
      </c>
      <c r="I19">
        <v>0</v>
      </c>
      <c r="J19">
        <v>110</v>
      </c>
      <c r="K19" t="s">
        <v>228</v>
      </c>
      <c r="L19">
        <v>0</v>
      </c>
      <c r="M19">
        <v>1429</v>
      </c>
      <c r="N19">
        <v>0</v>
      </c>
      <c r="O19">
        <v>0</v>
      </c>
    </row>
    <row r="20" spans="1:15" x14ac:dyDescent="0.25">
      <c r="A20" s="2">
        <v>46112</v>
      </c>
      <c r="B20">
        <v>2</v>
      </c>
      <c r="C20" t="s">
        <v>284</v>
      </c>
      <c r="D20" t="s">
        <v>72</v>
      </c>
      <c r="E20" t="s">
        <v>299</v>
      </c>
      <c r="F20" t="s">
        <v>535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1429</v>
      </c>
      <c r="N20">
        <v>0</v>
      </c>
      <c r="O20">
        <v>0</v>
      </c>
    </row>
    <row r="21" spans="1:15" x14ac:dyDescent="0.25">
      <c r="A21" s="2">
        <v>46112</v>
      </c>
      <c r="B21">
        <v>2</v>
      </c>
      <c r="C21" t="s">
        <v>284</v>
      </c>
      <c r="D21" t="s">
        <v>72</v>
      </c>
      <c r="E21" t="s">
        <v>291</v>
      </c>
      <c r="F21" t="s">
        <v>535</v>
      </c>
      <c r="G21" t="s">
        <v>391</v>
      </c>
      <c r="H21" t="s">
        <v>135</v>
      </c>
      <c r="I21">
        <v>0</v>
      </c>
      <c r="J21">
        <v>500</v>
      </c>
      <c r="K21" t="s">
        <v>228</v>
      </c>
      <c r="L21">
        <v>0</v>
      </c>
      <c r="M21">
        <v>1429</v>
      </c>
      <c r="N21">
        <v>0</v>
      </c>
      <c r="O21">
        <v>0</v>
      </c>
    </row>
    <row r="22" spans="1:15" x14ac:dyDescent="0.25">
      <c r="A22" s="2">
        <v>46112</v>
      </c>
      <c r="B22">
        <v>2</v>
      </c>
      <c r="C22" t="s">
        <v>284</v>
      </c>
      <c r="D22" t="s">
        <v>72</v>
      </c>
      <c r="E22" t="s">
        <v>857</v>
      </c>
      <c r="F22" t="s">
        <v>858</v>
      </c>
      <c r="G22" t="s">
        <v>507</v>
      </c>
      <c r="H22" t="s">
        <v>135</v>
      </c>
      <c r="I22">
        <v>0</v>
      </c>
      <c r="J22">
        <v>40</v>
      </c>
      <c r="K22" t="s">
        <v>228</v>
      </c>
      <c r="L22">
        <v>0</v>
      </c>
      <c r="M22">
        <v>1429</v>
      </c>
      <c r="N22">
        <v>0</v>
      </c>
      <c r="O22">
        <v>0</v>
      </c>
    </row>
    <row r="23" spans="1:15" x14ac:dyDescent="0.25">
      <c r="A23" s="2">
        <v>46112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1429</v>
      </c>
      <c r="N23">
        <v>0</v>
      </c>
      <c r="O23">
        <v>0</v>
      </c>
    </row>
    <row r="24" spans="1:15" x14ac:dyDescent="0.25">
      <c r="A24" s="2">
        <v>46112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1429</v>
      </c>
      <c r="N24">
        <v>0</v>
      </c>
      <c r="O24">
        <v>0</v>
      </c>
    </row>
    <row r="25" spans="1:15" x14ac:dyDescent="0.25">
      <c r="A25" s="2">
        <v>46112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85.084000000000003</v>
      </c>
      <c r="J25">
        <v>840</v>
      </c>
      <c r="K25" t="s">
        <v>228</v>
      </c>
      <c r="L25">
        <v>71470.559999999998</v>
      </c>
      <c r="M25">
        <v>1429</v>
      </c>
      <c r="N25">
        <v>0</v>
      </c>
      <c r="O25">
        <v>102131430.23999999</v>
      </c>
    </row>
    <row r="26" spans="1:15" x14ac:dyDescent="0.25">
      <c r="A26" s="2">
        <v>46112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561.78300000000002</v>
      </c>
      <c r="J26">
        <v>100</v>
      </c>
      <c r="K26" t="s">
        <v>228</v>
      </c>
      <c r="L26">
        <v>56178.3</v>
      </c>
      <c r="M26">
        <v>1429</v>
      </c>
      <c r="N26">
        <v>0</v>
      </c>
      <c r="O26">
        <v>80278790.700000003</v>
      </c>
    </row>
    <row r="27" spans="1:15" x14ac:dyDescent="0.25">
      <c r="A27" s="2">
        <v>46112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0</v>
      </c>
      <c r="J27">
        <v>80</v>
      </c>
      <c r="K27" t="s">
        <v>228</v>
      </c>
      <c r="L27">
        <v>0</v>
      </c>
      <c r="M27">
        <v>1429</v>
      </c>
      <c r="N27">
        <v>0</v>
      </c>
      <c r="O27">
        <v>0</v>
      </c>
    </row>
    <row r="28" spans="1:15" x14ac:dyDescent="0.25">
      <c r="A28" s="2">
        <v>46112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4.88</v>
      </c>
      <c r="J28">
        <v>840</v>
      </c>
      <c r="K28" t="s">
        <v>228</v>
      </c>
      <c r="L28">
        <v>4099.2</v>
      </c>
      <c r="M28">
        <v>1429</v>
      </c>
      <c r="N28">
        <v>0</v>
      </c>
      <c r="O28">
        <v>5857756.7999999998</v>
      </c>
    </row>
    <row r="29" spans="1:15" x14ac:dyDescent="0.25">
      <c r="A29" s="2">
        <v>46112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31.96</v>
      </c>
      <c r="J29">
        <v>40</v>
      </c>
      <c r="K29" t="s">
        <v>228</v>
      </c>
      <c r="L29">
        <v>1278.4000000000001</v>
      </c>
      <c r="M29">
        <v>1429</v>
      </c>
      <c r="N29">
        <v>0</v>
      </c>
      <c r="O29">
        <v>1826833.6</v>
      </c>
    </row>
    <row r="30" spans="1:15" x14ac:dyDescent="0.25">
      <c r="A30" s="2">
        <v>46112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1429</v>
      </c>
      <c r="N30">
        <v>0</v>
      </c>
      <c r="O30">
        <v>0</v>
      </c>
    </row>
    <row r="31" spans="1:15" x14ac:dyDescent="0.25">
      <c r="A31" s="2">
        <v>46112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1429</v>
      </c>
      <c r="N31">
        <v>0</v>
      </c>
      <c r="O31">
        <v>0</v>
      </c>
    </row>
    <row r="32" spans="1:15" x14ac:dyDescent="0.25">
      <c r="A32" s="2">
        <v>46112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1429</v>
      </c>
      <c r="N32">
        <v>0</v>
      </c>
      <c r="O32">
        <v>0</v>
      </c>
    </row>
    <row r="33" spans="1:15" x14ac:dyDescent="0.25">
      <c r="A33" s="2">
        <v>46112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1429</v>
      </c>
      <c r="N33">
        <v>0</v>
      </c>
      <c r="O33">
        <v>0</v>
      </c>
    </row>
    <row r="34" spans="1:15" x14ac:dyDescent="0.25">
      <c r="A34" s="2">
        <v>46112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15.36</v>
      </c>
      <c r="J34">
        <v>90</v>
      </c>
      <c r="K34" t="s">
        <v>228</v>
      </c>
      <c r="L34">
        <v>1382.3999999999999</v>
      </c>
      <c r="M34">
        <v>1429</v>
      </c>
      <c r="N34">
        <v>0</v>
      </c>
      <c r="O34">
        <v>1975449.5999999999</v>
      </c>
    </row>
    <row r="35" spans="1:15" x14ac:dyDescent="0.25">
      <c r="A35" s="2">
        <v>46112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60.691000000000003</v>
      </c>
      <c r="J35">
        <v>400</v>
      </c>
      <c r="K35" t="s">
        <v>228</v>
      </c>
      <c r="L35">
        <v>24276.400000000001</v>
      </c>
      <c r="M35">
        <v>1429</v>
      </c>
      <c r="N35">
        <v>0</v>
      </c>
      <c r="O35">
        <v>34690975.600000001</v>
      </c>
    </row>
    <row r="36" spans="1:15" x14ac:dyDescent="0.25">
      <c r="A36" s="2">
        <v>46112</v>
      </c>
      <c r="B36">
        <v>2</v>
      </c>
      <c r="C36" t="s">
        <v>284</v>
      </c>
      <c r="D36" t="s">
        <v>72</v>
      </c>
      <c r="E36" t="s">
        <v>544</v>
      </c>
      <c r="F36" t="s">
        <v>858</v>
      </c>
      <c r="G36" t="s">
        <v>507</v>
      </c>
      <c r="H36" t="s">
        <v>135</v>
      </c>
      <c r="I36">
        <v>110.74</v>
      </c>
      <c r="J36">
        <v>60</v>
      </c>
      <c r="K36" t="s">
        <v>228</v>
      </c>
      <c r="L36">
        <v>6644.4</v>
      </c>
      <c r="M36">
        <v>1429</v>
      </c>
      <c r="N36">
        <v>0</v>
      </c>
      <c r="O36">
        <v>9494847.5999999996</v>
      </c>
    </row>
    <row r="37" spans="1:15" x14ac:dyDescent="0.25">
      <c r="A37" s="2">
        <v>46112</v>
      </c>
      <c r="B37">
        <v>2</v>
      </c>
      <c r="C37" t="s">
        <v>284</v>
      </c>
      <c r="D37" t="s">
        <v>70</v>
      </c>
      <c r="E37" t="s">
        <v>548</v>
      </c>
      <c r="F37" t="s">
        <v>858</v>
      </c>
      <c r="G37" t="s">
        <v>531</v>
      </c>
      <c r="H37" t="s">
        <v>135</v>
      </c>
      <c r="I37">
        <v>112.5</v>
      </c>
      <c r="J37">
        <v>100</v>
      </c>
      <c r="K37" t="s">
        <v>228</v>
      </c>
      <c r="L37">
        <v>11250</v>
      </c>
      <c r="M37">
        <v>1429</v>
      </c>
      <c r="N37">
        <v>0</v>
      </c>
      <c r="O37">
        <v>16076250</v>
      </c>
    </row>
    <row r="38" spans="1:15" x14ac:dyDescent="0.25">
      <c r="A38" s="2">
        <v>46112</v>
      </c>
      <c r="B38">
        <v>2</v>
      </c>
      <c r="C38" t="s">
        <v>284</v>
      </c>
      <c r="D38" t="s">
        <v>70</v>
      </c>
      <c r="E38" t="s">
        <v>549</v>
      </c>
      <c r="F38" t="s">
        <v>858</v>
      </c>
      <c r="G38" t="s">
        <v>531</v>
      </c>
      <c r="H38" t="s">
        <v>135</v>
      </c>
      <c r="I38">
        <v>13.8</v>
      </c>
      <c r="J38">
        <v>100</v>
      </c>
      <c r="K38" t="s">
        <v>228</v>
      </c>
      <c r="L38">
        <v>1380</v>
      </c>
      <c r="M38">
        <v>1429</v>
      </c>
      <c r="N38">
        <v>0</v>
      </c>
      <c r="O38">
        <v>1972020</v>
      </c>
    </row>
    <row r="39" spans="1:15" x14ac:dyDescent="0.25">
      <c r="A39" s="2">
        <v>46112</v>
      </c>
      <c r="B39">
        <v>2</v>
      </c>
      <c r="C39" t="s">
        <v>284</v>
      </c>
      <c r="D39" t="s">
        <v>70</v>
      </c>
      <c r="E39" t="s">
        <v>139</v>
      </c>
      <c r="F39" t="s">
        <v>530</v>
      </c>
      <c r="G39" t="s">
        <v>531</v>
      </c>
      <c r="H39" t="s">
        <v>135</v>
      </c>
      <c r="I39">
        <v>28.303000000000001</v>
      </c>
      <c r="J39">
        <v>100</v>
      </c>
      <c r="K39" t="s">
        <v>228</v>
      </c>
      <c r="L39">
        <v>2830.3</v>
      </c>
      <c r="M39">
        <v>1429</v>
      </c>
      <c r="N39">
        <v>0</v>
      </c>
      <c r="O39">
        <v>4044498.7</v>
      </c>
    </row>
    <row r="40" spans="1:15" x14ac:dyDescent="0.25">
      <c r="A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38.140625" bestFit="1" customWidth="1"/>
    <col min="4" max="4" width="12" bestFit="1" customWidth="1"/>
    <col min="5" max="5" width="32.5703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1" width="17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2.28515625" bestFit="1" customWidth="1"/>
    <col min="16" max="16" width="7" bestFit="1" customWidth="1"/>
    <col min="17" max="17" width="16.5703125" bestFit="1" customWidth="1"/>
    <col min="18" max="18" width="27.28515625" bestFit="1" customWidth="1"/>
    <col min="19" max="19" width="32.5703125" customWidth="1"/>
    <col min="20" max="20" width="28.42578125" bestFit="1" customWidth="1"/>
    <col min="21" max="21" width="16.5703125" bestFit="1" customWidth="1"/>
    <col min="22" max="22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1410</v>
      </c>
      <c r="O1" t="s">
        <v>1411</v>
      </c>
      <c r="P1" t="s">
        <v>61</v>
      </c>
      <c r="Q1" t="s">
        <v>3</v>
      </c>
      <c r="R1" t="s">
        <v>5</v>
      </c>
      <c r="S1" t="s">
        <v>749</v>
      </c>
    </row>
    <row r="2" spans="1:19" x14ac:dyDescent="0.25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25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25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25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25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25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25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25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25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25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25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25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25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25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25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25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25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25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25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25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25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25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25">
      <c r="A24" s="2">
        <v>46081</v>
      </c>
      <c r="B24" t="s">
        <v>444</v>
      </c>
      <c r="C24" t="s">
        <v>750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25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25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25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25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25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25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25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25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25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25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25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25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25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25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25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25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25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25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25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25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25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25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25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25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25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25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25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25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25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25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25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25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25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25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25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25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25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25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25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25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25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25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25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25">
      <c r="A68" s="2">
        <v>46081</v>
      </c>
      <c r="B68" t="s">
        <v>444</v>
      </c>
      <c r="C68" t="s">
        <v>751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25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25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25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25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25">
      <c r="A73" s="2">
        <v>46081</v>
      </c>
      <c r="B73" t="s">
        <v>444</v>
      </c>
      <c r="C73" t="s">
        <v>752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25">
      <c r="A74" s="2">
        <v>46081</v>
      </c>
      <c r="B74" t="s">
        <v>444</v>
      </c>
      <c r="C74" t="s">
        <v>753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25">
      <c r="A75" s="2">
        <v>46081</v>
      </c>
      <c r="B75" t="s">
        <v>444</v>
      </c>
      <c r="C75" t="s">
        <v>754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25">
      <c r="A76" s="2">
        <v>46081</v>
      </c>
      <c r="B76" t="s">
        <v>444</v>
      </c>
      <c r="C76" t="s">
        <v>755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25">
      <c r="A77" s="2">
        <v>46081</v>
      </c>
      <c r="B77" t="s">
        <v>444</v>
      </c>
      <c r="C77" t="s">
        <v>756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25">
      <c r="A78" s="2">
        <v>46081</v>
      </c>
      <c r="B78" t="s">
        <v>444</v>
      </c>
      <c r="C78" t="s">
        <v>757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25">
      <c r="A79" s="2">
        <v>46081</v>
      </c>
      <c r="B79" t="s">
        <v>444</v>
      </c>
      <c r="C79" t="s">
        <v>855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25">
      <c r="A80" s="2">
        <v>46081</v>
      </c>
      <c r="B80" t="s">
        <v>444</v>
      </c>
      <c r="C80" t="s">
        <v>856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25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25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25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25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25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25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25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25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25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25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25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25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25">
      <c r="A93" s="2">
        <v>46081</v>
      </c>
      <c r="B93" t="s">
        <v>444</v>
      </c>
      <c r="C93" t="s">
        <v>741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25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1.5703125" bestFit="1" customWidth="1"/>
    <col min="3" max="3" width="10.5703125" bestFit="1" customWidth="1"/>
    <col min="4" max="4" width="16.5703125" bestFit="1" customWidth="1"/>
    <col min="5" max="5" width="26.8554687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7.4257812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5.42578125" bestFit="1" customWidth="1"/>
    <col min="16" max="16" width="44.5703125" bestFit="1" customWidth="1"/>
    <col min="17" max="17" width="5.42578125" bestFit="1" customWidth="1"/>
  </cols>
  <sheetData>
    <row r="1" spans="1:16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25">
      <c r="A2" s="2">
        <v>46111</v>
      </c>
      <c r="B2" t="s">
        <v>509</v>
      </c>
      <c r="C2" t="s">
        <v>792</v>
      </c>
      <c r="D2" t="s">
        <v>1308</v>
      </c>
      <c r="E2" t="s">
        <v>20</v>
      </c>
      <c r="F2">
        <v>1828.6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1464</v>
      </c>
      <c r="P2" t="s">
        <v>20</v>
      </c>
    </row>
    <row r="3" spans="1:16" x14ac:dyDescent="0.25">
      <c r="A3" s="2">
        <v>46111</v>
      </c>
      <c r="B3" t="s">
        <v>511</v>
      </c>
      <c r="C3" t="s">
        <v>793</v>
      </c>
      <c r="D3" t="s">
        <v>1309</v>
      </c>
      <c r="E3" t="s">
        <v>20</v>
      </c>
      <c r="F3">
        <v>1</v>
      </c>
      <c r="G3">
        <v>5039229.71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25">
      <c r="A4" s="2">
        <v>46111</v>
      </c>
      <c r="B4" t="s">
        <v>146</v>
      </c>
      <c r="C4" t="s">
        <v>794</v>
      </c>
      <c r="D4" t="s">
        <v>1310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25">
      <c r="A5" s="2">
        <v>46111</v>
      </c>
      <c r="B5" t="s">
        <v>147</v>
      </c>
      <c r="C5" t="s">
        <v>795</v>
      </c>
      <c r="D5" t="s">
        <v>1311</v>
      </c>
      <c r="E5" t="s">
        <v>20</v>
      </c>
      <c r="F5">
        <v>1</v>
      </c>
      <c r="G5">
        <v>674169.95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25">
      <c r="A6" s="2">
        <v>46111</v>
      </c>
      <c r="B6" t="s">
        <v>148</v>
      </c>
      <c r="C6" t="s">
        <v>796</v>
      </c>
      <c r="D6" t="s">
        <v>1312</v>
      </c>
      <c r="E6" t="s">
        <v>20</v>
      </c>
      <c r="F6">
        <v>1</v>
      </c>
      <c r="G6">
        <v>166429.71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25">
      <c r="A7" s="2">
        <v>46111</v>
      </c>
      <c r="B7" t="s">
        <v>149</v>
      </c>
      <c r="C7" t="s">
        <v>797</v>
      </c>
      <c r="D7" t="s">
        <v>1313</v>
      </c>
      <c r="E7" t="s">
        <v>20</v>
      </c>
      <c r="F7">
        <v>1</v>
      </c>
      <c r="G7">
        <v>274451.49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25">
      <c r="A8" s="2">
        <v>46111</v>
      </c>
      <c r="B8" t="s">
        <v>150</v>
      </c>
      <c r="C8" t="s">
        <v>798</v>
      </c>
      <c r="D8" t="s">
        <v>1314</v>
      </c>
      <c r="E8" t="s">
        <v>20</v>
      </c>
      <c r="F8">
        <v>1</v>
      </c>
      <c r="G8">
        <v>853146.27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42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19.71093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7.42578125" bestFit="1" customWidth="1"/>
    <col min="16" max="16" width="29.140625" bestFit="1" customWidth="1"/>
    <col min="17" max="17" width="25.140625" bestFit="1" customWidth="1"/>
    <col min="18" max="18" width="25.7109375" bestFit="1" customWidth="1"/>
    <col min="19" max="19" width="34" customWidth="1"/>
    <col min="20" max="20" width="12.140625" bestFit="1" customWidth="1"/>
    <col min="21" max="21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749</v>
      </c>
    </row>
    <row r="2" spans="1:17" x14ac:dyDescent="0.25">
      <c r="A2" s="2">
        <v>46111</v>
      </c>
      <c r="B2" t="s">
        <v>669</v>
      </c>
      <c r="C2" t="s">
        <v>758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25">
      <c r="A3" s="2">
        <v>46111</v>
      </c>
      <c r="B3" t="s">
        <v>669</v>
      </c>
      <c r="C3" t="s">
        <v>759</v>
      </c>
      <c r="D3" t="s">
        <v>1194</v>
      </c>
      <c r="E3" t="s">
        <v>670</v>
      </c>
      <c r="F3">
        <v>12224</v>
      </c>
      <c r="G3">
        <v>387.66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25">
      <c r="A4" s="2">
        <v>46111</v>
      </c>
      <c r="B4" t="s">
        <v>673</v>
      </c>
      <c r="C4" t="s">
        <v>760</v>
      </c>
      <c r="D4" t="s">
        <v>1195</v>
      </c>
      <c r="E4" t="s">
        <v>674</v>
      </c>
      <c r="F4">
        <v>300</v>
      </c>
      <c r="G4">
        <v>114.95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25">
      <c r="A5" s="2">
        <v>46111</v>
      </c>
      <c r="B5" t="s">
        <v>667</v>
      </c>
      <c r="C5" t="s">
        <v>761</v>
      </c>
      <c r="D5" t="s">
        <v>1196</v>
      </c>
      <c r="E5" t="s">
        <v>668</v>
      </c>
      <c r="F5">
        <v>46167.3</v>
      </c>
      <c r="G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25">
      <c r="A6" s="2">
        <v>46111</v>
      </c>
      <c r="B6" t="s">
        <v>667</v>
      </c>
      <c r="C6" t="s">
        <v>762</v>
      </c>
      <c r="D6" t="s">
        <v>1197</v>
      </c>
      <c r="E6" t="s">
        <v>668</v>
      </c>
      <c r="F6">
        <v>6443.3519999999999</v>
      </c>
      <c r="G6">
        <v>632.33000000000004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25">
      <c r="A7" s="2">
        <v>46111</v>
      </c>
      <c r="B7" t="s">
        <v>663</v>
      </c>
      <c r="C7" t="s">
        <v>763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25">
      <c r="A8" s="2">
        <v>46111</v>
      </c>
      <c r="B8" t="s">
        <v>663</v>
      </c>
      <c r="C8" t="s">
        <v>764</v>
      </c>
      <c r="D8" t="s">
        <v>1198</v>
      </c>
      <c r="E8" t="s">
        <v>665</v>
      </c>
      <c r="F8">
        <v>1000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25">
      <c r="A9" s="2">
        <v>46111</v>
      </c>
      <c r="B9" t="s">
        <v>663</v>
      </c>
      <c r="C9" t="s">
        <v>765</v>
      </c>
      <c r="D9" t="s">
        <v>1199</v>
      </c>
      <c r="E9" t="s">
        <v>664</v>
      </c>
      <c r="F9">
        <v>4550</v>
      </c>
      <c r="G9">
        <v>2420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25">
      <c r="A10" s="2">
        <v>46111</v>
      </c>
      <c r="B10" t="s">
        <v>663</v>
      </c>
      <c r="C10" t="s">
        <v>766</v>
      </c>
      <c r="D10" t="s">
        <v>1200</v>
      </c>
      <c r="E10" t="s">
        <v>666</v>
      </c>
      <c r="F10">
        <v>105</v>
      </c>
      <c r="G10">
        <v>2050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25">
      <c r="A11" s="2">
        <v>46111</v>
      </c>
      <c r="B11" t="s">
        <v>663</v>
      </c>
      <c r="C11" t="s">
        <v>767</v>
      </c>
      <c r="D11" t="s">
        <v>1201</v>
      </c>
      <c r="E11" t="s">
        <v>666</v>
      </c>
      <c r="F11">
        <v>1680</v>
      </c>
      <c r="G11">
        <v>2050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25">
      <c r="A12" s="2">
        <v>46111</v>
      </c>
      <c r="B12" t="s">
        <v>663</v>
      </c>
      <c r="C12" t="s">
        <v>768</v>
      </c>
      <c r="D12" t="s">
        <v>1202</v>
      </c>
      <c r="E12" t="s">
        <v>666</v>
      </c>
      <c r="F12">
        <v>115</v>
      </c>
      <c r="G12">
        <v>2050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25">
      <c r="A13" s="2">
        <v>46111</v>
      </c>
      <c r="B13" t="s">
        <v>669</v>
      </c>
      <c r="C13" t="s">
        <v>769</v>
      </c>
      <c r="D13" t="s">
        <v>1203</v>
      </c>
      <c r="E13" t="s">
        <v>672</v>
      </c>
      <c r="F13">
        <v>5867.2</v>
      </c>
      <c r="G13">
        <v>962.2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25">
      <c r="A14" s="2">
        <v>46111</v>
      </c>
      <c r="B14" t="s">
        <v>869</v>
      </c>
      <c r="C14" t="s">
        <v>770</v>
      </c>
      <c r="D14" t="s">
        <v>1204</v>
      </c>
      <c r="E14" t="s">
        <v>675</v>
      </c>
      <c r="F14">
        <v>169.71100000000001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1429</v>
      </c>
      <c r="P14" t="s">
        <v>70</v>
      </c>
      <c r="Q14" t="s">
        <v>675</v>
      </c>
    </row>
    <row r="15" spans="1:17" x14ac:dyDescent="0.25">
      <c r="A15" s="2">
        <v>46111</v>
      </c>
      <c r="B15" t="s">
        <v>530</v>
      </c>
      <c r="C15" t="s">
        <v>771</v>
      </c>
      <c r="D15" t="s">
        <v>500</v>
      </c>
      <c r="E15" t="s">
        <v>472</v>
      </c>
      <c r="F15">
        <v>0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1429</v>
      </c>
      <c r="P15" t="s">
        <v>80</v>
      </c>
      <c r="Q15" t="s">
        <v>472</v>
      </c>
    </row>
    <row r="16" spans="1:17" x14ac:dyDescent="0.25">
      <c r="A16" s="2">
        <v>46111</v>
      </c>
      <c r="B16" t="s">
        <v>530</v>
      </c>
      <c r="C16" t="s">
        <v>772</v>
      </c>
      <c r="D16" t="s">
        <v>1205</v>
      </c>
      <c r="E16" t="s">
        <v>474</v>
      </c>
      <c r="F16">
        <v>97.74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1429</v>
      </c>
      <c r="P16" t="s">
        <v>80</v>
      </c>
      <c r="Q16" t="s">
        <v>474</v>
      </c>
    </row>
    <row r="17" spans="1:17" x14ac:dyDescent="0.25">
      <c r="A17" s="2">
        <v>46111</v>
      </c>
      <c r="B17" t="s">
        <v>530</v>
      </c>
      <c r="C17" t="s">
        <v>773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1429</v>
      </c>
      <c r="P17" t="s">
        <v>80</v>
      </c>
      <c r="Q17" t="s">
        <v>475</v>
      </c>
    </row>
    <row r="18" spans="1:17" x14ac:dyDescent="0.25">
      <c r="A18" s="2">
        <v>46111</v>
      </c>
      <c r="B18" t="s">
        <v>530</v>
      </c>
      <c r="C18" t="s">
        <v>774</v>
      </c>
      <c r="D18" t="s">
        <v>1206</v>
      </c>
      <c r="E18" t="s">
        <v>476</v>
      </c>
      <c r="F18">
        <v>1541.07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1429</v>
      </c>
      <c r="P18" t="s">
        <v>80</v>
      </c>
      <c r="Q18" t="s">
        <v>476</v>
      </c>
    </row>
    <row r="19" spans="1:17" x14ac:dyDescent="0.25">
      <c r="A19" s="2">
        <v>46111</v>
      </c>
      <c r="B19" t="s">
        <v>535</v>
      </c>
      <c r="C19" t="s">
        <v>775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1429</v>
      </c>
      <c r="P19" t="s">
        <v>80</v>
      </c>
      <c r="Q19" t="s">
        <v>280</v>
      </c>
    </row>
    <row r="20" spans="1:17" x14ac:dyDescent="0.25">
      <c r="A20" s="2">
        <v>46111</v>
      </c>
      <c r="B20" t="s">
        <v>530</v>
      </c>
      <c r="C20" t="s">
        <v>776</v>
      </c>
      <c r="D20" t="s">
        <v>1207</v>
      </c>
      <c r="E20" t="s">
        <v>134</v>
      </c>
      <c r="F20">
        <v>39.26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1429</v>
      </c>
      <c r="P20" t="s">
        <v>80</v>
      </c>
      <c r="Q20" t="s">
        <v>134</v>
      </c>
    </row>
    <row r="21" spans="1:17" x14ac:dyDescent="0.25">
      <c r="A21" s="2">
        <v>46111</v>
      </c>
      <c r="B21" t="s">
        <v>535</v>
      </c>
      <c r="C21" t="s">
        <v>777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1429</v>
      </c>
      <c r="P21" t="s">
        <v>80</v>
      </c>
      <c r="Q21" t="s">
        <v>134</v>
      </c>
    </row>
    <row r="22" spans="1:17" x14ac:dyDescent="0.25">
      <c r="A22" s="2">
        <v>46111</v>
      </c>
      <c r="B22" t="s">
        <v>530</v>
      </c>
      <c r="C22" t="s">
        <v>778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1429</v>
      </c>
      <c r="P22" t="s">
        <v>80</v>
      </c>
      <c r="Q22" t="s">
        <v>139</v>
      </c>
    </row>
    <row r="23" spans="1:17" x14ac:dyDescent="0.25">
      <c r="A23" s="2">
        <v>46111</v>
      </c>
      <c r="B23" t="s">
        <v>535</v>
      </c>
      <c r="C23" t="s">
        <v>779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1429</v>
      </c>
      <c r="P23" t="s">
        <v>80</v>
      </c>
      <c r="Q23" t="s">
        <v>139</v>
      </c>
    </row>
    <row r="24" spans="1:17" x14ac:dyDescent="0.25">
      <c r="A24" s="2">
        <v>46111</v>
      </c>
      <c r="B24" t="s">
        <v>530</v>
      </c>
      <c r="C24" t="s">
        <v>780</v>
      </c>
      <c r="D24" t="s">
        <v>1208</v>
      </c>
      <c r="E24" t="s">
        <v>140</v>
      </c>
      <c r="F24">
        <v>83.44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1429</v>
      </c>
      <c r="P24" t="s">
        <v>80</v>
      </c>
      <c r="Q24" t="s">
        <v>140</v>
      </c>
    </row>
    <row r="25" spans="1:17" x14ac:dyDescent="0.25">
      <c r="A25" s="2">
        <v>46111</v>
      </c>
      <c r="B25" t="s">
        <v>535</v>
      </c>
      <c r="C25" t="s">
        <v>781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1429</v>
      </c>
      <c r="P25" t="s">
        <v>80</v>
      </c>
      <c r="Q25" t="s">
        <v>140</v>
      </c>
    </row>
    <row r="26" spans="1:17" x14ac:dyDescent="0.25">
      <c r="A26" s="2">
        <v>46111</v>
      </c>
      <c r="B26" t="s">
        <v>535</v>
      </c>
      <c r="C26" t="s">
        <v>782</v>
      </c>
      <c r="D26" t="s">
        <v>1209</v>
      </c>
      <c r="E26" t="s">
        <v>140</v>
      </c>
      <c r="F26">
        <v>42.271999999999998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1429</v>
      </c>
      <c r="P26" t="s">
        <v>70</v>
      </c>
      <c r="Q26" t="s">
        <v>140</v>
      </c>
    </row>
    <row r="27" spans="1:17" x14ac:dyDescent="0.25">
      <c r="A27" s="2">
        <v>46111</v>
      </c>
      <c r="B27" t="s">
        <v>535</v>
      </c>
      <c r="C27" t="s">
        <v>783</v>
      </c>
      <c r="D27" t="s">
        <v>1210</v>
      </c>
      <c r="E27" t="s">
        <v>528</v>
      </c>
      <c r="F27">
        <v>111.94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1429</v>
      </c>
      <c r="P27" t="s">
        <v>72</v>
      </c>
      <c r="Q27" t="s">
        <v>528</v>
      </c>
    </row>
    <row r="28" spans="1:17" x14ac:dyDescent="0.25">
      <c r="A28" s="2">
        <v>46111</v>
      </c>
      <c r="B28" t="s">
        <v>530</v>
      </c>
      <c r="C28" t="s">
        <v>784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1429</v>
      </c>
      <c r="P28" t="s">
        <v>80</v>
      </c>
      <c r="Q28" t="s">
        <v>141</v>
      </c>
    </row>
    <row r="29" spans="1:17" x14ac:dyDescent="0.25">
      <c r="A29" s="2">
        <v>46111</v>
      </c>
      <c r="B29" t="s">
        <v>535</v>
      </c>
      <c r="C29" t="s">
        <v>785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1429</v>
      </c>
      <c r="P29" t="s">
        <v>80</v>
      </c>
      <c r="Q29" t="s">
        <v>141</v>
      </c>
    </row>
    <row r="30" spans="1:17" x14ac:dyDescent="0.25">
      <c r="A30" s="2">
        <v>46111</v>
      </c>
      <c r="B30" t="s">
        <v>530</v>
      </c>
      <c r="C30" t="s">
        <v>786</v>
      </c>
      <c r="D30" t="s">
        <v>1211</v>
      </c>
      <c r="E30" t="s">
        <v>142</v>
      </c>
      <c r="F30">
        <v>67.09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1429</v>
      </c>
      <c r="P30" t="s">
        <v>80</v>
      </c>
      <c r="Q30" t="s">
        <v>142</v>
      </c>
    </row>
    <row r="31" spans="1:17" x14ac:dyDescent="0.25">
      <c r="A31" s="2">
        <v>46111</v>
      </c>
      <c r="B31" t="s">
        <v>535</v>
      </c>
      <c r="C31" t="s">
        <v>787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1429</v>
      </c>
      <c r="P31" t="s">
        <v>80</v>
      </c>
      <c r="Q31" t="s">
        <v>142</v>
      </c>
    </row>
    <row r="32" spans="1:17" x14ac:dyDescent="0.25">
      <c r="A32" s="2">
        <v>46111</v>
      </c>
      <c r="B32" t="s">
        <v>535</v>
      </c>
      <c r="C32" t="s">
        <v>788</v>
      </c>
      <c r="D32" t="s">
        <v>500</v>
      </c>
      <c r="E32" t="s">
        <v>725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1429</v>
      </c>
      <c r="P32" t="s">
        <v>72</v>
      </c>
      <c r="Q32" t="s">
        <v>725</v>
      </c>
    </row>
    <row r="33" spans="1:17" x14ac:dyDescent="0.25">
      <c r="A33" s="2">
        <v>46111</v>
      </c>
      <c r="B33" t="s">
        <v>535</v>
      </c>
      <c r="C33" t="s">
        <v>789</v>
      </c>
      <c r="D33" t="s">
        <v>500</v>
      </c>
      <c r="E33" t="s">
        <v>802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1429</v>
      </c>
      <c r="P33" t="s">
        <v>72</v>
      </c>
      <c r="Q33" t="s">
        <v>802</v>
      </c>
    </row>
    <row r="34" spans="1:17" x14ac:dyDescent="0.25">
      <c r="A34" s="2">
        <v>46111</v>
      </c>
      <c r="B34" t="s">
        <v>535</v>
      </c>
      <c r="C34" t="s">
        <v>790</v>
      </c>
      <c r="D34" t="s">
        <v>1212</v>
      </c>
      <c r="E34" t="s">
        <v>803</v>
      </c>
      <c r="F34">
        <v>10.577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1429</v>
      </c>
      <c r="P34" t="s">
        <v>72</v>
      </c>
      <c r="Q34" t="s">
        <v>803</v>
      </c>
    </row>
    <row r="35" spans="1:17" x14ac:dyDescent="0.25">
      <c r="A35" s="2">
        <v>46111</v>
      </c>
      <c r="B35" t="s">
        <v>535</v>
      </c>
      <c r="C35" t="s">
        <v>791</v>
      </c>
      <c r="D35" t="s">
        <v>500</v>
      </c>
      <c r="E35" t="s">
        <v>870</v>
      </c>
      <c r="F35">
        <v>20.48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1429</v>
      </c>
      <c r="P35" t="s">
        <v>72</v>
      </c>
      <c r="Q35" t="s">
        <v>870</v>
      </c>
    </row>
    <row r="36" spans="1:17" x14ac:dyDescent="0.25">
      <c r="A36" s="2">
        <v>46111</v>
      </c>
      <c r="B36" t="s">
        <v>676</v>
      </c>
      <c r="C36" t="s">
        <v>862</v>
      </c>
      <c r="D36" t="s">
        <v>1213</v>
      </c>
      <c r="E36" t="s">
        <v>632</v>
      </c>
      <c r="F36">
        <v>1038.915</v>
      </c>
      <c r="G36">
        <v>39725</v>
      </c>
      <c r="H36" t="s">
        <v>135</v>
      </c>
      <c r="I36" t="s">
        <v>13</v>
      </c>
      <c r="J36" t="s">
        <v>137</v>
      </c>
      <c r="K36" t="s">
        <v>473</v>
      </c>
      <c r="L36" t="s">
        <v>138</v>
      </c>
      <c r="N36" t="s">
        <v>34</v>
      </c>
      <c r="O36">
        <v>1</v>
      </c>
      <c r="P36" t="s">
        <v>80</v>
      </c>
      <c r="Q36" t="s">
        <v>632</v>
      </c>
    </row>
    <row r="37" spans="1:17" x14ac:dyDescent="0.25">
      <c r="A37" s="2">
        <v>46111</v>
      </c>
      <c r="B37" t="s">
        <v>591</v>
      </c>
      <c r="C37" t="s">
        <v>862</v>
      </c>
      <c r="D37" t="s">
        <v>500</v>
      </c>
      <c r="E37" t="s">
        <v>591</v>
      </c>
      <c r="F37">
        <v>808.04499999999996</v>
      </c>
      <c r="G37">
        <v>0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P37" t="s">
        <v>80</v>
      </c>
      <c r="Q37" t="s">
        <v>591</v>
      </c>
    </row>
    <row r="38" spans="1:17" x14ac:dyDescent="0.25">
      <c r="A38" s="2">
        <v>46111</v>
      </c>
      <c r="B38" t="s">
        <v>678</v>
      </c>
      <c r="C38" t="s">
        <v>862</v>
      </c>
      <c r="D38" t="s">
        <v>1214</v>
      </c>
      <c r="E38" t="s">
        <v>804</v>
      </c>
      <c r="F38">
        <v>22</v>
      </c>
      <c r="G38">
        <v>19000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N38" t="s">
        <v>44</v>
      </c>
      <c r="O38">
        <v>1</v>
      </c>
      <c r="Q38" t="s">
        <v>735</v>
      </c>
    </row>
    <row r="39" spans="1:17" x14ac:dyDescent="0.25">
      <c r="A39" s="2">
        <v>46111</v>
      </c>
      <c r="B39" t="s">
        <v>729</v>
      </c>
      <c r="C39" t="s">
        <v>862</v>
      </c>
      <c r="D39" t="s">
        <v>1215</v>
      </c>
      <c r="E39" t="s">
        <v>805</v>
      </c>
      <c r="F39">
        <v>3</v>
      </c>
      <c r="G39">
        <v>968</v>
      </c>
      <c r="H39" t="s">
        <v>510</v>
      </c>
      <c r="I39" t="s">
        <v>13</v>
      </c>
      <c r="J39" t="s">
        <v>137</v>
      </c>
      <c r="K39" t="s">
        <v>473</v>
      </c>
      <c r="L39" t="s">
        <v>138</v>
      </c>
      <c r="N39" t="s">
        <v>39</v>
      </c>
      <c r="O39">
        <v>1</v>
      </c>
      <c r="Q39" t="s">
        <v>13</v>
      </c>
    </row>
    <row r="40" spans="1:17" x14ac:dyDescent="0.25">
      <c r="A40" s="2">
        <v>46111</v>
      </c>
      <c r="B40" t="s">
        <v>677</v>
      </c>
      <c r="C40" t="s">
        <v>862</v>
      </c>
      <c r="D40" t="s">
        <v>1216</v>
      </c>
      <c r="E40" t="s">
        <v>806</v>
      </c>
      <c r="F40">
        <v>1828.6</v>
      </c>
      <c r="G40">
        <v>8.5</v>
      </c>
      <c r="H40" t="s">
        <v>510</v>
      </c>
      <c r="I40" t="s">
        <v>10</v>
      </c>
      <c r="J40" t="s">
        <v>137</v>
      </c>
      <c r="K40" t="s">
        <v>473</v>
      </c>
      <c r="L40" t="s">
        <v>138</v>
      </c>
      <c r="N40" t="s">
        <v>34</v>
      </c>
      <c r="O40">
        <v>1429</v>
      </c>
      <c r="Q40" t="s">
        <v>644</v>
      </c>
    </row>
    <row r="41" spans="1:17" x14ac:dyDescent="0.25">
      <c r="A41" s="2">
        <v>46084</v>
      </c>
      <c r="B41" t="s">
        <v>807</v>
      </c>
      <c r="C41" t="s">
        <v>871</v>
      </c>
      <c r="D41" t="s">
        <v>1217</v>
      </c>
      <c r="E41" t="s">
        <v>872</v>
      </c>
      <c r="F41">
        <v>1</v>
      </c>
      <c r="G41">
        <v>78573</v>
      </c>
      <c r="H41" t="s">
        <v>510</v>
      </c>
      <c r="I41" t="s">
        <v>679</v>
      </c>
      <c r="J41" t="s">
        <v>137</v>
      </c>
      <c r="K41" t="s">
        <v>473</v>
      </c>
      <c r="L41" t="s">
        <v>156</v>
      </c>
      <c r="N41" t="s">
        <v>35</v>
      </c>
      <c r="P41" t="s">
        <v>166</v>
      </c>
      <c r="Q41" t="s">
        <v>679</v>
      </c>
    </row>
    <row r="42" spans="1:17" x14ac:dyDescent="0.25">
      <c r="A42" s="2">
        <v>46084</v>
      </c>
      <c r="B42" t="s">
        <v>807</v>
      </c>
      <c r="C42" t="s">
        <v>873</v>
      </c>
      <c r="D42" t="s">
        <v>1218</v>
      </c>
      <c r="E42" t="s">
        <v>874</v>
      </c>
      <c r="F42">
        <v>1</v>
      </c>
      <c r="G42">
        <v>18000</v>
      </c>
      <c r="H42" t="s">
        <v>510</v>
      </c>
      <c r="I42" t="s">
        <v>679</v>
      </c>
      <c r="J42" t="s">
        <v>137</v>
      </c>
      <c r="K42" t="s">
        <v>473</v>
      </c>
      <c r="L42" t="s">
        <v>156</v>
      </c>
      <c r="N42" t="s">
        <v>35</v>
      </c>
      <c r="P42" t="s">
        <v>166</v>
      </c>
      <c r="Q42" t="s">
        <v>679</v>
      </c>
    </row>
    <row r="43" spans="1:17" x14ac:dyDescent="0.25">
      <c r="A43" s="2">
        <v>46084</v>
      </c>
      <c r="B43" t="s">
        <v>807</v>
      </c>
      <c r="C43" t="s">
        <v>875</v>
      </c>
      <c r="D43" t="s">
        <v>1219</v>
      </c>
      <c r="E43" t="s">
        <v>876</v>
      </c>
      <c r="F43">
        <v>1</v>
      </c>
      <c r="G43">
        <v>27000</v>
      </c>
      <c r="H43" t="s">
        <v>510</v>
      </c>
      <c r="I43" t="s">
        <v>679</v>
      </c>
      <c r="J43" t="s">
        <v>137</v>
      </c>
      <c r="K43" t="s">
        <v>473</v>
      </c>
      <c r="L43" t="s">
        <v>156</v>
      </c>
      <c r="N43" t="s">
        <v>35</v>
      </c>
      <c r="P43" t="s">
        <v>166</v>
      </c>
      <c r="Q43" t="s">
        <v>679</v>
      </c>
    </row>
    <row r="44" spans="1:17" x14ac:dyDescent="0.25">
      <c r="A44" s="2">
        <v>46084</v>
      </c>
      <c r="B44" t="s">
        <v>807</v>
      </c>
      <c r="C44" t="s">
        <v>877</v>
      </c>
      <c r="D44" t="s">
        <v>1220</v>
      </c>
      <c r="E44" t="s">
        <v>878</v>
      </c>
      <c r="F44">
        <v>1</v>
      </c>
      <c r="G44">
        <v>372727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P44" t="s">
        <v>166</v>
      </c>
      <c r="Q44" t="s">
        <v>638</v>
      </c>
    </row>
    <row r="45" spans="1:17" x14ac:dyDescent="0.25">
      <c r="A45" s="2">
        <v>46084</v>
      </c>
      <c r="B45" t="s">
        <v>807</v>
      </c>
      <c r="C45" t="s">
        <v>879</v>
      </c>
      <c r="D45" t="s">
        <v>1221</v>
      </c>
      <c r="E45" t="s">
        <v>880</v>
      </c>
      <c r="F45">
        <v>1</v>
      </c>
      <c r="G45">
        <v>2950000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N45" t="s">
        <v>35</v>
      </c>
      <c r="P45" t="s">
        <v>166</v>
      </c>
      <c r="Q45" t="s">
        <v>638</v>
      </c>
    </row>
    <row r="46" spans="1:17" x14ac:dyDescent="0.25">
      <c r="A46" s="2">
        <v>46082</v>
      </c>
      <c r="B46" t="s">
        <v>808</v>
      </c>
      <c r="C46" t="s">
        <v>881</v>
      </c>
      <c r="D46" t="s">
        <v>1222</v>
      </c>
      <c r="E46" t="s">
        <v>882</v>
      </c>
      <c r="F46">
        <v>1</v>
      </c>
      <c r="G46">
        <v>1885338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164</v>
      </c>
      <c r="Q46" t="s">
        <v>726</v>
      </c>
    </row>
    <row r="47" spans="1:17" x14ac:dyDescent="0.25">
      <c r="A47" s="2">
        <v>46084</v>
      </c>
      <c r="B47" t="s">
        <v>809</v>
      </c>
      <c r="C47" t="s">
        <v>883</v>
      </c>
      <c r="D47" t="s">
        <v>1223</v>
      </c>
      <c r="E47" t="s">
        <v>884</v>
      </c>
      <c r="F47">
        <v>1</v>
      </c>
      <c r="G47">
        <v>545622</v>
      </c>
      <c r="H47" t="s">
        <v>510</v>
      </c>
      <c r="I47" t="s">
        <v>11</v>
      </c>
      <c r="J47" t="s">
        <v>137</v>
      </c>
      <c r="K47" t="s">
        <v>512</v>
      </c>
      <c r="L47" t="s">
        <v>138</v>
      </c>
      <c r="N47" t="s">
        <v>35</v>
      </c>
      <c r="P47" t="s">
        <v>164</v>
      </c>
      <c r="Q47" t="s">
        <v>11</v>
      </c>
    </row>
    <row r="48" spans="1:17" x14ac:dyDescent="0.25">
      <c r="A48" s="2">
        <v>46090</v>
      </c>
      <c r="B48" t="s">
        <v>885</v>
      </c>
      <c r="C48" t="s">
        <v>886</v>
      </c>
      <c r="D48" t="s">
        <v>1224</v>
      </c>
      <c r="E48" t="s">
        <v>887</v>
      </c>
      <c r="F48">
        <v>1</v>
      </c>
      <c r="G48">
        <v>933000</v>
      </c>
      <c r="H48" t="s">
        <v>510</v>
      </c>
      <c r="I48" t="s">
        <v>12</v>
      </c>
      <c r="J48" t="s">
        <v>137</v>
      </c>
      <c r="K48" t="s">
        <v>473</v>
      </c>
      <c r="L48" t="s">
        <v>138</v>
      </c>
      <c r="N48" t="s">
        <v>35</v>
      </c>
      <c r="P48" t="s">
        <v>656</v>
      </c>
      <c r="Q48" t="s">
        <v>731</v>
      </c>
    </row>
    <row r="49" spans="1:17" x14ac:dyDescent="0.25">
      <c r="A49" s="2">
        <v>46101</v>
      </c>
      <c r="B49" t="s">
        <v>810</v>
      </c>
      <c r="C49" t="s">
        <v>888</v>
      </c>
      <c r="D49" t="s">
        <v>1225</v>
      </c>
      <c r="E49" t="s">
        <v>889</v>
      </c>
      <c r="F49">
        <v>1</v>
      </c>
      <c r="G49">
        <v>450000</v>
      </c>
      <c r="H49" t="s">
        <v>510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P49" t="s">
        <v>166</v>
      </c>
      <c r="Q49" t="s">
        <v>727</v>
      </c>
    </row>
    <row r="50" spans="1:17" x14ac:dyDescent="0.25">
      <c r="A50" s="2">
        <v>46087</v>
      </c>
      <c r="B50" t="s">
        <v>810</v>
      </c>
      <c r="C50" t="s">
        <v>890</v>
      </c>
      <c r="D50" t="s">
        <v>1226</v>
      </c>
      <c r="E50" t="s">
        <v>891</v>
      </c>
      <c r="F50">
        <v>1</v>
      </c>
      <c r="G50">
        <v>50000</v>
      </c>
      <c r="H50" t="s">
        <v>510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P50" t="s">
        <v>166</v>
      </c>
      <c r="Q50" t="s">
        <v>727</v>
      </c>
    </row>
    <row r="51" spans="1:17" x14ac:dyDescent="0.25">
      <c r="A51" s="2">
        <v>46084</v>
      </c>
      <c r="B51" t="s">
        <v>810</v>
      </c>
      <c r="C51" t="s">
        <v>892</v>
      </c>
      <c r="D51" t="s">
        <v>1227</v>
      </c>
      <c r="E51" t="s">
        <v>893</v>
      </c>
      <c r="F51">
        <v>1</v>
      </c>
      <c r="G51">
        <v>250000</v>
      </c>
      <c r="H51" t="s">
        <v>510</v>
      </c>
      <c r="I51" t="s">
        <v>10</v>
      </c>
      <c r="J51" t="s">
        <v>137</v>
      </c>
      <c r="K51" t="s">
        <v>473</v>
      </c>
      <c r="L51" t="s">
        <v>156</v>
      </c>
      <c r="N51" t="s">
        <v>35</v>
      </c>
      <c r="P51" t="s">
        <v>166</v>
      </c>
      <c r="Q51" t="s">
        <v>727</v>
      </c>
    </row>
    <row r="52" spans="1:17" x14ac:dyDescent="0.25">
      <c r="A52" s="2">
        <v>46111</v>
      </c>
      <c r="B52" t="s">
        <v>811</v>
      </c>
      <c r="C52" t="s">
        <v>894</v>
      </c>
      <c r="D52" t="s">
        <v>1228</v>
      </c>
      <c r="E52" t="s">
        <v>895</v>
      </c>
      <c r="F52">
        <v>9</v>
      </c>
      <c r="G52">
        <v>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N52" t="s">
        <v>35</v>
      </c>
      <c r="P52" t="s">
        <v>166</v>
      </c>
      <c r="Q52" t="s">
        <v>727</v>
      </c>
    </row>
    <row r="53" spans="1:17" x14ac:dyDescent="0.25">
      <c r="A53" s="2">
        <v>46105</v>
      </c>
      <c r="B53" t="s">
        <v>811</v>
      </c>
      <c r="C53" t="s">
        <v>896</v>
      </c>
      <c r="D53" t="s">
        <v>1228</v>
      </c>
      <c r="E53" t="s">
        <v>897</v>
      </c>
      <c r="F53">
        <v>9</v>
      </c>
      <c r="G53">
        <v>80000</v>
      </c>
      <c r="H53" t="s">
        <v>510</v>
      </c>
      <c r="I53" t="s">
        <v>10</v>
      </c>
      <c r="J53" t="s">
        <v>137</v>
      </c>
      <c r="K53" t="s">
        <v>473</v>
      </c>
      <c r="L53" t="s">
        <v>156</v>
      </c>
      <c r="N53" t="s">
        <v>35</v>
      </c>
      <c r="P53" t="s">
        <v>166</v>
      </c>
      <c r="Q53" t="s">
        <v>727</v>
      </c>
    </row>
    <row r="54" spans="1:17" x14ac:dyDescent="0.25">
      <c r="A54" s="2">
        <v>46097</v>
      </c>
      <c r="B54" t="s">
        <v>811</v>
      </c>
      <c r="C54" t="s">
        <v>898</v>
      </c>
      <c r="D54" t="s">
        <v>1228</v>
      </c>
      <c r="E54" t="s">
        <v>899</v>
      </c>
      <c r="F54">
        <v>9</v>
      </c>
      <c r="G54">
        <v>80000</v>
      </c>
      <c r="H54" t="s">
        <v>510</v>
      </c>
      <c r="I54" t="s">
        <v>10</v>
      </c>
      <c r="J54" t="s">
        <v>137</v>
      </c>
      <c r="K54" t="s">
        <v>473</v>
      </c>
      <c r="L54" t="s">
        <v>156</v>
      </c>
      <c r="N54" t="s">
        <v>35</v>
      </c>
      <c r="P54" t="s">
        <v>166</v>
      </c>
      <c r="Q54" t="s">
        <v>727</v>
      </c>
    </row>
    <row r="55" spans="1:17" x14ac:dyDescent="0.25">
      <c r="A55" s="2">
        <v>46091</v>
      </c>
      <c r="B55" t="s">
        <v>811</v>
      </c>
      <c r="C55" t="s">
        <v>900</v>
      </c>
      <c r="D55" t="s">
        <v>1228</v>
      </c>
      <c r="E55" t="s">
        <v>901</v>
      </c>
      <c r="F55">
        <v>9</v>
      </c>
      <c r="G55">
        <v>80000</v>
      </c>
      <c r="H55" t="s">
        <v>510</v>
      </c>
      <c r="I55" t="s">
        <v>10</v>
      </c>
      <c r="J55" t="s">
        <v>137</v>
      </c>
      <c r="K55" t="s">
        <v>473</v>
      </c>
      <c r="L55" t="s">
        <v>156</v>
      </c>
      <c r="N55" t="s">
        <v>35</v>
      </c>
      <c r="P55" t="s">
        <v>166</v>
      </c>
      <c r="Q55" t="s">
        <v>727</v>
      </c>
    </row>
    <row r="56" spans="1:17" x14ac:dyDescent="0.25">
      <c r="A56" s="2">
        <v>46083</v>
      </c>
      <c r="B56" t="s">
        <v>811</v>
      </c>
      <c r="C56" t="s">
        <v>902</v>
      </c>
      <c r="D56" t="s">
        <v>1228</v>
      </c>
      <c r="E56" t="s">
        <v>812</v>
      </c>
      <c r="F56">
        <v>9</v>
      </c>
      <c r="G56">
        <v>80000</v>
      </c>
      <c r="H56" t="s">
        <v>510</v>
      </c>
      <c r="I56" t="s">
        <v>10</v>
      </c>
      <c r="J56" t="s">
        <v>137</v>
      </c>
      <c r="K56" t="s">
        <v>473</v>
      </c>
      <c r="L56" t="s">
        <v>156</v>
      </c>
      <c r="N56" t="s">
        <v>35</v>
      </c>
      <c r="P56" t="s">
        <v>166</v>
      </c>
      <c r="Q56" t="s">
        <v>727</v>
      </c>
    </row>
    <row r="57" spans="1:17" x14ac:dyDescent="0.25">
      <c r="A57" s="2">
        <v>46086</v>
      </c>
      <c r="B57" t="s">
        <v>903</v>
      </c>
      <c r="C57" t="s">
        <v>904</v>
      </c>
      <c r="D57" t="s">
        <v>1229</v>
      </c>
      <c r="E57" t="s">
        <v>905</v>
      </c>
      <c r="F57">
        <v>2</v>
      </c>
      <c r="G57">
        <v>100000</v>
      </c>
      <c r="H57" t="s">
        <v>510</v>
      </c>
      <c r="I57" t="s">
        <v>10</v>
      </c>
      <c r="J57" t="s">
        <v>137</v>
      </c>
      <c r="K57" t="s">
        <v>473</v>
      </c>
      <c r="L57" t="s">
        <v>156</v>
      </c>
      <c r="N57" t="s">
        <v>35</v>
      </c>
      <c r="P57" t="s">
        <v>168</v>
      </c>
      <c r="Q57" t="s">
        <v>734</v>
      </c>
    </row>
    <row r="58" spans="1:17" x14ac:dyDescent="0.25">
      <c r="A58" s="2">
        <v>46083</v>
      </c>
      <c r="B58" t="s">
        <v>813</v>
      </c>
      <c r="C58" t="s">
        <v>906</v>
      </c>
      <c r="D58" t="s">
        <v>1230</v>
      </c>
      <c r="E58" t="s">
        <v>907</v>
      </c>
      <c r="F58">
        <v>1</v>
      </c>
      <c r="G58">
        <v>670000</v>
      </c>
      <c r="H58" t="s">
        <v>510</v>
      </c>
      <c r="I58" t="s">
        <v>10</v>
      </c>
      <c r="J58" t="s">
        <v>137</v>
      </c>
      <c r="K58" t="s">
        <v>512</v>
      </c>
      <c r="L58" t="s">
        <v>156</v>
      </c>
      <c r="N58" t="s">
        <v>35</v>
      </c>
      <c r="P58" t="s">
        <v>164</v>
      </c>
      <c r="Q58" t="s">
        <v>22</v>
      </c>
    </row>
    <row r="59" spans="1:17" x14ac:dyDescent="0.25">
      <c r="A59" s="2">
        <v>46090</v>
      </c>
      <c r="B59" t="s">
        <v>814</v>
      </c>
      <c r="C59" t="s">
        <v>908</v>
      </c>
      <c r="D59" t="s">
        <v>1231</v>
      </c>
      <c r="E59" t="s">
        <v>815</v>
      </c>
      <c r="F59">
        <v>42.64</v>
      </c>
      <c r="G59">
        <v>15731</v>
      </c>
      <c r="H59" t="s">
        <v>510</v>
      </c>
      <c r="I59" t="s">
        <v>477</v>
      </c>
      <c r="J59" t="s">
        <v>137</v>
      </c>
      <c r="K59" t="s">
        <v>473</v>
      </c>
      <c r="L59" t="s">
        <v>138</v>
      </c>
      <c r="N59" t="s">
        <v>46</v>
      </c>
      <c r="Q59" t="s">
        <v>242</v>
      </c>
    </row>
    <row r="60" spans="1:17" x14ac:dyDescent="0.25">
      <c r="A60" s="2">
        <v>46111</v>
      </c>
      <c r="B60" t="s">
        <v>816</v>
      </c>
      <c r="C60" t="s">
        <v>909</v>
      </c>
      <c r="D60" t="s">
        <v>1232</v>
      </c>
      <c r="E60" t="s">
        <v>817</v>
      </c>
      <c r="F60">
        <v>104760</v>
      </c>
      <c r="G60">
        <v>0.1</v>
      </c>
      <c r="H60" t="s">
        <v>510</v>
      </c>
      <c r="I60" t="s">
        <v>477</v>
      </c>
      <c r="J60" t="s">
        <v>137</v>
      </c>
      <c r="K60" t="s">
        <v>473</v>
      </c>
      <c r="L60" t="s">
        <v>138</v>
      </c>
      <c r="N60" t="s">
        <v>46</v>
      </c>
      <c r="Q60" t="s">
        <v>477</v>
      </c>
    </row>
    <row r="61" spans="1:17" x14ac:dyDescent="0.25">
      <c r="A61" s="2">
        <v>46111</v>
      </c>
      <c r="B61" t="s">
        <v>816</v>
      </c>
      <c r="C61" t="s">
        <v>910</v>
      </c>
      <c r="D61" t="s">
        <v>1233</v>
      </c>
      <c r="E61" t="s">
        <v>817</v>
      </c>
      <c r="F61">
        <v>147110</v>
      </c>
      <c r="G61">
        <v>0.1</v>
      </c>
      <c r="H61" t="s">
        <v>510</v>
      </c>
      <c r="I61" t="s">
        <v>477</v>
      </c>
      <c r="J61" t="s">
        <v>137</v>
      </c>
      <c r="K61" t="s">
        <v>473</v>
      </c>
      <c r="L61" t="s">
        <v>138</v>
      </c>
      <c r="N61" t="s">
        <v>46</v>
      </c>
      <c r="Q61" t="s">
        <v>477</v>
      </c>
    </row>
    <row r="62" spans="1:17" x14ac:dyDescent="0.25">
      <c r="A62" s="2">
        <v>46093</v>
      </c>
      <c r="B62" t="s">
        <v>818</v>
      </c>
      <c r="C62" t="s">
        <v>911</v>
      </c>
      <c r="D62" t="s">
        <v>1234</v>
      </c>
      <c r="E62" t="s">
        <v>912</v>
      </c>
      <c r="F62">
        <v>1</v>
      </c>
      <c r="G62">
        <v>160000</v>
      </c>
      <c r="H62" t="s">
        <v>510</v>
      </c>
      <c r="I62" t="s">
        <v>12</v>
      </c>
      <c r="J62" t="s">
        <v>137</v>
      </c>
      <c r="K62" t="s">
        <v>473</v>
      </c>
      <c r="L62" t="s">
        <v>138</v>
      </c>
      <c r="N62" t="s">
        <v>45</v>
      </c>
    </row>
    <row r="63" spans="1:17" x14ac:dyDescent="0.25">
      <c r="A63" s="2">
        <v>46093</v>
      </c>
      <c r="B63" t="s">
        <v>819</v>
      </c>
      <c r="C63" t="s">
        <v>913</v>
      </c>
      <c r="D63" t="s">
        <v>1235</v>
      </c>
      <c r="E63" t="s">
        <v>914</v>
      </c>
      <c r="F63">
        <v>1</v>
      </c>
      <c r="G63">
        <v>465000</v>
      </c>
      <c r="H63" t="s">
        <v>510</v>
      </c>
      <c r="I63" t="s">
        <v>17</v>
      </c>
      <c r="J63" t="s">
        <v>157</v>
      </c>
      <c r="K63" t="s">
        <v>473</v>
      </c>
      <c r="L63" t="s">
        <v>156</v>
      </c>
      <c r="N63" t="s">
        <v>35</v>
      </c>
      <c r="P63" t="s">
        <v>166</v>
      </c>
      <c r="Q63" t="s">
        <v>730</v>
      </c>
    </row>
    <row r="64" spans="1:17" x14ac:dyDescent="0.25">
      <c r="A64" s="2">
        <v>46112</v>
      </c>
      <c r="B64" t="s">
        <v>820</v>
      </c>
      <c r="C64" t="s">
        <v>915</v>
      </c>
      <c r="D64" t="s">
        <v>1236</v>
      </c>
      <c r="E64" t="s">
        <v>15</v>
      </c>
      <c r="F64">
        <v>1</v>
      </c>
      <c r="G64">
        <v>88835.98</v>
      </c>
      <c r="H64" t="s">
        <v>510</v>
      </c>
      <c r="I64" t="s">
        <v>15</v>
      </c>
      <c r="J64" t="s">
        <v>137</v>
      </c>
      <c r="K64" t="s">
        <v>473</v>
      </c>
      <c r="L64" t="s">
        <v>156</v>
      </c>
      <c r="N64" t="s">
        <v>45</v>
      </c>
      <c r="Q64" t="s">
        <v>740</v>
      </c>
    </row>
    <row r="65" spans="1:17" x14ac:dyDescent="0.25">
      <c r="A65" s="2">
        <v>46107</v>
      </c>
      <c r="B65" t="s">
        <v>820</v>
      </c>
      <c r="C65" t="s">
        <v>916</v>
      </c>
      <c r="D65" t="s">
        <v>1237</v>
      </c>
      <c r="E65" t="s">
        <v>917</v>
      </c>
      <c r="F65">
        <v>1</v>
      </c>
      <c r="G65">
        <v>91820.34</v>
      </c>
      <c r="H65" t="s">
        <v>510</v>
      </c>
      <c r="I65" t="s">
        <v>16</v>
      </c>
      <c r="J65" t="s">
        <v>137</v>
      </c>
      <c r="K65" t="s">
        <v>473</v>
      </c>
      <c r="L65" t="s">
        <v>156</v>
      </c>
      <c r="N65" t="s">
        <v>39</v>
      </c>
      <c r="Q65" t="s">
        <v>740</v>
      </c>
    </row>
    <row r="66" spans="1:17" x14ac:dyDescent="0.25">
      <c r="A66" s="2">
        <v>46093</v>
      </c>
      <c r="B66" t="s">
        <v>820</v>
      </c>
      <c r="C66" t="s">
        <v>918</v>
      </c>
      <c r="D66" t="s">
        <v>1238</v>
      </c>
      <c r="E66" t="s">
        <v>15</v>
      </c>
      <c r="F66">
        <v>1</v>
      </c>
      <c r="G66">
        <v>124786.25</v>
      </c>
      <c r="H66" t="s">
        <v>510</v>
      </c>
      <c r="I66" t="s">
        <v>15</v>
      </c>
      <c r="J66" t="s">
        <v>137</v>
      </c>
      <c r="K66" t="s">
        <v>473</v>
      </c>
      <c r="L66" t="s">
        <v>156</v>
      </c>
      <c r="N66" t="s">
        <v>35</v>
      </c>
      <c r="P66" t="s">
        <v>656</v>
      </c>
      <c r="Q66" t="s">
        <v>740</v>
      </c>
    </row>
    <row r="67" spans="1:17" x14ac:dyDescent="0.25">
      <c r="A67" s="2">
        <v>46087</v>
      </c>
      <c r="B67" t="s">
        <v>820</v>
      </c>
      <c r="C67" t="s">
        <v>919</v>
      </c>
      <c r="D67" t="s">
        <v>1239</v>
      </c>
      <c r="E67" t="s">
        <v>920</v>
      </c>
      <c r="F67">
        <v>1</v>
      </c>
      <c r="G67">
        <v>46783.96</v>
      </c>
      <c r="H67" t="s">
        <v>510</v>
      </c>
      <c r="I67" t="s">
        <v>16</v>
      </c>
      <c r="J67" t="s">
        <v>137</v>
      </c>
      <c r="K67" t="s">
        <v>473</v>
      </c>
      <c r="L67" t="s">
        <v>156</v>
      </c>
      <c r="N67" t="s">
        <v>35</v>
      </c>
      <c r="P67" t="s">
        <v>656</v>
      </c>
      <c r="Q67" t="s">
        <v>740</v>
      </c>
    </row>
    <row r="68" spans="1:17" x14ac:dyDescent="0.25">
      <c r="A68" s="2">
        <v>46100</v>
      </c>
      <c r="B68" t="s">
        <v>821</v>
      </c>
      <c r="C68" t="s">
        <v>921</v>
      </c>
      <c r="D68" t="s">
        <v>1240</v>
      </c>
      <c r="E68" t="s">
        <v>822</v>
      </c>
      <c r="F68">
        <v>1</v>
      </c>
      <c r="G68">
        <v>44800000</v>
      </c>
      <c r="H68" t="s">
        <v>510</v>
      </c>
      <c r="I68" t="s">
        <v>17</v>
      </c>
      <c r="J68" t="s">
        <v>157</v>
      </c>
      <c r="K68" t="s">
        <v>473</v>
      </c>
      <c r="L68" t="s">
        <v>156</v>
      </c>
      <c r="N68" t="s">
        <v>83</v>
      </c>
      <c r="Q68" t="s">
        <v>823</v>
      </c>
    </row>
    <row r="69" spans="1:17" x14ac:dyDescent="0.25">
      <c r="A69" s="2">
        <v>46093</v>
      </c>
      <c r="B69" t="s">
        <v>821</v>
      </c>
      <c r="C69" t="s">
        <v>922</v>
      </c>
      <c r="D69" t="s">
        <v>1241</v>
      </c>
      <c r="E69" t="s">
        <v>923</v>
      </c>
      <c r="F69">
        <v>1</v>
      </c>
      <c r="G69">
        <v>41901049.840000004</v>
      </c>
      <c r="H69" t="s">
        <v>510</v>
      </c>
      <c r="I69" t="s">
        <v>17</v>
      </c>
      <c r="J69" t="s">
        <v>157</v>
      </c>
      <c r="K69" t="s">
        <v>473</v>
      </c>
      <c r="L69" t="s">
        <v>156</v>
      </c>
      <c r="N69" t="s">
        <v>83</v>
      </c>
      <c r="Q69" t="s">
        <v>823</v>
      </c>
    </row>
    <row r="70" spans="1:17" x14ac:dyDescent="0.25">
      <c r="A70" s="2">
        <v>46083</v>
      </c>
      <c r="B70" t="s">
        <v>924</v>
      </c>
      <c r="C70" t="s">
        <v>925</v>
      </c>
      <c r="D70" t="s">
        <v>1242</v>
      </c>
      <c r="E70" t="s">
        <v>926</v>
      </c>
      <c r="F70">
        <v>1</v>
      </c>
      <c r="G70">
        <v>200000</v>
      </c>
      <c r="H70" t="s">
        <v>510</v>
      </c>
      <c r="I70" t="s">
        <v>12</v>
      </c>
      <c r="J70" t="s">
        <v>137</v>
      </c>
      <c r="K70" t="s">
        <v>473</v>
      </c>
      <c r="L70" t="s">
        <v>156</v>
      </c>
      <c r="N70" t="s">
        <v>35</v>
      </c>
      <c r="P70" t="s">
        <v>164</v>
      </c>
      <c r="Q70" t="s">
        <v>726</v>
      </c>
    </row>
    <row r="71" spans="1:17" x14ac:dyDescent="0.25">
      <c r="A71" s="2">
        <v>46091</v>
      </c>
      <c r="B71" t="s">
        <v>824</v>
      </c>
      <c r="C71" t="s">
        <v>927</v>
      </c>
      <c r="D71" t="s">
        <v>1243</v>
      </c>
      <c r="E71" t="s">
        <v>928</v>
      </c>
      <c r="F71">
        <v>1</v>
      </c>
      <c r="G71">
        <v>1435000</v>
      </c>
      <c r="H71" t="s">
        <v>510</v>
      </c>
      <c r="I71" t="s">
        <v>22</v>
      </c>
      <c r="J71" t="s">
        <v>137</v>
      </c>
      <c r="K71" t="s">
        <v>473</v>
      </c>
      <c r="L71" t="s">
        <v>138</v>
      </c>
      <c r="N71" t="s">
        <v>34</v>
      </c>
      <c r="Q71" t="s">
        <v>623</v>
      </c>
    </row>
    <row r="72" spans="1:17" x14ac:dyDescent="0.25">
      <c r="A72" s="2">
        <v>46106</v>
      </c>
      <c r="B72" t="s">
        <v>929</v>
      </c>
      <c r="C72" t="s">
        <v>930</v>
      </c>
      <c r="D72" t="s">
        <v>1244</v>
      </c>
      <c r="E72" t="s">
        <v>931</v>
      </c>
      <c r="F72">
        <v>1</v>
      </c>
      <c r="G72">
        <v>23215002</v>
      </c>
      <c r="H72" t="s">
        <v>510</v>
      </c>
      <c r="I72" t="s">
        <v>17</v>
      </c>
      <c r="J72" t="s">
        <v>157</v>
      </c>
      <c r="K72" t="s">
        <v>473</v>
      </c>
      <c r="L72" t="s">
        <v>156</v>
      </c>
      <c r="N72" t="s">
        <v>34</v>
      </c>
      <c r="Q72" t="s">
        <v>932</v>
      </c>
    </row>
    <row r="73" spans="1:17" x14ac:dyDescent="0.25">
      <c r="A73" s="2">
        <v>46090</v>
      </c>
      <c r="B73" t="s">
        <v>825</v>
      </c>
      <c r="C73" t="s">
        <v>933</v>
      </c>
      <c r="D73" t="s">
        <v>1245</v>
      </c>
      <c r="E73" t="s">
        <v>934</v>
      </c>
      <c r="F73">
        <v>1</v>
      </c>
      <c r="G73">
        <v>20171433.48</v>
      </c>
      <c r="H73" t="s">
        <v>510</v>
      </c>
      <c r="I73" t="s">
        <v>18</v>
      </c>
      <c r="J73" t="s">
        <v>137</v>
      </c>
      <c r="K73" t="s">
        <v>473</v>
      </c>
      <c r="L73" t="s">
        <v>138</v>
      </c>
      <c r="N73" t="s">
        <v>38</v>
      </c>
      <c r="Q73" t="s">
        <v>18</v>
      </c>
    </row>
    <row r="74" spans="1:17" x14ac:dyDescent="0.25">
      <c r="A74" s="2">
        <v>46097</v>
      </c>
      <c r="B74" t="s">
        <v>826</v>
      </c>
      <c r="C74" t="s">
        <v>935</v>
      </c>
      <c r="D74" t="s">
        <v>1246</v>
      </c>
      <c r="E74" t="s">
        <v>936</v>
      </c>
      <c r="F74">
        <v>1</v>
      </c>
      <c r="G74">
        <v>323389.5</v>
      </c>
      <c r="H74" t="s">
        <v>510</v>
      </c>
      <c r="I74" t="s">
        <v>11</v>
      </c>
      <c r="J74" t="s">
        <v>137</v>
      </c>
      <c r="K74" t="s">
        <v>473</v>
      </c>
      <c r="L74" t="s">
        <v>138</v>
      </c>
      <c r="N74" t="s">
        <v>35</v>
      </c>
      <c r="Q74" t="s">
        <v>627</v>
      </c>
    </row>
    <row r="75" spans="1:17" x14ac:dyDescent="0.25">
      <c r="A75" s="2">
        <v>46084</v>
      </c>
      <c r="B75" t="s">
        <v>827</v>
      </c>
      <c r="C75" t="s">
        <v>937</v>
      </c>
      <c r="D75" t="s">
        <v>1247</v>
      </c>
      <c r="E75" t="s">
        <v>938</v>
      </c>
      <c r="F75">
        <v>1</v>
      </c>
      <c r="G75">
        <v>740000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 t="s">
        <v>33</v>
      </c>
      <c r="P75" t="s">
        <v>164</v>
      </c>
      <c r="Q75" t="s">
        <v>732</v>
      </c>
    </row>
    <row r="76" spans="1:17" x14ac:dyDescent="0.25">
      <c r="A76" s="2">
        <v>46084</v>
      </c>
      <c r="B76" t="s">
        <v>827</v>
      </c>
      <c r="C76" t="s">
        <v>939</v>
      </c>
      <c r="D76" t="s">
        <v>1247</v>
      </c>
      <c r="E76" t="s">
        <v>940</v>
      </c>
      <c r="F76">
        <v>1</v>
      </c>
      <c r="G76">
        <v>740000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N76" t="s">
        <v>35</v>
      </c>
      <c r="P76" t="s">
        <v>164</v>
      </c>
      <c r="Q76" t="s">
        <v>732</v>
      </c>
    </row>
    <row r="77" spans="1:17" x14ac:dyDescent="0.25">
      <c r="A77" s="2">
        <v>46112</v>
      </c>
      <c r="B77" t="s">
        <v>941</v>
      </c>
      <c r="C77" t="s">
        <v>942</v>
      </c>
      <c r="D77" t="s">
        <v>1248</v>
      </c>
      <c r="E77" t="s">
        <v>943</v>
      </c>
      <c r="F77">
        <v>4</v>
      </c>
      <c r="G77">
        <v>45440</v>
      </c>
      <c r="H77" t="s">
        <v>510</v>
      </c>
      <c r="I77" t="s">
        <v>10</v>
      </c>
      <c r="J77" t="s">
        <v>137</v>
      </c>
      <c r="K77" t="s">
        <v>473</v>
      </c>
      <c r="L77" t="s">
        <v>138</v>
      </c>
      <c r="N77" t="s">
        <v>34</v>
      </c>
      <c r="Q77" t="s">
        <v>644</v>
      </c>
    </row>
    <row r="78" spans="1:17" x14ac:dyDescent="0.25">
      <c r="A78" s="2">
        <v>46094</v>
      </c>
      <c r="B78" t="s">
        <v>941</v>
      </c>
      <c r="C78" t="s">
        <v>944</v>
      </c>
      <c r="D78" t="s">
        <v>1249</v>
      </c>
      <c r="E78" t="s">
        <v>943</v>
      </c>
      <c r="F78">
        <v>10</v>
      </c>
      <c r="G78">
        <v>45280</v>
      </c>
      <c r="H78" t="s">
        <v>510</v>
      </c>
      <c r="I78" t="s">
        <v>10</v>
      </c>
      <c r="J78" t="s">
        <v>137</v>
      </c>
      <c r="K78" t="s">
        <v>473</v>
      </c>
      <c r="L78" t="s">
        <v>138</v>
      </c>
      <c r="N78" t="s">
        <v>34</v>
      </c>
      <c r="Q78" t="s">
        <v>644</v>
      </c>
    </row>
    <row r="79" spans="1:17" x14ac:dyDescent="0.25">
      <c r="A79" s="2">
        <v>46093</v>
      </c>
      <c r="B79" t="s">
        <v>941</v>
      </c>
      <c r="C79" t="s">
        <v>945</v>
      </c>
      <c r="D79" t="s">
        <v>1250</v>
      </c>
      <c r="E79" t="s">
        <v>943</v>
      </c>
      <c r="F79">
        <v>10</v>
      </c>
      <c r="G79">
        <v>45440</v>
      </c>
      <c r="H79" t="s">
        <v>510</v>
      </c>
      <c r="I79" t="s">
        <v>10</v>
      </c>
      <c r="J79" t="s">
        <v>137</v>
      </c>
      <c r="K79" t="s">
        <v>473</v>
      </c>
      <c r="L79" t="s">
        <v>138</v>
      </c>
      <c r="N79" t="s">
        <v>34</v>
      </c>
      <c r="Q79" t="s">
        <v>644</v>
      </c>
    </row>
    <row r="80" spans="1:17" x14ac:dyDescent="0.25">
      <c r="A80" s="2">
        <v>46084</v>
      </c>
      <c r="B80" t="s">
        <v>941</v>
      </c>
      <c r="C80" t="s">
        <v>946</v>
      </c>
      <c r="D80" t="s">
        <v>1249</v>
      </c>
      <c r="E80" t="s">
        <v>943</v>
      </c>
      <c r="F80">
        <v>10</v>
      </c>
      <c r="G80">
        <v>45280</v>
      </c>
      <c r="H80" t="s">
        <v>510</v>
      </c>
      <c r="I80" t="s">
        <v>10</v>
      </c>
      <c r="J80" t="s">
        <v>137</v>
      </c>
      <c r="K80" t="s">
        <v>473</v>
      </c>
      <c r="L80" t="s">
        <v>138</v>
      </c>
      <c r="N80" t="s">
        <v>34</v>
      </c>
      <c r="Q80" t="s">
        <v>644</v>
      </c>
    </row>
    <row r="81" spans="1:17" x14ac:dyDescent="0.25">
      <c r="A81" s="2">
        <v>46086</v>
      </c>
      <c r="B81" t="s">
        <v>828</v>
      </c>
      <c r="C81" t="s">
        <v>947</v>
      </c>
      <c r="D81" t="s">
        <v>1251</v>
      </c>
      <c r="E81" t="s">
        <v>948</v>
      </c>
      <c r="F81">
        <v>3585.12</v>
      </c>
      <c r="G81">
        <v>840.3</v>
      </c>
      <c r="H81" t="s">
        <v>510</v>
      </c>
      <c r="I81" t="s">
        <v>10</v>
      </c>
      <c r="J81" t="s">
        <v>157</v>
      </c>
      <c r="K81" t="s">
        <v>473</v>
      </c>
      <c r="L81" t="s">
        <v>138</v>
      </c>
      <c r="N81" t="s">
        <v>39</v>
      </c>
    </row>
    <row r="82" spans="1:17" x14ac:dyDescent="0.25">
      <c r="A82" s="2">
        <v>46100</v>
      </c>
      <c r="B82" t="s">
        <v>949</v>
      </c>
      <c r="C82" t="s">
        <v>950</v>
      </c>
      <c r="D82" t="s">
        <v>1252</v>
      </c>
      <c r="E82" t="s">
        <v>951</v>
      </c>
      <c r="F82">
        <v>1</v>
      </c>
      <c r="G82">
        <v>18054.2</v>
      </c>
      <c r="H82" t="s">
        <v>510</v>
      </c>
      <c r="I82" t="s">
        <v>10</v>
      </c>
      <c r="J82" t="s">
        <v>137</v>
      </c>
      <c r="K82" t="s">
        <v>473</v>
      </c>
      <c r="L82" t="s">
        <v>156</v>
      </c>
      <c r="N82" t="s">
        <v>34</v>
      </c>
      <c r="Q82" t="s">
        <v>13</v>
      </c>
    </row>
    <row r="83" spans="1:17" x14ac:dyDescent="0.25">
      <c r="A83" s="2">
        <v>46098</v>
      </c>
      <c r="B83" t="s">
        <v>952</v>
      </c>
      <c r="C83" t="s">
        <v>953</v>
      </c>
      <c r="D83" t="s">
        <v>1253</v>
      </c>
      <c r="E83" t="s">
        <v>954</v>
      </c>
      <c r="F83">
        <v>3</v>
      </c>
      <c r="G83">
        <v>8264.4599999999991</v>
      </c>
      <c r="H83" t="s">
        <v>510</v>
      </c>
      <c r="I83" t="s">
        <v>11</v>
      </c>
      <c r="J83" t="s">
        <v>137</v>
      </c>
      <c r="K83" t="s">
        <v>473</v>
      </c>
      <c r="L83" t="s">
        <v>138</v>
      </c>
      <c r="N83" t="s">
        <v>35</v>
      </c>
      <c r="Q83" t="s">
        <v>627</v>
      </c>
    </row>
    <row r="84" spans="1:17" x14ac:dyDescent="0.25">
      <c r="A84" s="2">
        <v>46106</v>
      </c>
      <c r="B84" t="s">
        <v>955</v>
      </c>
      <c r="C84" t="s">
        <v>956</v>
      </c>
      <c r="D84" t="s">
        <v>1254</v>
      </c>
      <c r="E84" t="s">
        <v>957</v>
      </c>
      <c r="F84">
        <v>1</v>
      </c>
      <c r="G84">
        <v>74000</v>
      </c>
      <c r="H84" t="s">
        <v>510</v>
      </c>
      <c r="I84" t="s">
        <v>20</v>
      </c>
      <c r="J84" t="s">
        <v>137</v>
      </c>
      <c r="K84" t="s">
        <v>473</v>
      </c>
      <c r="L84" t="s">
        <v>138</v>
      </c>
      <c r="N84" t="s">
        <v>35</v>
      </c>
      <c r="P84" t="s">
        <v>168</v>
      </c>
      <c r="Q84" t="s">
        <v>22</v>
      </c>
    </row>
    <row r="85" spans="1:17" x14ac:dyDescent="0.25">
      <c r="A85" s="2">
        <v>46083</v>
      </c>
      <c r="B85" t="s">
        <v>829</v>
      </c>
      <c r="C85" t="s">
        <v>958</v>
      </c>
      <c r="D85" t="s">
        <v>1255</v>
      </c>
      <c r="E85" t="s">
        <v>959</v>
      </c>
      <c r="F85">
        <v>1</v>
      </c>
      <c r="G85">
        <v>646500</v>
      </c>
      <c r="H85" t="s">
        <v>510</v>
      </c>
      <c r="I85" t="s">
        <v>10</v>
      </c>
      <c r="J85" t="s">
        <v>137</v>
      </c>
      <c r="K85" t="s">
        <v>473</v>
      </c>
      <c r="L85" t="s">
        <v>156</v>
      </c>
      <c r="N85" t="s">
        <v>35</v>
      </c>
      <c r="P85" t="s">
        <v>164</v>
      </c>
      <c r="Q85" t="s">
        <v>726</v>
      </c>
    </row>
    <row r="86" spans="1:17" x14ac:dyDescent="0.25">
      <c r="A86" s="2">
        <v>46091</v>
      </c>
      <c r="B86" t="s">
        <v>830</v>
      </c>
      <c r="C86" t="s">
        <v>960</v>
      </c>
      <c r="D86" t="s">
        <v>1256</v>
      </c>
      <c r="E86" t="s">
        <v>961</v>
      </c>
      <c r="F86">
        <v>4</v>
      </c>
      <c r="G86">
        <v>133950</v>
      </c>
      <c r="H86" t="s">
        <v>510</v>
      </c>
      <c r="I86" t="s">
        <v>16</v>
      </c>
      <c r="J86" t="s">
        <v>137</v>
      </c>
      <c r="K86" t="s">
        <v>473</v>
      </c>
      <c r="L86" t="s">
        <v>138</v>
      </c>
      <c r="N86" t="s">
        <v>35</v>
      </c>
      <c r="P86" t="s">
        <v>656</v>
      </c>
      <c r="Q86" t="s">
        <v>740</v>
      </c>
    </row>
    <row r="87" spans="1:17" x14ac:dyDescent="0.25">
      <c r="A87" s="2">
        <v>46087</v>
      </c>
      <c r="B87" t="s">
        <v>962</v>
      </c>
      <c r="C87" t="s">
        <v>963</v>
      </c>
      <c r="D87" t="s">
        <v>1257</v>
      </c>
      <c r="E87" t="s">
        <v>964</v>
      </c>
      <c r="F87">
        <v>1</v>
      </c>
      <c r="G87">
        <v>1445000</v>
      </c>
      <c r="H87" t="s">
        <v>510</v>
      </c>
      <c r="I87" t="s">
        <v>22</v>
      </c>
      <c r="J87" t="s">
        <v>137</v>
      </c>
      <c r="K87" t="s">
        <v>473</v>
      </c>
      <c r="L87" t="s">
        <v>156</v>
      </c>
      <c r="N87" t="s">
        <v>35</v>
      </c>
      <c r="P87" t="s">
        <v>164</v>
      </c>
      <c r="Q87" t="s">
        <v>726</v>
      </c>
    </row>
    <row r="88" spans="1:17" x14ac:dyDescent="0.25">
      <c r="A88" s="2">
        <v>46083</v>
      </c>
      <c r="B88" t="s">
        <v>831</v>
      </c>
      <c r="C88" t="s">
        <v>965</v>
      </c>
      <c r="D88" t="s">
        <v>1258</v>
      </c>
      <c r="E88" t="s">
        <v>966</v>
      </c>
      <c r="F88">
        <v>1</v>
      </c>
      <c r="G88">
        <v>31500000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N88" t="s">
        <v>39</v>
      </c>
      <c r="Q88" t="s">
        <v>733</v>
      </c>
    </row>
    <row r="89" spans="1:17" x14ac:dyDescent="0.25">
      <c r="A89" s="2">
        <v>46094</v>
      </c>
      <c r="B89" t="s">
        <v>832</v>
      </c>
      <c r="C89" t="s">
        <v>967</v>
      </c>
      <c r="D89" t="s">
        <v>1259</v>
      </c>
      <c r="E89" t="s">
        <v>968</v>
      </c>
      <c r="F89">
        <v>6</v>
      </c>
      <c r="G89">
        <v>10384.5</v>
      </c>
      <c r="H89" t="s">
        <v>510</v>
      </c>
      <c r="I89" t="s">
        <v>15</v>
      </c>
      <c r="J89" t="s">
        <v>137</v>
      </c>
      <c r="K89" t="s">
        <v>473</v>
      </c>
      <c r="L89" t="s">
        <v>138</v>
      </c>
      <c r="N89" t="s">
        <v>40</v>
      </c>
    </row>
    <row r="90" spans="1:17" x14ac:dyDescent="0.25">
      <c r="A90" s="2">
        <v>46086</v>
      </c>
      <c r="B90" t="s">
        <v>832</v>
      </c>
      <c r="C90" t="s">
        <v>969</v>
      </c>
      <c r="D90" t="s">
        <v>1260</v>
      </c>
      <c r="E90" t="s">
        <v>970</v>
      </c>
      <c r="F90">
        <v>1</v>
      </c>
      <c r="G90">
        <v>434996.13</v>
      </c>
      <c r="H90" t="s">
        <v>510</v>
      </c>
      <c r="I90" t="s">
        <v>15</v>
      </c>
      <c r="J90" t="s">
        <v>137</v>
      </c>
      <c r="K90" t="s">
        <v>473</v>
      </c>
      <c r="L90" t="s">
        <v>138</v>
      </c>
      <c r="N90" t="s">
        <v>45</v>
      </c>
    </row>
    <row r="91" spans="1:17" x14ac:dyDescent="0.25">
      <c r="A91" s="2">
        <v>46112</v>
      </c>
      <c r="B91" t="s">
        <v>833</v>
      </c>
      <c r="C91" t="s">
        <v>971</v>
      </c>
      <c r="D91" t="s">
        <v>1261</v>
      </c>
      <c r="E91" t="s">
        <v>972</v>
      </c>
      <c r="F91">
        <v>1</v>
      </c>
      <c r="G91">
        <v>18181.82</v>
      </c>
      <c r="H91" t="s">
        <v>510</v>
      </c>
      <c r="I91" t="s">
        <v>12</v>
      </c>
      <c r="J91" t="s">
        <v>137</v>
      </c>
      <c r="K91" t="s">
        <v>473</v>
      </c>
      <c r="L91" t="s">
        <v>138</v>
      </c>
      <c r="N91" t="s">
        <v>35</v>
      </c>
      <c r="P91" t="s">
        <v>656</v>
      </c>
      <c r="Q91" t="s">
        <v>731</v>
      </c>
    </row>
    <row r="92" spans="1:17" x14ac:dyDescent="0.25">
      <c r="A92" s="2">
        <v>46107</v>
      </c>
      <c r="B92" t="s">
        <v>833</v>
      </c>
      <c r="C92" t="s">
        <v>973</v>
      </c>
      <c r="D92" t="s">
        <v>1262</v>
      </c>
      <c r="E92" t="s">
        <v>972</v>
      </c>
      <c r="F92">
        <v>1</v>
      </c>
      <c r="G92">
        <v>18181.82</v>
      </c>
      <c r="H92" t="s">
        <v>510</v>
      </c>
      <c r="I92" t="s">
        <v>12</v>
      </c>
      <c r="J92" t="s">
        <v>137</v>
      </c>
      <c r="K92" t="s">
        <v>473</v>
      </c>
      <c r="L92" t="s">
        <v>138</v>
      </c>
      <c r="N92" t="s">
        <v>35</v>
      </c>
      <c r="P92" t="s">
        <v>656</v>
      </c>
      <c r="Q92" t="s">
        <v>731</v>
      </c>
    </row>
    <row r="93" spans="1:17" x14ac:dyDescent="0.25">
      <c r="A93" s="2">
        <v>46084</v>
      </c>
      <c r="B93" t="s">
        <v>834</v>
      </c>
      <c r="C93" t="s">
        <v>974</v>
      </c>
      <c r="D93" t="s">
        <v>1221</v>
      </c>
      <c r="E93" t="s">
        <v>975</v>
      </c>
      <c r="F93">
        <v>1</v>
      </c>
      <c r="G93">
        <v>2950000</v>
      </c>
      <c r="H93" t="s">
        <v>510</v>
      </c>
      <c r="I93" t="s">
        <v>10</v>
      </c>
      <c r="J93" t="s">
        <v>137</v>
      </c>
      <c r="K93" t="s">
        <v>473</v>
      </c>
      <c r="L93" t="s">
        <v>156</v>
      </c>
      <c r="N93" t="s">
        <v>35</v>
      </c>
      <c r="P93" t="s">
        <v>166</v>
      </c>
      <c r="Q93" t="s">
        <v>638</v>
      </c>
    </row>
    <row r="94" spans="1:17" x14ac:dyDescent="0.25">
      <c r="A94" s="2">
        <v>46094</v>
      </c>
      <c r="B94" t="s">
        <v>976</v>
      </c>
      <c r="C94" t="s">
        <v>977</v>
      </c>
      <c r="D94" t="s">
        <v>1263</v>
      </c>
      <c r="E94" t="s">
        <v>978</v>
      </c>
      <c r="F94">
        <v>1</v>
      </c>
      <c r="G94">
        <v>1780000</v>
      </c>
      <c r="H94" t="s">
        <v>510</v>
      </c>
      <c r="I94" t="s">
        <v>10</v>
      </c>
      <c r="J94" t="s">
        <v>137</v>
      </c>
      <c r="K94" t="s">
        <v>473</v>
      </c>
      <c r="L94" t="s">
        <v>156</v>
      </c>
      <c r="N94" t="s">
        <v>35</v>
      </c>
      <c r="P94" t="s">
        <v>166</v>
      </c>
      <c r="Q94" t="s">
        <v>979</v>
      </c>
    </row>
    <row r="95" spans="1:17" x14ac:dyDescent="0.25">
      <c r="A95" s="2">
        <v>46086</v>
      </c>
      <c r="B95" t="s">
        <v>980</v>
      </c>
      <c r="C95" t="s">
        <v>981</v>
      </c>
      <c r="D95" t="s">
        <v>1264</v>
      </c>
      <c r="E95" t="s">
        <v>982</v>
      </c>
      <c r="F95">
        <v>60</v>
      </c>
      <c r="G95">
        <v>80000</v>
      </c>
      <c r="H95" t="s">
        <v>510</v>
      </c>
      <c r="I95" t="s">
        <v>10</v>
      </c>
      <c r="J95" t="s">
        <v>137</v>
      </c>
      <c r="K95" t="s">
        <v>473</v>
      </c>
      <c r="L95" t="s">
        <v>156</v>
      </c>
      <c r="N95" t="s">
        <v>83</v>
      </c>
    </row>
    <row r="96" spans="1:17" x14ac:dyDescent="0.25">
      <c r="A96" s="2">
        <v>46086</v>
      </c>
      <c r="B96" t="s">
        <v>980</v>
      </c>
      <c r="C96" t="s">
        <v>983</v>
      </c>
      <c r="D96" t="s">
        <v>1265</v>
      </c>
      <c r="E96" t="s">
        <v>984</v>
      </c>
      <c r="F96">
        <v>1</v>
      </c>
      <c r="G96">
        <v>5280000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83</v>
      </c>
    </row>
    <row r="97" spans="1:17" x14ac:dyDescent="0.25">
      <c r="A97" s="2">
        <v>46092</v>
      </c>
      <c r="B97" t="s">
        <v>985</v>
      </c>
      <c r="C97" t="s">
        <v>986</v>
      </c>
      <c r="D97" t="s">
        <v>1266</v>
      </c>
      <c r="E97" t="s">
        <v>987</v>
      </c>
      <c r="F97">
        <v>1</v>
      </c>
      <c r="G97">
        <v>675000</v>
      </c>
      <c r="H97" t="s">
        <v>510</v>
      </c>
      <c r="I97" t="s">
        <v>529</v>
      </c>
      <c r="J97" t="s">
        <v>137</v>
      </c>
      <c r="K97" t="s">
        <v>473</v>
      </c>
      <c r="L97" t="s">
        <v>156</v>
      </c>
      <c r="N97" t="s">
        <v>35</v>
      </c>
      <c r="P97" t="s">
        <v>164</v>
      </c>
      <c r="Q97" t="s">
        <v>728</v>
      </c>
    </row>
    <row r="98" spans="1:17" x14ac:dyDescent="0.25">
      <c r="A98" s="2">
        <v>46086</v>
      </c>
      <c r="B98" t="s">
        <v>988</v>
      </c>
      <c r="C98" t="s">
        <v>989</v>
      </c>
      <c r="D98" t="s">
        <v>1267</v>
      </c>
      <c r="E98" t="s">
        <v>990</v>
      </c>
      <c r="F98">
        <v>1</v>
      </c>
      <c r="G98">
        <v>350000</v>
      </c>
      <c r="H98" t="s">
        <v>510</v>
      </c>
      <c r="I98" t="s">
        <v>10</v>
      </c>
      <c r="J98" t="s">
        <v>137</v>
      </c>
      <c r="K98" t="s">
        <v>473</v>
      </c>
      <c r="L98" t="s">
        <v>156</v>
      </c>
      <c r="N98" t="s">
        <v>35</v>
      </c>
      <c r="P98" t="s">
        <v>164</v>
      </c>
      <c r="Q98" t="s">
        <v>728</v>
      </c>
    </row>
    <row r="99" spans="1:17" x14ac:dyDescent="0.25">
      <c r="A99" s="2">
        <v>46086</v>
      </c>
      <c r="B99" t="s">
        <v>991</v>
      </c>
      <c r="C99" t="s">
        <v>992</v>
      </c>
      <c r="D99" t="s">
        <v>1268</v>
      </c>
      <c r="E99" t="s">
        <v>993</v>
      </c>
      <c r="F99">
        <v>4000</v>
      </c>
      <c r="G99">
        <v>90.27</v>
      </c>
      <c r="H99" t="s">
        <v>510</v>
      </c>
      <c r="I99" t="s">
        <v>15</v>
      </c>
      <c r="J99" t="s">
        <v>137</v>
      </c>
      <c r="K99" t="s">
        <v>473</v>
      </c>
      <c r="L99" t="s">
        <v>138</v>
      </c>
      <c r="N99" t="s">
        <v>34</v>
      </c>
      <c r="Q99" t="s">
        <v>679</v>
      </c>
    </row>
    <row r="100" spans="1:17" x14ac:dyDescent="0.25">
      <c r="A100" s="2">
        <v>46106</v>
      </c>
      <c r="B100" t="s">
        <v>994</v>
      </c>
      <c r="C100" t="s">
        <v>995</v>
      </c>
      <c r="D100" t="s">
        <v>1269</v>
      </c>
      <c r="E100" t="s">
        <v>996</v>
      </c>
      <c r="F100">
        <v>24.92</v>
      </c>
      <c r="G100">
        <v>25000</v>
      </c>
      <c r="H100" t="s">
        <v>510</v>
      </c>
      <c r="I100" t="s">
        <v>13</v>
      </c>
      <c r="J100" t="s">
        <v>137</v>
      </c>
      <c r="K100" t="s">
        <v>473</v>
      </c>
      <c r="L100" t="s">
        <v>138</v>
      </c>
      <c r="N100" t="s">
        <v>45</v>
      </c>
      <c r="Q100" t="s">
        <v>13</v>
      </c>
    </row>
    <row r="101" spans="1:17" x14ac:dyDescent="0.25">
      <c r="A101" s="2">
        <v>46099</v>
      </c>
      <c r="B101" t="s">
        <v>835</v>
      </c>
      <c r="C101" t="s">
        <v>997</v>
      </c>
      <c r="D101" t="s">
        <v>1270</v>
      </c>
      <c r="E101" t="s">
        <v>998</v>
      </c>
      <c r="F101">
        <v>1</v>
      </c>
      <c r="G101">
        <v>159154.26999999999</v>
      </c>
      <c r="H101" t="s">
        <v>510</v>
      </c>
      <c r="I101" t="s">
        <v>15</v>
      </c>
      <c r="J101" t="s">
        <v>137</v>
      </c>
      <c r="K101" t="s">
        <v>473</v>
      </c>
      <c r="L101" t="s">
        <v>156</v>
      </c>
      <c r="N101" t="s">
        <v>34</v>
      </c>
    </row>
    <row r="102" spans="1:17" x14ac:dyDescent="0.25">
      <c r="A102" s="2">
        <v>46097</v>
      </c>
      <c r="B102" t="s">
        <v>835</v>
      </c>
      <c r="C102" t="s">
        <v>999</v>
      </c>
      <c r="D102" t="s">
        <v>1271</v>
      </c>
      <c r="E102" t="s">
        <v>1000</v>
      </c>
      <c r="F102">
        <v>1</v>
      </c>
      <c r="G102">
        <v>24961.66</v>
      </c>
      <c r="H102" t="s">
        <v>510</v>
      </c>
      <c r="I102" t="s">
        <v>15</v>
      </c>
      <c r="J102" t="s">
        <v>137</v>
      </c>
      <c r="K102" t="s">
        <v>473</v>
      </c>
      <c r="L102" t="s">
        <v>156</v>
      </c>
      <c r="N102" t="s">
        <v>39</v>
      </c>
    </row>
    <row r="103" spans="1:17" x14ac:dyDescent="0.25">
      <c r="A103" s="2">
        <v>46094</v>
      </c>
      <c r="B103" t="s">
        <v>835</v>
      </c>
      <c r="C103" t="s">
        <v>1001</v>
      </c>
      <c r="D103" t="s">
        <v>1272</v>
      </c>
      <c r="E103" t="s">
        <v>1002</v>
      </c>
      <c r="F103">
        <v>1</v>
      </c>
      <c r="G103">
        <v>159671.17000000001</v>
      </c>
      <c r="H103" t="s">
        <v>510</v>
      </c>
      <c r="I103" t="s">
        <v>15</v>
      </c>
      <c r="J103" t="s">
        <v>137</v>
      </c>
      <c r="K103" t="s">
        <v>473</v>
      </c>
      <c r="L103" t="s">
        <v>156</v>
      </c>
      <c r="N103" t="s">
        <v>45</v>
      </c>
    </row>
    <row r="104" spans="1:17" x14ac:dyDescent="0.25">
      <c r="A104" s="2">
        <v>46099</v>
      </c>
      <c r="B104" t="s">
        <v>836</v>
      </c>
      <c r="C104" t="s">
        <v>1003</v>
      </c>
      <c r="D104" t="s">
        <v>1273</v>
      </c>
      <c r="E104" t="s">
        <v>1004</v>
      </c>
      <c r="F104">
        <v>1</v>
      </c>
      <c r="G104">
        <v>40000</v>
      </c>
      <c r="H104" t="s">
        <v>510</v>
      </c>
      <c r="I104" t="s">
        <v>14</v>
      </c>
      <c r="J104" t="s">
        <v>137</v>
      </c>
      <c r="K104" t="s">
        <v>473</v>
      </c>
      <c r="L104" t="s">
        <v>156</v>
      </c>
      <c r="N104" t="s">
        <v>35</v>
      </c>
      <c r="P104" t="s">
        <v>168</v>
      </c>
      <c r="Q104" t="s">
        <v>679</v>
      </c>
    </row>
    <row r="105" spans="1:17" x14ac:dyDescent="0.25">
      <c r="A105" s="2">
        <v>46087</v>
      </c>
      <c r="B105" t="s">
        <v>836</v>
      </c>
      <c r="C105" t="s">
        <v>1005</v>
      </c>
      <c r="D105" t="s">
        <v>1242</v>
      </c>
      <c r="E105" t="s">
        <v>1006</v>
      </c>
      <c r="F105">
        <v>1</v>
      </c>
      <c r="G105">
        <v>200000</v>
      </c>
      <c r="H105" t="s">
        <v>510</v>
      </c>
      <c r="I105" t="s">
        <v>10</v>
      </c>
      <c r="J105" t="s">
        <v>137</v>
      </c>
      <c r="K105" t="s">
        <v>473</v>
      </c>
      <c r="L105" t="s">
        <v>138</v>
      </c>
      <c r="N105" t="s">
        <v>35</v>
      </c>
      <c r="P105" t="s">
        <v>168</v>
      </c>
      <c r="Q105" t="s">
        <v>22</v>
      </c>
    </row>
    <row r="106" spans="1:17" x14ac:dyDescent="0.25">
      <c r="A106" s="2">
        <v>46091</v>
      </c>
      <c r="B106" t="s">
        <v>837</v>
      </c>
      <c r="C106" t="s">
        <v>1007</v>
      </c>
      <c r="D106" t="s">
        <v>1274</v>
      </c>
      <c r="E106" t="s">
        <v>1008</v>
      </c>
      <c r="F106">
        <v>4</v>
      </c>
      <c r="G106">
        <v>420000</v>
      </c>
      <c r="H106" t="s">
        <v>510</v>
      </c>
      <c r="I106" t="s">
        <v>10</v>
      </c>
      <c r="J106" t="s">
        <v>137</v>
      </c>
      <c r="K106" t="s">
        <v>473</v>
      </c>
      <c r="L106" t="s">
        <v>156</v>
      </c>
      <c r="N106" t="s">
        <v>39</v>
      </c>
      <c r="Q106" t="s">
        <v>737</v>
      </c>
    </row>
    <row r="107" spans="1:17" x14ac:dyDescent="0.25">
      <c r="A107" s="2">
        <v>46091</v>
      </c>
      <c r="B107" t="s">
        <v>838</v>
      </c>
      <c r="C107" t="s">
        <v>1009</v>
      </c>
      <c r="D107" t="s">
        <v>1275</v>
      </c>
      <c r="E107" t="s">
        <v>1010</v>
      </c>
      <c r="F107">
        <v>150</v>
      </c>
      <c r="G107">
        <v>6660.12</v>
      </c>
      <c r="H107" t="s">
        <v>510</v>
      </c>
      <c r="I107" t="s">
        <v>11</v>
      </c>
      <c r="J107" t="s">
        <v>137</v>
      </c>
      <c r="K107" t="s">
        <v>473</v>
      </c>
      <c r="L107" t="s">
        <v>138</v>
      </c>
      <c r="N107" t="s">
        <v>35</v>
      </c>
      <c r="Q107" t="s">
        <v>627</v>
      </c>
    </row>
    <row r="108" spans="1:17" x14ac:dyDescent="0.25">
      <c r="A108" s="2">
        <v>46083</v>
      </c>
      <c r="B108" t="s">
        <v>1011</v>
      </c>
      <c r="C108" t="s">
        <v>1012</v>
      </c>
      <c r="D108" t="s">
        <v>1276</v>
      </c>
      <c r="E108" t="s">
        <v>1013</v>
      </c>
      <c r="F108">
        <v>1</v>
      </c>
      <c r="G108">
        <v>867805.79</v>
      </c>
      <c r="H108" t="s">
        <v>510</v>
      </c>
      <c r="I108" t="s">
        <v>17</v>
      </c>
      <c r="J108" t="s">
        <v>157</v>
      </c>
      <c r="K108" t="s">
        <v>473</v>
      </c>
      <c r="L108" t="s">
        <v>138</v>
      </c>
      <c r="N108" t="s">
        <v>35</v>
      </c>
      <c r="P108" t="s">
        <v>166</v>
      </c>
      <c r="Q108" t="s">
        <v>727</v>
      </c>
    </row>
    <row r="109" spans="1:17" x14ac:dyDescent="0.25">
      <c r="A109" s="2">
        <v>46085</v>
      </c>
      <c r="B109" t="s">
        <v>1014</v>
      </c>
      <c r="C109" t="s">
        <v>1015</v>
      </c>
      <c r="D109" t="s">
        <v>1277</v>
      </c>
      <c r="E109" t="s">
        <v>1016</v>
      </c>
      <c r="F109">
        <v>1</v>
      </c>
      <c r="G109">
        <v>31889700</v>
      </c>
      <c r="H109" t="s">
        <v>510</v>
      </c>
      <c r="I109" t="s">
        <v>17</v>
      </c>
      <c r="J109" t="s">
        <v>157</v>
      </c>
      <c r="K109" t="s">
        <v>473</v>
      </c>
      <c r="L109" t="s">
        <v>138</v>
      </c>
      <c r="N109" t="s">
        <v>83</v>
      </c>
    </row>
    <row r="110" spans="1:17" x14ac:dyDescent="0.25">
      <c r="A110" s="2">
        <v>46085</v>
      </c>
      <c r="B110" t="s">
        <v>1014</v>
      </c>
      <c r="C110" t="s">
        <v>1017</v>
      </c>
      <c r="D110" t="s">
        <v>1277</v>
      </c>
      <c r="E110" t="s">
        <v>1018</v>
      </c>
      <c r="F110">
        <v>1</v>
      </c>
      <c r="G110">
        <v>31889700</v>
      </c>
      <c r="H110" t="s">
        <v>510</v>
      </c>
      <c r="I110" t="s">
        <v>17</v>
      </c>
      <c r="J110" t="s">
        <v>157</v>
      </c>
      <c r="K110" t="s">
        <v>473</v>
      </c>
      <c r="L110" t="s">
        <v>138</v>
      </c>
      <c r="N110" t="s">
        <v>83</v>
      </c>
    </row>
    <row r="111" spans="1:17" x14ac:dyDescent="0.25">
      <c r="A111" s="2">
        <v>46112</v>
      </c>
      <c r="B111" t="s">
        <v>1019</v>
      </c>
      <c r="C111" t="s">
        <v>1020</v>
      </c>
      <c r="D111" t="s">
        <v>1278</v>
      </c>
      <c r="E111" t="s">
        <v>1021</v>
      </c>
      <c r="F111">
        <v>1</v>
      </c>
      <c r="G111">
        <v>500000</v>
      </c>
      <c r="H111" t="s">
        <v>510</v>
      </c>
      <c r="I111" t="s">
        <v>529</v>
      </c>
      <c r="J111" t="s">
        <v>137</v>
      </c>
      <c r="K111" t="s">
        <v>512</v>
      </c>
      <c r="L111" t="s">
        <v>156</v>
      </c>
      <c r="N111" t="s">
        <v>35</v>
      </c>
      <c r="P111" t="s">
        <v>164</v>
      </c>
      <c r="Q111" t="s">
        <v>732</v>
      </c>
    </row>
    <row r="112" spans="1:17" x14ac:dyDescent="0.25">
      <c r="A112" s="2">
        <v>46097</v>
      </c>
      <c r="B112" t="s">
        <v>1022</v>
      </c>
      <c r="C112" t="s">
        <v>1023</v>
      </c>
      <c r="D112" t="s">
        <v>1279</v>
      </c>
      <c r="E112" t="s">
        <v>1024</v>
      </c>
      <c r="F112">
        <v>1</v>
      </c>
      <c r="G112">
        <v>335967.06</v>
      </c>
      <c r="H112" t="s">
        <v>510</v>
      </c>
      <c r="I112" t="s">
        <v>15</v>
      </c>
      <c r="J112" t="s">
        <v>137</v>
      </c>
      <c r="K112" t="s">
        <v>473</v>
      </c>
      <c r="L112" t="s">
        <v>156</v>
      </c>
      <c r="N112" t="s">
        <v>35</v>
      </c>
      <c r="P112" t="s">
        <v>656</v>
      </c>
      <c r="Q112" t="s">
        <v>679</v>
      </c>
    </row>
    <row r="113" spans="1:17" x14ac:dyDescent="0.25">
      <c r="A113" s="2">
        <v>46097</v>
      </c>
      <c r="B113" t="s">
        <v>1022</v>
      </c>
      <c r="C113" t="s">
        <v>1025</v>
      </c>
      <c r="D113" t="s">
        <v>1280</v>
      </c>
      <c r="E113" t="s">
        <v>1026</v>
      </c>
      <c r="F113">
        <v>1</v>
      </c>
      <c r="G113">
        <v>39074.68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P113" t="s">
        <v>656</v>
      </c>
      <c r="Q113" t="s">
        <v>679</v>
      </c>
    </row>
    <row r="114" spans="1:17" x14ac:dyDescent="0.25">
      <c r="A114" s="2">
        <v>46087</v>
      </c>
      <c r="B114" t="s">
        <v>839</v>
      </c>
      <c r="C114" t="s">
        <v>1027</v>
      </c>
      <c r="D114" t="s">
        <v>1281</v>
      </c>
      <c r="E114" t="s">
        <v>1028</v>
      </c>
      <c r="F114">
        <v>1</v>
      </c>
      <c r="G114">
        <v>142734.14000000001</v>
      </c>
      <c r="H114" t="s">
        <v>510</v>
      </c>
      <c r="I114" t="s">
        <v>15</v>
      </c>
      <c r="J114" t="s">
        <v>157</v>
      </c>
      <c r="K114" t="s">
        <v>473</v>
      </c>
      <c r="L114" t="s">
        <v>156</v>
      </c>
      <c r="N114" t="s">
        <v>35</v>
      </c>
      <c r="P114" t="s">
        <v>166</v>
      </c>
    </row>
    <row r="115" spans="1:17" x14ac:dyDescent="0.25">
      <c r="A115" s="2">
        <v>46093</v>
      </c>
      <c r="B115" t="s">
        <v>840</v>
      </c>
      <c r="C115" t="s">
        <v>1029</v>
      </c>
      <c r="D115" t="s">
        <v>1282</v>
      </c>
      <c r="E115" t="s">
        <v>1030</v>
      </c>
      <c r="F115">
        <v>2</v>
      </c>
      <c r="G115">
        <v>65041.33</v>
      </c>
      <c r="H115" t="s">
        <v>510</v>
      </c>
      <c r="I115" t="s">
        <v>21</v>
      </c>
      <c r="J115" t="s">
        <v>137</v>
      </c>
      <c r="K115" t="s">
        <v>473</v>
      </c>
      <c r="L115" t="s">
        <v>138</v>
      </c>
      <c r="N115" t="s">
        <v>35</v>
      </c>
      <c r="P115" t="s">
        <v>656</v>
      </c>
      <c r="Q115" t="s">
        <v>731</v>
      </c>
    </row>
    <row r="116" spans="1:17" x14ac:dyDescent="0.25">
      <c r="A116" s="2">
        <v>46111</v>
      </c>
      <c r="B116" t="s">
        <v>841</v>
      </c>
      <c r="C116" t="s">
        <v>1031</v>
      </c>
      <c r="D116" t="s">
        <v>1283</v>
      </c>
      <c r="E116" t="s">
        <v>1032</v>
      </c>
      <c r="F116">
        <v>3</v>
      </c>
      <c r="G116">
        <v>23121</v>
      </c>
      <c r="H116" t="s">
        <v>510</v>
      </c>
      <c r="I116" t="s">
        <v>14</v>
      </c>
      <c r="J116" t="s">
        <v>137</v>
      </c>
      <c r="K116" t="s">
        <v>473</v>
      </c>
      <c r="L116" t="s">
        <v>156</v>
      </c>
      <c r="N116" t="s">
        <v>35</v>
      </c>
      <c r="P116" t="s">
        <v>168</v>
      </c>
      <c r="Q116" t="s">
        <v>679</v>
      </c>
    </row>
    <row r="117" spans="1:17" x14ac:dyDescent="0.25">
      <c r="A117" s="2">
        <v>46098</v>
      </c>
      <c r="B117" t="s">
        <v>841</v>
      </c>
      <c r="C117" t="s">
        <v>1033</v>
      </c>
      <c r="D117" t="s">
        <v>1284</v>
      </c>
      <c r="E117" t="s">
        <v>1034</v>
      </c>
      <c r="F117">
        <v>1</v>
      </c>
      <c r="G117">
        <v>42032</v>
      </c>
      <c r="H117" t="s">
        <v>510</v>
      </c>
      <c r="I117" t="s">
        <v>14</v>
      </c>
      <c r="J117" t="s">
        <v>137</v>
      </c>
      <c r="K117" t="s">
        <v>473</v>
      </c>
      <c r="L117" t="s">
        <v>156</v>
      </c>
      <c r="N117" t="s">
        <v>35</v>
      </c>
      <c r="P117" t="s">
        <v>168</v>
      </c>
      <c r="Q117" t="s">
        <v>679</v>
      </c>
    </row>
    <row r="118" spans="1:17" x14ac:dyDescent="0.25">
      <c r="A118" s="2">
        <v>46094</v>
      </c>
      <c r="B118" t="s">
        <v>841</v>
      </c>
      <c r="C118" t="s">
        <v>1035</v>
      </c>
      <c r="D118" t="s">
        <v>1285</v>
      </c>
      <c r="E118" t="s">
        <v>1036</v>
      </c>
      <c r="F118">
        <v>1</v>
      </c>
      <c r="G118">
        <v>244320</v>
      </c>
      <c r="H118" t="s">
        <v>510</v>
      </c>
      <c r="I118" t="s">
        <v>14</v>
      </c>
      <c r="J118" t="s">
        <v>137</v>
      </c>
      <c r="K118" t="s">
        <v>473</v>
      </c>
      <c r="L118" t="s">
        <v>156</v>
      </c>
      <c r="N118" t="s">
        <v>35</v>
      </c>
      <c r="P118" t="s">
        <v>168</v>
      </c>
      <c r="Q118" t="s">
        <v>679</v>
      </c>
    </row>
    <row r="119" spans="1:17" x14ac:dyDescent="0.25">
      <c r="A119" s="2">
        <v>46092</v>
      </c>
      <c r="B119" t="s">
        <v>841</v>
      </c>
      <c r="C119" t="s">
        <v>1037</v>
      </c>
      <c r="D119" t="s">
        <v>1286</v>
      </c>
      <c r="E119" t="s">
        <v>842</v>
      </c>
      <c r="F119">
        <v>1</v>
      </c>
      <c r="G119">
        <v>1065000</v>
      </c>
      <c r="H119" t="s">
        <v>510</v>
      </c>
      <c r="I119" t="s">
        <v>14</v>
      </c>
      <c r="J119" t="s">
        <v>137</v>
      </c>
      <c r="K119" t="s">
        <v>473</v>
      </c>
      <c r="L119" t="s">
        <v>156</v>
      </c>
      <c r="N119" t="s">
        <v>35</v>
      </c>
      <c r="P119" t="s">
        <v>168</v>
      </c>
      <c r="Q119" t="s">
        <v>679</v>
      </c>
    </row>
    <row r="120" spans="1:17" x14ac:dyDescent="0.25">
      <c r="A120" s="2">
        <v>46108</v>
      </c>
      <c r="B120" t="s">
        <v>1038</v>
      </c>
      <c r="C120" t="s">
        <v>1039</v>
      </c>
      <c r="D120" t="s">
        <v>1287</v>
      </c>
      <c r="E120" t="s">
        <v>1040</v>
      </c>
      <c r="F120">
        <v>1</v>
      </c>
      <c r="G120">
        <v>1171074.3899999999</v>
      </c>
      <c r="H120" t="s">
        <v>510</v>
      </c>
      <c r="I120" t="s">
        <v>12</v>
      </c>
      <c r="J120" t="s">
        <v>137</v>
      </c>
      <c r="K120" t="s">
        <v>473</v>
      </c>
      <c r="L120" t="s">
        <v>156</v>
      </c>
      <c r="N120" t="s">
        <v>35</v>
      </c>
      <c r="P120" t="s">
        <v>656</v>
      </c>
      <c r="Q120" t="s">
        <v>731</v>
      </c>
    </row>
    <row r="121" spans="1:17" x14ac:dyDescent="0.25">
      <c r="A121" s="2">
        <v>46087</v>
      </c>
      <c r="B121" t="s">
        <v>1041</v>
      </c>
      <c r="C121" t="s">
        <v>1042</v>
      </c>
      <c r="D121" t="s">
        <v>1288</v>
      </c>
      <c r="E121" t="s">
        <v>1043</v>
      </c>
      <c r="F121">
        <v>1</v>
      </c>
      <c r="G121">
        <v>13172300</v>
      </c>
      <c r="H121" t="s">
        <v>510</v>
      </c>
      <c r="I121" t="s">
        <v>17</v>
      </c>
      <c r="J121" t="s">
        <v>157</v>
      </c>
      <c r="K121" t="s">
        <v>473</v>
      </c>
      <c r="L121" t="s">
        <v>156</v>
      </c>
      <c r="N121" t="s">
        <v>45</v>
      </c>
    </row>
    <row r="122" spans="1:17" x14ac:dyDescent="0.25">
      <c r="A122" s="2">
        <v>46087</v>
      </c>
      <c r="B122" t="s">
        <v>1044</v>
      </c>
      <c r="C122" t="s">
        <v>1045</v>
      </c>
      <c r="D122" t="s">
        <v>1289</v>
      </c>
      <c r="E122" t="s">
        <v>1046</v>
      </c>
      <c r="F122">
        <v>1</v>
      </c>
      <c r="G122">
        <v>481603.3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35</v>
      </c>
      <c r="P122" t="s">
        <v>656</v>
      </c>
      <c r="Q122" t="s">
        <v>731</v>
      </c>
    </row>
    <row r="123" spans="1:17" x14ac:dyDescent="0.25">
      <c r="A123" s="2">
        <v>46086</v>
      </c>
      <c r="B123" t="s">
        <v>843</v>
      </c>
      <c r="C123" t="s">
        <v>1047</v>
      </c>
      <c r="D123" t="s">
        <v>1290</v>
      </c>
      <c r="E123" t="s">
        <v>1048</v>
      </c>
      <c r="F123">
        <v>33.81</v>
      </c>
      <c r="G123">
        <v>1980.3</v>
      </c>
      <c r="H123" t="s">
        <v>510</v>
      </c>
      <c r="I123" t="s">
        <v>17</v>
      </c>
      <c r="J123" t="s">
        <v>157</v>
      </c>
      <c r="K123" t="s">
        <v>473</v>
      </c>
      <c r="L123" t="s">
        <v>156</v>
      </c>
      <c r="N123" t="s">
        <v>40</v>
      </c>
    </row>
    <row r="124" spans="1:17" x14ac:dyDescent="0.25">
      <c r="A124" s="2">
        <v>46107</v>
      </c>
      <c r="B124" t="s">
        <v>1049</v>
      </c>
      <c r="C124" t="s">
        <v>1050</v>
      </c>
      <c r="D124" t="s">
        <v>1291</v>
      </c>
      <c r="E124" t="s">
        <v>1051</v>
      </c>
      <c r="F124">
        <v>1</v>
      </c>
      <c r="G124">
        <v>579210.84</v>
      </c>
      <c r="H124" t="s">
        <v>510</v>
      </c>
      <c r="I124" t="s">
        <v>12</v>
      </c>
      <c r="J124" t="s">
        <v>137</v>
      </c>
      <c r="K124" t="s">
        <v>473</v>
      </c>
      <c r="L124" t="s">
        <v>156</v>
      </c>
      <c r="N124" t="s">
        <v>35</v>
      </c>
      <c r="P124" t="s">
        <v>656</v>
      </c>
      <c r="Q124" t="s">
        <v>731</v>
      </c>
    </row>
    <row r="125" spans="1:17" x14ac:dyDescent="0.25">
      <c r="A125" s="2">
        <v>46107</v>
      </c>
      <c r="B125" t="s">
        <v>844</v>
      </c>
      <c r="C125" t="s">
        <v>1052</v>
      </c>
      <c r="D125" t="s">
        <v>1292</v>
      </c>
      <c r="E125" t="s">
        <v>1053</v>
      </c>
      <c r="F125">
        <v>1</v>
      </c>
      <c r="G125">
        <v>89000</v>
      </c>
      <c r="H125" t="s">
        <v>510</v>
      </c>
      <c r="I125" t="s">
        <v>14</v>
      </c>
      <c r="J125" t="s">
        <v>137</v>
      </c>
      <c r="K125" t="s">
        <v>473</v>
      </c>
      <c r="L125" t="s">
        <v>156</v>
      </c>
      <c r="N125" t="s">
        <v>45</v>
      </c>
      <c r="Q125" t="s">
        <v>738</v>
      </c>
    </row>
    <row r="126" spans="1:17" x14ac:dyDescent="0.25">
      <c r="A126" s="2">
        <v>46093</v>
      </c>
      <c r="B126" t="s">
        <v>844</v>
      </c>
      <c r="C126" t="s">
        <v>1054</v>
      </c>
      <c r="D126" t="s">
        <v>1293</v>
      </c>
      <c r="E126" t="s">
        <v>1053</v>
      </c>
      <c r="F126">
        <v>2</v>
      </c>
      <c r="G126">
        <v>89000</v>
      </c>
      <c r="H126" t="s">
        <v>510</v>
      </c>
      <c r="I126" t="s">
        <v>14</v>
      </c>
      <c r="J126" t="s">
        <v>137</v>
      </c>
      <c r="K126" t="s">
        <v>473</v>
      </c>
      <c r="L126" t="s">
        <v>156</v>
      </c>
      <c r="N126" t="s">
        <v>45</v>
      </c>
      <c r="Q126" t="s">
        <v>738</v>
      </c>
    </row>
    <row r="127" spans="1:17" x14ac:dyDescent="0.25">
      <c r="A127" s="2">
        <v>46097</v>
      </c>
      <c r="B127" t="s">
        <v>845</v>
      </c>
      <c r="C127" t="s">
        <v>1055</v>
      </c>
      <c r="D127" t="s">
        <v>1294</v>
      </c>
      <c r="E127" t="s">
        <v>1056</v>
      </c>
      <c r="F127">
        <v>1</v>
      </c>
      <c r="G127">
        <v>298579.06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N127" t="s">
        <v>35</v>
      </c>
      <c r="P127" t="s">
        <v>166</v>
      </c>
      <c r="Q127" t="s">
        <v>736</v>
      </c>
    </row>
    <row r="128" spans="1:17" x14ac:dyDescent="0.25">
      <c r="A128" s="2">
        <v>46102</v>
      </c>
      <c r="B128" t="s">
        <v>1057</v>
      </c>
      <c r="C128" t="s">
        <v>1058</v>
      </c>
      <c r="D128" t="s">
        <v>1295</v>
      </c>
      <c r="E128" t="s">
        <v>16</v>
      </c>
      <c r="F128">
        <v>1</v>
      </c>
      <c r="G128">
        <v>223140</v>
      </c>
      <c r="H128" t="s">
        <v>510</v>
      </c>
      <c r="I128" t="s">
        <v>16</v>
      </c>
      <c r="J128" t="s">
        <v>137</v>
      </c>
      <c r="K128" t="s">
        <v>473</v>
      </c>
      <c r="L128" t="s">
        <v>156</v>
      </c>
      <c r="N128" t="s">
        <v>35</v>
      </c>
      <c r="P128" t="s">
        <v>656</v>
      </c>
      <c r="Q128" t="s">
        <v>731</v>
      </c>
    </row>
    <row r="129" spans="1:17" x14ac:dyDescent="0.25">
      <c r="A129" s="2">
        <v>46112</v>
      </c>
      <c r="B129" t="s">
        <v>846</v>
      </c>
      <c r="C129" t="s">
        <v>1059</v>
      </c>
      <c r="D129" t="s">
        <v>1296</v>
      </c>
      <c r="E129" t="s">
        <v>1060</v>
      </c>
      <c r="F129">
        <v>9.36</v>
      </c>
      <c r="G129">
        <v>34000</v>
      </c>
      <c r="H129" t="s">
        <v>510</v>
      </c>
      <c r="I129" t="s">
        <v>10</v>
      </c>
      <c r="J129" t="s">
        <v>137</v>
      </c>
      <c r="K129" t="s">
        <v>512</v>
      </c>
      <c r="L129" t="s">
        <v>138</v>
      </c>
      <c r="N129" t="s">
        <v>35</v>
      </c>
      <c r="P129" t="s">
        <v>166</v>
      </c>
      <c r="Q129" t="s">
        <v>727</v>
      </c>
    </row>
    <row r="130" spans="1:17" x14ac:dyDescent="0.25">
      <c r="A130" s="2">
        <v>46099</v>
      </c>
      <c r="B130" t="s">
        <v>1061</v>
      </c>
      <c r="C130" t="s">
        <v>1062</v>
      </c>
      <c r="D130" t="s">
        <v>1266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P130" t="s">
        <v>656</v>
      </c>
      <c r="Q130" t="s">
        <v>731</v>
      </c>
    </row>
    <row r="131" spans="1:17" x14ac:dyDescent="0.25">
      <c r="A131" s="2">
        <v>46092</v>
      </c>
      <c r="B131" t="s">
        <v>1061</v>
      </c>
      <c r="C131" t="s">
        <v>1064</v>
      </c>
      <c r="D131" t="s">
        <v>1297</v>
      </c>
      <c r="E131" t="s">
        <v>1065</v>
      </c>
      <c r="F131">
        <v>1</v>
      </c>
      <c r="G131">
        <v>1158000</v>
      </c>
      <c r="H131" t="s">
        <v>510</v>
      </c>
      <c r="I131" t="s">
        <v>12</v>
      </c>
      <c r="J131" t="s">
        <v>137</v>
      </c>
      <c r="K131" t="s">
        <v>473</v>
      </c>
      <c r="L131" t="s">
        <v>156</v>
      </c>
      <c r="N131" t="s">
        <v>35</v>
      </c>
      <c r="P131" t="s">
        <v>656</v>
      </c>
      <c r="Q131" t="s">
        <v>731</v>
      </c>
    </row>
    <row r="132" spans="1:17" x14ac:dyDescent="0.25">
      <c r="A132" s="2">
        <v>46107</v>
      </c>
      <c r="B132" t="s">
        <v>847</v>
      </c>
      <c r="C132" t="s">
        <v>1066</v>
      </c>
      <c r="D132" t="s">
        <v>1298</v>
      </c>
      <c r="E132" t="s">
        <v>1067</v>
      </c>
      <c r="F132">
        <v>1</v>
      </c>
      <c r="G132">
        <v>345100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34</v>
      </c>
      <c r="Q132" t="s">
        <v>726</v>
      </c>
    </row>
    <row r="133" spans="1:17" x14ac:dyDescent="0.25">
      <c r="A133" s="2">
        <v>46099</v>
      </c>
      <c r="B133" t="s">
        <v>847</v>
      </c>
      <c r="C133" t="s">
        <v>1068</v>
      </c>
      <c r="D133" t="s">
        <v>1299</v>
      </c>
      <c r="E133" t="s">
        <v>1069</v>
      </c>
      <c r="F133">
        <v>1</v>
      </c>
      <c r="G133">
        <v>280000</v>
      </c>
      <c r="H133" t="s">
        <v>510</v>
      </c>
      <c r="I133" t="s">
        <v>10</v>
      </c>
      <c r="J133" t="s">
        <v>157</v>
      </c>
      <c r="K133" t="s">
        <v>473</v>
      </c>
      <c r="L133" t="s">
        <v>156</v>
      </c>
      <c r="N133" t="s">
        <v>35</v>
      </c>
      <c r="P133" t="s">
        <v>166</v>
      </c>
      <c r="Q133" t="s">
        <v>726</v>
      </c>
    </row>
    <row r="134" spans="1:17" x14ac:dyDescent="0.25">
      <c r="A134" s="2">
        <v>46084</v>
      </c>
      <c r="B134" t="s">
        <v>847</v>
      </c>
      <c r="C134" t="s">
        <v>1070</v>
      </c>
      <c r="D134" t="s">
        <v>1300</v>
      </c>
      <c r="E134" t="s">
        <v>1071</v>
      </c>
      <c r="F134">
        <v>1</v>
      </c>
      <c r="G134">
        <v>41218.54</v>
      </c>
      <c r="H134" t="s">
        <v>510</v>
      </c>
      <c r="I134" t="s">
        <v>10</v>
      </c>
      <c r="J134" t="s">
        <v>157</v>
      </c>
      <c r="K134" t="s">
        <v>473</v>
      </c>
      <c r="L134" t="s">
        <v>156</v>
      </c>
      <c r="N134" t="s">
        <v>35</v>
      </c>
      <c r="P134" t="s">
        <v>166</v>
      </c>
      <c r="Q134" t="s">
        <v>726</v>
      </c>
    </row>
    <row r="135" spans="1:17" x14ac:dyDescent="0.25">
      <c r="A135" s="2">
        <v>46084</v>
      </c>
      <c r="B135" t="s">
        <v>847</v>
      </c>
      <c r="C135" t="s">
        <v>1072</v>
      </c>
      <c r="D135" t="s">
        <v>1300</v>
      </c>
      <c r="E135" t="s">
        <v>1073</v>
      </c>
      <c r="F135">
        <v>1</v>
      </c>
      <c r="G135">
        <v>41218.54</v>
      </c>
      <c r="H135" t="s">
        <v>510</v>
      </c>
      <c r="I135" t="s">
        <v>10</v>
      </c>
      <c r="J135" t="s">
        <v>137</v>
      </c>
      <c r="K135" t="s">
        <v>473</v>
      </c>
      <c r="L135" t="s">
        <v>156</v>
      </c>
      <c r="N135" t="s">
        <v>35</v>
      </c>
      <c r="P135" t="s">
        <v>164</v>
      </c>
      <c r="Q135" t="s">
        <v>726</v>
      </c>
    </row>
    <row r="136" spans="1:17" x14ac:dyDescent="0.25">
      <c r="A136" s="2">
        <v>46091</v>
      </c>
      <c r="B136" t="s">
        <v>848</v>
      </c>
      <c r="C136" t="s">
        <v>1074</v>
      </c>
      <c r="D136" t="s">
        <v>1301</v>
      </c>
      <c r="E136" t="s">
        <v>1075</v>
      </c>
      <c r="F136">
        <v>1</v>
      </c>
      <c r="G136">
        <v>730426.5</v>
      </c>
      <c r="H136" t="s">
        <v>510</v>
      </c>
      <c r="I136" t="s">
        <v>10</v>
      </c>
      <c r="J136" t="s">
        <v>137</v>
      </c>
      <c r="K136" t="s">
        <v>473</v>
      </c>
      <c r="L136" t="s">
        <v>156</v>
      </c>
      <c r="N136" t="s">
        <v>35</v>
      </c>
      <c r="P136" t="s">
        <v>164</v>
      </c>
      <c r="Q136" t="s">
        <v>726</v>
      </c>
    </row>
    <row r="137" spans="1:17" x14ac:dyDescent="0.25">
      <c r="A137" s="2">
        <v>46085</v>
      </c>
      <c r="B137" t="s">
        <v>849</v>
      </c>
      <c r="C137" t="s">
        <v>1076</v>
      </c>
      <c r="D137" t="s">
        <v>1302</v>
      </c>
      <c r="E137" t="s">
        <v>1077</v>
      </c>
      <c r="F137">
        <v>1</v>
      </c>
      <c r="G137">
        <v>765310.3</v>
      </c>
      <c r="H137" t="s">
        <v>510</v>
      </c>
      <c r="I137" t="s">
        <v>10</v>
      </c>
      <c r="J137" t="s">
        <v>137</v>
      </c>
      <c r="K137" t="s">
        <v>473</v>
      </c>
      <c r="L137" t="s">
        <v>156</v>
      </c>
      <c r="N137" t="s">
        <v>35</v>
      </c>
      <c r="P137" t="s">
        <v>164</v>
      </c>
      <c r="Q137" t="s">
        <v>726</v>
      </c>
    </row>
    <row r="138" spans="1:17" x14ac:dyDescent="0.25">
      <c r="A138" s="2">
        <v>46091</v>
      </c>
      <c r="B138" t="s">
        <v>1078</v>
      </c>
      <c r="C138" t="s">
        <v>1079</v>
      </c>
      <c r="D138" t="s">
        <v>1303</v>
      </c>
      <c r="E138" t="s">
        <v>1080</v>
      </c>
      <c r="F138">
        <v>1</v>
      </c>
      <c r="G138">
        <v>2932.22</v>
      </c>
      <c r="H138" t="s">
        <v>510</v>
      </c>
      <c r="I138" t="s">
        <v>679</v>
      </c>
      <c r="J138" t="s">
        <v>137</v>
      </c>
      <c r="K138" t="s">
        <v>473</v>
      </c>
      <c r="L138" t="s">
        <v>156</v>
      </c>
      <c r="N138" t="s">
        <v>35</v>
      </c>
      <c r="P138" t="s">
        <v>164</v>
      </c>
      <c r="Q138" t="s">
        <v>679</v>
      </c>
    </row>
    <row r="139" spans="1:17" x14ac:dyDescent="0.25">
      <c r="A139" s="2">
        <v>46086</v>
      </c>
      <c r="B139" t="s">
        <v>1078</v>
      </c>
      <c r="C139" t="s">
        <v>1081</v>
      </c>
      <c r="D139" t="s">
        <v>1304</v>
      </c>
      <c r="E139" t="s">
        <v>1080</v>
      </c>
      <c r="F139">
        <v>1</v>
      </c>
      <c r="G139">
        <v>210616.46</v>
      </c>
      <c r="H139" t="s">
        <v>510</v>
      </c>
      <c r="I139" t="s">
        <v>679</v>
      </c>
      <c r="J139" t="s">
        <v>137</v>
      </c>
      <c r="K139" t="s">
        <v>473</v>
      </c>
      <c r="L139" t="s">
        <v>156</v>
      </c>
      <c r="N139" t="s">
        <v>35</v>
      </c>
      <c r="P139" t="s">
        <v>164</v>
      </c>
      <c r="Q139" t="s">
        <v>679</v>
      </c>
    </row>
    <row r="140" spans="1:17" x14ac:dyDescent="0.25">
      <c r="A140" s="2">
        <v>46099</v>
      </c>
      <c r="B140" t="s">
        <v>850</v>
      </c>
      <c r="C140" t="s">
        <v>1082</v>
      </c>
      <c r="D140" t="s">
        <v>1305</v>
      </c>
      <c r="E140" t="s">
        <v>1083</v>
      </c>
      <c r="F140">
        <v>1</v>
      </c>
      <c r="G140">
        <v>42000</v>
      </c>
      <c r="H140" t="s">
        <v>510</v>
      </c>
      <c r="I140" t="s">
        <v>15</v>
      </c>
      <c r="J140" t="s">
        <v>137</v>
      </c>
      <c r="K140" t="s">
        <v>473</v>
      </c>
      <c r="L140" t="s">
        <v>156</v>
      </c>
      <c r="N140" t="s">
        <v>35</v>
      </c>
      <c r="P140" t="s">
        <v>164</v>
      </c>
      <c r="Q140" t="s">
        <v>739</v>
      </c>
    </row>
    <row r="141" spans="1:17" x14ac:dyDescent="0.25">
      <c r="A141" s="2">
        <v>46086</v>
      </c>
      <c r="B141" t="s">
        <v>851</v>
      </c>
      <c r="C141" t="s">
        <v>1084</v>
      </c>
      <c r="D141" t="s">
        <v>1306</v>
      </c>
      <c r="E141" t="s">
        <v>1085</v>
      </c>
      <c r="F141">
        <v>1</v>
      </c>
      <c r="G141">
        <v>220000</v>
      </c>
      <c r="H141" t="s">
        <v>510</v>
      </c>
      <c r="I141" t="s">
        <v>12</v>
      </c>
      <c r="J141" t="s">
        <v>137</v>
      </c>
      <c r="K141" t="s">
        <v>473</v>
      </c>
      <c r="L141" t="s">
        <v>156</v>
      </c>
      <c r="N141" t="s">
        <v>35</v>
      </c>
      <c r="P141" t="s">
        <v>656</v>
      </c>
      <c r="Q141" t="s">
        <v>731</v>
      </c>
    </row>
    <row r="142" spans="1:17" x14ac:dyDescent="0.25">
      <c r="A142" s="2">
        <v>46091</v>
      </c>
      <c r="B142" t="s">
        <v>852</v>
      </c>
      <c r="C142" t="s">
        <v>1086</v>
      </c>
      <c r="D142" t="s">
        <v>1307</v>
      </c>
      <c r="E142" t="s">
        <v>1087</v>
      </c>
      <c r="F142">
        <v>1</v>
      </c>
      <c r="G142">
        <v>2850000</v>
      </c>
      <c r="H142" t="s">
        <v>510</v>
      </c>
      <c r="I142" t="s">
        <v>529</v>
      </c>
      <c r="J142" t="s">
        <v>137</v>
      </c>
      <c r="K142" t="s">
        <v>473</v>
      </c>
      <c r="L142" t="s">
        <v>156</v>
      </c>
      <c r="N142" t="s">
        <v>35</v>
      </c>
      <c r="P142" t="s">
        <v>164</v>
      </c>
      <c r="Q142" t="s">
        <v>728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2" bestFit="1" customWidth="1"/>
    <col min="4" max="4" width="40.7109375" customWidth="1"/>
    <col min="15" max="15" width="16.7109375" style="10" bestFit="1" customWidth="1"/>
    <col min="17" max="17" width="34.7109375" bestFit="1" customWidth="1"/>
    <col min="20" max="20" width="15.7109375" bestFit="1" customWidth="1"/>
  </cols>
  <sheetData>
    <row r="1" spans="1:20" x14ac:dyDescent="0.25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25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25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25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25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25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25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25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25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25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25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25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25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25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25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25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25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25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25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25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25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25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25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25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25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25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25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25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25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25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25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25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25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25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25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25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25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25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25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25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25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25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25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25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25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25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25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25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25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25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25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25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25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25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25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25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25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25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25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25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25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25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25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25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25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25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25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25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1.28515625" bestFit="1" customWidth="1"/>
    <col min="2" max="2" width="14.7109375" bestFit="1" customWidth="1"/>
    <col min="3" max="3" width="19.140625" bestFit="1" customWidth="1"/>
    <col min="4" max="4" width="5.140625" bestFit="1" customWidth="1"/>
    <col min="5" max="5" width="15.140625" bestFit="1" customWidth="1"/>
    <col min="6" max="6" width="10.7109375" bestFit="1" customWidth="1"/>
    <col min="7" max="7" width="13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1" sqref="F11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s="211" t="s">
        <v>18</v>
      </c>
      <c r="B2">
        <v>1</v>
      </c>
    </row>
    <row r="3" spans="1:2" x14ac:dyDescent="0.25">
      <c r="A3" s="211" t="s">
        <v>22</v>
      </c>
      <c r="B3">
        <v>2</v>
      </c>
    </row>
    <row r="4" spans="1:2" x14ac:dyDescent="0.25">
      <c r="A4" s="211" t="s">
        <v>11</v>
      </c>
      <c r="B4">
        <v>3</v>
      </c>
    </row>
    <row r="5" spans="1:2" x14ac:dyDescent="0.25">
      <c r="A5" s="211" t="s">
        <v>20</v>
      </c>
      <c r="B5">
        <v>4</v>
      </c>
    </row>
    <row r="6" spans="1:2" x14ac:dyDescent="0.25">
      <c r="A6" s="211" t="s">
        <v>14</v>
      </c>
      <c r="B6">
        <v>5</v>
      </c>
    </row>
    <row r="7" spans="1:2" x14ac:dyDescent="0.25">
      <c r="A7" s="211" t="s">
        <v>17</v>
      </c>
      <c r="B7">
        <v>6</v>
      </c>
    </row>
    <row r="8" spans="1:2" x14ac:dyDescent="0.25">
      <c r="A8" s="211" t="s">
        <v>13</v>
      </c>
      <c r="B8">
        <v>7</v>
      </c>
    </row>
    <row r="9" spans="1:2" x14ac:dyDescent="0.25">
      <c r="A9" s="211" t="s">
        <v>136</v>
      </c>
      <c r="B9">
        <v>8</v>
      </c>
    </row>
    <row r="10" spans="1:2" x14ac:dyDescent="0.25">
      <c r="A10" s="211" t="s">
        <v>16</v>
      </c>
      <c r="B10">
        <v>9</v>
      </c>
    </row>
    <row r="11" spans="1:2" x14ac:dyDescent="0.25">
      <c r="A11" s="211" t="s">
        <v>9</v>
      </c>
      <c r="B11">
        <v>10</v>
      </c>
    </row>
    <row r="12" spans="1:2" x14ac:dyDescent="0.25">
      <c r="A12" s="211" t="s">
        <v>12</v>
      </c>
      <c r="B12">
        <v>11</v>
      </c>
    </row>
    <row r="13" spans="1:2" x14ac:dyDescent="0.25">
      <c r="A13" s="211" t="s">
        <v>15</v>
      </c>
      <c r="B13">
        <v>12</v>
      </c>
    </row>
    <row r="14" spans="1:2" x14ac:dyDescent="0.25">
      <c r="A14" s="211" t="s">
        <v>10</v>
      </c>
      <c r="B14">
        <v>13</v>
      </c>
    </row>
    <row r="15" spans="1:2" x14ac:dyDescent="0.25">
      <c r="A15" s="211" t="s">
        <v>21</v>
      </c>
      <c r="B15">
        <v>14</v>
      </c>
    </row>
    <row r="16" spans="1:2" x14ac:dyDescent="0.25">
      <c r="A16" s="211" t="s">
        <v>19</v>
      </c>
      <c r="B16">
        <v>13</v>
      </c>
    </row>
    <row r="17" spans="1:2" x14ac:dyDescent="0.25">
      <c r="A17" s="211" t="s">
        <v>477</v>
      </c>
      <c r="B17">
        <v>8</v>
      </c>
    </row>
    <row r="18" spans="1:2" x14ac:dyDescent="0.25">
      <c r="A18" s="211" t="s">
        <v>28</v>
      </c>
      <c r="B18">
        <v>4</v>
      </c>
    </row>
    <row r="19" spans="1:2" x14ac:dyDescent="0.25">
      <c r="A19" s="211" t="s">
        <v>42</v>
      </c>
      <c r="B19">
        <v>9</v>
      </c>
    </row>
    <row r="20" spans="1:2" x14ac:dyDescent="0.25">
      <c r="A20" s="211" t="s">
        <v>31</v>
      </c>
      <c r="B20">
        <v>9</v>
      </c>
    </row>
    <row r="21" spans="1:2" x14ac:dyDescent="0.25">
      <c r="A21" s="211" t="s">
        <v>214</v>
      </c>
      <c r="B21">
        <v>9</v>
      </c>
    </row>
    <row r="22" spans="1:2" x14ac:dyDescent="0.25">
      <c r="A22" s="211" t="s">
        <v>164</v>
      </c>
      <c r="B22">
        <v>13</v>
      </c>
    </row>
    <row r="23" spans="1:2" x14ac:dyDescent="0.25">
      <c r="A23" s="211" t="s">
        <v>477</v>
      </c>
      <c r="B23">
        <v>8</v>
      </c>
    </row>
    <row r="24" spans="1:2" x14ac:dyDescent="0.25">
      <c r="A24" s="211" t="s">
        <v>18</v>
      </c>
      <c r="B24">
        <v>1</v>
      </c>
    </row>
    <row r="25" spans="1:2" x14ac:dyDescent="0.25">
      <c r="A25" s="211" t="s">
        <v>14</v>
      </c>
      <c r="B25">
        <v>5</v>
      </c>
    </row>
    <row r="26" spans="1:2" x14ac:dyDescent="0.25">
      <c r="A26" s="211" t="s">
        <v>13</v>
      </c>
      <c r="B26">
        <v>7</v>
      </c>
    </row>
    <row r="27" spans="1:2" x14ac:dyDescent="0.25">
      <c r="A27" s="211" t="s">
        <v>10</v>
      </c>
      <c r="B27">
        <v>13</v>
      </c>
    </row>
    <row r="28" spans="1:2" x14ac:dyDescent="0.25">
      <c r="A28" s="211" t="s">
        <v>20</v>
      </c>
      <c r="B28">
        <v>4</v>
      </c>
    </row>
    <row r="29" spans="1:2" x14ac:dyDescent="0.25">
      <c r="A29" s="211" t="s">
        <v>9</v>
      </c>
      <c r="B29">
        <v>10</v>
      </c>
    </row>
    <row r="30" spans="1:2" x14ac:dyDescent="0.25">
      <c r="A30" s="211" t="s">
        <v>529</v>
      </c>
      <c r="B30">
        <v>13</v>
      </c>
    </row>
    <row r="31" spans="1:2" x14ac:dyDescent="0.25">
      <c r="A31" s="211" t="s">
        <v>679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6"/>
  <sheetViews>
    <sheetView topLeftCell="D1" workbookViewId="0">
      <selection activeCell="I11" sqref="I11"/>
    </sheetView>
  </sheetViews>
  <sheetFormatPr defaultColWidth="8.85546875" defaultRowHeight="15" x14ac:dyDescent="0.25"/>
  <cols>
    <col min="1" max="1" width="9" bestFit="1" customWidth="1"/>
    <col min="2" max="2" width="37" bestFit="1" customWidth="1"/>
    <col min="3" max="3" width="41.42578125" bestFit="1" customWidth="1"/>
    <col min="4" max="4" width="12" bestFit="1" customWidth="1"/>
    <col min="5" max="5" width="37" bestFit="1" customWidth="1"/>
    <col min="6" max="6" width="10.7109375" bestFit="1" customWidth="1"/>
    <col min="7" max="8" width="14.7109375" bestFit="1" customWidth="1"/>
    <col min="9" max="9" width="81.140625" bestFit="1" customWidth="1"/>
    <col min="10" max="10" width="19.42578125" bestFit="1" customWidth="1"/>
    <col min="11" max="11" width="20.7109375" bestFit="1" customWidth="1"/>
  </cols>
  <sheetData>
    <row r="1" spans="1:10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743</v>
      </c>
    </row>
    <row r="2" spans="1:10" x14ac:dyDescent="0.25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43">
        <v>46090</v>
      </c>
    </row>
    <row r="3" spans="1:10" x14ac:dyDescent="0.25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43">
        <v>46090</v>
      </c>
    </row>
    <row r="4" spans="1:10" x14ac:dyDescent="0.25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3">
        <v>46090</v>
      </c>
    </row>
    <row r="5" spans="1:10" x14ac:dyDescent="0.25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43">
        <v>46090</v>
      </c>
    </row>
    <row r="6" spans="1:10" x14ac:dyDescent="0.25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43">
        <v>46090</v>
      </c>
    </row>
    <row r="7" spans="1:10" x14ac:dyDescent="0.25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43">
        <v>46090</v>
      </c>
    </row>
    <row r="8" spans="1:10" x14ac:dyDescent="0.25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43">
        <v>46090</v>
      </c>
    </row>
    <row r="9" spans="1:10" x14ac:dyDescent="0.25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43">
        <v>46090</v>
      </c>
    </row>
    <row r="10" spans="1:10" x14ac:dyDescent="0.25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43">
        <v>46090</v>
      </c>
    </row>
    <row r="11" spans="1:10" x14ac:dyDescent="0.25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3">
        <v>46041</v>
      </c>
    </row>
    <row r="12" spans="1:10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3">
        <v>46041</v>
      </c>
    </row>
    <row r="13" spans="1:10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3">
        <v>46041</v>
      </c>
    </row>
    <row r="14" spans="1:10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3">
        <v>46041</v>
      </c>
    </row>
    <row r="15" spans="1:10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3">
        <v>46041</v>
      </c>
    </row>
    <row r="16" spans="1:10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3">
        <v>46041</v>
      </c>
    </row>
    <row r="17" spans="1:10" x14ac:dyDescent="0.25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3">
        <v>46041</v>
      </c>
    </row>
    <row r="18" spans="1:10" x14ac:dyDescent="0.25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3">
        <v>46041</v>
      </c>
    </row>
    <row r="19" spans="1:10" x14ac:dyDescent="0.25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3">
        <v>46041</v>
      </c>
    </row>
    <row r="20" spans="1:10" x14ac:dyDescent="0.25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3">
        <v>46041</v>
      </c>
    </row>
    <row r="21" spans="1:10" x14ac:dyDescent="0.25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3">
        <v>46041</v>
      </c>
    </row>
    <row r="22" spans="1:10" x14ac:dyDescent="0.25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3">
        <v>46041</v>
      </c>
    </row>
    <row r="23" spans="1:10" x14ac:dyDescent="0.25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3">
        <v>46041</v>
      </c>
    </row>
    <row r="24" spans="1:10" x14ac:dyDescent="0.25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3">
        <v>46041</v>
      </c>
    </row>
    <row r="25" spans="1:10" x14ac:dyDescent="0.25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3">
        <v>46041</v>
      </c>
    </row>
    <row r="26" spans="1:10" x14ac:dyDescent="0.25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3">
        <v>46041</v>
      </c>
    </row>
    <row r="27" spans="1:10" x14ac:dyDescent="0.25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3">
        <v>46041</v>
      </c>
    </row>
    <row r="28" spans="1:10" x14ac:dyDescent="0.25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3">
        <v>46041</v>
      </c>
    </row>
    <row r="29" spans="1:10" x14ac:dyDescent="0.25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3">
        <v>46041</v>
      </c>
    </row>
    <row r="30" spans="1:10" x14ac:dyDescent="0.25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3">
        <v>46041</v>
      </c>
    </row>
    <row r="31" spans="1:10" x14ac:dyDescent="0.25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3">
        <v>46041</v>
      </c>
    </row>
    <row r="32" spans="1:10" x14ac:dyDescent="0.25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3">
        <v>46041</v>
      </c>
    </row>
    <row r="33" spans="1:10" x14ac:dyDescent="0.25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3">
        <v>46041</v>
      </c>
    </row>
    <row r="34" spans="1:10" x14ac:dyDescent="0.25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3">
        <v>46041</v>
      </c>
    </row>
    <row r="35" spans="1:10" x14ac:dyDescent="0.25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3">
        <v>46041</v>
      </c>
    </row>
    <row r="36" spans="1:10" x14ac:dyDescent="0.25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3">
        <v>46041</v>
      </c>
    </row>
    <row r="37" spans="1:10" x14ac:dyDescent="0.25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3">
        <v>46041</v>
      </c>
    </row>
    <row r="38" spans="1:10" x14ac:dyDescent="0.25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3">
        <v>46041</v>
      </c>
    </row>
    <row r="39" spans="1:10" x14ac:dyDescent="0.25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3">
        <v>46041</v>
      </c>
    </row>
    <row r="40" spans="1:10" x14ac:dyDescent="0.25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3">
        <v>46041</v>
      </c>
    </row>
    <row r="41" spans="1:10" x14ac:dyDescent="0.25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3">
        <v>46041</v>
      </c>
    </row>
    <row r="42" spans="1:10" x14ac:dyDescent="0.25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3">
        <v>46041</v>
      </c>
    </row>
    <row r="43" spans="1:10" x14ac:dyDescent="0.25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3">
        <v>46041</v>
      </c>
    </row>
    <row r="44" spans="1:10" x14ac:dyDescent="0.25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3">
        <v>46041</v>
      </c>
    </row>
    <row r="45" spans="1:10" x14ac:dyDescent="0.25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3">
        <v>46041</v>
      </c>
    </row>
    <row r="46" spans="1:10" x14ac:dyDescent="0.25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3">
        <v>46041</v>
      </c>
    </row>
    <row r="47" spans="1:10" x14ac:dyDescent="0.25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3">
        <v>46041</v>
      </c>
    </row>
    <row r="48" spans="1:10" x14ac:dyDescent="0.25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3">
        <v>46041</v>
      </c>
    </row>
    <row r="49" spans="1:10" x14ac:dyDescent="0.25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3">
        <v>46041</v>
      </c>
    </row>
    <row r="50" spans="1:10" x14ac:dyDescent="0.25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3">
        <v>46041</v>
      </c>
    </row>
    <row r="51" spans="1:10" x14ac:dyDescent="0.25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3">
        <v>46041</v>
      </c>
    </row>
    <row r="52" spans="1:10" x14ac:dyDescent="0.25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3">
        <v>46041</v>
      </c>
    </row>
    <row r="53" spans="1:10" x14ac:dyDescent="0.25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3">
        <v>46041</v>
      </c>
    </row>
    <row r="54" spans="1:10" x14ac:dyDescent="0.25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3">
        <v>46041</v>
      </c>
    </row>
    <row r="55" spans="1:10" x14ac:dyDescent="0.25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3">
        <v>46041</v>
      </c>
    </row>
    <row r="56" spans="1:10" x14ac:dyDescent="0.25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3">
        <v>46041</v>
      </c>
    </row>
    <row r="57" spans="1:10" x14ac:dyDescent="0.25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3">
        <v>46041</v>
      </c>
    </row>
    <row r="58" spans="1:10" x14ac:dyDescent="0.25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3">
        <v>46041</v>
      </c>
    </row>
    <row r="59" spans="1:10" x14ac:dyDescent="0.25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3">
        <v>46041</v>
      </c>
    </row>
    <row r="60" spans="1:10" x14ac:dyDescent="0.25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3">
        <v>46041</v>
      </c>
    </row>
    <row r="61" spans="1:10" x14ac:dyDescent="0.25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3">
        <v>46041</v>
      </c>
    </row>
    <row r="62" spans="1:10" x14ac:dyDescent="0.25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3">
        <v>46041</v>
      </c>
    </row>
    <row r="63" spans="1:10" x14ac:dyDescent="0.25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3">
        <v>46041</v>
      </c>
    </row>
    <row r="64" spans="1:10" x14ac:dyDescent="0.25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3">
        <v>46041</v>
      </c>
    </row>
    <row r="65" spans="1:10" x14ac:dyDescent="0.25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3">
        <v>46041</v>
      </c>
    </row>
    <row r="66" spans="1:10" x14ac:dyDescent="0.25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3">
        <v>46041</v>
      </c>
    </row>
    <row r="67" spans="1:10" x14ac:dyDescent="0.25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3">
        <v>46041</v>
      </c>
    </row>
    <row r="68" spans="1:10" x14ac:dyDescent="0.25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3">
        <v>46041</v>
      </c>
    </row>
    <row r="69" spans="1:10" x14ac:dyDescent="0.25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3">
        <v>46041</v>
      </c>
    </row>
    <row r="70" spans="1:10" x14ac:dyDescent="0.25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3">
        <v>46041</v>
      </c>
    </row>
    <row r="71" spans="1:10" x14ac:dyDescent="0.25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3">
        <v>46041</v>
      </c>
    </row>
    <row r="72" spans="1:10" x14ac:dyDescent="0.25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3">
        <v>46041</v>
      </c>
    </row>
    <row r="73" spans="1:10" x14ac:dyDescent="0.25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3">
        <v>46041</v>
      </c>
    </row>
    <row r="74" spans="1:10" x14ac:dyDescent="0.25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3">
        <v>46041</v>
      </c>
    </row>
    <row r="75" spans="1:10" x14ac:dyDescent="0.25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3">
        <v>46041</v>
      </c>
    </row>
    <row r="76" spans="1:10" x14ac:dyDescent="0.25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3">
        <v>46041</v>
      </c>
    </row>
    <row r="77" spans="1:10" x14ac:dyDescent="0.25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3">
        <v>46041</v>
      </c>
    </row>
    <row r="78" spans="1:10" x14ac:dyDescent="0.25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3">
        <v>46041</v>
      </c>
    </row>
    <row r="79" spans="1:10" x14ac:dyDescent="0.25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3">
        <v>46041</v>
      </c>
    </row>
    <row r="80" spans="1:10" x14ac:dyDescent="0.25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3">
        <v>46041</v>
      </c>
    </row>
    <row r="81" spans="1:10" x14ac:dyDescent="0.25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3">
        <v>46041</v>
      </c>
    </row>
    <row r="82" spans="1:10" x14ac:dyDescent="0.25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3">
        <v>46041</v>
      </c>
    </row>
    <row r="83" spans="1:10" x14ac:dyDescent="0.25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3">
        <v>46041</v>
      </c>
    </row>
    <row r="84" spans="1:10" x14ac:dyDescent="0.25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3">
        <v>46041</v>
      </c>
    </row>
    <row r="85" spans="1:10" x14ac:dyDescent="0.25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3">
        <v>46041</v>
      </c>
    </row>
    <row r="86" spans="1:10" x14ac:dyDescent="0.25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3">
        <v>46041</v>
      </c>
    </row>
    <row r="87" spans="1:10" x14ac:dyDescent="0.25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3">
        <v>46041</v>
      </c>
    </row>
    <row r="88" spans="1:10" x14ac:dyDescent="0.25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3">
        <v>46041</v>
      </c>
    </row>
    <row r="89" spans="1:10" x14ac:dyDescent="0.25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3">
        <v>46041</v>
      </c>
    </row>
    <row r="90" spans="1:10" x14ac:dyDescent="0.25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3">
        <v>46041</v>
      </c>
    </row>
    <row r="91" spans="1:10" x14ac:dyDescent="0.25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3">
        <v>46041</v>
      </c>
    </row>
    <row r="92" spans="1:10" x14ac:dyDescent="0.25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3">
        <v>46041</v>
      </c>
    </row>
    <row r="93" spans="1:10" x14ac:dyDescent="0.25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3">
        <v>46041</v>
      </c>
    </row>
    <row r="94" spans="1:10" x14ac:dyDescent="0.25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3">
        <v>46041</v>
      </c>
    </row>
    <row r="95" spans="1:10" x14ac:dyDescent="0.25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3">
        <v>46041</v>
      </c>
    </row>
    <row r="96" spans="1:10" x14ac:dyDescent="0.25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3">
        <v>46041</v>
      </c>
    </row>
    <row r="97" spans="1:10" x14ac:dyDescent="0.25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3">
        <v>46041</v>
      </c>
    </row>
    <row r="98" spans="1:10" x14ac:dyDescent="0.25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3">
        <v>46041</v>
      </c>
    </row>
    <row r="99" spans="1:10" x14ac:dyDescent="0.25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3">
        <v>46041</v>
      </c>
    </row>
    <row r="100" spans="1:10" x14ac:dyDescent="0.25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3">
        <v>46041</v>
      </c>
    </row>
    <row r="101" spans="1:10" x14ac:dyDescent="0.25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3">
        <v>46041</v>
      </c>
    </row>
    <row r="102" spans="1:10" x14ac:dyDescent="0.25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3">
        <v>46041</v>
      </c>
    </row>
    <row r="103" spans="1:10" x14ac:dyDescent="0.25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3">
        <v>46041</v>
      </c>
    </row>
    <row r="104" spans="1:10" x14ac:dyDescent="0.25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3">
        <v>46041</v>
      </c>
    </row>
    <row r="105" spans="1:10" x14ac:dyDescent="0.25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3">
        <v>46041</v>
      </c>
    </row>
    <row r="106" spans="1:10" x14ac:dyDescent="0.25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3">
        <v>46041</v>
      </c>
    </row>
    <row r="107" spans="1:10" x14ac:dyDescent="0.25">
      <c r="A107" t="s">
        <v>389</v>
      </c>
      <c r="B107" t="s">
        <v>77</v>
      </c>
      <c r="C107" t="s">
        <v>744</v>
      </c>
      <c r="D107">
        <v>0.1111</v>
      </c>
      <c r="E107" t="s">
        <v>391</v>
      </c>
      <c r="F107">
        <v>10</v>
      </c>
      <c r="I107" t="s">
        <v>465</v>
      </c>
      <c r="J107" s="143">
        <v>46041</v>
      </c>
    </row>
    <row r="108" spans="1:10" x14ac:dyDescent="0.25">
      <c r="A108" t="s">
        <v>389</v>
      </c>
      <c r="B108" t="s">
        <v>75</v>
      </c>
      <c r="C108" t="s">
        <v>745</v>
      </c>
      <c r="D108">
        <v>0.1111</v>
      </c>
      <c r="E108" t="s">
        <v>391</v>
      </c>
      <c r="F108">
        <v>10</v>
      </c>
      <c r="I108" t="s">
        <v>465</v>
      </c>
      <c r="J108" s="143">
        <v>46041</v>
      </c>
    </row>
    <row r="109" spans="1:10" x14ac:dyDescent="0.25">
      <c r="A109" t="s">
        <v>389</v>
      </c>
      <c r="B109" t="s">
        <v>66</v>
      </c>
      <c r="C109" t="s">
        <v>746</v>
      </c>
      <c r="D109">
        <v>0.1111</v>
      </c>
      <c r="E109" t="s">
        <v>391</v>
      </c>
      <c r="F109">
        <v>10</v>
      </c>
      <c r="I109" t="s">
        <v>465</v>
      </c>
      <c r="J109" s="143">
        <v>46041</v>
      </c>
    </row>
    <row r="110" spans="1:10" x14ac:dyDescent="0.25">
      <c r="A110" t="s">
        <v>389</v>
      </c>
      <c r="B110" t="s">
        <v>63</v>
      </c>
      <c r="C110" t="s">
        <v>747</v>
      </c>
      <c r="D110">
        <v>0.1111</v>
      </c>
      <c r="E110" t="s">
        <v>391</v>
      </c>
      <c r="F110">
        <v>10</v>
      </c>
      <c r="I110" t="s">
        <v>465</v>
      </c>
      <c r="J110" s="143">
        <v>46041</v>
      </c>
    </row>
    <row r="111" spans="1:10" x14ac:dyDescent="0.25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3">
        <v>46041</v>
      </c>
    </row>
    <row r="112" spans="1:10" x14ac:dyDescent="0.25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3">
        <v>46041</v>
      </c>
    </row>
    <row r="113" spans="1:10" x14ac:dyDescent="0.25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3">
        <v>46041</v>
      </c>
    </row>
    <row r="114" spans="1:10" x14ac:dyDescent="0.25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3">
        <v>46041</v>
      </c>
    </row>
    <row r="115" spans="1:10" x14ac:dyDescent="0.25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3">
        <v>46041</v>
      </c>
    </row>
    <row r="116" spans="1:10" x14ac:dyDescent="0.25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3">
        <v>46041</v>
      </c>
    </row>
    <row r="117" spans="1:10" x14ac:dyDescent="0.25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3">
        <v>46041</v>
      </c>
    </row>
    <row r="118" spans="1:10" x14ac:dyDescent="0.25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3">
        <v>46041</v>
      </c>
    </row>
    <row r="119" spans="1:10" x14ac:dyDescent="0.25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3">
        <v>46041</v>
      </c>
    </row>
    <row r="120" spans="1:10" x14ac:dyDescent="0.25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3">
        <v>46041</v>
      </c>
    </row>
    <row r="121" spans="1:10" x14ac:dyDescent="0.25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3">
        <v>46041</v>
      </c>
    </row>
    <row r="122" spans="1:10" x14ac:dyDescent="0.25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3">
        <v>46041</v>
      </c>
    </row>
    <row r="123" spans="1:10" x14ac:dyDescent="0.25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3">
        <v>46041</v>
      </c>
    </row>
    <row r="124" spans="1:10" x14ac:dyDescent="0.25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3">
        <v>46041</v>
      </c>
    </row>
    <row r="125" spans="1:10" x14ac:dyDescent="0.25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3">
        <v>46041</v>
      </c>
    </row>
    <row r="126" spans="1:10" x14ac:dyDescent="0.25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3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sectores_id</vt:lpstr>
      <vt:lpstr>Vista_nueva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Sheet1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2026-04-10T15:55:00Z</dcterms:modified>
</cp:coreProperties>
</file>